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8988\Desktop\FlagDOKU\"/>
    </mc:Choice>
  </mc:AlternateContent>
  <xr:revisionPtr revIDLastSave="0" documentId="13_ncr:1_{B6D5BC26-358F-4E80-8CAB-4A6A1484C9B7}" xr6:coauthVersionLast="47" xr6:coauthVersionMax="47" xr10:uidLastSave="{00000000-0000-0000-0000-000000000000}"/>
  <bookViews>
    <workbookView xWindow="-108" yWindow="-108" windowWidth="23256" windowHeight="12456" activeTab="7" xr2:uid="{254CC1AA-A1FE-4EFE-82FB-F5C062ABC6A9}"/>
  </bookViews>
  <sheets>
    <sheet name="Main" sheetId="1" r:id="rId1"/>
    <sheet name="Divs" sheetId="5" r:id="rId2"/>
    <sheet name="ARG" sheetId="3" r:id="rId3"/>
    <sheet name="BRA" sheetId="7" r:id="rId4"/>
    <sheet name="COL" sheetId="11" r:id="rId5"/>
    <sheet name="ECU" sheetId="8" r:id="rId6"/>
    <sheet name="URU" sheetId="10" r:id="rId7"/>
    <sheet name="VEN" sheetId="9" r:id="rId8"/>
  </sheets>
  <externalReferences>
    <externalReference r:id="rId9"/>
  </externalReferences>
  <definedNames>
    <definedName name="_xlnm._FilterDatabase" localSheetId="2" hidden="1">ARG!$A$1:$IY$20</definedName>
    <definedName name="_xlnm._FilterDatabase" localSheetId="3" hidden="1">BRA!$A$1:$IY$33</definedName>
    <definedName name="_xlnm._FilterDatabase" localSheetId="4" hidden="1">COL!$A$1:$IY$5</definedName>
    <definedName name="_xlnm._FilterDatabase" localSheetId="5" hidden="1">ECU!$A$1:$IY$6</definedName>
    <definedName name="_xlnm._FilterDatabase" localSheetId="0" hidden="1">Main!$A$1:$IY$126</definedName>
    <definedName name="_xlnm._FilterDatabase" localSheetId="6" hidden="1">URU!$A$1:$IY$9</definedName>
    <definedName name="_xlnm._FilterDatabase" localSheetId="7" hidden="1">VEN!$A$1:$IY$26</definedName>
    <definedName name="_xleta.TRI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L2" i="11" l="1"/>
  <c r="HX2" i="11" a="1"/>
  <c r="HX2" i="11" s="1"/>
  <c r="IW2" i="11" s="1"/>
  <c r="HW2" i="11" a="1"/>
  <c r="HW2" i="11" s="1"/>
  <c r="IV2" i="11" s="1"/>
  <c r="HV2" i="11" a="1"/>
  <c r="HV2" i="11" s="1"/>
  <c r="IU2" i="11" s="1"/>
  <c r="HU2" i="11" a="1"/>
  <c r="HU2" i="11" s="1"/>
  <c r="IT2" i="11" s="1"/>
  <c r="HT2" i="11" a="1"/>
  <c r="HT2" i="11" s="1"/>
  <c r="IS2" i="11" s="1"/>
  <c r="HS2" i="11" a="1"/>
  <c r="HS2" i="11" s="1"/>
  <c r="IR2" i="11" s="1"/>
  <c r="HR2" i="11" a="1"/>
  <c r="HR2" i="11" s="1"/>
  <c r="IQ2" i="11" s="1"/>
  <c r="HQ2" i="11" a="1"/>
  <c r="HQ2" i="11" s="1"/>
  <c r="IP2" i="11" s="1"/>
  <c r="HP2" i="11" a="1"/>
  <c r="HP2" i="11" s="1"/>
  <c r="HL2" i="11"/>
  <c r="HJ2" i="11"/>
  <c r="HH2" i="11"/>
  <c r="HB2" i="11"/>
  <c r="HA2" i="11"/>
  <c r="GZ2" i="11"/>
  <c r="GY2" i="11"/>
  <c r="GX2" i="11"/>
  <c r="GW2" i="11"/>
  <c r="GV2" i="11"/>
  <c r="GU2" i="11"/>
  <c r="GT2" i="11"/>
  <c r="GP2" i="11"/>
  <c r="GI2" i="11"/>
  <c r="GH2" i="11"/>
  <c r="GG2" i="11"/>
  <c r="GF2" i="11"/>
  <c r="GE2" i="11"/>
  <c r="GD2" i="11"/>
  <c r="GC2" i="11"/>
  <c r="GB2" i="11"/>
  <c r="GA2" i="11"/>
  <c r="FZ2" i="11"/>
  <c r="FY2" i="11"/>
  <c r="FX2" i="11"/>
  <c r="FW2" i="11"/>
  <c r="FV2" i="11"/>
  <c r="FU2" i="11"/>
  <c r="FT2" i="11"/>
  <c r="FS2" i="11"/>
  <c r="FR2" i="11"/>
  <c r="FQ2" i="11"/>
  <c r="FJ2" i="11"/>
  <c r="FI2" i="11"/>
  <c r="FH2" i="11"/>
  <c r="FG2" i="11"/>
  <c r="FF2" i="11"/>
  <c r="FP2" i="11" s="1"/>
  <c r="FE2" i="11"/>
  <c r="FD2" i="11"/>
  <c r="FC2" i="11"/>
  <c r="FB2" i="11"/>
  <c r="FA2" i="11"/>
  <c r="EZ2" i="11"/>
  <c r="EY2" i="11"/>
  <c r="EX2" i="11"/>
  <c r="EW2" i="11"/>
  <c r="EV2" i="11"/>
  <c r="EU2" i="11"/>
  <c r="ET2" i="11"/>
  <c r="ES2" i="11"/>
  <c r="ER2" i="11"/>
  <c r="EQ2" i="11"/>
  <c r="EP2" i="11"/>
  <c r="EO2" i="11"/>
  <c r="EN2" i="11"/>
  <c r="EM2" i="11"/>
  <c r="EL2" i="11"/>
  <c r="EK2" i="11"/>
  <c r="EJ2" i="11"/>
  <c r="EI2" i="11"/>
  <c r="EH2" i="11"/>
  <c r="EG2" i="11"/>
  <c r="EF2" i="11"/>
  <c r="EE2" i="11"/>
  <c r="ED2" i="11"/>
  <c r="EC2" i="11"/>
  <c r="EB2" i="11"/>
  <c r="EA2" i="11"/>
  <c r="DV2" i="11"/>
  <c r="DU2" i="11"/>
  <c r="DT2" i="11"/>
  <c r="DS2" i="11"/>
  <c r="DR2" i="11"/>
  <c r="DQ2" i="11"/>
  <c r="DP2" i="11"/>
  <c r="DO2" i="11"/>
  <c r="DN2" i="11"/>
  <c r="DK2" i="11"/>
  <c r="DJ2" i="11"/>
  <c r="DI2" i="11"/>
  <c r="DH2" i="11"/>
  <c r="DG2" i="11"/>
  <c r="DF2" i="11"/>
  <c r="DE2" i="11"/>
  <c r="DD2" i="11"/>
  <c r="DC2" i="11"/>
  <c r="DB2" i="11"/>
  <c r="DA2" i="11"/>
  <c r="CV2" i="11"/>
  <c r="CU2" i="11"/>
  <c r="CT2" i="11"/>
  <c r="CS2" i="11"/>
  <c r="GN2" i="11" s="1"/>
  <c r="CR2" i="11"/>
  <c r="GM2" i="11" s="1"/>
  <c r="CQ2" i="11"/>
  <c r="GL2" i="11" s="1"/>
  <c r="CP2" i="11"/>
  <c r="GJ2" i="11" s="1"/>
  <c r="GK2" i="11" s="1"/>
  <c r="CO2" i="11"/>
  <c r="DZ2" i="11" s="1"/>
  <c r="CN2" i="11"/>
  <c r="DY2" i="11" s="1"/>
  <c r="CM2" i="11"/>
  <c r="DX2" i="11" s="1"/>
  <c r="CL2" i="11"/>
  <c r="DW2" i="11" s="1"/>
  <c r="CG2" i="11" a="1"/>
  <c r="CG2" i="11" s="1"/>
  <c r="CJ2" i="11" s="1"/>
  <c r="CY2" i="11" s="1"/>
  <c r="CF2" i="11"/>
  <c r="AW2" i="11"/>
  <c r="AV2" i="11"/>
  <c r="N2" i="11"/>
  <c r="J2" i="11"/>
  <c r="G2" i="11"/>
  <c r="IL4" i="11"/>
  <c r="HX4" i="11" a="1"/>
  <c r="HX4" i="11" s="1"/>
  <c r="IW4" i="11" s="1"/>
  <c r="HW4" i="11" a="1"/>
  <c r="HW4" i="11" s="1"/>
  <c r="IV4" i="11" s="1"/>
  <c r="HV4" i="11" a="1"/>
  <c r="HV4" i="11" s="1"/>
  <c r="IU4" i="11" s="1"/>
  <c r="HU4" i="11" a="1"/>
  <c r="HU4" i="11" s="1"/>
  <c r="IT4" i="11" s="1"/>
  <c r="HT4" i="11" a="1"/>
  <c r="HT4" i="11" s="1"/>
  <c r="IS4" i="11" s="1"/>
  <c r="HS4" i="11" a="1"/>
  <c r="HS4" i="11" s="1"/>
  <c r="IR4" i="11" s="1"/>
  <c r="HR4" i="11" a="1"/>
  <c r="HR4" i="11" s="1"/>
  <c r="IQ4" i="11" s="1"/>
  <c r="HQ4" i="11" a="1"/>
  <c r="HQ4" i="11" s="1"/>
  <c r="IP4" i="11" s="1"/>
  <c r="HP4" i="11" a="1"/>
  <c r="HP4" i="11" s="1"/>
  <c r="IO4" i="11" s="1"/>
  <c r="HL4" i="11"/>
  <c r="HJ4" i="11"/>
  <c r="HH4" i="11"/>
  <c r="HB4" i="11"/>
  <c r="HA4" i="11"/>
  <c r="GZ4" i="11"/>
  <c r="GY4" i="11"/>
  <c r="GX4" i="11"/>
  <c r="GW4" i="11"/>
  <c r="GV4" i="11"/>
  <c r="GU4" i="11"/>
  <c r="GT4" i="11"/>
  <c r="GP4" i="11"/>
  <c r="GM4" i="11"/>
  <c r="GI4" i="11"/>
  <c r="GH4" i="11"/>
  <c r="GG4" i="11"/>
  <c r="GF4" i="11"/>
  <c r="GE4" i="11"/>
  <c r="GD4" i="11"/>
  <c r="GC4" i="11"/>
  <c r="GB4" i="11"/>
  <c r="GA4" i="11"/>
  <c r="FZ4" i="11"/>
  <c r="FY4" i="11"/>
  <c r="FX4" i="11"/>
  <c r="FW4" i="11"/>
  <c r="FV4" i="11"/>
  <c r="FU4" i="11"/>
  <c r="FT4" i="11"/>
  <c r="FS4" i="11"/>
  <c r="FR4" i="11"/>
  <c r="FQ4" i="11"/>
  <c r="FJ4" i="11"/>
  <c r="FI4" i="11"/>
  <c r="FH4" i="11"/>
  <c r="FG4" i="11"/>
  <c r="FF4" i="11"/>
  <c r="FE4" i="11"/>
  <c r="FD4" i="11"/>
  <c r="FC4" i="11"/>
  <c r="FB4" i="11"/>
  <c r="FA4" i="11"/>
  <c r="EZ4" i="11"/>
  <c r="EY4" i="11"/>
  <c r="EX4" i="11"/>
  <c r="EW4" i="11"/>
  <c r="EV4" i="11"/>
  <c r="EU4" i="11"/>
  <c r="ET4" i="11"/>
  <c r="ES4" i="11"/>
  <c r="ER4" i="11"/>
  <c r="EQ4" i="11"/>
  <c r="EP4" i="11"/>
  <c r="EO4" i="11"/>
  <c r="EN4" i="11"/>
  <c r="EM4" i="11"/>
  <c r="EL4" i="11"/>
  <c r="EK4" i="11"/>
  <c r="EJ4" i="11"/>
  <c r="EI4" i="11"/>
  <c r="EH4" i="11"/>
  <c r="EG4" i="11"/>
  <c r="EF4" i="11"/>
  <c r="EE4" i="11"/>
  <c r="ED4" i="11"/>
  <c r="EC4" i="11"/>
  <c r="EB4" i="11"/>
  <c r="EA4" i="11"/>
  <c r="DV4" i="11"/>
  <c r="DU4" i="11"/>
  <c r="DT4" i="11"/>
  <c r="DS4" i="11"/>
  <c r="DR4" i="11"/>
  <c r="DQ4" i="11"/>
  <c r="DP4" i="11"/>
  <c r="DO4" i="11"/>
  <c r="DN4" i="11"/>
  <c r="DK4" i="11"/>
  <c r="DJ4" i="11"/>
  <c r="DI4" i="11"/>
  <c r="DH4" i="11"/>
  <c r="DG4" i="11"/>
  <c r="DF4" i="11"/>
  <c r="DE4" i="11"/>
  <c r="DD4" i="11"/>
  <c r="DC4" i="11"/>
  <c r="DB4" i="11"/>
  <c r="DA4" i="11"/>
  <c r="CV4" i="11"/>
  <c r="CU4" i="11"/>
  <c r="CT4" i="11"/>
  <c r="CS4" i="11"/>
  <c r="GN4" i="11" s="1"/>
  <c r="CR4" i="11"/>
  <c r="CQ4" i="11"/>
  <c r="GL4" i="11" s="1"/>
  <c r="CP4" i="11"/>
  <c r="GJ4" i="11" s="1"/>
  <c r="GK4" i="11" s="1"/>
  <c r="CO4" i="11"/>
  <c r="DZ4" i="11" s="1"/>
  <c r="CN4" i="11"/>
  <c r="DY4" i="11" s="1"/>
  <c r="CM4" i="11"/>
  <c r="DX4" i="11" s="1"/>
  <c r="CL4" i="11"/>
  <c r="DW4" i="11" s="1"/>
  <c r="CG4" i="11" a="1"/>
  <c r="CG4" i="11" s="1"/>
  <c r="IN4" i="11" s="1"/>
  <c r="IX4" i="11" s="1"/>
  <c r="CF4" i="11"/>
  <c r="AW4" i="11"/>
  <c r="AV4" i="11"/>
  <c r="J4" i="11"/>
  <c r="G4" i="11"/>
  <c r="HX3" i="11" a="1"/>
  <c r="HX3" i="11" s="1"/>
  <c r="IW3" i="11" s="1"/>
  <c r="HW3" i="11" a="1"/>
  <c r="HW3" i="11" s="1"/>
  <c r="IV3" i="11" s="1"/>
  <c r="HV3" i="11" a="1"/>
  <c r="HV3" i="11" s="1"/>
  <c r="IU3" i="11" s="1"/>
  <c r="HU3" i="11" a="1"/>
  <c r="HU3" i="11" s="1"/>
  <c r="IT3" i="11" s="1"/>
  <c r="HT3" i="11" a="1"/>
  <c r="HT3" i="11" s="1"/>
  <c r="IS3" i="11" s="1"/>
  <c r="HS3" i="11" a="1"/>
  <c r="HS3" i="11" s="1"/>
  <c r="IR3" i="11" s="1"/>
  <c r="HR3" i="11" a="1"/>
  <c r="HR3" i="11" s="1"/>
  <c r="IQ3" i="11" s="1"/>
  <c r="HQ3" i="11" a="1"/>
  <c r="HQ3" i="11" s="1"/>
  <c r="IP3" i="11" s="1"/>
  <c r="HP3" i="11" a="1"/>
  <c r="HP3" i="11" s="1"/>
  <c r="IO3" i="11" s="1"/>
  <c r="HL3" i="11"/>
  <c r="HJ3" i="11"/>
  <c r="HH3" i="11"/>
  <c r="HB3" i="11"/>
  <c r="HA3" i="11"/>
  <c r="GZ3" i="11"/>
  <c r="GY3" i="11"/>
  <c r="GX3" i="11"/>
  <c r="GW3" i="11"/>
  <c r="GV3" i="11"/>
  <c r="GU3" i="11"/>
  <c r="GT3" i="11"/>
  <c r="GP3" i="11"/>
  <c r="GI3" i="11"/>
  <c r="GH3" i="11"/>
  <c r="GG3" i="11"/>
  <c r="GF3" i="11"/>
  <c r="GE3" i="11"/>
  <c r="GB3" i="11"/>
  <c r="GA3" i="11"/>
  <c r="FZ3" i="11"/>
  <c r="FY3" i="11"/>
  <c r="FW3" i="11"/>
  <c r="FV3" i="11"/>
  <c r="FU3" i="11"/>
  <c r="FT3" i="11"/>
  <c r="FS3" i="11"/>
  <c r="FR3" i="11"/>
  <c r="FQ3" i="11"/>
  <c r="FJ3" i="11"/>
  <c r="FI3" i="11"/>
  <c r="FH3" i="11"/>
  <c r="FG3" i="11"/>
  <c r="FF3" i="11"/>
  <c r="FP3" i="11" s="1"/>
  <c r="FE3" i="11"/>
  <c r="FD3" i="11"/>
  <c r="FB3" i="11"/>
  <c r="FA3" i="11"/>
  <c r="EZ3" i="11"/>
  <c r="EY3" i="11"/>
  <c r="EX3" i="11"/>
  <c r="EW3" i="11"/>
  <c r="EV3" i="11"/>
  <c r="EU3" i="11"/>
  <c r="ET3" i="11"/>
  <c r="ES3" i="11"/>
  <c r="ER3" i="11"/>
  <c r="EQ3" i="11"/>
  <c r="EP3" i="11"/>
  <c r="EO3" i="11"/>
  <c r="EN3" i="11"/>
  <c r="EM3" i="11"/>
  <c r="EL3" i="11"/>
  <c r="EK3" i="11"/>
  <c r="EJ3" i="11"/>
  <c r="EI3" i="11"/>
  <c r="EH3" i="11"/>
  <c r="EG3" i="11"/>
  <c r="EF3" i="11"/>
  <c r="EE3" i="11"/>
  <c r="ED3" i="11"/>
  <c r="EC3" i="11"/>
  <c r="EB3" i="11"/>
  <c r="EA3" i="11"/>
  <c r="DU3" i="11"/>
  <c r="DT3" i="11"/>
  <c r="DS3" i="11"/>
  <c r="DR3" i="11"/>
  <c r="DQ3" i="11"/>
  <c r="DP3" i="11"/>
  <c r="DO3" i="11"/>
  <c r="DN3" i="11"/>
  <c r="DK3" i="11"/>
  <c r="DJ3" i="11"/>
  <c r="DI3" i="11"/>
  <c r="DH3" i="11"/>
  <c r="DG3" i="11"/>
  <c r="DF3" i="11"/>
  <c r="DE3" i="11"/>
  <c r="DD3" i="11"/>
  <c r="DB3" i="11"/>
  <c r="DA3" i="11"/>
  <c r="CV3" i="11"/>
  <c r="CT3" i="11"/>
  <c r="CS3" i="11"/>
  <c r="GN3" i="11" s="1"/>
  <c r="CR3" i="11"/>
  <c r="GM3" i="11" s="1"/>
  <c r="CQ3" i="11"/>
  <c r="GL3" i="11" s="1"/>
  <c r="CP3" i="11"/>
  <c r="GJ3" i="11" s="1"/>
  <c r="GK3" i="11" s="1"/>
  <c r="CO3" i="11"/>
  <c r="DZ3" i="11" s="1"/>
  <c r="CN3" i="11"/>
  <c r="DY3" i="11" s="1"/>
  <c r="CM3" i="11"/>
  <c r="DX3" i="11" s="1"/>
  <c r="CL3" i="11"/>
  <c r="DW3" i="11" s="1"/>
  <c r="CG3" i="11" a="1"/>
  <c r="CG3" i="11" s="1"/>
  <c r="IN3" i="11" s="1"/>
  <c r="IX3" i="11" s="1"/>
  <c r="CF3" i="11"/>
  <c r="AW3" i="11"/>
  <c r="AV3" i="11"/>
  <c r="R3" i="11"/>
  <c r="CU3" i="11" s="1"/>
  <c r="J3" i="11"/>
  <c r="G3" i="11"/>
  <c r="IL5" i="11"/>
  <c r="HX5" i="11" a="1"/>
  <c r="HX5" i="11" s="1"/>
  <c r="IW5" i="11" s="1"/>
  <c r="HW5" i="11" a="1"/>
  <c r="HW5" i="11" s="1"/>
  <c r="IV5" i="11" s="1"/>
  <c r="HV5" i="11" a="1"/>
  <c r="HV5" i="11" s="1"/>
  <c r="IU5" i="11" s="1"/>
  <c r="HU5" i="11" a="1"/>
  <c r="HU5" i="11" s="1"/>
  <c r="IT5" i="11" s="1"/>
  <c r="HT5" i="11" a="1"/>
  <c r="HT5" i="11" s="1"/>
  <c r="IS5" i="11" s="1"/>
  <c r="HS5" i="11" a="1"/>
  <c r="HS5" i="11" s="1"/>
  <c r="IR5" i="11" s="1"/>
  <c r="HR5" i="11" a="1"/>
  <c r="HR5" i="11" s="1"/>
  <c r="IQ5" i="11" s="1"/>
  <c r="HQ5" i="11" a="1"/>
  <c r="HQ5" i="11" s="1"/>
  <c r="IP5" i="11" s="1"/>
  <c r="HP5" i="11" a="1"/>
  <c r="HP5" i="11" s="1"/>
  <c r="IO5" i="11" s="1"/>
  <c r="HL5" i="11"/>
  <c r="HJ5" i="11"/>
  <c r="HH5" i="11"/>
  <c r="HB5" i="11"/>
  <c r="HA5" i="11"/>
  <c r="GZ5" i="11"/>
  <c r="GY5" i="11"/>
  <c r="GX5" i="11"/>
  <c r="GW5" i="11"/>
  <c r="GV5" i="11"/>
  <c r="GU5" i="11"/>
  <c r="GT5" i="11"/>
  <c r="GP5" i="11"/>
  <c r="GI5" i="11"/>
  <c r="GH5" i="11"/>
  <c r="GG5" i="11"/>
  <c r="GF5" i="11"/>
  <c r="GE5" i="11"/>
  <c r="GD5" i="11"/>
  <c r="GC5" i="11"/>
  <c r="GB5" i="11"/>
  <c r="GA5" i="11"/>
  <c r="FZ5" i="11"/>
  <c r="FY5" i="11"/>
  <c r="FX5" i="11"/>
  <c r="FW5" i="11"/>
  <c r="FV5" i="11"/>
  <c r="FU5" i="11"/>
  <c r="FT5" i="11"/>
  <c r="FS5" i="11"/>
  <c r="FR5" i="11"/>
  <c r="FQ5" i="11"/>
  <c r="FJ5" i="11"/>
  <c r="FI5" i="11"/>
  <c r="FH5" i="11"/>
  <c r="FG5" i="11"/>
  <c r="FF5" i="11"/>
  <c r="FP5" i="11" s="1"/>
  <c r="FE5" i="11"/>
  <c r="FD5" i="11"/>
  <c r="FC5" i="11"/>
  <c r="FB5" i="11"/>
  <c r="FA5" i="11"/>
  <c r="EZ5" i="11"/>
  <c r="EY5" i="11"/>
  <c r="EX5" i="11"/>
  <c r="EW5" i="11"/>
  <c r="EV5" i="11"/>
  <c r="EU5" i="11"/>
  <c r="ET5" i="11"/>
  <c r="ES5" i="11"/>
  <c r="ER5" i="11"/>
  <c r="EQ5" i="11"/>
  <c r="EP5" i="11"/>
  <c r="EO5" i="11"/>
  <c r="EN5" i="11"/>
  <c r="EM5" i="11"/>
  <c r="EL5" i="11"/>
  <c r="EK5" i="11"/>
  <c r="EJ5" i="11"/>
  <c r="EI5" i="11"/>
  <c r="EH5" i="11"/>
  <c r="EG5" i="11"/>
  <c r="EF5" i="11"/>
  <c r="EE5" i="11"/>
  <c r="ED5" i="11"/>
  <c r="EC5" i="11"/>
  <c r="EB5" i="11"/>
  <c r="EA5" i="11"/>
  <c r="DV5" i="11"/>
  <c r="DU5" i="11"/>
  <c r="DT5" i="11"/>
  <c r="DS5" i="11"/>
  <c r="DR5" i="11"/>
  <c r="DQ5" i="11"/>
  <c r="DP5" i="11"/>
  <c r="DO5" i="11"/>
  <c r="DN5" i="11"/>
  <c r="DK5" i="11"/>
  <c r="DJ5" i="11"/>
  <c r="DI5" i="11"/>
  <c r="DH5" i="11"/>
  <c r="DG5" i="11"/>
  <c r="DF5" i="11"/>
  <c r="DE5" i="11"/>
  <c r="DD5" i="11"/>
  <c r="DC5" i="11"/>
  <c r="DB5" i="11"/>
  <c r="DA5" i="11"/>
  <c r="CV5" i="11"/>
  <c r="CU5" i="11"/>
  <c r="CT5" i="11"/>
  <c r="CS5" i="11"/>
  <c r="GN5" i="11" s="1"/>
  <c r="CR5" i="11"/>
  <c r="GM5" i="11" s="1"/>
  <c r="CQ5" i="11"/>
  <c r="GL5" i="11" s="1"/>
  <c r="CP5" i="11"/>
  <c r="GJ5" i="11" s="1"/>
  <c r="GK5" i="11" s="1"/>
  <c r="CO5" i="11"/>
  <c r="DZ5" i="11" s="1"/>
  <c r="CN5" i="11"/>
  <c r="DY5" i="11" s="1"/>
  <c r="CM5" i="11"/>
  <c r="DX5" i="11" s="1"/>
  <c r="CL5" i="11"/>
  <c r="DW5" i="11" s="1"/>
  <c r="CG5" i="11" a="1"/>
  <c r="CG5" i="11" s="1"/>
  <c r="CK5" i="11" s="1"/>
  <c r="CZ5" i="11" s="1"/>
  <c r="CF5" i="11"/>
  <c r="AW5" i="11"/>
  <c r="AV5" i="11"/>
  <c r="J5" i="11"/>
  <c r="G5" i="11"/>
  <c r="IL8" i="10"/>
  <c r="HX8" i="10" a="1"/>
  <c r="HX8" i="10" s="1"/>
  <c r="IW8" i="10" s="1"/>
  <c r="HW8" i="10" a="1"/>
  <c r="HW8" i="10" s="1"/>
  <c r="IV8" i="10" s="1"/>
  <c r="HV8" i="10" a="1"/>
  <c r="HV8" i="10" s="1"/>
  <c r="IU8" i="10" s="1"/>
  <c r="HU8" i="10" a="1"/>
  <c r="HU8" i="10" s="1"/>
  <c r="IT8" i="10" s="1"/>
  <c r="HT8" i="10" a="1"/>
  <c r="HT8" i="10" s="1"/>
  <c r="IS8" i="10" s="1"/>
  <c r="HS8" i="10" a="1"/>
  <c r="HS8" i="10" s="1"/>
  <c r="IR8" i="10" s="1"/>
  <c r="HR8" i="10" a="1"/>
  <c r="HR8" i="10" s="1"/>
  <c r="IQ8" i="10" s="1"/>
  <c r="HQ8" i="10" a="1"/>
  <c r="HQ8" i="10" s="1"/>
  <c r="IP8" i="10" s="1"/>
  <c r="HP8" i="10" a="1"/>
  <c r="HP8" i="10" s="1"/>
  <c r="IO8" i="10" s="1"/>
  <c r="HL8" i="10"/>
  <c r="HJ8" i="10"/>
  <c r="HH8" i="10"/>
  <c r="HB8" i="10"/>
  <c r="HA8" i="10"/>
  <c r="GZ8" i="10"/>
  <c r="GY8" i="10"/>
  <c r="GX8" i="10"/>
  <c r="GW8" i="10"/>
  <c r="GV8" i="10"/>
  <c r="GU8" i="10"/>
  <c r="GT8" i="10"/>
  <c r="GP8" i="10"/>
  <c r="GI8" i="10"/>
  <c r="GH8" i="10"/>
  <c r="GG8" i="10"/>
  <c r="GF8" i="10"/>
  <c r="GE8" i="10"/>
  <c r="GD8" i="10"/>
  <c r="GC8" i="10"/>
  <c r="GB8" i="10"/>
  <c r="GA8" i="10"/>
  <c r="FZ8" i="10"/>
  <c r="FY8" i="10"/>
  <c r="FX8" i="10"/>
  <c r="FW8" i="10"/>
  <c r="FV8" i="10"/>
  <c r="FU8" i="10"/>
  <c r="FT8" i="10"/>
  <c r="FS8" i="10"/>
  <c r="FR8" i="10"/>
  <c r="FQ8" i="10"/>
  <c r="FJ8" i="10"/>
  <c r="FI8" i="10"/>
  <c r="FH8" i="10"/>
  <c r="FG8" i="10"/>
  <c r="FF8" i="10"/>
  <c r="FP8" i="10" s="1"/>
  <c r="FE8" i="10"/>
  <c r="FD8" i="10"/>
  <c r="FC8" i="10"/>
  <c r="FB8" i="10"/>
  <c r="FA8" i="10"/>
  <c r="EZ8" i="10"/>
  <c r="EY8" i="10"/>
  <c r="EX8" i="10"/>
  <c r="EW8" i="10"/>
  <c r="EV8" i="10"/>
  <c r="EU8" i="10"/>
  <c r="ET8" i="10"/>
  <c r="ES8" i="10"/>
  <c r="ER8" i="10"/>
  <c r="EQ8" i="10"/>
  <c r="EP8" i="10"/>
  <c r="EO8" i="10"/>
  <c r="EN8" i="10"/>
  <c r="EM8" i="10"/>
  <c r="EL8" i="10"/>
  <c r="EK8" i="10"/>
  <c r="EJ8" i="10"/>
  <c r="EI8" i="10"/>
  <c r="EH8" i="10"/>
  <c r="EG8" i="10"/>
  <c r="EF8" i="10"/>
  <c r="EE8" i="10"/>
  <c r="ED8" i="10"/>
  <c r="EC8" i="10"/>
  <c r="EB8" i="10"/>
  <c r="EA8" i="10"/>
  <c r="DV8" i="10"/>
  <c r="DU8" i="10"/>
  <c r="DT8" i="10"/>
  <c r="DS8" i="10"/>
  <c r="DR8" i="10"/>
  <c r="DQ8" i="10"/>
  <c r="DP8" i="10"/>
  <c r="DO8" i="10"/>
  <c r="DN8" i="10"/>
  <c r="DK8" i="10"/>
  <c r="DJ8" i="10"/>
  <c r="DI8" i="10"/>
  <c r="DH8" i="10"/>
  <c r="DG8" i="10"/>
  <c r="DF8" i="10"/>
  <c r="DE8" i="10"/>
  <c r="DD8" i="10"/>
  <c r="DC8" i="10"/>
  <c r="DB8" i="10"/>
  <c r="DA8" i="10"/>
  <c r="CV8" i="10"/>
  <c r="CU8" i="10"/>
  <c r="CT8" i="10"/>
  <c r="CS8" i="10"/>
  <c r="GN8" i="10" s="1"/>
  <c r="CR8" i="10"/>
  <c r="GM8" i="10" s="1"/>
  <c r="CQ8" i="10"/>
  <c r="GL8" i="10" s="1"/>
  <c r="CP8" i="10"/>
  <c r="GJ8" i="10" s="1"/>
  <c r="GK8" i="10" s="1"/>
  <c r="CO8" i="10"/>
  <c r="DZ8" i="10" s="1"/>
  <c r="CN8" i="10"/>
  <c r="DY8" i="10" s="1"/>
  <c r="CM8" i="10"/>
  <c r="DX8" i="10" s="1"/>
  <c r="CL8" i="10"/>
  <c r="DW8" i="10" s="1"/>
  <c r="CG8" i="10" a="1"/>
  <c r="CG8" i="10" s="1"/>
  <c r="CK8" i="10" s="1"/>
  <c r="CZ8" i="10" s="1"/>
  <c r="CF8" i="10"/>
  <c r="AW8" i="10"/>
  <c r="AV8" i="10"/>
  <c r="J8" i="10"/>
  <c r="G8" i="10"/>
  <c r="IL7" i="10"/>
  <c r="HX7" i="10" a="1"/>
  <c r="HX7" i="10" s="1"/>
  <c r="IW7" i="10" s="1"/>
  <c r="HW7" i="10" a="1"/>
  <c r="HW7" i="10" s="1"/>
  <c r="IV7" i="10" s="1"/>
  <c r="HV7" i="10" a="1"/>
  <c r="HV7" i="10" s="1"/>
  <c r="IU7" i="10" s="1"/>
  <c r="HU7" i="10" a="1"/>
  <c r="HU7" i="10" s="1"/>
  <c r="IT7" i="10" s="1"/>
  <c r="HT7" i="10" a="1"/>
  <c r="HT7" i="10" s="1"/>
  <c r="IS7" i="10" s="1"/>
  <c r="HS7" i="10" a="1"/>
  <c r="HS7" i="10" s="1"/>
  <c r="IR7" i="10" s="1"/>
  <c r="HR7" i="10" a="1"/>
  <c r="HR7" i="10" s="1"/>
  <c r="IQ7" i="10" s="1"/>
  <c r="HQ7" i="10" a="1"/>
  <c r="HQ7" i="10" s="1"/>
  <c r="IP7" i="10" s="1"/>
  <c r="HP7" i="10" a="1"/>
  <c r="HP7" i="10" s="1"/>
  <c r="IO7" i="10" s="1"/>
  <c r="HL7" i="10"/>
  <c r="HJ7" i="10"/>
  <c r="HH7" i="10"/>
  <c r="HB7" i="10"/>
  <c r="HA7" i="10"/>
  <c r="GZ7" i="10"/>
  <c r="GY7" i="10"/>
  <c r="GX7" i="10"/>
  <c r="GW7" i="10"/>
  <c r="GV7" i="10"/>
  <c r="GU7" i="10"/>
  <c r="GT7" i="10"/>
  <c r="GP7" i="10"/>
  <c r="GI7" i="10"/>
  <c r="GH7" i="10"/>
  <c r="GG7" i="10"/>
  <c r="GF7" i="10"/>
  <c r="GE7" i="10"/>
  <c r="GD7" i="10"/>
  <c r="GC7" i="10"/>
  <c r="GB7" i="10"/>
  <c r="GA7" i="10"/>
  <c r="FZ7" i="10"/>
  <c r="FY7" i="10"/>
  <c r="FX7" i="10"/>
  <c r="FW7" i="10"/>
  <c r="FV7" i="10"/>
  <c r="FU7" i="10"/>
  <c r="FT7" i="10"/>
  <c r="FS7" i="10"/>
  <c r="FR7" i="10"/>
  <c r="FQ7" i="10"/>
  <c r="FJ7" i="10"/>
  <c r="FI7" i="10"/>
  <c r="FH7" i="10"/>
  <c r="FG7" i="10"/>
  <c r="FF7" i="10"/>
  <c r="FE7" i="10"/>
  <c r="FD7" i="10"/>
  <c r="FC7" i="10"/>
  <c r="FB7" i="10"/>
  <c r="FA7" i="10"/>
  <c r="EZ7" i="10"/>
  <c r="EY7" i="10"/>
  <c r="EX7" i="10"/>
  <c r="EW7" i="10"/>
  <c r="EV7" i="10"/>
  <c r="EU7" i="10"/>
  <c r="ET7" i="10"/>
  <c r="ES7" i="10"/>
  <c r="ER7" i="10"/>
  <c r="EQ7" i="10"/>
  <c r="EP7" i="10"/>
  <c r="EO7" i="10"/>
  <c r="EN7" i="10"/>
  <c r="EM7" i="10"/>
  <c r="EL7" i="10"/>
  <c r="EK7" i="10"/>
  <c r="EJ7" i="10"/>
  <c r="EI7" i="10"/>
  <c r="EH7" i="10"/>
  <c r="EG7" i="10"/>
  <c r="EF7" i="10"/>
  <c r="EE7" i="10"/>
  <c r="ED7" i="10"/>
  <c r="EC7" i="10"/>
  <c r="EB7" i="10"/>
  <c r="EA7" i="10"/>
  <c r="DV7" i="10"/>
  <c r="DU7" i="10"/>
  <c r="DT7" i="10"/>
  <c r="DS7" i="10"/>
  <c r="DR7" i="10"/>
  <c r="DQ7" i="10"/>
  <c r="DP7" i="10"/>
  <c r="DO7" i="10"/>
  <c r="DN7" i="10"/>
  <c r="DK7" i="10"/>
  <c r="DJ7" i="10"/>
  <c r="DI7" i="10"/>
  <c r="DH7" i="10"/>
  <c r="DG7" i="10"/>
  <c r="DF7" i="10"/>
  <c r="DE7" i="10"/>
  <c r="DD7" i="10"/>
  <c r="DC7" i="10"/>
  <c r="DB7" i="10"/>
  <c r="DA7" i="10"/>
  <c r="CV7" i="10"/>
  <c r="CU7" i="10"/>
  <c r="CT7" i="10"/>
  <c r="CS7" i="10"/>
  <c r="GN7" i="10" s="1"/>
  <c r="CR7" i="10"/>
  <c r="GM7" i="10" s="1"/>
  <c r="CQ7" i="10"/>
  <c r="GL7" i="10" s="1"/>
  <c r="CP7" i="10"/>
  <c r="GJ7" i="10" s="1"/>
  <c r="GK7" i="10" s="1"/>
  <c r="CO7" i="10"/>
  <c r="DZ7" i="10" s="1"/>
  <c r="CN7" i="10"/>
  <c r="DY7" i="10" s="1"/>
  <c r="CM7" i="10"/>
  <c r="DX7" i="10" s="1"/>
  <c r="CL7" i="10"/>
  <c r="DW7" i="10" s="1"/>
  <c r="CG7" i="10" a="1"/>
  <c r="CG7" i="10" s="1"/>
  <c r="CF7" i="10"/>
  <c r="AW7" i="10"/>
  <c r="AV7" i="10"/>
  <c r="J7" i="10"/>
  <c r="G7" i="10"/>
  <c r="IL6" i="10"/>
  <c r="HX6" i="10" a="1"/>
  <c r="HX6" i="10" s="1"/>
  <c r="IW6" i="10" s="1"/>
  <c r="HW6" i="10" a="1"/>
  <c r="HW6" i="10" s="1"/>
  <c r="IV6" i="10" s="1"/>
  <c r="HV6" i="10" a="1"/>
  <c r="HV6" i="10" s="1"/>
  <c r="IU6" i="10" s="1"/>
  <c r="HU6" i="10" a="1"/>
  <c r="HU6" i="10" s="1"/>
  <c r="IT6" i="10" s="1"/>
  <c r="HT6" i="10" a="1"/>
  <c r="HT6" i="10" s="1"/>
  <c r="IS6" i="10" s="1"/>
  <c r="HS6" i="10" a="1"/>
  <c r="HS6" i="10" s="1"/>
  <c r="IR6" i="10" s="1"/>
  <c r="HR6" i="10" a="1"/>
  <c r="HR6" i="10" s="1"/>
  <c r="IQ6" i="10" s="1"/>
  <c r="HQ6" i="10" a="1"/>
  <c r="HQ6" i="10" s="1"/>
  <c r="IP6" i="10" s="1"/>
  <c r="HP6" i="10" a="1"/>
  <c r="HP6" i="10" s="1"/>
  <c r="IO6" i="10" s="1"/>
  <c r="HL6" i="10"/>
  <c r="HJ6" i="10"/>
  <c r="HH6" i="10"/>
  <c r="HB6" i="10"/>
  <c r="HA6" i="10"/>
  <c r="GZ6" i="10"/>
  <c r="GY6" i="10"/>
  <c r="GX6" i="10"/>
  <c r="GW6" i="10"/>
  <c r="GV6" i="10"/>
  <c r="GU6" i="10"/>
  <c r="GT6" i="10"/>
  <c r="GP6" i="10"/>
  <c r="GI6" i="10"/>
  <c r="GH6" i="10"/>
  <c r="GG6" i="10"/>
  <c r="GF6" i="10"/>
  <c r="GE6" i="10"/>
  <c r="GD6" i="10"/>
  <c r="GC6" i="10"/>
  <c r="GB6" i="10"/>
  <c r="GA6" i="10"/>
  <c r="FZ6" i="10"/>
  <c r="FY6" i="10"/>
  <c r="FX6" i="10"/>
  <c r="FW6" i="10"/>
  <c r="FV6" i="10"/>
  <c r="FU6" i="10"/>
  <c r="FT6" i="10"/>
  <c r="FS6" i="10"/>
  <c r="FR6" i="10"/>
  <c r="FQ6" i="10"/>
  <c r="FJ6" i="10"/>
  <c r="FI6" i="10"/>
  <c r="FH6" i="10"/>
  <c r="FG6" i="10"/>
  <c r="FF6" i="10"/>
  <c r="FE6" i="10"/>
  <c r="FD6" i="10"/>
  <c r="FC6" i="10"/>
  <c r="FB6" i="10"/>
  <c r="FA6" i="10"/>
  <c r="EZ6" i="10"/>
  <c r="EY6" i="10"/>
  <c r="EX6" i="10"/>
  <c r="EW6" i="10"/>
  <c r="EV6" i="10"/>
  <c r="EU6" i="10"/>
  <c r="ET6" i="10"/>
  <c r="ES6" i="10"/>
  <c r="ER6" i="10"/>
  <c r="EQ6" i="10"/>
  <c r="EP6" i="10"/>
  <c r="EO6" i="10"/>
  <c r="EN6" i="10"/>
  <c r="EM6" i="10"/>
  <c r="EL6" i="10"/>
  <c r="EK6" i="10"/>
  <c r="EJ6" i="10"/>
  <c r="EI6" i="10"/>
  <c r="EH6" i="10"/>
  <c r="EG6" i="10"/>
  <c r="EF6" i="10"/>
  <c r="EE6" i="10"/>
  <c r="ED6" i="10"/>
  <c r="EC6" i="10"/>
  <c r="EB6" i="10"/>
  <c r="EA6" i="10"/>
  <c r="DW6" i="10"/>
  <c r="DV6" i="10"/>
  <c r="DU6" i="10"/>
  <c r="DT6" i="10"/>
  <c r="DS6" i="10"/>
  <c r="DR6" i="10"/>
  <c r="DQ6" i="10"/>
  <c r="DP6" i="10"/>
  <c r="DO6" i="10"/>
  <c r="DN6" i="10"/>
  <c r="DK6" i="10"/>
  <c r="DJ6" i="10"/>
  <c r="DI6" i="10"/>
  <c r="DH6" i="10"/>
  <c r="DG6" i="10"/>
  <c r="DF6" i="10"/>
  <c r="DE6" i="10"/>
  <c r="DD6" i="10"/>
  <c r="DC6" i="10"/>
  <c r="DB6" i="10"/>
  <c r="DA6" i="10"/>
  <c r="CV6" i="10"/>
  <c r="CU6" i="10"/>
  <c r="CT6" i="10"/>
  <c r="CS6" i="10"/>
  <c r="GN6" i="10" s="1"/>
  <c r="CR6" i="10"/>
  <c r="GM6" i="10" s="1"/>
  <c r="CQ6" i="10"/>
  <c r="GL6" i="10" s="1"/>
  <c r="CP6" i="10"/>
  <c r="GJ6" i="10" s="1"/>
  <c r="GK6" i="10" s="1"/>
  <c r="CO6" i="10"/>
  <c r="DZ6" i="10" s="1"/>
  <c r="CN6" i="10"/>
  <c r="DY6" i="10" s="1"/>
  <c r="CM6" i="10"/>
  <c r="DX6" i="10" s="1"/>
  <c r="CL6" i="10"/>
  <c r="CG6" i="10" a="1"/>
  <c r="CG6" i="10" s="1"/>
  <c r="CF6" i="10"/>
  <c r="AW6" i="10"/>
  <c r="AV6" i="10"/>
  <c r="J6" i="10"/>
  <c r="G6" i="10"/>
  <c r="IL5" i="10"/>
  <c r="HX5" i="10" a="1"/>
  <c r="HX5" i="10" s="1"/>
  <c r="IW5" i="10" s="1"/>
  <c r="HW5" i="10" a="1"/>
  <c r="HW5" i="10" s="1"/>
  <c r="IV5" i="10" s="1"/>
  <c r="HV5" i="10" a="1"/>
  <c r="HV5" i="10" s="1"/>
  <c r="IU5" i="10" s="1"/>
  <c r="HU5" i="10" a="1"/>
  <c r="HU5" i="10" s="1"/>
  <c r="IT5" i="10" s="1"/>
  <c r="HT5" i="10" a="1"/>
  <c r="HT5" i="10" s="1"/>
  <c r="IS5" i="10" s="1"/>
  <c r="HS5" i="10" a="1"/>
  <c r="HS5" i="10" s="1"/>
  <c r="IR5" i="10" s="1"/>
  <c r="HR5" i="10" a="1"/>
  <c r="HR5" i="10" s="1"/>
  <c r="IQ5" i="10" s="1"/>
  <c r="HQ5" i="10" a="1"/>
  <c r="HQ5" i="10" s="1"/>
  <c r="IP5" i="10" s="1"/>
  <c r="HP5" i="10" a="1"/>
  <c r="HP5" i="10" s="1"/>
  <c r="IO5" i="10" s="1"/>
  <c r="HL5" i="10"/>
  <c r="HJ5" i="10"/>
  <c r="HH5" i="10"/>
  <c r="HB5" i="10"/>
  <c r="HA5" i="10"/>
  <c r="GZ5" i="10"/>
  <c r="GY5" i="10"/>
  <c r="GX5" i="10"/>
  <c r="GW5" i="10"/>
  <c r="GV5" i="10"/>
  <c r="GU5" i="10"/>
  <c r="GT5" i="10"/>
  <c r="GP5" i="10"/>
  <c r="GM5" i="10"/>
  <c r="GI5" i="10"/>
  <c r="GH5" i="10"/>
  <c r="GG5" i="10"/>
  <c r="GF5" i="10"/>
  <c r="GE5" i="10"/>
  <c r="GD5" i="10"/>
  <c r="GC5" i="10"/>
  <c r="GB5" i="10"/>
  <c r="GA5" i="10"/>
  <c r="FZ5" i="10"/>
  <c r="FY5" i="10"/>
  <c r="FX5" i="10"/>
  <c r="FW5" i="10"/>
  <c r="FV5" i="10"/>
  <c r="FU5" i="10"/>
  <c r="FT5" i="10"/>
  <c r="FS5" i="10"/>
  <c r="FR5" i="10"/>
  <c r="FQ5" i="10"/>
  <c r="FJ5" i="10"/>
  <c r="FI5" i="10"/>
  <c r="FH5" i="10"/>
  <c r="FG5" i="10"/>
  <c r="FF5" i="10"/>
  <c r="FP5" i="10" s="1"/>
  <c r="FE5" i="10"/>
  <c r="FN5" i="10" s="1"/>
  <c r="FD5" i="10"/>
  <c r="FC5" i="10"/>
  <c r="FB5" i="10"/>
  <c r="FA5" i="10"/>
  <c r="EZ5" i="10"/>
  <c r="EY5" i="10"/>
  <c r="EX5" i="10"/>
  <c r="EW5" i="10"/>
  <c r="EV5" i="10"/>
  <c r="EU5" i="10"/>
  <c r="ET5" i="10"/>
  <c r="ES5" i="10"/>
  <c r="ER5" i="10"/>
  <c r="EQ5" i="10"/>
  <c r="EP5" i="10"/>
  <c r="EO5" i="10"/>
  <c r="EN5" i="10"/>
  <c r="EM5" i="10"/>
  <c r="EL5" i="10"/>
  <c r="EK5" i="10"/>
  <c r="EJ5" i="10"/>
  <c r="EI5" i="10"/>
  <c r="EH5" i="10"/>
  <c r="EG5" i="10"/>
  <c r="EF5" i="10"/>
  <c r="EE5" i="10"/>
  <c r="ED5" i="10"/>
  <c r="EC5" i="10"/>
  <c r="EB5" i="10"/>
  <c r="EA5" i="10"/>
  <c r="DV5" i="10"/>
  <c r="DU5" i="10"/>
  <c r="DT5" i="10"/>
  <c r="DS5" i="10"/>
  <c r="DR5" i="10"/>
  <c r="DQ5" i="10"/>
  <c r="DP5" i="10"/>
  <c r="DO5" i="10"/>
  <c r="DN5" i="10"/>
  <c r="DK5" i="10"/>
  <c r="DJ5" i="10"/>
  <c r="DI5" i="10"/>
  <c r="DH5" i="10"/>
  <c r="DG5" i="10"/>
  <c r="DF5" i="10"/>
  <c r="DE5" i="10"/>
  <c r="DD5" i="10"/>
  <c r="DC5" i="10"/>
  <c r="DB5" i="10"/>
  <c r="DA5" i="10"/>
  <c r="CV5" i="10"/>
  <c r="CU5" i="10"/>
  <c r="CT5" i="10"/>
  <c r="CS5" i="10"/>
  <c r="GN5" i="10" s="1"/>
  <c r="CR5" i="10"/>
  <c r="CQ5" i="10"/>
  <c r="GL5" i="10" s="1"/>
  <c r="CP5" i="10"/>
  <c r="GJ5" i="10" s="1"/>
  <c r="GK5" i="10" s="1"/>
  <c r="CO5" i="10"/>
  <c r="DZ5" i="10" s="1"/>
  <c r="CN5" i="10"/>
  <c r="DY5" i="10" s="1"/>
  <c r="CM5" i="10"/>
  <c r="DX5" i="10" s="1"/>
  <c r="CL5" i="10"/>
  <c r="DW5" i="10" s="1"/>
  <c r="CH5" i="10"/>
  <c r="CW5" i="10" s="1"/>
  <c r="CG5" i="10" a="1"/>
  <c r="CG5" i="10" s="1"/>
  <c r="IM5" i="10" s="1"/>
  <c r="CF5" i="10"/>
  <c r="AW5" i="10"/>
  <c r="AV5" i="10"/>
  <c r="J5" i="10"/>
  <c r="G5" i="10"/>
  <c r="IR4" i="10"/>
  <c r="IL4" i="10"/>
  <c r="HX4" i="10" a="1"/>
  <c r="HX4" i="10" s="1"/>
  <c r="IW4" i="10" s="1"/>
  <c r="HW4" i="10" a="1"/>
  <c r="HW4" i="10" s="1"/>
  <c r="IV4" i="10" s="1"/>
  <c r="HV4" i="10" a="1"/>
  <c r="HV4" i="10" s="1"/>
  <c r="IU4" i="10" s="1"/>
  <c r="HU4" i="10" a="1"/>
  <c r="HU4" i="10" s="1"/>
  <c r="IT4" i="10" s="1"/>
  <c r="HT4" i="10" a="1"/>
  <c r="HT4" i="10" s="1"/>
  <c r="IS4" i="10" s="1"/>
  <c r="HS4" i="10" a="1"/>
  <c r="HS4" i="10" s="1"/>
  <c r="HR4" i="10" a="1"/>
  <c r="HR4" i="10" s="1"/>
  <c r="IQ4" i="10" s="1"/>
  <c r="HQ4" i="10" a="1"/>
  <c r="HQ4" i="10" s="1"/>
  <c r="IP4" i="10" s="1"/>
  <c r="HP4" i="10" a="1"/>
  <c r="HP4" i="10" s="1"/>
  <c r="IO4" i="10" s="1"/>
  <c r="HL4" i="10"/>
  <c r="HJ4" i="10"/>
  <c r="HH4" i="10"/>
  <c r="HB4" i="10"/>
  <c r="HA4" i="10"/>
  <c r="GZ4" i="10"/>
  <c r="GY4" i="10"/>
  <c r="GX4" i="10"/>
  <c r="GW4" i="10"/>
  <c r="GV4" i="10"/>
  <c r="GU4" i="10"/>
  <c r="GT4" i="10"/>
  <c r="GP4" i="10"/>
  <c r="GI4" i="10"/>
  <c r="GH4" i="10"/>
  <c r="GG4" i="10"/>
  <c r="GF4" i="10"/>
  <c r="GE4" i="10"/>
  <c r="GD4" i="10"/>
  <c r="GC4" i="10"/>
  <c r="GB4" i="10"/>
  <c r="GA4" i="10"/>
  <c r="FZ4" i="10"/>
  <c r="FY4" i="10"/>
  <c r="FX4" i="10"/>
  <c r="FW4" i="10"/>
  <c r="FV4" i="10"/>
  <c r="FU4" i="10"/>
  <c r="FT4" i="10"/>
  <c r="FS4" i="10"/>
  <c r="FR4" i="10"/>
  <c r="FQ4" i="10"/>
  <c r="FJ4" i="10"/>
  <c r="FI4" i="10"/>
  <c r="FH4" i="10"/>
  <c r="FG4" i="10"/>
  <c r="FF4" i="10"/>
  <c r="FP4" i="10" s="1"/>
  <c r="FE4" i="10"/>
  <c r="FD4" i="10"/>
  <c r="FC4" i="10"/>
  <c r="FB4" i="10"/>
  <c r="FA4" i="10"/>
  <c r="EZ4" i="10"/>
  <c r="EY4" i="10"/>
  <c r="EX4" i="10"/>
  <c r="EW4" i="10"/>
  <c r="EV4" i="10"/>
  <c r="EU4" i="10"/>
  <c r="ET4" i="10"/>
  <c r="ES4" i="10"/>
  <c r="ER4" i="10"/>
  <c r="EQ4" i="10"/>
  <c r="EP4" i="10"/>
  <c r="EO4" i="10"/>
  <c r="EN4" i="10"/>
  <c r="EM4" i="10"/>
  <c r="EL4" i="10"/>
  <c r="EK4" i="10"/>
  <c r="EJ4" i="10"/>
  <c r="EI4" i="10"/>
  <c r="EH4" i="10"/>
  <c r="EG4" i="10"/>
  <c r="EF4" i="10"/>
  <c r="EE4" i="10"/>
  <c r="ED4" i="10"/>
  <c r="EC4" i="10"/>
  <c r="EB4" i="10"/>
  <c r="EA4" i="10"/>
  <c r="DV4" i="10"/>
  <c r="DU4" i="10"/>
  <c r="DT4" i="10"/>
  <c r="DS4" i="10"/>
  <c r="DR4" i="10"/>
  <c r="DQ4" i="10"/>
  <c r="DP4" i="10"/>
  <c r="DO4" i="10"/>
  <c r="DN4" i="10"/>
  <c r="DK4" i="10"/>
  <c r="DJ4" i="10"/>
  <c r="DI4" i="10"/>
  <c r="DH4" i="10"/>
  <c r="DG4" i="10"/>
  <c r="DF4" i="10"/>
  <c r="DE4" i="10"/>
  <c r="DD4" i="10"/>
  <c r="DC4" i="10"/>
  <c r="DB4" i="10"/>
  <c r="DA4" i="10"/>
  <c r="CV4" i="10"/>
  <c r="CU4" i="10"/>
  <c r="CT4" i="10"/>
  <c r="CS4" i="10"/>
  <c r="GN4" i="10" s="1"/>
  <c r="CR4" i="10"/>
  <c r="GM4" i="10" s="1"/>
  <c r="CQ4" i="10"/>
  <c r="GL4" i="10" s="1"/>
  <c r="CP4" i="10"/>
  <c r="GJ4" i="10" s="1"/>
  <c r="GK4" i="10" s="1"/>
  <c r="CO4" i="10"/>
  <c r="DZ4" i="10" s="1"/>
  <c r="CN4" i="10"/>
  <c r="DY4" i="10" s="1"/>
  <c r="CM4" i="10"/>
  <c r="DX4" i="10" s="1"/>
  <c r="CL4" i="10"/>
  <c r="DW4" i="10" s="1"/>
  <c r="CG4" i="10" a="1"/>
  <c r="CG4" i="10" s="1"/>
  <c r="CI4" i="10" s="1"/>
  <c r="CX4" i="10" s="1"/>
  <c r="CF4" i="10"/>
  <c r="AW4" i="10"/>
  <c r="AV4" i="10"/>
  <c r="J4" i="10"/>
  <c r="G4" i="10"/>
  <c r="IL3" i="10"/>
  <c r="HX3" i="10" a="1"/>
  <c r="HX3" i="10" s="1"/>
  <c r="IW3" i="10" s="1"/>
  <c r="HW3" i="10" a="1"/>
  <c r="HW3" i="10" s="1"/>
  <c r="IV3" i="10" s="1"/>
  <c r="HV3" i="10" a="1"/>
  <c r="HV3" i="10" s="1"/>
  <c r="IU3" i="10" s="1"/>
  <c r="HU3" i="10" a="1"/>
  <c r="HU3" i="10" s="1"/>
  <c r="IT3" i="10" s="1"/>
  <c r="HT3" i="10" a="1"/>
  <c r="HT3" i="10" s="1"/>
  <c r="IS3" i="10" s="1"/>
  <c r="HS3" i="10" a="1"/>
  <c r="HS3" i="10" s="1"/>
  <c r="IR3" i="10" s="1"/>
  <c r="HR3" i="10" a="1"/>
  <c r="HR3" i="10" s="1"/>
  <c r="IQ3" i="10" s="1"/>
  <c r="HQ3" i="10" a="1"/>
  <c r="HQ3" i="10" s="1"/>
  <c r="IP3" i="10" s="1"/>
  <c r="HP3" i="10" a="1"/>
  <c r="HP3" i="10" s="1"/>
  <c r="IO3" i="10" s="1"/>
  <c r="HL3" i="10"/>
  <c r="HJ3" i="10"/>
  <c r="HH3" i="10"/>
  <c r="HB3" i="10"/>
  <c r="HA3" i="10"/>
  <c r="GZ3" i="10"/>
  <c r="GY3" i="10"/>
  <c r="GX3" i="10"/>
  <c r="GW3" i="10"/>
  <c r="GV3" i="10"/>
  <c r="GU3" i="10"/>
  <c r="GT3" i="10"/>
  <c r="GP3" i="10"/>
  <c r="GI3" i="10"/>
  <c r="GH3" i="10"/>
  <c r="GG3" i="10"/>
  <c r="GF3" i="10"/>
  <c r="GE3" i="10"/>
  <c r="GD3" i="10"/>
  <c r="GC3" i="10"/>
  <c r="GB3" i="10"/>
  <c r="GA3" i="10"/>
  <c r="FZ3" i="10"/>
  <c r="FY3" i="10"/>
  <c r="FX3" i="10"/>
  <c r="FW3" i="10"/>
  <c r="FV3" i="10"/>
  <c r="FU3" i="10"/>
  <c r="FT3" i="10"/>
  <c r="FS3" i="10"/>
  <c r="FR3" i="10"/>
  <c r="FQ3" i="10"/>
  <c r="FJ3" i="10"/>
  <c r="FI3" i="10"/>
  <c r="FH3" i="10"/>
  <c r="FG3" i="10"/>
  <c r="FF3" i="10"/>
  <c r="FE3" i="10"/>
  <c r="FD3" i="10"/>
  <c r="FC3" i="10"/>
  <c r="FB3" i="10"/>
  <c r="FA3" i="10"/>
  <c r="EZ3" i="10"/>
  <c r="EY3" i="10"/>
  <c r="EX3" i="10"/>
  <c r="EW3" i="10"/>
  <c r="EV3" i="10"/>
  <c r="EU3" i="10"/>
  <c r="ET3" i="10"/>
  <c r="ES3" i="10"/>
  <c r="ER3" i="10"/>
  <c r="EQ3" i="10"/>
  <c r="EP3" i="10"/>
  <c r="EO3" i="10"/>
  <c r="EN3" i="10"/>
  <c r="EM3" i="10"/>
  <c r="EL3" i="10"/>
  <c r="EK3" i="10"/>
  <c r="EJ3" i="10"/>
  <c r="EI3" i="10"/>
  <c r="EH3" i="10"/>
  <c r="EG3" i="10"/>
  <c r="EF3" i="10"/>
  <c r="EE3" i="10"/>
  <c r="ED3" i="10"/>
  <c r="EC3" i="10"/>
  <c r="EB3" i="10"/>
  <c r="EA3" i="10"/>
  <c r="DV3" i="10"/>
  <c r="DU3" i="10"/>
  <c r="DT3" i="10"/>
  <c r="DS3" i="10"/>
  <c r="DR3" i="10"/>
  <c r="DQ3" i="10"/>
  <c r="DP3" i="10"/>
  <c r="DO3" i="10"/>
  <c r="DN3" i="10"/>
  <c r="DK3" i="10"/>
  <c r="DJ3" i="10"/>
  <c r="DI3" i="10"/>
  <c r="DH3" i="10"/>
  <c r="DG3" i="10"/>
  <c r="DF3" i="10"/>
  <c r="DE3" i="10"/>
  <c r="DD3" i="10"/>
  <c r="DC3" i="10"/>
  <c r="DB3" i="10"/>
  <c r="DA3" i="10"/>
  <c r="CV3" i="10"/>
  <c r="CU3" i="10"/>
  <c r="CT3" i="10"/>
  <c r="CS3" i="10"/>
  <c r="GN3" i="10" s="1"/>
  <c r="CR3" i="10"/>
  <c r="GM3" i="10" s="1"/>
  <c r="CQ3" i="10"/>
  <c r="GL3" i="10" s="1"/>
  <c r="CP3" i="10"/>
  <c r="GJ3" i="10" s="1"/>
  <c r="GK3" i="10" s="1"/>
  <c r="CO3" i="10"/>
  <c r="DZ3" i="10" s="1"/>
  <c r="CN3" i="10"/>
  <c r="DY3" i="10" s="1"/>
  <c r="CM3" i="10"/>
  <c r="DX3" i="10" s="1"/>
  <c r="CL3" i="10"/>
  <c r="DW3" i="10" s="1"/>
  <c r="CG3" i="10" a="1"/>
  <c r="CG3" i="10" s="1"/>
  <c r="CF3" i="10"/>
  <c r="AW3" i="10"/>
  <c r="AV3" i="10"/>
  <c r="J3" i="10"/>
  <c r="G3" i="10"/>
  <c r="IL2" i="10"/>
  <c r="HX2" i="10" a="1"/>
  <c r="HX2" i="10" s="1"/>
  <c r="IW2" i="10" s="1"/>
  <c r="HW2" i="10" a="1"/>
  <c r="HW2" i="10" s="1"/>
  <c r="IV2" i="10" s="1"/>
  <c r="HV2" i="10" a="1"/>
  <c r="HV2" i="10" s="1"/>
  <c r="IU2" i="10" s="1"/>
  <c r="HU2" i="10" a="1"/>
  <c r="HU2" i="10" s="1"/>
  <c r="IT2" i="10" s="1"/>
  <c r="HT2" i="10" a="1"/>
  <c r="HT2" i="10" s="1"/>
  <c r="IS2" i="10" s="1"/>
  <c r="HS2" i="10" a="1"/>
  <c r="HS2" i="10" s="1"/>
  <c r="IR2" i="10" s="1"/>
  <c r="HR2" i="10" a="1"/>
  <c r="HR2" i="10" s="1"/>
  <c r="IQ2" i="10" s="1"/>
  <c r="HQ2" i="10" a="1"/>
  <c r="HQ2" i="10" s="1"/>
  <c r="IP2" i="10" s="1"/>
  <c r="HP2" i="10" a="1"/>
  <c r="HP2" i="10" s="1"/>
  <c r="IO2" i="10" s="1"/>
  <c r="HL2" i="10"/>
  <c r="HJ2" i="10"/>
  <c r="HH2" i="10"/>
  <c r="HB2" i="10"/>
  <c r="HA2" i="10"/>
  <c r="GZ2" i="10"/>
  <c r="GY2" i="10"/>
  <c r="GX2" i="10"/>
  <c r="GW2" i="10"/>
  <c r="GV2" i="10"/>
  <c r="GU2" i="10"/>
  <c r="GT2" i="10"/>
  <c r="GP2" i="10"/>
  <c r="GI2" i="10"/>
  <c r="GH2" i="10"/>
  <c r="GG2" i="10"/>
  <c r="GF2" i="10"/>
  <c r="GE2" i="10"/>
  <c r="GD2" i="10"/>
  <c r="GC2" i="10"/>
  <c r="GB2" i="10"/>
  <c r="GA2" i="10"/>
  <c r="FZ2" i="10"/>
  <c r="FY2" i="10"/>
  <c r="FX2" i="10"/>
  <c r="FW2" i="10"/>
  <c r="FV2" i="10"/>
  <c r="FU2" i="10"/>
  <c r="FT2" i="10"/>
  <c r="FS2" i="10"/>
  <c r="FR2" i="10"/>
  <c r="FQ2" i="10"/>
  <c r="FJ2" i="10"/>
  <c r="FI2" i="10"/>
  <c r="FH2" i="10"/>
  <c r="FG2" i="10"/>
  <c r="FF2" i="10"/>
  <c r="FE2" i="10"/>
  <c r="FD2" i="10"/>
  <c r="FC2" i="10"/>
  <c r="FB2" i="10"/>
  <c r="FA2" i="10"/>
  <c r="EZ2" i="10"/>
  <c r="EY2" i="10"/>
  <c r="EX2" i="10"/>
  <c r="EW2" i="10"/>
  <c r="EV2" i="10"/>
  <c r="EU2" i="10"/>
  <c r="ET2" i="10"/>
  <c r="ES2" i="10"/>
  <c r="ER2" i="10"/>
  <c r="EQ2" i="10"/>
  <c r="EP2" i="10"/>
  <c r="EO2" i="10"/>
  <c r="EN2" i="10"/>
  <c r="EM2" i="10"/>
  <c r="EL2" i="10"/>
  <c r="EK2" i="10"/>
  <c r="EJ2" i="10"/>
  <c r="EI2" i="10"/>
  <c r="EH2" i="10"/>
  <c r="EG2" i="10"/>
  <c r="EF2" i="10"/>
  <c r="EE2" i="10"/>
  <c r="ED2" i="10"/>
  <c r="EC2" i="10"/>
  <c r="EB2" i="10"/>
  <c r="EA2" i="10"/>
  <c r="DV2" i="10"/>
  <c r="DU2" i="10"/>
  <c r="DT2" i="10"/>
  <c r="DS2" i="10"/>
  <c r="DR2" i="10"/>
  <c r="DQ2" i="10"/>
  <c r="DP2" i="10"/>
  <c r="DO2" i="10"/>
  <c r="DN2" i="10"/>
  <c r="DK2" i="10"/>
  <c r="DJ2" i="10"/>
  <c r="DI2" i="10"/>
  <c r="DH2" i="10"/>
  <c r="DG2" i="10"/>
  <c r="DF2" i="10"/>
  <c r="DE2" i="10"/>
  <c r="DD2" i="10"/>
  <c r="DC2" i="10"/>
  <c r="DB2" i="10"/>
  <c r="DA2" i="10"/>
  <c r="CV2" i="10"/>
  <c r="CU2" i="10"/>
  <c r="CT2" i="10"/>
  <c r="CS2" i="10"/>
  <c r="GN2" i="10" s="1"/>
  <c r="CR2" i="10"/>
  <c r="GM2" i="10" s="1"/>
  <c r="CQ2" i="10"/>
  <c r="GL2" i="10" s="1"/>
  <c r="CP2" i="10"/>
  <c r="GJ2" i="10" s="1"/>
  <c r="GK2" i="10" s="1"/>
  <c r="CO2" i="10"/>
  <c r="DZ2" i="10" s="1"/>
  <c r="CN2" i="10"/>
  <c r="DY2" i="10" s="1"/>
  <c r="CM2" i="10"/>
  <c r="DX2" i="10" s="1"/>
  <c r="CL2" i="10"/>
  <c r="DW2" i="10" s="1"/>
  <c r="CG2" i="10" a="1"/>
  <c r="CG2" i="10" s="1"/>
  <c r="IM2" i="10" s="1"/>
  <c r="CF2" i="10"/>
  <c r="AW2" i="10"/>
  <c r="AV2" i="10"/>
  <c r="N2" i="10"/>
  <c r="J2" i="10"/>
  <c r="G2" i="10"/>
  <c r="HX9" i="10" a="1"/>
  <c r="HX9" i="10" s="1"/>
  <c r="IW9" i="10" s="1"/>
  <c r="HW9" i="10" a="1"/>
  <c r="HW9" i="10" s="1"/>
  <c r="IV9" i="10" s="1"/>
  <c r="HV9" i="10" a="1"/>
  <c r="HV9" i="10" s="1"/>
  <c r="IU9" i="10" s="1"/>
  <c r="HU9" i="10" a="1"/>
  <c r="HU9" i="10" s="1"/>
  <c r="IT9" i="10" s="1"/>
  <c r="HT9" i="10" a="1"/>
  <c r="HT9" i="10" s="1"/>
  <c r="IS9" i="10" s="1"/>
  <c r="HS9" i="10" a="1"/>
  <c r="HS9" i="10" s="1"/>
  <c r="IR9" i="10" s="1"/>
  <c r="HR9" i="10" a="1"/>
  <c r="HR9" i="10" s="1"/>
  <c r="IQ9" i="10" s="1"/>
  <c r="HQ9" i="10" a="1"/>
  <c r="HQ9" i="10" s="1"/>
  <c r="IP9" i="10" s="1"/>
  <c r="HP9" i="10" a="1"/>
  <c r="HP9" i="10" s="1"/>
  <c r="IO9" i="10" s="1"/>
  <c r="HL9" i="10"/>
  <c r="HJ9" i="10"/>
  <c r="HH9" i="10"/>
  <c r="HB9" i="10"/>
  <c r="HA9" i="10"/>
  <c r="GZ9" i="10"/>
  <c r="GY9" i="10"/>
  <c r="GX9" i="10"/>
  <c r="GW9" i="10"/>
  <c r="GV9" i="10"/>
  <c r="GU9" i="10"/>
  <c r="GT9" i="10"/>
  <c r="GP9" i="10"/>
  <c r="GI9" i="10"/>
  <c r="GH9" i="10"/>
  <c r="GG9" i="10"/>
  <c r="GF9" i="10"/>
  <c r="GE9" i="10"/>
  <c r="GB9" i="10"/>
  <c r="GA9" i="10"/>
  <c r="FZ9" i="10"/>
  <c r="FY9" i="10"/>
  <c r="FW9" i="10"/>
  <c r="FV9" i="10"/>
  <c r="FU9" i="10"/>
  <c r="FT9" i="10"/>
  <c r="FS9" i="10"/>
  <c r="FR9" i="10"/>
  <c r="FQ9" i="10"/>
  <c r="FJ9" i="10"/>
  <c r="FI9" i="10"/>
  <c r="FH9" i="10"/>
  <c r="FG9" i="10"/>
  <c r="FF9" i="10"/>
  <c r="FP9" i="10" s="1"/>
  <c r="FE9" i="10"/>
  <c r="FN9" i="10" s="1"/>
  <c r="FD9" i="10"/>
  <c r="FB9" i="10"/>
  <c r="FA9" i="10"/>
  <c r="EZ9" i="10"/>
  <c r="EY9" i="10"/>
  <c r="EX9" i="10"/>
  <c r="EW9" i="10"/>
  <c r="EV9" i="10"/>
  <c r="EU9" i="10"/>
  <c r="ET9" i="10"/>
  <c r="ES9" i="10"/>
  <c r="ER9" i="10"/>
  <c r="EQ9" i="10"/>
  <c r="EP9" i="10"/>
  <c r="EO9" i="10"/>
  <c r="EN9" i="10"/>
  <c r="EM9" i="10"/>
  <c r="EL9" i="10"/>
  <c r="EK9" i="10"/>
  <c r="EJ9" i="10"/>
  <c r="EI9" i="10"/>
  <c r="EH9" i="10"/>
  <c r="EG9" i="10"/>
  <c r="EF9" i="10"/>
  <c r="EE9" i="10"/>
  <c r="ED9" i="10"/>
  <c r="EC9" i="10"/>
  <c r="EB9" i="10"/>
  <c r="EA9" i="10"/>
  <c r="DU9" i="10"/>
  <c r="DT9" i="10"/>
  <c r="DS9" i="10"/>
  <c r="DR9" i="10"/>
  <c r="DQ9" i="10"/>
  <c r="DP9" i="10"/>
  <c r="DO9" i="10"/>
  <c r="DN9" i="10"/>
  <c r="DK9" i="10"/>
  <c r="DJ9" i="10"/>
  <c r="DI9" i="10"/>
  <c r="DH9" i="10"/>
  <c r="DG9" i="10"/>
  <c r="DF9" i="10"/>
  <c r="DE9" i="10"/>
  <c r="DD9" i="10"/>
  <c r="DB9" i="10"/>
  <c r="DA9" i="10"/>
  <c r="CV9" i="10"/>
  <c r="CU9" i="10"/>
  <c r="CT9" i="10"/>
  <c r="CS9" i="10"/>
  <c r="GN9" i="10" s="1"/>
  <c r="CR9" i="10"/>
  <c r="GM9" i="10" s="1"/>
  <c r="CQ9" i="10"/>
  <c r="GL9" i="10" s="1"/>
  <c r="CP9" i="10"/>
  <c r="GJ9" i="10" s="1"/>
  <c r="GK9" i="10" s="1"/>
  <c r="CO9" i="10"/>
  <c r="DZ9" i="10" s="1"/>
  <c r="CN9" i="10"/>
  <c r="DY9" i="10" s="1"/>
  <c r="CM9" i="10"/>
  <c r="DX9" i="10" s="1"/>
  <c r="CL9" i="10"/>
  <c r="DW9" i="10" s="1"/>
  <c r="CG9" i="10" a="1"/>
  <c r="CG9" i="10" s="1"/>
  <c r="DM9" i="10" s="1" a="1"/>
  <c r="DM9" i="10" s="1"/>
  <c r="CF9" i="10"/>
  <c r="AW9" i="10"/>
  <c r="AV9" i="10"/>
  <c r="J9" i="10"/>
  <c r="G9" i="10"/>
  <c r="IL2" i="9"/>
  <c r="HX2" i="9" a="1"/>
  <c r="HX2" i="9" s="1"/>
  <c r="IW2" i="9" s="1"/>
  <c r="HW2" i="9" a="1"/>
  <c r="HW2" i="9" s="1"/>
  <c r="IV2" i="9" s="1"/>
  <c r="HV2" i="9" a="1"/>
  <c r="HV2" i="9" s="1"/>
  <c r="IU2" i="9" s="1"/>
  <c r="HU2" i="9" a="1"/>
  <c r="HU2" i="9" s="1"/>
  <c r="IT2" i="9" s="1"/>
  <c r="HT2" i="9" a="1"/>
  <c r="HT2" i="9" s="1"/>
  <c r="IS2" i="9" s="1"/>
  <c r="HS2" i="9" a="1"/>
  <c r="HS2" i="9" s="1"/>
  <c r="IR2" i="9" s="1"/>
  <c r="HR2" i="9" a="1"/>
  <c r="HR2" i="9" s="1"/>
  <c r="IQ2" i="9" s="1"/>
  <c r="HQ2" i="9" a="1"/>
  <c r="HQ2" i="9" s="1"/>
  <c r="IP2" i="9" s="1"/>
  <c r="HP2" i="9" a="1"/>
  <c r="HP2" i="9" s="1"/>
  <c r="IO2" i="9" s="1"/>
  <c r="HL2" i="9"/>
  <c r="HJ2" i="9"/>
  <c r="HH2" i="9"/>
  <c r="HB2" i="9"/>
  <c r="HA2" i="9"/>
  <c r="GZ2" i="9"/>
  <c r="GY2" i="9"/>
  <c r="GX2" i="9"/>
  <c r="GW2" i="9"/>
  <c r="GV2" i="9"/>
  <c r="GU2" i="9"/>
  <c r="GT2" i="9"/>
  <c r="GP2" i="9"/>
  <c r="GI2" i="9"/>
  <c r="GH2" i="9"/>
  <c r="GG2" i="9"/>
  <c r="GF2" i="9"/>
  <c r="GE2" i="9"/>
  <c r="GD2" i="9"/>
  <c r="GC2" i="9"/>
  <c r="GB2" i="9"/>
  <c r="GA2" i="9"/>
  <c r="FZ2" i="9"/>
  <c r="FY2" i="9"/>
  <c r="FX2" i="9"/>
  <c r="FW2" i="9"/>
  <c r="FV2" i="9"/>
  <c r="FU2" i="9"/>
  <c r="FT2" i="9"/>
  <c r="FS2" i="9"/>
  <c r="FR2" i="9"/>
  <c r="FQ2" i="9"/>
  <c r="FJ2" i="9"/>
  <c r="FI2" i="9"/>
  <c r="FH2" i="9"/>
  <c r="FG2" i="9"/>
  <c r="FF2" i="9"/>
  <c r="FE2" i="9"/>
  <c r="FD2" i="9"/>
  <c r="FC2" i="9"/>
  <c r="FB2" i="9"/>
  <c r="FA2" i="9"/>
  <c r="EZ2" i="9"/>
  <c r="EY2" i="9"/>
  <c r="EX2" i="9"/>
  <c r="EW2" i="9"/>
  <c r="EV2" i="9"/>
  <c r="EU2" i="9"/>
  <c r="ET2" i="9"/>
  <c r="ES2" i="9"/>
  <c r="ER2" i="9"/>
  <c r="EQ2" i="9"/>
  <c r="EP2" i="9"/>
  <c r="EO2" i="9"/>
  <c r="EN2" i="9"/>
  <c r="EM2" i="9"/>
  <c r="EL2" i="9"/>
  <c r="EK2" i="9"/>
  <c r="EJ2" i="9"/>
  <c r="EI2" i="9"/>
  <c r="EH2" i="9"/>
  <c r="EG2" i="9"/>
  <c r="EF2" i="9"/>
  <c r="EE2" i="9"/>
  <c r="ED2" i="9"/>
  <c r="EC2" i="9"/>
  <c r="EB2" i="9"/>
  <c r="EA2" i="9"/>
  <c r="DV2" i="9"/>
  <c r="DU2" i="9"/>
  <c r="DT2" i="9"/>
  <c r="DS2" i="9"/>
  <c r="DR2" i="9"/>
  <c r="DQ2" i="9"/>
  <c r="DP2" i="9"/>
  <c r="DO2" i="9"/>
  <c r="DN2" i="9"/>
  <c r="DK2" i="9"/>
  <c r="DJ2" i="9"/>
  <c r="DI2" i="9"/>
  <c r="DH2" i="9"/>
  <c r="DG2" i="9"/>
  <c r="DF2" i="9"/>
  <c r="DE2" i="9"/>
  <c r="DD2" i="9"/>
  <c r="DC2" i="9"/>
  <c r="DB2" i="9"/>
  <c r="DA2" i="9"/>
  <c r="CV2" i="9"/>
  <c r="CU2" i="9"/>
  <c r="CT2" i="9"/>
  <c r="CS2" i="9"/>
  <c r="GN2" i="9" s="1"/>
  <c r="CR2" i="9"/>
  <c r="GM2" i="9" s="1"/>
  <c r="CQ2" i="9"/>
  <c r="GL2" i="9" s="1"/>
  <c r="CP2" i="9"/>
  <c r="GJ2" i="9" s="1"/>
  <c r="GK2" i="9" s="1"/>
  <c r="CO2" i="9"/>
  <c r="DZ2" i="9" s="1"/>
  <c r="CN2" i="9"/>
  <c r="DY2" i="9" s="1"/>
  <c r="CM2" i="9"/>
  <c r="DX2" i="9" s="1"/>
  <c r="CL2" i="9"/>
  <c r="DW2" i="9" s="1"/>
  <c r="CG2" i="9" a="1"/>
  <c r="CG2" i="9" s="1"/>
  <c r="IN2" i="9" s="1"/>
  <c r="IX2" i="9" s="1"/>
  <c r="CF2" i="9"/>
  <c r="AW2" i="9"/>
  <c r="AV2" i="9"/>
  <c r="N2" i="9"/>
  <c r="J2" i="9"/>
  <c r="G2" i="9"/>
  <c r="HX26" i="9" a="1"/>
  <c r="HX26" i="9" s="1"/>
  <c r="IW26" i="9" s="1"/>
  <c r="HW26" i="9" a="1"/>
  <c r="HW26" i="9" s="1"/>
  <c r="IV26" i="9" s="1"/>
  <c r="HV26" i="9" a="1"/>
  <c r="HV26" i="9" s="1"/>
  <c r="IU26" i="9" s="1"/>
  <c r="HU26" i="9" a="1"/>
  <c r="HU26" i="9" s="1"/>
  <c r="IT26" i="9" s="1"/>
  <c r="HT26" i="9" a="1"/>
  <c r="HT26" i="9" s="1"/>
  <c r="IS26" i="9" s="1"/>
  <c r="HS26" i="9" a="1"/>
  <c r="HS26" i="9" s="1"/>
  <c r="IR26" i="9" s="1"/>
  <c r="HR26" i="9" a="1"/>
  <c r="HR26" i="9" s="1"/>
  <c r="IQ26" i="9" s="1"/>
  <c r="HQ26" i="9" a="1"/>
  <c r="HQ26" i="9" s="1"/>
  <c r="IP26" i="9" s="1"/>
  <c r="HP26" i="9" a="1"/>
  <c r="HP26" i="9" s="1"/>
  <c r="IO26" i="9" s="1"/>
  <c r="HL26" i="9"/>
  <c r="HJ26" i="9"/>
  <c r="HH26" i="9"/>
  <c r="HB26" i="9"/>
  <c r="HA26" i="9"/>
  <c r="GZ26" i="9"/>
  <c r="GY26" i="9"/>
  <c r="GX26" i="9"/>
  <c r="GW26" i="9"/>
  <c r="GV26" i="9"/>
  <c r="GU26" i="9"/>
  <c r="GT26" i="9"/>
  <c r="GP26" i="9"/>
  <c r="GI26" i="9"/>
  <c r="GH26" i="9"/>
  <c r="GG26" i="9"/>
  <c r="GF26" i="9"/>
  <c r="GE26" i="9"/>
  <c r="GB26" i="9"/>
  <c r="GA26" i="9"/>
  <c r="FZ26" i="9"/>
  <c r="FY26" i="9"/>
  <c r="FW26" i="9"/>
  <c r="FV26" i="9"/>
  <c r="FU26" i="9"/>
  <c r="FT26" i="9"/>
  <c r="FS26" i="9"/>
  <c r="FR26" i="9"/>
  <c r="FQ26" i="9"/>
  <c r="FJ26" i="9"/>
  <c r="FI26" i="9"/>
  <c r="FH26" i="9"/>
  <c r="FG26" i="9"/>
  <c r="FF26" i="9"/>
  <c r="FE26" i="9"/>
  <c r="FD26" i="9"/>
  <c r="FB26" i="9"/>
  <c r="FA26" i="9"/>
  <c r="EZ26" i="9"/>
  <c r="EY26" i="9"/>
  <c r="EX26" i="9"/>
  <c r="EW26" i="9"/>
  <c r="EV26" i="9"/>
  <c r="EU26" i="9"/>
  <c r="ET26" i="9"/>
  <c r="ES26" i="9"/>
  <c r="ER26" i="9"/>
  <c r="EQ26" i="9"/>
  <c r="EP26" i="9"/>
  <c r="EO26" i="9"/>
  <c r="EN26" i="9"/>
  <c r="EM26" i="9"/>
  <c r="EL26" i="9"/>
  <c r="EK26" i="9"/>
  <c r="EJ26" i="9"/>
  <c r="EI26" i="9"/>
  <c r="EH26" i="9"/>
  <c r="EG26" i="9"/>
  <c r="EF26" i="9"/>
  <c r="EE26" i="9"/>
  <c r="ED26" i="9"/>
  <c r="EC26" i="9"/>
  <c r="EB26" i="9"/>
  <c r="EA26" i="9"/>
  <c r="DU26" i="9"/>
  <c r="DT26" i="9"/>
  <c r="DS26" i="9"/>
  <c r="DR26" i="9"/>
  <c r="DQ26" i="9"/>
  <c r="DP26" i="9"/>
  <c r="DO26" i="9"/>
  <c r="DN26" i="9"/>
  <c r="DK26" i="9"/>
  <c r="DJ26" i="9"/>
  <c r="DI26" i="9"/>
  <c r="DH26" i="9"/>
  <c r="DG26" i="9"/>
  <c r="DF26" i="9"/>
  <c r="DE26" i="9"/>
  <c r="DD26" i="9"/>
  <c r="DB26" i="9"/>
  <c r="DA26" i="9"/>
  <c r="CV26" i="9"/>
  <c r="CT26" i="9"/>
  <c r="CS26" i="9"/>
  <c r="GN26" i="9" s="1"/>
  <c r="CR26" i="9"/>
  <c r="GM26" i="9" s="1"/>
  <c r="CQ26" i="9"/>
  <c r="GL26" i="9" s="1"/>
  <c r="CP26" i="9"/>
  <c r="GJ26" i="9" s="1"/>
  <c r="GK26" i="9" s="1"/>
  <c r="CO26" i="9"/>
  <c r="DZ26" i="9" s="1"/>
  <c r="CN26" i="9"/>
  <c r="DY26" i="9" s="1"/>
  <c r="CM26" i="9"/>
  <c r="DX26" i="9" s="1"/>
  <c r="CL26" i="9"/>
  <c r="DW26" i="9" s="1"/>
  <c r="CG26" i="9" a="1"/>
  <c r="CG26" i="9" s="1"/>
  <c r="CH26" i="9" s="1"/>
  <c r="CW26" i="9" s="1"/>
  <c r="CF26" i="9"/>
  <c r="AW26" i="9"/>
  <c r="AV26" i="9"/>
  <c r="R26" i="9"/>
  <c r="CU26" i="9" s="1"/>
  <c r="J26" i="9"/>
  <c r="G26" i="9"/>
  <c r="HX25" i="9" a="1"/>
  <c r="HX25" i="9" s="1"/>
  <c r="IW25" i="9" s="1"/>
  <c r="HW25" i="9" a="1"/>
  <c r="HW25" i="9" s="1"/>
  <c r="IV25" i="9" s="1"/>
  <c r="HV25" i="9" a="1"/>
  <c r="HV25" i="9" s="1"/>
  <c r="IU25" i="9" s="1"/>
  <c r="HU25" i="9" a="1"/>
  <c r="HU25" i="9" s="1"/>
  <c r="IT25" i="9" s="1"/>
  <c r="HT25" i="9" a="1"/>
  <c r="HT25" i="9" s="1"/>
  <c r="IS25" i="9" s="1"/>
  <c r="HS25" i="9" a="1"/>
  <c r="HS25" i="9" s="1"/>
  <c r="IR25" i="9" s="1"/>
  <c r="HR25" i="9" a="1"/>
  <c r="HR25" i="9" s="1"/>
  <c r="IQ25" i="9" s="1"/>
  <c r="HQ25" i="9" a="1"/>
  <c r="HQ25" i="9" s="1"/>
  <c r="IP25" i="9" s="1"/>
  <c r="HP25" i="9" a="1"/>
  <c r="HP25" i="9" s="1"/>
  <c r="IO25" i="9" s="1"/>
  <c r="HL25" i="9"/>
  <c r="HJ25" i="9"/>
  <c r="HH25" i="9"/>
  <c r="HB25" i="9"/>
  <c r="HA25" i="9"/>
  <c r="GZ25" i="9"/>
  <c r="GY25" i="9"/>
  <c r="GX25" i="9"/>
  <c r="GW25" i="9"/>
  <c r="GV25" i="9"/>
  <c r="GU25" i="9"/>
  <c r="GT25" i="9"/>
  <c r="GP25" i="9"/>
  <c r="GI25" i="9"/>
  <c r="GH25" i="9"/>
  <c r="GG25" i="9"/>
  <c r="GF25" i="9"/>
  <c r="GE25" i="9"/>
  <c r="GB25" i="9"/>
  <c r="GA25" i="9"/>
  <c r="FZ25" i="9"/>
  <c r="FY25" i="9"/>
  <c r="FW25" i="9"/>
  <c r="FV25" i="9"/>
  <c r="FU25" i="9"/>
  <c r="FT25" i="9"/>
  <c r="FS25" i="9"/>
  <c r="FR25" i="9"/>
  <c r="FQ25" i="9"/>
  <c r="FJ25" i="9"/>
  <c r="FI25" i="9"/>
  <c r="FH25" i="9"/>
  <c r="FG25" i="9"/>
  <c r="FF25" i="9"/>
  <c r="FP25" i="9" s="1"/>
  <c r="FE25" i="9"/>
  <c r="FD25" i="9"/>
  <c r="FB25" i="9"/>
  <c r="FA25" i="9"/>
  <c r="EZ25" i="9"/>
  <c r="EY25" i="9"/>
  <c r="EX25" i="9"/>
  <c r="EW25" i="9"/>
  <c r="EV25" i="9"/>
  <c r="EU25" i="9"/>
  <c r="ET25" i="9"/>
  <c r="ES25" i="9"/>
  <c r="ER25" i="9"/>
  <c r="EQ25" i="9"/>
  <c r="EP25" i="9"/>
  <c r="EO25" i="9"/>
  <c r="EN25" i="9"/>
  <c r="EM25" i="9"/>
  <c r="EL25" i="9"/>
  <c r="EK25" i="9"/>
  <c r="EJ25" i="9"/>
  <c r="EI25" i="9"/>
  <c r="EH25" i="9"/>
  <c r="EG25" i="9"/>
  <c r="EF25" i="9"/>
  <c r="EE25" i="9"/>
  <c r="ED25" i="9"/>
  <c r="EC25" i="9"/>
  <c r="EB25" i="9"/>
  <c r="EA25" i="9"/>
  <c r="DU25" i="9"/>
  <c r="DT25" i="9"/>
  <c r="DS25" i="9"/>
  <c r="DR25" i="9"/>
  <c r="DQ25" i="9"/>
  <c r="DP25" i="9"/>
  <c r="DO25" i="9"/>
  <c r="DN25" i="9"/>
  <c r="DK25" i="9"/>
  <c r="DJ25" i="9"/>
  <c r="DI25" i="9"/>
  <c r="DH25" i="9"/>
  <c r="DG25" i="9"/>
  <c r="DF25" i="9"/>
  <c r="DE25" i="9"/>
  <c r="DD25" i="9"/>
  <c r="DB25" i="9"/>
  <c r="DA25" i="9"/>
  <c r="CV25" i="9"/>
  <c r="CU25" i="9"/>
  <c r="CT25" i="9"/>
  <c r="CS25" i="9"/>
  <c r="GN25" i="9" s="1"/>
  <c r="CR25" i="9"/>
  <c r="GM25" i="9" s="1"/>
  <c r="CQ25" i="9"/>
  <c r="GL25" i="9" s="1"/>
  <c r="CP25" i="9"/>
  <c r="GJ25" i="9" s="1"/>
  <c r="GK25" i="9" s="1"/>
  <c r="CO25" i="9"/>
  <c r="DZ25" i="9" s="1"/>
  <c r="CN25" i="9"/>
  <c r="DY25" i="9" s="1"/>
  <c r="CM25" i="9"/>
  <c r="DX25" i="9" s="1"/>
  <c r="CL25" i="9"/>
  <c r="DW25" i="9" s="1"/>
  <c r="CG25" i="9" a="1"/>
  <c r="CG25" i="9" s="1"/>
  <c r="DM25" i="9" s="1" a="1"/>
  <c r="DM25" i="9" s="1"/>
  <c r="CF25" i="9"/>
  <c r="AW25" i="9"/>
  <c r="AV25" i="9"/>
  <c r="J25" i="9"/>
  <c r="G25" i="9"/>
  <c r="HX24" i="9" a="1"/>
  <c r="HX24" i="9" s="1"/>
  <c r="IW24" i="9" s="1"/>
  <c r="HW24" i="9" a="1"/>
  <c r="HW24" i="9" s="1"/>
  <c r="IV24" i="9" s="1"/>
  <c r="HV24" i="9" a="1"/>
  <c r="HV24" i="9" s="1"/>
  <c r="IU24" i="9" s="1"/>
  <c r="HU24" i="9" a="1"/>
  <c r="HU24" i="9" s="1"/>
  <c r="IT24" i="9" s="1"/>
  <c r="HT24" i="9" a="1"/>
  <c r="HT24" i="9" s="1"/>
  <c r="IS24" i="9" s="1"/>
  <c r="HS24" i="9" a="1"/>
  <c r="HS24" i="9" s="1"/>
  <c r="IR24" i="9" s="1"/>
  <c r="HR24" i="9" a="1"/>
  <c r="HR24" i="9" s="1"/>
  <c r="IQ24" i="9" s="1"/>
  <c r="HQ24" i="9" a="1"/>
  <c r="HQ24" i="9" s="1"/>
  <c r="IP24" i="9" s="1"/>
  <c r="HP24" i="9" a="1"/>
  <c r="HP24" i="9" s="1"/>
  <c r="IO24" i="9" s="1"/>
  <c r="HL24" i="9"/>
  <c r="HJ24" i="9"/>
  <c r="HH24" i="9"/>
  <c r="HB24" i="9"/>
  <c r="HA24" i="9"/>
  <c r="GZ24" i="9"/>
  <c r="GY24" i="9"/>
  <c r="GX24" i="9"/>
  <c r="GW24" i="9"/>
  <c r="GV24" i="9"/>
  <c r="GU24" i="9"/>
  <c r="GT24" i="9"/>
  <c r="GP24" i="9"/>
  <c r="GI24" i="9"/>
  <c r="GH24" i="9"/>
  <c r="GG24" i="9"/>
  <c r="GF24" i="9"/>
  <c r="GE24" i="9"/>
  <c r="GB24" i="9"/>
  <c r="GA24" i="9"/>
  <c r="FZ24" i="9"/>
  <c r="FY24" i="9"/>
  <c r="FW24" i="9"/>
  <c r="FV24" i="9"/>
  <c r="FU24" i="9"/>
  <c r="FT24" i="9"/>
  <c r="FS24" i="9"/>
  <c r="FR24" i="9"/>
  <c r="FQ24" i="9"/>
  <c r="FJ24" i="9"/>
  <c r="FI24" i="9"/>
  <c r="FH24" i="9"/>
  <c r="FG24" i="9"/>
  <c r="FF24" i="9"/>
  <c r="FP24" i="9" s="1"/>
  <c r="FE24" i="9"/>
  <c r="FD24" i="9"/>
  <c r="FB24" i="9"/>
  <c r="FA24" i="9"/>
  <c r="EZ24" i="9"/>
  <c r="EY24" i="9"/>
  <c r="EX24" i="9"/>
  <c r="EW24" i="9"/>
  <c r="EV24" i="9"/>
  <c r="EU24" i="9"/>
  <c r="ET24" i="9"/>
  <c r="ES24" i="9"/>
  <c r="ER24" i="9"/>
  <c r="EQ24" i="9"/>
  <c r="EP24" i="9"/>
  <c r="EO24" i="9"/>
  <c r="EN24" i="9"/>
  <c r="EM24" i="9"/>
  <c r="EL24" i="9"/>
  <c r="EK24" i="9"/>
  <c r="EJ24" i="9"/>
  <c r="EI24" i="9"/>
  <c r="EH24" i="9"/>
  <c r="EG24" i="9"/>
  <c r="EF24" i="9"/>
  <c r="EE24" i="9"/>
  <c r="ED24" i="9"/>
  <c r="EC24" i="9"/>
  <c r="EB24" i="9"/>
  <c r="EA24" i="9"/>
  <c r="DU24" i="9"/>
  <c r="DT24" i="9"/>
  <c r="DS24" i="9"/>
  <c r="DR24" i="9"/>
  <c r="DQ24" i="9"/>
  <c r="DP24" i="9"/>
  <c r="DO24" i="9"/>
  <c r="DN24" i="9"/>
  <c r="DK24" i="9"/>
  <c r="DJ24" i="9"/>
  <c r="DI24" i="9"/>
  <c r="DH24" i="9"/>
  <c r="DG24" i="9"/>
  <c r="DF24" i="9"/>
  <c r="DE24" i="9"/>
  <c r="DD24" i="9"/>
  <c r="DB24" i="9"/>
  <c r="DA24" i="9"/>
  <c r="CV24" i="9"/>
  <c r="CU24" i="9"/>
  <c r="CT24" i="9"/>
  <c r="CS24" i="9"/>
  <c r="GN24" i="9" s="1"/>
  <c r="CR24" i="9"/>
  <c r="GM24" i="9" s="1"/>
  <c r="CQ24" i="9"/>
  <c r="GL24" i="9" s="1"/>
  <c r="CP24" i="9"/>
  <c r="GJ24" i="9" s="1"/>
  <c r="GK24" i="9" s="1"/>
  <c r="CO24" i="9"/>
  <c r="DZ24" i="9" s="1"/>
  <c r="CN24" i="9"/>
  <c r="DY24" i="9" s="1"/>
  <c r="CM24" i="9"/>
  <c r="DX24" i="9" s="1"/>
  <c r="CL24" i="9"/>
  <c r="DW24" i="9" s="1"/>
  <c r="CG24" i="9" a="1"/>
  <c r="CG24" i="9" s="1"/>
  <c r="IM24" i="9" s="1"/>
  <c r="CF24" i="9"/>
  <c r="AW24" i="9"/>
  <c r="AV24" i="9"/>
  <c r="J24" i="9"/>
  <c r="G24" i="9"/>
  <c r="HX23" i="9" a="1"/>
  <c r="HX23" i="9" s="1"/>
  <c r="IW23" i="9" s="1"/>
  <c r="HW23" i="9" a="1"/>
  <c r="HW23" i="9" s="1"/>
  <c r="IV23" i="9" s="1"/>
  <c r="HV23" i="9" a="1"/>
  <c r="HV23" i="9" s="1"/>
  <c r="IU23" i="9" s="1"/>
  <c r="HU23" i="9" a="1"/>
  <c r="HU23" i="9" s="1"/>
  <c r="IT23" i="9" s="1"/>
  <c r="HT23" i="9" a="1"/>
  <c r="HT23" i="9" s="1"/>
  <c r="IS23" i="9" s="1"/>
  <c r="HS23" i="9" a="1"/>
  <c r="HS23" i="9" s="1"/>
  <c r="IR23" i="9" s="1"/>
  <c r="HR23" i="9" a="1"/>
  <c r="HR23" i="9" s="1"/>
  <c r="IQ23" i="9" s="1"/>
  <c r="HQ23" i="9" a="1"/>
  <c r="HQ23" i="9" s="1"/>
  <c r="IP23" i="9" s="1"/>
  <c r="HP23" i="9" a="1"/>
  <c r="HP23" i="9" s="1"/>
  <c r="IO23" i="9" s="1"/>
  <c r="HL23" i="9"/>
  <c r="HJ23" i="9"/>
  <c r="HH23" i="9"/>
  <c r="HB23" i="9"/>
  <c r="HA23" i="9"/>
  <c r="GZ23" i="9"/>
  <c r="GY23" i="9"/>
  <c r="GX23" i="9"/>
  <c r="GW23" i="9"/>
  <c r="GV23" i="9"/>
  <c r="GU23" i="9"/>
  <c r="GT23" i="9"/>
  <c r="GP23" i="9"/>
  <c r="GI23" i="9"/>
  <c r="GH23" i="9"/>
  <c r="GG23" i="9"/>
  <c r="GF23" i="9"/>
  <c r="GE23" i="9"/>
  <c r="GB23" i="9"/>
  <c r="GA23" i="9"/>
  <c r="FZ23" i="9"/>
  <c r="FY23" i="9"/>
  <c r="FW23" i="9"/>
  <c r="FV23" i="9"/>
  <c r="FU23" i="9"/>
  <c r="FT23" i="9"/>
  <c r="FS23" i="9"/>
  <c r="FR23" i="9"/>
  <c r="FQ23" i="9"/>
  <c r="FJ23" i="9"/>
  <c r="FI23" i="9"/>
  <c r="FH23" i="9"/>
  <c r="FG23" i="9"/>
  <c r="FF23" i="9"/>
  <c r="FP23" i="9" s="1"/>
  <c r="FE23" i="9"/>
  <c r="FD23" i="9"/>
  <c r="FB23" i="9"/>
  <c r="FA23" i="9"/>
  <c r="EZ23" i="9"/>
  <c r="EY23" i="9"/>
  <c r="EX23" i="9"/>
  <c r="EW23" i="9"/>
  <c r="EV23" i="9"/>
  <c r="EU23" i="9"/>
  <c r="ET23" i="9"/>
  <c r="ES23" i="9"/>
  <c r="ER23" i="9"/>
  <c r="EQ23" i="9"/>
  <c r="EP23" i="9"/>
  <c r="EO23" i="9"/>
  <c r="EN23" i="9"/>
  <c r="EM23" i="9"/>
  <c r="EL23" i="9"/>
  <c r="EK23" i="9"/>
  <c r="EJ23" i="9"/>
  <c r="EI23" i="9"/>
  <c r="EH23" i="9"/>
  <c r="EG23" i="9"/>
  <c r="EF23" i="9"/>
  <c r="EE23" i="9"/>
  <c r="ED23" i="9"/>
  <c r="EC23" i="9"/>
  <c r="EB23" i="9"/>
  <c r="EA23" i="9"/>
  <c r="DU23" i="9"/>
  <c r="DT23" i="9"/>
  <c r="DS23" i="9"/>
  <c r="DR23" i="9"/>
  <c r="DQ23" i="9"/>
  <c r="DP23" i="9"/>
  <c r="DO23" i="9"/>
  <c r="DN23" i="9"/>
  <c r="DK23" i="9"/>
  <c r="DJ23" i="9"/>
  <c r="DI23" i="9"/>
  <c r="DH23" i="9"/>
  <c r="DG23" i="9"/>
  <c r="DF23" i="9"/>
  <c r="DE23" i="9"/>
  <c r="DD23" i="9"/>
  <c r="DB23" i="9"/>
  <c r="DA23" i="9"/>
  <c r="CV23" i="9"/>
  <c r="CU23" i="9"/>
  <c r="CT23" i="9"/>
  <c r="CS23" i="9"/>
  <c r="GN23" i="9" s="1"/>
  <c r="CR23" i="9"/>
  <c r="GM23" i="9" s="1"/>
  <c r="CQ23" i="9"/>
  <c r="GL23" i="9" s="1"/>
  <c r="CP23" i="9"/>
  <c r="GJ23" i="9" s="1"/>
  <c r="GK23" i="9" s="1"/>
  <c r="CO23" i="9"/>
  <c r="DZ23" i="9" s="1"/>
  <c r="CN23" i="9"/>
  <c r="DY23" i="9" s="1"/>
  <c r="CM23" i="9"/>
  <c r="DX23" i="9" s="1"/>
  <c r="CL23" i="9"/>
  <c r="DW23" i="9" s="1"/>
  <c r="CG23" i="9" a="1"/>
  <c r="CG23" i="9" s="1"/>
  <c r="CI23" i="9" s="1"/>
  <c r="CX23" i="9" s="1"/>
  <c r="CF23" i="9"/>
  <c r="AW23" i="9"/>
  <c r="AV23" i="9"/>
  <c r="J23" i="9"/>
  <c r="G23" i="9"/>
  <c r="HX22" i="9" a="1"/>
  <c r="HX22" i="9" s="1"/>
  <c r="IW22" i="9" s="1"/>
  <c r="HW22" i="9" a="1"/>
  <c r="HW22" i="9" s="1"/>
  <c r="IV22" i="9" s="1"/>
  <c r="HV22" i="9" a="1"/>
  <c r="HV22" i="9" s="1"/>
  <c r="IU22" i="9" s="1"/>
  <c r="HU22" i="9" a="1"/>
  <c r="HU22" i="9" s="1"/>
  <c r="IT22" i="9" s="1"/>
  <c r="HT22" i="9" a="1"/>
  <c r="HT22" i="9" s="1"/>
  <c r="IS22" i="9" s="1"/>
  <c r="HS22" i="9" a="1"/>
  <c r="HS22" i="9" s="1"/>
  <c r="IR22" i="9" s="1"/>
  <c r="HR22" i="9" a="1"/>
  <c r="HR22" i="9" s="1"/>
  <c r="IQ22" i="9" s="1"/>
  <c r="HQ22" i="9" a="1"/>
  <c r="HQ22" i="9" s="1"/>
  <c r="IP22" i="9" s="1"/>
  <c r="HP22" i="9" a="1"/>
  <c r="HP22" i="9" s="1"/>
  <c r="IO22" i="9" s="1"/>
  <c r="HL22" i="9"/>
  <c r="HJ22" i="9"/>
  <c r="HH22" i="9"/>
  <c r="HB22" i="9"/>
  <c r="HA22" i="9"/>
  <c r="GZ22" i="9"/>
  <c r="GY22" i="9"/>
  <c r="GX22" i="9"/>
  <c r="GW22" i="9"/>
  <c r="GV22" i="9"/>
  <c r="GU22" i="9"/>
  <c r="GT22" i="9"/>
  <c r="GP22" i="9"/>
  <c r="GI22" i="9"/>
  <c r="GH22" i="9"/>
  <c r="GG22" i="9"/>
  <c r="GF22" i="9"/>
  <c r="GE22" i="9"/>
  <c r="GB22" i="9"/>
  <c r="GA22" i="9"/>
  <c r="FZ22" i="9"/>
  <c r="FY22" i="9"/>
  <c r="FW22" i="9"/>
  <c r="FV22" i="9"/>
  <c r="FU22" i="9"/>
  <c r="FT22" i="9"/>
  <c r="FS22" i="9"/>
  <c r="FR22" i="9"/>
  <c r="FQ22" i="9"/>
  <c r="FJ22" i="9"/>
  <c r="FI22" i="9"/>
  <c r="FH22" i="9"/>
  <c r="FG22" i="9"/>
  <c r="FF22" i="9"/>
  <c r="FP22" i="9" s="1"/>
  <c r="FE22" i="9"/>
  <c r="FD22" i="9"/>
  <c r="FB22" i="9"/>
  <c r="FA22" i="9"/>
  <c r="EZ22" i="9"/>
  <c r="EY22" i="9"/>
  <c r="EX22" i="9"/>
  <c r="EW22" i="9"/>
  <c r="EV22" i="9"/>
  <c r="EU22" i="9"/>
  <c r="ET22" i="9"/>
  <c r="ES22" i="9"/>
  <c r="ER22" i="9"/>
  <c r="EQ22" i="9"/>
  <c r="EP22" i="9"/>
  <c r="EO22" i="9"/>
  <c r="EN22" i="9"/>
  <c r="EM22" i="9"/>
  <c r="EL22" i="9"/>
  <c r="EK22" i="9"/>
  <c r="EJ22" i="9"/>
  <c r="EI22" i="9"/>
  <c r="EH22" i="9"/>
  <c r="EG22" i="9"/>
  <c r="EF22" i="9"/>
  <c r="EE22" i="9"/>
  <c r="ED22" i="9"/>
  <c r="EC22" i="9"/>
  <c r="EB22" i="9"/>
  <c r="EA22" i="9"/>
  <c r="DU22" i="9"/>
  <c r="DT22" i="9"/>
  <c r="DS22" i="9"/>
  <c r="DR22" i="9"/>
  <c r="DQ22" i="9"/>
  <c r="DP22" i="9"/>
  <c r="DO22" i="9"/>
  <c r="DN22" i="9"/>
  <c r="DK22" i="9"/>
  <c r="DJ22" i="9"/>
  <c r="DI22" i="9"/>
  <c r="DH22" i="9"/>
  <c r="DG22" i="9"/>
  <c r="DF22" i="9"/>
  <c r="DE22" i="9"/>
  <c r="DD22" i="9"/>
  <c r="DB22" i="9"/>
  <c r="DA22" i="9"/>
  <c r="CV22" i="9"/>
  <c r="CU22" i="9"/>
  <c r="CT22" i="9"/>
  <c r="CS22" i="9"/>
  <c r="GN22" i="9" s="1"/>
  <c r="CR22" i="9"/>
  <c r="GM22" i="9" s="1"/>
  <c r="CQ22" i="9"/>
  <c r="GL22" i="9" s="1"/>
  <c r="CP22" i="9"/>
  <c r="GJ22" i="9" s="1"/>
  <c r="GK22" i="9" s="1"/>
  <c r="CO22" i="9"/>
  <c r="DZ22" i="9" s="1"/>
  <c r="CN22" i="9"/>
  <c r="DY22" i="9" s="1"/>
  <c r="CM22" i="9"/>
  <c r="DX22" i="9" s="1"/>
  <c r="CL22" i="9"/>
  <c r="DW22" i="9" s="1"/>
  <c r="CG22" i="9" a="1"/>
  <c r="CG22" i="9" s="1"/>
  <c r="CK22" i="9" s="1"/>
  <c r="CZ22" i="9" s="1"/>
  <c r="CF22" i="9"/>
  <c r="AW22" i="9"/>
  <c r="AV22" i="9"/>
  <c r="J22" i="9"/>
  <c r="G22" i="9"/>
  <c r="HX21" i="9" a="1"/>
  <c r="HX21" i="9" s="1"/>
  <c r="IW21" i="9" s="1"/>
  <c r="HW21" i="9" a="1"/>
  <c r="HW21" i="9" s="1"/>
  <c r="IV21" i="9" s="1"/>
  <c r="HV21" i="9" a="1"/>
  <c r="HV21" i="9" s="1"/>
  <c r="IU21" i="9" s="1"/>
  <c r="HU21" i="9" a="1"/>
  <c r="HU21" i="9" s="1"/>
  <c r="IT21" i="9" s="1"/>
  <c r="HT21" i="9" a="1"/>
  <c r="HT21" i="9" s="1"/>
  <c r="IS21" i="9" s="1"/>
  <c r="HS21" i="9" a="1"/>
  <c r="HS21" i="9" s="1"/>
  <c r="IR21" i="9" s="1"/>
  <c r="HR21" i="9" a="1"/>
  <c r="HR21" i="9" s="1"/>
  <c r="IQ21" i="9" s="1"/>
  <c r="HQ21" i="9" a="1"/>
  <c r="HQ21" i="9" s="1"/>
  <c r="IP21" i="9" s="1"/>
  <c r="HP21" i="9" a="1"/>
  <c r="HP21" i="9" s="1"/>
  <c r="IO21" i="9" s="1"/>
  <c r="HL21" i="9"/>
  <c r="HJ21" i="9"/>
  <c r="HH21" i="9"/>
  <c r="HI21" i="9" s="1"/>
  <c r="HB21" i="9"/>
  <c r="HA21" i="9"/>
  <c r="GZ21" i="9"/>
  <c r="GY21" i="9"/>
  <c r="GX21" i="9"/>
  <c r="GW21" i="9"/>
  <c r="GV21" i="9"/>
  <c r="GU21" i="9"/>
  <c r="GT21" i="9"/>
  <c r="GP21" i="9"/>
  <c r="GI21" i="9"/>
  <c r="GH21" i="9"/>
  <c r="GG21" i="9"/>
  <c r="GF21" i="9"/>
  <c r="GE21" i="9"/>
  <c r="GB21" i="9"/>
  <c r="GA21" i="9"/>
  <c r="FZ21" i="9"/>
  <c r="FY21" i="9"/>
  <c r="FW21" i="9"/>
  <c r="FV21" i="9"/>
  <c r="FU21" i="9"/>
  <c r="FT21" i="9"/>
  <c r="FS21" i="9"/>
  <c r="FR21" i="9"/>
  <c r="FQ21" i="9"/>
  <c r="FJ21" i="9"/>
  <c r="FI21" i="9"/>
  <c r="FH21" i="9"/>
  <c r="FG21" i="9"/>
  <c r="FF21" i="9"/>
  <c r="FE21" i="9"/>
  <c r="FD21" i="9"/>
  <c r="FB21" i="9"/>
  <c r="FA21" i="9"/>
  <c r="EZ21" i="9"/>
  <c r="EY21" i="9"/>
  <c r="EX21" i="9"/>
  <c r="EW21" i="9"/>
  <c r="EV21" i="9"/>
  <c r="EU21" i="9"/>
  <c r="ET21" i="9"/>
  <c r="ES21" i="9"/>
  <c r="ER21" i="9"/>
  <c r="EQ21" i="9"/>
  <c r="EP21" i="9"/>
  <c r="EO21" i="9"/>
  <c r="EN21" i="9"/>
  <c r="EM21" i="9"/>
  <c r="EL21" i="9"/>
  <c r="EK21" i="9"/>
  <c r="EJ21" i="9"/>
  <c r="EI21" i="9"/>
  <c r="EH21" i="9"/>
  <c r="EG21" i="9"/>
  <c r="EF21" i="9"/>
  <c r="EE21" i="9"/>
  <c r="ED21" i="9"/>
  <c r="EC21" i="9"/>
  <c r="EB21" i="9"/>
  <c r="EA21" i="9"/>
  <c r="DU21" i="9"/>
  <c r="DT21" i="9"/>
  <c r="DS21" i="9"/>
  <c r="DR21" i="9"/>
  <c r="DQ21" i="9"/>
  <c r="DP21" i="9"/>
  <c r="DO21" i="9"/>
  <c r="DN21" i="9"/>
  <c r="DK21" i="9"/>
  <c r="DJ21" i="9"/>
  <c r="DI21" i="9"/>
  <c r="DH21" i="9"/>
  <c r="DG21" i="9"/>
  <c r="DF21" i="9"/>
  <c r="DE21" i="9"/>
  <c r="DD21" i="9"/>
  <c r="DB21" i="9"/>
  <c r="DA21" i="9"/>
  <c r="CV21" i="9"/>
  <c r="CT21" i="9"/>
  <c r="CS21" i="9"/>
  <c r="GN21" i="9" s="1"/>
  <c r="CR21" i="9"/>
  <c r="GM21" i="9" s="1"/>
  <c r="CQ21" i="9"/>
  <c r="GL21" i="9" s="1"/>
  <c r="CP21" i="9"/>
  <c r="GJ21" i="9" s="1"/>
  <c r="GK21" i="9" s="1"/>
  <c r="CO21" i="9"/>
  <c r="DZ21" i="9" s="1"/>
  <c r="CN21" i="9"/>
  <c r="DY21" i="9" s="1"/>
  <c r="CM21" i="9"/>
  <c r="DX21" i="9" s="1"/>
  <c r="CL21" i="9"/>
  <c r="DW21" i="9" s="1"/>
  <c r="CG21" i="9" a="1"/>
  <c r="CG21" i="9" s="1"/>
  <c r="CF21" i="9"/>
  <c r="AW21" i="9"/>
  <c r="AV21" i="9"/>
  <c r="R21" i="9"/>
  <c r="CU21" i="9" s="1"/>
  <c r="J21" i="9"/>
  <c r="G21" i="9"/>
  <c r="HX20" i="9" a="1"/>
  <c r="HX20" i="9" s="1"/>
  <c r="IW20" i="9" s="1"/>
  <c r="HW20" i="9" a="1"/>
  <c r="HW20" i="9" s="1"/>
  <c r="IV20" i="9" s="1"/>
  <c r="HV20" i="9" a="1"/>
  <c r="HV20" i="9" s="1"/>
  <c r="IU20" i="9" s="1"/>
  <c r="HU20" i="9" a="1"/>
  <c r="HU20" i="9" s="1"/>
  <c r="IT20" i="9" s="1"/>
  <c r="HT20" i="9" a="1"/>
  <c r="HT20" i="9" s="1"/>
  <c r="IS20" i="9" s="1"/>
  <c r="HS20" i="9" a="1"/>
  <c r="HS20" i="9" s="1"/>
  <c r="IR20" i="9" s="1"/>
  <c r="HR20" i="9" a="1"/>
  <c r="HR20" i="9" s="1"/>
  <c r="IQ20" i="9" s="1"/>
  <c r="HQ20" i="9" a="1"/>
  <c r="HQ20" i="9" s="1"/>
  <c r="IP20" i="9" s="1"/>
  <c r="HP20" i="9" a="1"/>
  <c r="HP20" i="9" s="1"/>
  <c r="IO20" i="9" s="1"/>
  <c r="HL20" i="9"/>
  <c r="HJ20" i="9"/>
  <c r="HH20" i="9"/>
  <c r="HB20" i="9"/>
  <c r="HA20" i="9"/>
  <c r="GZ20" i="9"/>
  <c r="GY20" i="9"/>
  <c r="GX20" i="9"/>
  <c r="GW20" i="9"/>
  <c r="GV20" i="9"/>
  <c r="GU20" i="9"/>
  <c r="GT20" i="9"/>
  <c r="GP20" i="9"/>
  <c r="GI20" i="9"/>
  <c r="GH20" i="9"/>
  <c r="GG20" i="9"/>
  <c r="GF20" i="9"/>
  <c r="GE20" i="9"/>
  <c r="GB20" i="9"/>
  <c r="GA20" i="9"/>
  <c r="FZ20" i="9"/>
  <c r="FY20" i="9"/>
  <c r="FW20" i="9"/>
  <c r="FV20" i="9"/>
  <c r="FU20" i="9"/>
  <c r="FT20" i="9"/>
  <c r="FS20" i="9"/>
  <c r="FR20" i="9"/>
  <c r="FQ20" i="9"/>
  <c r="FJ20" i="9"/>
  <c r="FI20" i="9"/>
  <c r="FH20" i="9"/>
  <c r="FG20" i="9"/>
  <c r="FF20" i="9"/>
  <c r="FP20" i="9" s="1"/>
  <c r="FE20" i="9"/>
  <c r="FD20" i="9"/>
  <c r="FB20" i="9"/>
  <c r="FA20" i="9"/>
  <c r="EZ20" i="9"/>
  <c r="EY20" i="9"/>
  <c r="EX20" i="9"/>
  <c r="EW20" i="9"/>
  <c r="EV20" i="9"/>
  <c r="EU20" i="9"/>
  <c r="ET20" i="9"/>
  <c r="ES20" i="9"/>
  <c r="ER20" i="9"/>
  <c r="EQ20" i="9"/>
  <c r="EP20" i="9"/>
  <c r="EO20" i="9"/>
  <c r="EN20" i="9"/>
  <c r="EM20" i="9"/>
  <c r="EL20" i="9"/>
  <c r="EK20" i="9"/>
  <c r="EJ20" i="9"/>
  <c r="EI20" i="9"/>
  <c r="EH20" i="9"/>
  <c r="EG20" i="9"/>
  <c r="EF20" i="9"/>
  <c r="EE20" i="9"/>
  <c r="ED20" i="9"/>
  <c r="EC20" i="9"/>
  <c r="EB20" i="9"/>
  <c r="EA20" i="9"/>
  <c r="DU20" i="9"/>
  <c r="DT20" i="9"/>
  <c r="DS20" i="9"/>
  <c r="DR20" i="9"/>
  <c r="DQ20" i="9"/>
  <c r="DP20" i="9"/>
  <c r="DO20" i="9"/>
  <c r="DN20" i="9"/>
  <c r="DK20" i="9"/>
  <c r="DJ20" i="9"/>
  <c r="DI20" i="9"/>
  <c r="DH20" i="9"/>
  <c r="DG20" i="9"/>
  <c r="DF20" i="9"/>
  <c r="DE20" i="9"/>
  <c r="DD20" i="9"/>
  <c r="DB20" i="9"/>
  <c r="DA20" i="9"/>
  <c r="CV20" i="9"/>
  <c r="CT20" i="9"/>
  <c r="CS20" i="9"/>
  <c r="GN20" i="9" s="1"/>
  <c r="CR20" i="9"/>
  <c r="GM20" i="9" s="1"/>
  <c r="CQ20" i="9"/>
  <c r="GL20" i="9" s="1"/>
  <c r="CP20" i="9"/>
  <c r="GJ20" i="9" s="1"/>
  <c r="GK20" i="9" s="1"/>
  <c r="CO20" i="9"/>
  <c r="DZ20" i="9" s="1"/>
  <c r="CN20" i="9"/>
  <c r="DY20" i="9" s="1"/>
  <c r="CM20" i="9"/>
  <c r="DX20" i="9" s="1"/>
  <c r="CL20" i="9"/>
  <c r="DW20" i="9" s="1"/>
  <c r="CG20" i="9" a="1"/>
  <c r="CG20" i="9" s="1"/>
  <c r="DM20" i="9" s="1" a="1"/>
  <c r="DM20" i="9" s="1"/>
  <c r="CF20" i="9"/>
  <c r="AW20" i="9"/>
  <c r="AV20" i="9"/>
  <c r="R20" i="9"/>
  <c r="CU20" i="9" s="1"/>
  <c r="J20" i="9"/>
  <c r="G20" i="9"/>
  <c r="HX19" i="9" a="1"/>
  <c r="HX19" i="9" s="1"/>
  <c r="IW19" i="9" s="1"/>
  <c r="HW19" i="9" a="1"/>
  <c r="HW19" i="9" s="1"/>
  <c r="IV19" i="9" s="1"/>
  <c r="HV19" i="9" a="1"/>
  <c r="HV19" i="9" s="1"/>
  <c r="IU19" i="9" s="1"/>
  <c r="HU19" i="9" a="1"/>
  <c r="HU19" i="9" s="1"/>
  <c r="IT19" i="9" s="1"/>
  <c r="HT19" i="9" a="1"/>
  <c r="HT19" i="9" s="1"/>
  <c r="IS19" i="9" s="1"/>
  <c r="HS19" i="9" a="1"/>
  <c r="HS19" i="9" s="1"/>
  <c r="IR19" i="9" s="1"/>
  <c r="HR19" i="9" a="1"/>
  <c r="HR19" i="9" s="1"/>
  <c r="IQ19" i="9" s="1"/>
  <c r="HQ19" i="9" a="1"/>
  <c r="HQ19" i="9" s="1"/>
  <c r="IP19" i="9" s="1"/>
  <c r="HP19" i="9" a="1"/>
  <c r="HP19" i="9" s="1"/>
  <c r="IO19" i="9" s="1"/>
  <c r="HL19" i="9"/>
  <c r="HJ19" i="9"/>
  <c r="HH19" i="9"/>
  <c r="HB19" i="9"/>
  <c r="HA19" i="9"/>
  <c r="GZ19" i="9"/>
  <c r="GY19" i="9"/>
  <c r="GX19" i="9"/>
  <c r="GW19" i="9"/>
  <c r="GV19" i="9"/>
  <c r="GU19" i="9"/>
  <c r="GT19" i="9"/>
  <c r="GP19" i="9"/>
  <c r="GI19" i="9"/>
  <c r="GH19" i="9"/>
  <c r="GG19" i="9"/>
  <c r="GF19" i="9"/>
  <c r="GE19" i="9"/>
  <c r="GB19" i="9"/>
  <c r="GA19" i="9"/>
  <c r="FZ19" i="9"/>
  <c r="FY19" i="9"/>
  <c r="FW19" i="9"/>
  <c r="FV19" i="9"/>
  <c r="FU19" i="9"/>
  <c r="FT19" i="9"/>
  <c r="FS19" i="9"/>
  <c r="FR19" i="9"/>
  <c r="FQ19" i="9"/>
  <c r="FJ19" i="9"/>
  <c r="FI19" i="9"/>
  <c r="FH19" i="9"/>
  <c r="FG19" i="9"/>
  <c r="FF19" i="9"/>
  <c r="FP19" i="9" s="1"/>
  <c r="FE19" i="9"/>
  <c r="FD19" i="9"/>
  <c r="FB19" i="9"/>
  <c r="FA19" i="9"/>
  <c r="EZ19" i="9"/>
  <c r="EY19" i="9"/>
  <c r="EX19" i="9"/>
  <c r="EW19" i="9"/>
  <c r="EV19" i="9"/>
  <c r="EU19" i="9"/>
  <c r="ET19" i="9"/>
  <c r="ES19" i="9"/>
  <c r="ER19" i="9"/>
  <c r="EQ19" i="9"/>
  <c r="EP19" i="9"/>
  <c r="EO19" i="9"/>
  <c r="EN19" i="9"/>
  <c r="EM19" i="9"/>
  <c r="EL19" i="9"/>
  <c r="EK19" i="9"/>
  <c r="EJ19" i="9"/>
  <c r="EI19" i="9"/>
  <c r="EH19" i="9"/>
  <c r="EG19" i="9"/>
  <c r="EF19" i="9"/>
  <c r="EE19" i="9"/>
  <c r="ED19" i="9"/>
  <c r="EC19" i="9"/>
  <c r="EB19" i="9"/>
  <c r="EA19" i="9"/>
  <c r="DU19" i="9"/>
  <c r="DT19" i="9"/>
  <c r="DS19" i="9"/>
  <c r="DR19" i="9"/>
  <c r="DQ19" i="9"/>
  <c r="DP19" i="9"/>
  <c r="DO19" i="9"/>
  <c r="DN19" i="9"/>
  <c r="DK19" i="9"/>
  <c r="DJ19" i="9"/>
  <c r="DI19" i="9"/>
  <c r="DH19" i="9"/>
  <c r="DG19" i="9"/>
  <c r="DF19" i="9"/>
  <c r="DE19" i="9"/>
  <c r="DD19" i="9"/>
  <c r="DB19" i="9"/>
  <c r="DA19" i="9"/>
  <c r="CV19" i="9"/>
  <c r="CT19" i="9"/>
  <c r="CS19" i="9"/>
  <c r="GN19" i="9" s="1"/>
  <c r="CR19" i="9"/>
  <c r="GM19" i="9" s="1"/>
  <c r="CQ19" i="9"/>
  <c r="GL19" i="9" s="1"/>
  <c r="CP19" i="9"/>
  <c r="GJ19" i="9" s="1"/>
  <c r="GK19" i="9" s="1"/>
  <c r="CO19" i="9"/>
  <c r="DZ19" i="9" s="1"/>
  <c r="CN19" i="9"/>
  <c r="DY19" i="9" s="1"/>
  <c r="CM19" i="9"/>
  <c r="DX19" i="9" s="1"/>
  <c r="CL19" i="9"/>
  <c r="DW19" i="9" s="1"/>
  <c r="CG19" i="9" a="1"/>
  <c r="CG19" i="9" s="1"/>
  <c r="CF19" i="9"/>
  <c r="AW19" i="9"/>
  <c r="AV19" i="9"/>
  <c r="R19" i="9"/>
  <c r="CU19" i="9" s="1"/>
  <c r="J19" i="9"/>
  <c r="G19" i="9"/>
  <c r="HX18" i="9" a="1"/>
  <c r="HX18" i="9" s="1"/>
  <c r="IW18" i="9" s="1"/>
  <c r="HW18" i="9" a="1"/>
  <c r="HW18" i="9" s="1"/>
  <c r="IV18" i="9" s="1"/>
  <c r="HV18" i="9" a="1"/>
  <c r="HV18" i="9" s="1"/>
  <c r="IU18" i="9" s="1"/>
  <c r="HU18" i="9" a="1"/>
  <c r="HU18" i="9" s="1"/>
  <c r="IT18" i="9" s="1"/>
  <c r="HT18" i="9" a="1"/>
  <c r="HT18" i="9" s="1"/>
  <c r="IS18" i="9" s="1"/>
  <c r="HS18" i="9" a="1"/>
  <c r="HS18" i="9" s="1"/>
  <c r="IR18" i="9" s="1"/>
  <c r="HR18" i="9" a="1"/>
  <c r="HR18" i="9" s="1"/>
  <c r="IQ18" i="9" s="1"/>
  <c r="HQ18" i="9" a="1"/>
  <c r="HQ18" i="9" s="1"/>
  <c r="IP18" i="9" s="1"/>
  <c r="HP18" i="9" a="1"/>
  <c r="HP18" i="9" s="1"/>
  <c r="IO18" i="9" s="1"/>
  <c r="HL18" i="9"/>
  <c r="HJ18" i="9"/>
  <c r="HH18" i="9"/>
  <c r="HB18" i="9"/>
  <c r="HA18" i="9"/>
  <c r="GZ18" i="9"/>
  <c r="GY18" i="9"/>
  <c r="GX18" i="9"/>
  <c r="GW18" i="9"/>
  <c r="GV18" i="9"/>
  <c r="GU18" i="9"/>
  <c r="GT18" i="9"/>
  <c r="GP18" i="9"/>
  <c r="GI18" i="9"/>
  <c r="GH18" i="9"/>
  <c r="GG18" i="9"/>
  <c r="GF18" i="9"/>
  <c r="GE18" i="9"/>
  <c r="GB18" i="9"/>
  <c r="GA18" i="9"/>
  <c r="FZ18" i="9"/>
  <c r="FY18" i="9"/>
  <c r="FW18" i="9"/>
  <c r="FV18" i="9"/>
  <c r="FU18" i="9"/>
  <c r="FT18" i="9"/>
  <c r="FS18" i="9"/>
  <c r="FR18" i="9"/>
  <c r="FQ18" i="9"/>
  <c r="FJ18" i="9"/>
  <c r="FI18" i="9"/>
  <c r="FH18" i="9"/>
  <c r="FG18" i="9"/>
  <c r="FF18" i="9"/>
  <c r="FE18" i="9"/>
  <c r="FD18" i="9"/>
  <c r="FB18" i="9"/>
  <c r="FA18" i="9"/>
  <c r="EZ18" i="9"/>
  <c r="EY18" i="9"/>
  <c r="EX18" i="9"/>
  <c r="EW18" i="9"/>
  <c r="EV18" i="9"/>
  <c r="EU18" i="9"/>
  <c r="ET18" i="9"/>
  <c r="ES18" i="9"/>
  <c r="ER18" i="9"/>
  <c r="EQ18" i="9"/>
  <c r="EP18" i="9"/>
  <c r="EO18" i="9"/>
  <c r="EN18" i="9"/>
  <c r="EM18" i="9"/>
  <c r="EL18" i="9"/>
  <c r="EK18" i="9"/>
  <c r="EJ18" i="9"/>
  <c r="EI18" i="9"/>
  <c r="EH18" i="9"/>
  <c r="EG18" i="9"/>
  <c r="EF18" i="9"/>
  <c r="EE18" i="9"/>
  <c r="ED18" i="9"/>
  <c r="EC18" i="9"/>
  <c r="EB18" i="9"/>
  <c r="EA18" i="9"/>
  <c r="DU18" i="9"/>
  <c r="DT18" i="9"/>
  <c r="DS18" i="9"/>
  <c r="DR18" i="9"/>
  <c r="DQ18" i="9"/>
  <c r="DP18" i="9"/>
  <c r="DO18" i="9"/>
  <c r="DN18" i="9"/>
  <c r="DK18" i="9"/>
  <c r="DJ18" i="9"/>
  <c r="DI18" i="9"/>
  <c r="DH18" i="9"/>
  <c r="DG18" i="9"/>
  <c r="DF18" i="9"/>
  <c r="DE18" i="9"/>
  <c r="DD18" i="9"/>
  <c r="DB18" i="9"/>
  <c r="DA18" i="9"/>
  <c r="CV18" i="9"/>
  <c r="CT18" i="9"/>
  <c r="CS18" i="9"/>
  <c r="GN18" i="9" s="1"/>
  <c r="CR18" i="9"/>
  <c r="GM18" i="9" s="1"/>
  <c r="CQ18" i="9"/>
  <c r="GL18" i="9" s="1"/>
  <c r="CP18" i="9"/>
  <c r="GJ18" i="9" s="1"/>
  <c r="GK18" i="9" s="1"/>
  <c r="CO18" i="9"/>
  <c r="DZ18" i="9" s="1"/>
  <c r="CN18" i="9"/>
  <c r="DY18" i="9" s="1"/>
  <c r="CM18" i="9"/>
  <c r="DX18" i="9" s="1"/>
  <c r="CL18" i="9"/>
  <c r="DW18" i="9" s="1"/>
  <c r="CG18" i="9" a="1"/>
  <c r="CG18" i="9" s="1"/>
  <c r="IN18" i="9" s="1"/>
  <c r="IX18" i="9" s="1"/>
  <c r="CF18" i="9"/>
  <c r="AW18" i="9"/>
  <c r="AV18" i="9"/>
  <c r="R18" i="9"/>
  <c r="CU18" i="9" s="1"/>
  <c r="J18" i="9"/>
  <c r="G18" i="9"/>
  <c r="HX17" i="9" a="1"/>
  <c r="HX17" i="9" s="1"/>
  <c r="IW17" i="9" s="1"/>
  <c r="HW17" i="9" a="1"/>
  <c r="HW17" i="9" s="1"/>
  <c r="IV17" i="9" s="1"/>
  <c r="HV17" i="9" a="1"/>
  <c r="HV17" i="9" s="1"/>
  <c r="IU17" i="9" s="1"/>
  <c r="HU17" i="9" a="1"/>
  <c r="HU17" i="9" s="1"/>
  <c r="IT17" i="9" s="1"/>
  <c r="HT17" i="9" a="1"/>
  <c r="HT17" i="9" s="1"/>
  <c r="IS17" i="9" s="1"/>
  <c r="HS17" i="9" a="1"/>
  <c r="HS17" i="9" s="1"/>
  <c r="IR17" i="9" s="1"/>
  <c r="HR17" i="9" a="1"/>
  <c r="HR17" i="9" s="1"/>
  <c r="IQ17" i="9" s="1"/>
  <c r="HQ17" i="9" a="1"/>
  <c r="HQ17" i="9" s="1"/>
  <c r="IP17" i="9" s="1"/>
  <c r="HP17" i="9" a="1"/>
  <c r="HP17" i="9" s="1"/>
  <c r="IO17" i="9" s="1"/>
  <c r="HL17" i="9"/>
  <c r="HJ17" i="9"/>
  <c r="HH17" i="9"/>
  <c r="HB17" i="9"/>
  <c r="HA17" i="9"/>
  <c r="GZ17" i="9"/>
  <c r="GY17" i="9"/>
  <c r="GX17" i="9"/>
  <c r="GW17" i="9"/>
  <c r="GV17" i="9"/>
  <c r="GU17" i="9"/>
  <c r="GT17" i="9"/>
  <c r="GP17" i="9"/>
  <c r="GI17" i="9"/>
  <c r="GH17" i="9"/>
  <c r="GG17" i="9"/>
  <c r="GF17" i="9"/>
  <c r="GE17" i="9"/>
  <c r="GB17" i="9"/>
  <c r="GA17" i="9"/>
  <c r="FZ17" i="9"/>
  <c r="FY17" i="9"/>
  <c r="FW17" i="9"/>
  <c r="FV17" i="9"/>
  <c r="FU17" i="9"/>
  <c r="FT17" i="9"/>
  <c r="FS17" i="9"/>
  <c r="FR17" i="9"/>
  <c r="FQ17" i="9"/>
  <c r="FJ17" i="9"/>
  <c r="FI17" i="9"/>
  <c r="FH17" i="9"/>
  <c r="FG17" i="9"/>
  <c r="FF17" i="9"/>
  <c r="FE17" i="9"/>
  <c r="FD17" i="9"/>
  <c r="FB17" i="9"/>
  <c r="FA17" i="9"/>
  <c r="EZ17" i="9"/>
  <c r="EY17" i="9"/>
  <c r="EX17" i="9"/>
  <c r="EW17" i="9"/>
  <c r="EV17" i="9"/>
  <c r="EU17" i="9"/>
  <c r="ET17" i="9"/>
  <c r="ES17" i="9"/>
  <c r="ER17" i="9"/>
  <c r="EQ17" i="9"/>
  <c r="EP17" i="9"/>
  <c r="EO17" i="9"/>
  <c r="EN17" i="9"/>
  <c r="EM17" i="9"/>
  <c r="EL17" i="9"/>
  <c r="EK17" i="9"/>
  <c r="EJ17" i="9"/>
  <c r="EI17" i="9"/>
  <c r="EH17" i="9"/>
  <c r="EG17" i="9"/>
  <c r="EF17" i="9"/>
  <c r="EE17" i="9"/>
  <c r="ED17" i="9"/>
  <c r="EC17" i="9"/>
  <c r="EB17" i="9"/>
  <c r="EA17" i="9"/>
  <c r="DU17" i="9"/>
  <c r="DT17" i="9"/>
  <c r="DS17" i="9"/>
  <c r="DR17" i="9"/>
  <c r="DQ17" i="9"/>
  <c r="DP17" i="9"/>
  <c r="DO17" i="9"/>
  <c r="DN17" i="9"/>
  <c r="DK17" i="9"/>
  <c r="DJ17" i="9"/>
  <c r="DI17" i="9"/>
  <c r="DH17" i="9"/>
  <c r="DG17" i="9"/>
  <c r="DF17" i="9"/>
  <c r="DE17" i="9"/>
  <c r="DD17" i="9"/>
  <c r="DB17" i="9"/>
  <c r="DA17" i="9"/>
  <c r="CV17" i="9"/>
  <c r="CT17" i="9"/>
  <c r="CS17" i="9"/>
  <c r="GN17" i="9" s="1"/>
  <c r="CR17" i="9"/>
  <c r="GM17" i="9" s="1"/>
  <c r="CQ17" i="9"/>
  <c r="GL17" i="9" s="1"/>
  <c r="CP17" i="9"/>
  <c r="GJ17" i="9" s="1"/>
  <c r="GK17" i="9" s="1"/>
  <c r="CO17" i="9"/>
  <c r="DZ17" i="9" s="1"/>
  <c r="CN17" i="9"/>
  <c r="DY17" i="9" s="1"/>
  <c r="CM17" i="9"/>
  <c r="DX17" i="9" s="1"/>
  <c r="CL17" i="9"/>
  <c r="DW17" i="9" s="1"/>
  <c r="CG17" i="9" a="1"/>
  <c r="CG17" i="9" s="1"/>
  <c r="CK17" i="9" s="1"/>
  <c r="CZ17" i="9" s="1"/>
  <c r="CF17" i="9"/>
  <c r="AW17" i="9"/>
  <c r="AV17" i="9"/>
  <c r="R17" i="9"/>
  <c r="CU17" i="9" s="1"/>
  <c r="J17" i="9"/>
  <c r="G17" i="9"/>
  <c r="IP16" i="9"/>
  <c r="HX16" i="9" a="1"/>
  <c r="HX16" i="9" s="1"/>
  <c r="IW16" i="9" s="1"/>
  <c r="HW16" i="9" a="1"/>
  <c r="HW16" i="9" s="1"/>
  <c r="IV16" i="9" s="1"/>
  <c r="HV16" i="9" a="1"/>
  <c r="HV16" i="9" s="1"/>
  <c r="IU16" i="9" s="1"/>
  <c r="HU16" i="9" a="1"/>
  <c r="HU16" i="9" s="1"/>
  <c r="IT16" i="9" s="1"/>
  <c r="HT16" i="9" a="1"/>
  <c r="HT16" i="9" s="1"/>
  <c r="IS16" i="9" s="1"/>
  <c r="HS16" i="9" a="1"/>
  <c r="HS16" i="9" s="1"/>
  <c r="IR16" i="9" s="1"/>
  <c r="HR16" i="9" a="1"/>
  <c r="HR16" i="9" s="1"/>
  <c r="IQ16" i="9" s="1"/>
  <c r="HQ16" i="9" a="1"/>
  <c r="HQ16" i="9" s="1"/>
  <c r="HP16" i="9" a="1"/>
  <c r="HP16" i="9" s="1"/>
  <c r="IO16" i="9" s="1"/>
  <c r="HL16" i="9"/>
  <c r="HJ16" i="9"/>
  <c r="HH16" i="9"/>
  <c r="HB16" i="9"/>
  <c r="HA16" i="9"/>
  <c r="GZ16" i="9"/>
  <c r="GY16" i="9"/>
  <c r="GX16" i="9"/>
  <c r="GW16" i="9"/>
  <c r="GV16" i="9"/>
  <c r="GU16" i="9"/>
  <c r="GT16" i="9"/>
  <c r="GP16" i="9"/>
  <c r="GI16" i="9"/>
  <c r="GH16" i="9"/>
  <c r="GG16" i="9"/>
  <c r="GF16" i="9"/>
  <c r="GE16" i="9"/>
  <c r="GB16" i="9"/>
  <c r="GA16" i="9"/>
  <c r="FZ16" i="9"/>
  <c r="FY16" i="9"/>
  <c r="FW16" i="9"/>
  <c r="FV16" i="9"/>
  <c r="FU16" i="9"/>
  <c r="FT16" i="9"/>
  <c r="FS16" i="9"/>
  <c r="FR16" i="9"/>
  <c r="FQ16" i="9"/>
  <c r="FJ16" i="9"/>
  <c r="FI16" i="9"/>
  <c r="FH16" i="9"/>
  <c r="FG16" i="9"/>
  <c r="FF16" i="9"/>
  <c r="FE16" i="9"/>
  <c r="FN16" i="9" s="1"/>
  <c r="FD16" i="9"/>
  <c r="FB16" i="9"/>
  <c r="FA16" i="9"/>
  <c r="EZ16" i="9"/>
  <c r="EY16" i="9"/>
  <c r="EX16" i="9"/>
  <c r="EW16" i="9"/>
  <c r="EV16" i="9"/>
  <c r="EU16" i="9"/>
  <c r="ET16" i="9"/>
  <c r="ES16" i="9"/>
  <c r="ER16" i="9"/>
  <c r="EQ16" i="9"/>
  <c r="EP16" i="9"/>
  <c r="EO16" i="9"/>
  <c r="EN16" i="9"/>
  <c r="EM16" i="9"/>
  <c r="EL16" i="9"/>
  <c r="EK16" i="9"/>
  <c r="EJ16" i="9"/>
  <c r="EI16" i="9"/>
  <c r="EH16" i="9"/>
  <c r="EG16" i="9"/>
  <c r="EF16" i="9"/>
  <c r="EE16" i="9"/>
  <c r="ED16" i="9"/>
  <c r="EC16" i="9"/>
  <c r="EB16" i="9"/>
  <c r="EA16" i="9"/>
  <c r="DU16" i="9"/>
  <c r="DT16" i="9"/>
  <c r="DS16" i="9"/>
  <c r="DR16" i="9"/>
  <c r="DQ16" i="9"/>
  <c r="DP16" i="9"/>
  <c r="DO16" i="9"/>
  <c r="DN16" i="9"/>
  <c r="DK16" i="9"/>
  <c r="DJ16" i="9"/>
  <c r="DI16" i="9"/>
  <c r="DH16" i="9"/>
  <c r="DG16" i="9"/>
  <c r="DF16" i="9"/>
  <c r="DE16" i="9"/>
  <c r="DD16" i="9"/>
  <c r="DB16" i="9"/>
  <c r="DA16" i="9"/>
  <c r="CV16" i="9"/>
  <c r="CT16" i="9"/>
  <c r="CS16" i="9"/>
  <c r="GN16" i="9" s="1"/>
  <c r="CR16" i="9"/>
  <c r="GM16" i="9" s="1"/>
  <c r="CQ16" i="9"/>
  <c r="GL16" i="9" s="1"/>
  <c r="CP16" i="9"/>
  <c r="GJ16" i="9" s="1"/>
  <c r="GK16" i="9" s="1"/>
  <c r="CO16" i="9"/>
  <c r="DZ16" i="9" s="1"/>
  <c r="CN16" i="9"/>
  <c r="DY16" i="9" s="1"/>
  <c r="CM16" i="9"/>
  <c r="DX16" i="9" s="1"/>
  <c r="CL16" i="9"/>
  <c r="DW16" i="9" s="1"/>
  <c r="CG16" i="9" a="1"/>
  <c r="CG16" i="9" s="1"/>
  <c r="CF16" i="9"/>
  <c r="AW16" i="9"/>
  <c r="AV16" i="9"/>
  <c r="R16" i="9"/>
  <c r="CU16" i="9" s="1"/>
  <c r="J16" i="9"/>
  <c r="G16" i="9"/>
  <c r="HX15" i="9" a="1"/>
  <c r="HX15" i="9" s="1"/>
  <c r="IW15" i="9" s="1"/>
  <c r="HW15" i="9" a="1"/>
  <c r="HW15" i="9" s="1"/>
  <c r="IV15" i="9" s="1"/>
  <c r="HV15" i="9" a="1"/>
  <c r="HV15" i="9" s="1"/>
  <c r="IU15" i="9" s="1"/>
  <c r="HU15" i="9" a="1"/>
  <c r="HU15" i="9" s="1"/>
  <c r="IT15" i="9" s="1"/>
  <c r="HT15" i="9" a="1"/>
  <c r="HT15" i="9" s="1"/>
  <c r="IS15" i="9" s="1"/>
  <c r="HS15" i="9" a="1"/>
  <c r="HS15" i="9" s="1"/>
  <c r="IR15" i="9" s="1"/>
  <c r="HR15" i="9" a="1"/>
  <c r="HR15" i="9" s="1"/>
  <c r="IQ15" i="9" s="1"/>
  <c r="HQ15" i="9" a="1"/>
  <c r="HQ15" i="9" s="1"/>
  <c r="IP15" i="9" s="1"/>
  <c r="HP15" i="9" a="1"/>
  <c r="HP15" i="9" s="1"/>
  <c r="IO15" i="9" s="1"/>
  <c r="HL15" i="9"/>
  <c r="HJ15" i="9"/>
  <c r="HH15" i="9"/>
  <c r="HB15" i="9"/>
  <c r="HA15" i="9"/>
  <c r="GZ15" i="9"/>
  <c r="GY15" i="9"/>
  <c r="GX15" i="9"/>
  <c r="GW15" i="9"/>
  <c r="GV15" i="9"/>
  <c r="GU15" i="9"/>
  <c r="GT15" i="9"/>
  <c r="GP15" i="9"/>
  <c r="GI15" i="9"/>
  <c r="GH15" i="9"/>
  <c r="GG15" i="9"/>
  <c r="GF15" i="9"/>
  <c r="GE15" i="9"/>
  <c r="GB15" i="9"/>
  <c r="GA15" i="9"/>
  <c r="FZ15" i="9"/>
  <c r="FY15" i="9"/>
  <c r="FW15" i="9"/>
  <c r="FV15" i="9"/>
  <c r="FU15" i="9"/>
  <c r="FT15" i="9"/>
  <c r="FS15" i="9"/>
  <c r="FR15" i="9"/>
  <c r="FQ15" i="9"/>
  <c r="FJ15" i="9"/>
  <c r="FI15" i="9"/>
  <c r="FH15" i="9"/>
  <c r="FG15" i="9"/>
  <c r="FF15" i="9"/>
  <c r="FP15" i="9" s="1"/>
  <c r="FE15" i="9"/>
  <c r="FD15" i="9"/>
  <c r="FB15" i="9"/>
  <c r="FA15" i="9"/>
  <c r="EZ15" i="9"/>
  <c r="EY15" i="9"/>
  <c r="EX15" i="9"/>
  <c r="EW15" i="9"/>
  <c r="EV15" i="9"/>
  <c r="EU15" i="9"/>
  <c r="ET15" i="9"/>
  <c r="ES15" i="9"/>
  <c r="ER15" i="9"/>
  <c r="EQ15" i="9"/>
  <c r="EP15" i="9"/>
  <c r="EO15" i="9"/>
  <c r="EN15" i="9"/>
  <c r="EM15" i="9"/>
  <c r="EL15" i="9"/>
  <c r="EK15" i="9"/>
  <c r="EJ15" i="9"/>
  <c r="EI15" i="9"/>
  <c r="EH15" i="9"/>
  <c r="EG15" i="9"/>
  <c r="EF15" i="9"/>
  <c r="EE15" i="9"/>
  <c r="ED15" i="9"/>
  <c r="EC15" i="9"/>
  <c r="EB15" i="9"/>
  <c r="EA15" i="9"/>
  <c r="DU15" i="9"/>
  <c r="DT15" i="9"/>
  <c r="DS15" i="9"/>
  <c r="DR15" i="9"/>
  <c r="DQ15" i="9"/>
  <c r="DP15" i="9"/>
  <c r="DO15" i="9"/>
  <c r="DN15" i="9"/>
  <c r="DK15" i="9"/>
  <c r="DJ15" i="9"/>
  <c r="DI15" i="9"/>
  <c r="DH15" i="9"/>
  <c r="DG15" i="9"/>
  <c r="DF15" i="9"/>
  <c r="DE15" i="9"/>
  <c r="DD15" i="9"/>
  <c r="DB15" i="9"/>
  <c r="DA15" i="9"/>
  <c r="CV15" i="9"/>
  <c r="CU15" i="9"/>
  <c r="CT15" i="9"/>
  <c r="CS15" i="9"/>
  <c r="GN15" i="9" s="1"/>
  <c r="CR15" i="9"/>
  <c r="GM15" i="9" s="1"/>
  <c r="CQ15" i="9"/>
  <c r="GL15" i="9" s="1"/>
  <c r="CP15" i="9"/>
  <c r="GJ15" i="9" s="1"/>
  <c r="GK15" i="9" s="1"/>
  <c r="CO15" i="9"/>
  <c r="DZ15" i="9" s="1"/>
  <c r="CN15" i="9"/>
  <c r="DY15" i="9" s="1"/>
  <c r="CM15" i="9"/>
  <c r="DX15" i="9" s="1"/>
  <c r="CL15" i="9"/>
  <c r="DW15" i="9" s="1"/>
  <c r="CG15" i="9" a="1"/>
  <c r="CG15" i="9" s="1"/>
  <c r="IN15" i="9" s="1"/>
  <c r="IX15" i="9" s="1"/>
  <c r="CF15" i="9"/>
  <c r="AW15" i="9"/>
  <c r="AV15" i="9"/>
  <c r="J15" i="9"/>
  <c r="G15" i="9"/>
  <c r="HX14" i="9" a="1"/>
  <c r="HX14" i="9" s="1"/>
  <c r="IW14" i="9" s="1"/>
  <c r="HW14" i="9" a="1"/>
  <c r="HW14" i="9" s="1"/>
  <c r="IV14" i="9" s="1"/>
  <c r="HV14" i="9" a="1"/>
  <c r="HV14" i="9" s="1"/>
  <c r="IU14" i="9" s="1"/>
  <c r="HU14" i="9" a="1"/>
  <c r="HU14" i="9" s="1"/>
  <c r="IT14" i="9" s="1"/>
  <c r="HT14" i="9" a="1"/>
  <c r="HT14" i="9" s="1"/>
  <c r="IS14" i="9" s="1"/>
  <c r="HS14" i="9" a="1"/>
  <c r="HS14" i="9" s="1"/>
  <c r="IR14" i="9" s="1"/>
  <c r="HR14" i="9" a="1"/>
  <c r="HR14" i="9" s="1"/>
  <c r="IQ14" i="9" s="1"/>
  <c r="HQ14" i="9" a="1"/>
  <c r="HQ14" i="9" s="1"/>
  <c r="IP14" i="9" s="1"/>
  <c r="HP14" i="9" a="1"/>
  <c r="HP14" i="9" s="1"/>
  <c r="IO14" i="9" s="1"/>
  <c r="HL14" i="9"/>
  <c r="HJ14" i="9"/>
  <c r="HH14" i="9"/>
  <c r="HB14" i="9"/>
  <c r="HA14" i="9"/>
  <c r="GZ14" i="9"/>
  <c r="GY14" i="9"/>
  <c r="GX14" i="9"/>
  <c r="GW14" i="9"/>
  <c r="GV14" i="9"/>
  <c r="GU14" i="9"/>
  <c r="GT14" i="9"/>
  <c r="GP14" i="9"/>
  <c r="GI14" i="9"/>
  <c r="GH14" i="9"/>
  <c r="GG14" i="9"/>
  <c r="GF14" i="9"/>
  <c r="GE14" i="9"/>
  <c r="GB14" i="9"/>
  <c r="GA14" i="9"/>
  <c r="FZ14" i="9"/>
  <c r="FY14" i="9"/>
  <c r="FW14" i="9"/>
  <c r="FV14" i="9"/>
  <c r="FU14" i="9"/>
  <c r="FT14" i="9"/>
  <c r="FS14" i="9"/>
  <c r="FR14" i="9"/>
  <c r="FQ14" i="9"/>
  <c r="FJ14" i="9"/>
  <c r="FI14" i="9"/>
  <c r="FH14" i="9"/>
  <c r="FG14" i="9"/>
  <c r="FF14" i="9"/>
  <c r="FE14" i="9"/>
  <c r="FD14" i="9"/>
  <c r="FB14" i="9"/>
  <c r="FA14" i="9"/>
  <c r="EZ14" i="9"/>
  <c r="EY14" i="9"/>
  <c r="EX14" i="9"/>
  <c r="EW14" i="9"/>
  <c r="EV14" i="9"/>
  <c r="EU14" i="9"/>
  <c r="ET14" i="9"/>
  <c r="ES14" i="9"/>
  <c r="ER14" i="9"/>
  <c r="EQ14" i="9"/>
  <c r="EP14" i="9"/>
  <c r="EO14" i="9"/>
  <c r="EN14" i="9"/>
  <c r="EM14" i="9"/>
  <c r="EL14" i="9"/>
  <c r="EK14" i="9"/>
  <c r="EJ14" i="9"/>
  <c r="EI14" i="9"/>
  <c r="EH14" i="9"/>
  <c r="EG14" i="9"/>
  <c r="EF14" i="9"/>
  <c r="EE14" i="9"/>
  <c r="ED14" i="9"/>
  <c r="EC14" i="9"/>
  <c r="EB14" i="9"/>
  <c r="EA14" i="9"/>
  <c r="DU14" i="9"/>
  <c r="DT14" i="9"/>
  <c r="DS14" i="9"/>
  <c r="DR14" i="9"/>
  <c r="DQ14" i="9"/>
  <c r="DP14" i="9"/>
  <c r="DO14" i="9"/>
  <c r="DN14" i="9"/>
  <c r="DK14" i="9"/>
  <c r="DJ14" i="9"/>
  <c r="DI14" i="9"/>
  <c r="DH14" i="9"/>
  <c r="DG14" i="9"/>
  <c r="DF14" i="9"/>
  <c r="DE14" i="9"/>
  <c r="DD14" i="9"/>
  <c r="DB14" i="9"/>
  <c r="DA14" i="9"/>
  <c r="CV14" i="9"/>
  <c r="CT14" i="9"/>
  <c r="CS14" i="9"/>
  <c r="GN14" i="9" s="1"/>
  <c r="CR14" i="9"/>
  <c r="GM14" i="9" s="1"/>
  <c r="CQ14" i="9"/>
  <c r="GL14" i="9" s="1"/>
  <c r="CP14" i="9"/>
  <c r="GJ14" i="9" s="1"/>
  <c r="GK14" i="9" s="1"/>
  <c r="CO14" i="9"/>
  <c r="DZ14" i="9" s="1"/>
  <c r="CN14" i="9"/>
  <c r="DY14" i="9" s="1"/>
  <c r="CM14" i="9"/>
  <c r="DX14" i="9" s="1"/>
  <c r="CL14" i="9"/>
  <c r="DW14" i="9" s="1"/>
  <c r="CG14" i="9" a="1"/>
  <c r="CG14" i="9" s="1"/>
  <c r="CF14" i="9"/>
  <c r="AW14" i="9"/>
  <c r="AV14" i="9"/>
  <c r="R14" i="9"/>
  <c r="CU14" i="9" s="1"/>
  <c r="J14" i="9"/>
  <c r="G14" i="9"/>
  <c r="HX13" i="9" a="1"/>
  <c r="HX13" i="9" s="1"/>
  <c r="IW13" i="9" s="1"/>
  <c r="HW13" i="9" a="1"/>
  <c r="HW13" i="9" s="1"/>
  <c r="IV13" i="9" s="1"/>
  <c r="HV13" i="9" a="1"/>
  <c r="HV13" i="9" s="1"/>
  <c r="IU13" i="9" s="1"/>
  <c r="HU13" i="9" a="1"/>
  <c r="HU13" i="9" s="1"/>
  <c r="IT13" i="9" s="1"/>
  <c r="HT13" i="9" a="1"/>
  <c r="HT13" i="9" s="1"/>
  <c r="IS13" i="9" s="1"/>
  <c r="HS13" i="9" a="1"/>
  <c r="HS13" i="9" s="1"/>
  <c r="IR13" i="9" s="1"/>
  <c r="HR13" i="9" a="1"/>
  <c r="HR13" i="9" s="1"/>
  <c r="IQ13" i="9" s="1"/>
  <c r="HQ13" i="9" a="1"/>
  <c r="HQ13" i="9" s="1"/>
  <c r="IP13" i="9" s="1"/>
  <c r="HP13" i="9" a="1"/>
  <c r="HP13" i="9" s="1"/>
  <c r="IO13" i="9" s="1"/>
  <c r="HL13" i="9"/>
  <c r="HJ13" i="9"/>
  <c r="HH13" i="9"/>
  <c r="HB13" i="9"/>
  <c r="HA13" i="9"/>
  <c r="GZ13" i="9"/>
  <c r="GY13" i="9"/>
  <c r="GX13" i="9"/>
  <c r="GW13" i="9"/>
  <c r="GV13" i="9"/>
  <c r="GU13" i="9"/>
  <c r="GT13" i="9"/>
  <c r="GP13" i="9"/>
  <c r="GI13" i="9"/>
  <c r="GH13" i="9"/>
  <c r="GG13" i="9"/>
  <c r="GF13" i="9"/>
  <c r="GE13" i="9"/>
  <c r="GB13" i="9"/>
  <c r="GA13" i="9"/>
  <c r="FZ13" i="9"/>
  <c r="FY13" i="9"/>
  <c r="FW13" i="9"/>
  <c r="FV13" i="9"/>
  <c r="FU13" i="9"/>
  <c r="FT13" i="9"/>
  <c r="FS13" i="9"/>
  <c r="FR13" i="9"/>
  <c r="FQ13" i="9"/>
  <c r="FJ13" i="9"/>
  <c r="FI13" i="9"/>
  <c r="FH13" i="9"/>
  <c r="FG13" i="9"/>
  <c r="FF13" i="9"/>
  <c r="FE13" i="9"/>
  <c r="FD13" i="9"/>
  <c r="FB13" i="9"/>
  <c r="FA13" i="9"/>
  <c r="EZ13" i="9"/>
  <c r="EY13" i="9"/>
  <c r="EX13" i="9"/>
  <c r="EW13" i="9"/>
  <c r="EV13" i="9"/>
  <c r="EU13" i="9"/>
  <c r="ET13" i="9"/>
  <c r="ES13" i="9"/>
  <c r="ER13" i="9"/>
  <c r="EQ13" i="9"/>
  <c r="EP13" i="9"/>
  <c r="EO13" i="9"/>
  <c r="EN13" i="9"/>
  <c r="EM13" i="9"/>
  <c r="EL13" i="9"/>
  <c r="EK13" i="9"/>
  <c r="EJ13" i="9"/>
  <c r="EI13" i="9"/>
  <c r="EH13" i="9"/>
  <c r="EG13" i="9"/>
  <c r="EF13" i="9"/>
  <c r="EE13" i="9"/>
  <c r="ED13" i="9"/>
  <c r="EC13" i="9"/>
  <c r="EB13" i="9"/>
  <c r="EA13" i="9"/>
  <c r="DU13" i="9"/>
  <c r="DT13" i="9"/>
  <c r="DS13" i="9"/>
  <c r="DR13" i="9"/>
  <c r="DQ13" i="9"/>
  <c r="DP13" i="9"/>
  <c r="DO13" i="9"/>
  <c r="DN13" i="9"/>
  <c r="DK13" i="9"/>
  <c r="DJ13" i="9"/>
  <c r="DI13" i="9"/>
  <c r="DH13" i="9"/>
  <c r="DG13" i="9"/>
  <c r="DF13" i="9"/>
  <c r="DE13" i="9"/>
  <c r="DD13" i="9"/>
  <c r="DB13" i="9"/>
  <c r="DA13" i="9"/>
  <c r="CV13" i="9"/>
  <c r="CT13" i="9"/>
  <c r="CS13" i="9"/>
  <c r="GN13" i="9" s="1"/>
  <c r="CR13" i="9"/>
  <c r="GM13" i="9" s="1"/>
  <c r="CQ13" i="9"/>
  <c r="GL13" i="9" s="1"/>
  <c r="CP13" i="9"/>
  <c r="GJ13" i="9" s="1"/>
  <c r="GK13" i="9" s="1"/>
  <c r="CO13" i="9"/>
  <c r="DZ13" i="9" s="1"/>
  <c r="CN13" i="9"/>
  <c r="DY13" i="9" s="1"/>
  <c r="CM13" i="9"/>
  <c r="DX13" i="9" s="1"/>
  <c r="CL13" i="9"/>
  <c r="DW13" i="9" s="1"/>
  <c r="CG13" i="9" a="1"/>
  <c r="CG13" i="9" s="1"/>
  <c r="CF13" i="9"/>
  <c r="AW13" i="9"/>
  <c r="AV13" i="9"/>
  <c r="R13" i="9"/>
  <c r="CU13" i="9" s="1"/>
  <c r="J13" i="9"/>
  <c r="G13" i="9"/>
  <c r="HX12" i="9" a="1"/>
  <c r="HX12" i="9" s="1"/>
  <c r="IW12" i="9" s="1"/>
  <c r="HW12" i="9" a="1"/>
  <c r="HW12" i="9" s="1"/>
  <c r="IV12" i="9" s="1"/>
  <c r="HV12" i="9" a="1"/>
  <c r="HV12" i="9" s="1"/>
  <c r="IU12" i="9" s="1"/>
  <c r="HU12" i="9" a="1"/>
  <c r="HU12" i="9" s="1"/>
  <c r="IT12" i="9" s="1"/>
  <c r="HT12" i="9" a="1"/>
  <c r="HT12" i="9" s="1"/>
  <c r="IS12" i="9" s="1"/>
  <c r="HS12" i="9" a="1"/>
  <c r="HS12" i="9" s="1"/>
  <c r="IR12" i="9" s="1"/>
  <c r="HR12" i="9" a="1"/>
  <c r="HR12" i="9" s="1"/>
  <c r="IQ12" i="9" s="1"/>
  <c r="HQ12" i="9" a="1"/>
  <c r="HQ12" i="9" s="1"/>
  <c r="IP12" i="9" s="1"/>
  <c r="HP12" i="9" a="1"/>
  <c r="HP12" i="9" s="1"/>
  <c r="IO12" i="9" s="1"/>
  <c r="HL12" i="9"/>
  <c r="HJ12" i="9"/>
  <c r="HH12" i="9"/>
  <c r="HB12" i="9"/>
  <c r="HA12" i="9"/>
  <c r="GZ12" i="9"/>
  <c r="GY12" i="9"/>
  <c r="GX12" i="9"/>
  <c r="GW12" i="9"/>
  <c r="GV12" i="9"/>
  <c r="GU12" i="9"/>
  <c r="GT12" i="9"/>
  <c r="GP12" i="9"/>
  <c r="GI12" i="9"/>
  <c r="GH12" i="9"/>
  <c r="GG12" i="9"/>
  <c r="GF12" i="9"/>
  <c r="GE12" i="9"/>
  <c r="GB12" i="9"/>
  <c r="GA12" i="9"/>
  <c r="FZ12" i="9"/>
  <c r="FY12" i="9"/>
  <c r="FW12" i="9"/>
  <c r="FV12" i="9"/>
  <c r="FU12" i="9"/>
  <c r="FT12" i="9"/>
  <c r="FS12" i="9"/>
  <c r="FR12" i="9"/>
  <c r="FQ12" i="9"/>
  <c r="FJ12" i="9"/>
  <c r="FI12" i="9"/>
  <c r="FH12" i="9"/>
  <c r="FG12" i="9"/>
  <c r="FF12" i="9"/>
  <c r="FP12" i="9" s="1"/>
  <c r="FE12" i="9"/>
  <c r="FD12" i="9"/>
  <c r="FB12" i="9"/>
  <c r="FA12" i="9"/>
  <c r="EZ12" i="9"/>
  <c r="EY12" i="9"/>
  <c r="EX12" i="9"/>
  <c r="EW12" i="9"/>
  <c r="EV12" i="9"/>
  <c r="EU12" i="9"/>
  <c r="ET12" i="9"/>
  <c r="ES12" i="9"/>
  <c r="ER12" i="9"/>
  <c r="EQ12" i="9"/>
  <c r="EP12" i="9"/>
  <c r="EO12" i="9"/>
  <c r="EN12" i="9"/>
  <c r="EM12" i="9"/>
  <c r="EL12" i="9"/>
  <c r="EK12" i="9"/>
  <c r="EJ12" i="9"/>
  <c r="EI12" i="9"/>
  <c r="EH12" i="9"/>
  <c r="EG12" i="9"/>
  <c r="EF12" i="9"/>
  <c r="EE12" i="9"/>
  <c r="ED12" i="9"/>
  <c r="EC12" i="9"/>
  <c r="EB12" i="9"/>
  <c r="EA12" i="9"/>
  <c r="DU12" i="9"/>
  <c r="DT12" i="9"/>
  <c r="DS12" i="9"/>
  <c r="DR12" i="9"/>
  <c r="DQ12" i="9"/>
  <c r="DP12" i="9"/>
  <c r="DO12" i="9"/>
  <c r="DN12" i="9"/>
  <c r="DK12" i="9"/>
  <c r="DJ12" i="9"/>
  <c r="DI12" i="9"/>
  <c r="DH12" i="9"/>
  <c r="DG12" i="9"/>
  <c r="DF12" i="9"/>
  <c r="DE12" i="9"/>
  <c r="DD12" i="9"/>
  <c r="DB12" i="9"/>
  <c r="DA12" i="9"/>
  <c r="CV12" i="9"/>
  <c r="CT12" i="9"/>
  <c r="CS12" i="9"/>
  <c r="GN12" i="9" s="1"/>
  <c r="CR12" i="9"/>
  <c r="GM12" i="9" s="1"/>
  <c r="CQ12" i="9"/>
  <c r="GL12" i="9" s="1"/>
  <c r="CP12" i="9"/>
  <c r="GJ12" i="9" s="1"/>
  <c r="GK12" i="9" s="1"/>
  <c r="CO12" i="9"/>
  <c r="DZ12" i="9" s="1"/>
  <c r="CN12" i="9"/>
  <c r="DY12" i="9" s="1"/>
  <c r="CM12" i="9"/>
  <c r="DX12" i="9" s="1"/>
  <c r="CL12" i="9"/>
  <c r="DW12" i="9" s="1"/>
  <c r="CG12" i="9" a="1"/>
  <c r="CG12" i="9" s="1"/>
  <c r="DM12" i="9" s="1" a="1"/>
  <c r="DM12" i="9" s="1"/>
  <c r="CF12" i="9"/>
  <c r="AW12" i="9"/>
  <c r="AV12" i="9"/>
  <c r="R12" i="9"/>
  <c r="CU12" i="9" s="1"/>
  <c r="J12" i="9"/>
  <c r="G12" i="9"/>
  <c r="HX11" i="9" a="1"/>
  <c r="HX11" i="9" s="1"/>
  <c r="IW11" i="9" s="1"/>
  <c r="HW11" i="9" a="1"/>
  <c r="HW11" i="9" s="1"/>
  <c r="IV11" i="9" s="1"/>
  <c r="HV11" i="9" a="1"/>
  <c r="HV11" i="9" s="1"/>
  <c r="IU11" i="9" s="1"/>
  <c r="HU11" i="9" a="1"/>
  <c r="HU11" i="9" s="1"/>
  <c r="IT11" i="9" s="1"/>
  <c r="HT11" i="9" a="1"/>
  <c r="HT11" i="9" s="1"/>
  <c r="IS11" i="9" s="1"/>
  <c r="HS11" i="9" a="1"/>
  <c r="HS11" i="9" s="1"/>
  <c r="IR11" i="9" s="1"/>
  <c r="HR11" i="9" a="1"/>
  <c r="HR11" i="9" s="1"/>
  <c r="IQ11" i="9" s="1"/>
  <c r="HQ11" i="9" a="1"/>
  <c r="HQ11" i="9" s="1"/>
  <c r="IP11" i="9" s="1"/>
  <c r="HP11" i="9" a="1"/>
  <c r="HP11" i="9" s="1"/>
  <c r="IO11" i="9" s="1"/>
  <c r="HL11" i="9"/>
  <c r="HJ11" i="9"/>
  <c r="HH11" i="9"/>
  <c r="HB11" i="9"/>
  <c r="HA11" i="9"/>
  <c r="GZ11" i="9"/>
  <c r="GY11" i="9"/>
  <c r="GX11" i="9"/>
  <c r="GW11" i="9"/>
  <c r="GV11" i="9"/>
  <c r="GU11" i="9"/>
  <c r="GT11" i="9"/>
  <c r="GP11" i="9"/>
  <c r="GI11" i="9"/>
  <c r="GH11" i="9"/>
  <c r="GG11" i="9"/>
  <c r="GF11" i="9"/>
  <c r="GE11" i="9"/>
  <c r="GB11" i="9"/>
  <c r="GA11" i="9"/>
  <c r="FZ11" i="9"/>
  <c r="FY11" i="9"/>
  <c r="FW11" i="9"/>
  <c r="FV11" i="9"/>
  <c r="FU11" i="9"/>
  <c r="FT11" i="9"/>
  <c r="FS11" i="9"/>
  <c r="FR11" i="9"/>
  <c r="FQ11" i="9"/>
  <c r="FJ11" i="9"/>
  <c r="FI11" i="9"/>
  <c r="FH11" i="9"/>
  <c r="FG11" i="9"/>
  <c r="FF11" i="9"/>
  <c r="FE11" i="9"/>
  <c r="FD11" i="9"/>
  <c r="FB11" i="9"/>
  <c r="FA11" i="9"/>
  <c r="EZ11" i="9"/>
  <c r="EY11" i="9"/>
  <c r="EX11" i="9"/>
  <c r="EW11" i="9"/>
  <c r="EV11" i="9"/>
  <c r="EU11" i="9"/>
  <c r="ET11" i="9"/>
  <c r="ES11" i="9"/>
  <c r="ER11" i="9"/>
  <c r="EQ11" i="9"/>
  <c r="EP11" i="9"/>
  <c r="EO11" i="9"/>
  <c r="EN11" i="9"/>
  <c r="EM11" i="9"/>
  <c r="EL11" i="9"/>
  <c r="EK11" i="9"/>
  <c r="EJ11" i="9"/>
  <c r="EI11" i="9"/>
  <c r="EH11" i="9"/>
  <c r="EG11" i="9"/>
  <c r="EF11" i="9"/>
  <c r="EE11" i="9"/>
  <c r="ED11" i="9"/>
  <c r="EC11" i="9"/>
  <c r="EB11" i="9"/>
  <c r="EA11" i="9"/>
  <c r="DU11" i="9"/>
  <c r="DT11" i="9"/>
  <c r="DS11" i="9"/>
  <c r="DR11" i="9"/>
  <c r="DQ11" i="9"/>
  <c r="DP11" i="9"/>
  <c r="DO11" i="9"/>
  <c r="DN11" i="9"/>
  <c r="DK11" i="9"/>
  <c r="DJ11" i="9"/>
  <c r="DI11" i="9"/>
  <c r="DH11" i="9"/>
  <c r="DG11" i="9"/>
  <c r="DF11" i="9"/>
  <c r="DE11" i="9"/>
  <c r="DD11" i="9"/>
  <c r="DB11" i="9"/>
  <c r="DA11" i="9"/>
  <c r="CV11" i="9"/>
  <c r="CT11" i="9"/>
  <c r="CS11" i="9"/>
  <c r="GN11" i="9" s="1"/>
  <c r="CR11" i="9"/>
  <c r="GM11" i="9" s="1"/>
  <c r="CQ11" i="9"/>
  <c r="GL11" i="9" s="1"/>
  <c r="CP11" i="9"/>
  <c r="GJ11" i="9" s="1"/>
  <c r="GK11" i="9" s="1"/>
  <c r="CO11" i="9"/>
  <c r="DZ11" i="9" s="1"/>
  <c r="CN11" i="9"/>
  <c r="DY11" i="9" s="1"/>
  <c r="CM11" i="9"/>
  <c r="DX11" i="9" s="1"/>
  <c r="CL11" i="9"/>
  <c r="DW11" i="9" s="1"/>
  <c r="CG11" i="9" a="1"/>
  <c r="CG11" i="9" s="1"/>
  <c r="CK11" i="9" s="1"/>
  <c r="CZ11" i="9" s="1"/>
  <c r="CF11" i="9"/>
  <c r="AW11" i="9"/>
  <c r="AV11" i="9"/>
  <c r="R11" i="9"/>
  <c r="CU11" i="9" s="1"/>
  <c r="J11" i="9"/>
  <c r="G11" i="9"/>
  <c r="HX10" i="9" a="1"/>
  <c r="HX10" i="9" s="1"/>
  <c r="IW10" i="9" s="1"/>
  <c r="HW10" i="9" a="1"/>
  <c r="HW10" i="9" s="1"/>
  <c r="IV10" i="9" s="1"/>
  <c r="HV10" i="9" a="1"/>
  <c r="HV10" i="9" s="1"/>
  <c r="IU10" i="9" s="1"/>
  <c r="HU10" i="9" a="1"/>
  <c r="HU10" i="9" s="1"/>
  <c r="IT10" i="9" s="1"/>
  <c r="HT10" i="9" a="1"/>
  <c r="HT10" i="9" s="1"/>
  <c r="IS10" i="9" s="1"/>
  <c r="HS10" i="9" a="1"/>
  <c r="HS10" i="9" s="1"/>
  <c r="IR10" i="9" s="1"/>
  <c r="HR10" i="9" a="1"/>
  <c r="HR10" i="9" s="1"/>
  <c r="IQ10" i="9" s="1"/>
  <c r="HQ10" i="9" a="1"/>
  <c r="HQ10" i="9" s="1"/>
  <c r="IP10" i="9" s="1"/>
  <c r="HP10" i="9" a="1"/>
  <c r="HP10" i="9" s="1"/>
  <c r="IO10" i="9" s="1"/>
  <c r="HL10" i="9"/>
  <c r="HJ10" i="9"/>
  <c r="HH10" i="9"/>
  <c r="HB10" i="9"/>
  <c r="HA10" i="9"/>
  <c r="GZ10" i="9"/>
  <c r="GY10" i="9"/>
  <c r="GX10" i="9"/>
  <c r="GW10" i="9"/>
  <c r="GV10" i="9"/>
  <c r="GU10" i="9"/>
  <c r="GT10" i="9"/>
  <c r="GP10" i="9"/>
  <c r="GI10" i="9"/>
  <c r="GH10" i="9"/>
  <c r="GG10" i="9"/>
  <c r="GF10" i="9"/>
  <c r="GE10" i="9"/>
  <c r="GB10" i="9"/>
  <c r="GA10" i="9"/>
  <c r="FZ10" i="9"/>
  <c r="FY10" i="9"/>
  <c r="FW10" i="9"/>
  <c r="FV10" i="9"/>
  <c r="FU10" i="9"/>
  <c r="FT10" i="9"/>
  <c r="FS10" i="9"/>
  <c r="FR10" i="9"/>
  <c r="FQ10" i="9"/>
  <c r="FJ10" i="9"/>
  <c r="FI10" i="9"/>
  <c r="FH10" i="9"/>
  <c r="FG10" i="9"/>
  <c r="FF10" i="9"/>
  <c r="FE10" i="9"/>
  <c r="FD10" i="9"/>
  <c r="FB10" i="9"/>
  <c r="FA10" i="9"/>
  <c r="EZ10" i="9"/>
  <c r="EY10" i="9"/>
  <c r="EX10" i="9"/>
  <c r="EW10" i="9"/>
  <c r="EV10" i="9"/>
  <c r="EU10" i="9"/>
  <c r="ET10" i="9"/>
  <c r="ES10" i="9"/>
  <c r="ER10" i="9"/>
  <c r="EQ10" i="9"/>
  <c r="EP10" i="9"/>
  <c r="EO10" i="9"/>
  <c r="EN10" i="9"/>
  <c r="EM10" i="9"/>
  <c r="EL10" i="9"/>
  <c r="EK10" i="9"/>
  <c r="EJ10" i="9"/>
  <c r="EI10" i="9"/>
  <c r="EH10" i="9"/>
  <c r="EG10" i="9"/>
  <c r="EF10" i="9"/>
  <c r="EE10" i="9"/>
  <c r="ED10" i="9"/>
  <c r="EC10" i="9"/>
  <c r="EB10" i="9"/>
  <c r="EA10" i="9"/>
  <c r="DU10" i="9"/>
  <c r="DT10" i="9"/>
  <c r="DS10" i="9"/>
  <c r="DR10" i="9"/>
  <c r="DQ10" i="9"/>
  <c r="DP10" i="9"/>
  <c r="DO10" i="9"/>
  <c r="DN10" i="9"/>
  <c r="DK10" i="9"/>
  <c r="DJ10" i="9"/>
  <c r="DI10" i="9"/>
  <c r="DH10" i="9"/>
  <c r="DG10" i="9"/>
  <c r="DF10" i="9"/>
  <c r="DE10" i="9"/>
  <c r="DD10" i="9"/>
  <c r="DB10" i="9"/>
  <c r="DA10" i="9"/>
  <c r="CV10" i="9"/>
  <c r="CT10" i="9"/>
  <c r="CS10" i="9"/>
  <c r="GN10" i="9" s="1"/>
  <c r="CR10" i="9"/>
  <c r="GM10" i="9" s="1"/>
  <c r="CQ10" i="9"/>
  <c r="GL10" i="9" s="1"/>
  <c r="CP10" i="9"/>
  <c r="GJ10" i="9" s="1"/>
  <c r="GK10" i="9" s="1"/>
  <c r="CO10" i="9"/>
  <c r="DZ10" i="9" s="1"/>
  <c r="CN10" i="9"/>
  <c r="DY10" i="9" s="1"/>
  <c r="CM10" i="9"/>
  <c r="DX10" i="9" s="1"/>
  <c r="CL10" i="9"/>
  <c r="DW10" i="9" s="1"/>
  <c r="CG10" i="9" a="1"/>
  <c r="CG10" i="9" s="1"/>
  <c r="CF10" i="9"/>
  <c r="AW10" i="9"/>
  <c r="AV10" i="9"/>
  <c r="R10" i="9"/>
  <c r="CU10" i="9" s="1"/>
  <c r="J10" i="9"/>
  <c r="G10" i="9"/>
  <c r="HX9" i="9" a="1"/>
  <c r="HX9" i="9" s="1"/>
  <c r="IW9" i="9" s="1"/>
  <c r="HW9" i="9" a="1"/>
  <c r="HW9" i="9" s="1"/>
  <c r="IV9" i="9" s="1"/>
  <c r="HV9" i="9" a="1"/>
  <c r="HV9" i="9" s="1"/>
  <c r="IU9" i="9" s="1"/>
  <c r="HU9" i="9" a="1"/>
  <c r="HU9" i="9" s="1"/>
  <c r="IT9" i="9" s="1"/>
  <c r="HT9" i="9" a="1"/>
  <c r="HT9" i="9" s="1"/>
  <c r="IS9" i="9" s="1"/>
  <c r="HS9" i="9" a="1"/>
  <c r="HS9" i="9" s="1"/>
  <c r="IR9" i="9" s="1"/>
  <c r="HR9" i="9" a="1"/>
  <c r="HR9" i="9" s="1"/>
  <c r="IQ9" i="9" s="1"/>
  <c r="HQ9" i="9" a="1"/>
  <c r="HQ9" i="9" s="1"/>
  <c r="IP9" i="9" s="1"/>
  <c r="HP9" i="9" a="1"/>
  <c r="HP9" i="9" s="1"/>
  <c r="IO9" i="9" s="1"/>
  <c r="HL9" i="9"/>
  <c r="HJ9" i="9"/>
  <c r="HH9" i="9"/>
  <c r="HI9" i="9" s="1"/>
  <c r="HB9" i="9"/>
  <c r="HA9" i="9"/>
  <c r="GZ9" i="9"/>
  <c r="GY9" i="9"/>
  <c r="GX9" i="9"/>
  <c r="GW9" i="9"/>
  <c r="GV9" i="9"/>
  <c r="GU9" i="9"/>
  <c r="GT9" i="9"/>
  <c r="GP9" i="9"/>
  <c r="GI9" i="9"/>
  <c r="GH9" i="9"/>
  <c r="GG9" i="9"/>
  <c r="GF9" i="9"/>
  <c r="GE9" i="9"/>
  <c r="GB9" i="9"/>
  <c r="GA9" i="9"/>
  <c r="FZ9" i="9"/>
  <c r="FY9" i="9"/>
  <c r="FW9" i="9"/>
  <c r="FV9" i="9"/>
  <c r="FU9" i="9"/>
  <c r="FT9" i="9"/>
  <c r="FS9" i="9"/>
  <c r="FR9" i="9"/>
  <c r="FQ9" i="9"/>
  <c r="FJ9" i="9"/>
  <c r="FI9" i="9"/>
  <c r="FH9" i="9"/>
  <c r="FG9" i="9"/>
  <c r="FF9" i="9"/>
  <c r="FP9" i="9" s="1"/>
  <c r="FE9" i="9"/>
  <c r="FO9" i="9" s="1"/>
  <c r="FD9" i="9"/>
  <c r="FB9" i="9"/>
  <c r="FA9" i="9"/>
  <c r="EZ9" i="9"/>
  <c r="EY9" i="9"/>
  <c r="EX9" i="9"/>
  <c r="EW9" i="9"/>
  <c r="EV9" i="9"/>
  <c r="EU9" i="9"/>
  <c r="ET9" i="9"/>
  <c r="ES9" i="9"/>
  <c r="ER9" i="9"/>
  <c r="EQ9" i="9"/>
  <c r="EP9" i="9"/>
  <c r="EO9" i="9"/>
  <c r="EN9" i="9"/>
  <c r="EM9" i="9"/>
  <c r="EL9" i="9"/>
  <c r="EK9" i="9"/>
  <c r="EJ9" i="9"/>
  <c r="EI9" i="9"/>
  <c r="EH9" i="9"/>
  <c r="EG9" i="9"/>
  <c r="EF9" i="9"/>
  <c r="EE9" i="9"/>
  <c r="ED9" i="9"/>
  <c r="EC9" i="9"/>
  <c r="EB9" i="9"/>
  <c r="EA9" i="9"/>
  <c r="DU9" i="9"/>
  <c r="DT9" i="9"/>
  <c r="DS9" i="9"/>
  <c r="DR9" i="9"/>
  <c r="DQ9" i="9"/>
  <c r="DP9" i="9"/>
  <c r="DO9" i="9"/>
  <c r="DN9" i="9"/>
  <c r="DK9" i="9"/>
  <c r="DJ9" i="9"/>
  <c r="DI9" i="9"/>
  <c r="DH9" i="9"/>
  <c r="DG9" i="9"/>
  <c r="DF9" i="9"/>
  <c r="DE9" i="9"/>
  <c r="DD9" i="9"/>
  <c r="DB9" i="9"/>
  <c r="DA9" i="9"/>
  <c r="CV9" i="9"/>
  <c r="CT9" i="9"/>
  <c r="CS9" i="9"/>
  <c r="GN9" i="9" s="1"/>
  <c r="CR9" i="9"/>
  <c r="GM9" i="9" s="1"/>
  <c r="CQ9" i="9"/>
  <c r="GL9" i="9" s="1"/>
  <c r="CP9" i="9"/>
  <c r="GJ9" i="9" s="1"/>
  <c r="GK9" i="9" s="1"/>
  <c r="CO9" i="9"/>
  <c r="DZ9" i="9" s="1"/>
  <c r="CN9" i="9"/>
  <c r="DY9" i="9" s="1"/>
  <c r="CM9" i="9"/>
  <c r="DX9" i="9" s="1"/>
  <c r="CL9" i="9"/>
  <c r="DW9" i="9" s="1"/>
  <c r="CG9" i="9" a="1"/>
  <c r="CG9" i="9" s="1"/>
  <c r="CF9" i="9"/>
  <c r="AW9" i="9"/>
  <c r="AV9" i="9"/>
  <c r="R9" i="9"/>
  <c r="CU9" i="9" s="1"/>
  <c r="J9" i="9"/>
  <c r="G9" i="9"/>
  <c r="HX8" i="9" a="1"/>
  <c r="HX8" i="9" s="1"/>
  <c r="IW8" i="9" s="1"/>
  <c r="HW8" i="9" a="1"/>
  <c r="HW8" i="9" s="1"/>
  <c r="IV8" i="9" s="1"/>
  <c r="HV8" i="9" a="1"/>
  <c r="HV8" i="9" s="1"/>
  <c r="IU8" i="9" s="1"/>
  <c r="HU8" i="9" a="1"/>
  <c r="HU8" i="9" s="1"/>
  <c r="IT8" i="9" s="1"/>
  <c r="HT8" i="9" a="1"/>
  <c r="HT8" i="9" s="1"/>
  <c r="IS8" i="9" s="1"/>
  <c r="HS8" i="9" a="1"/>
  <c r="HS8" i="9" s="1"/>
  <c r="IR8" i="9" s="1"/>
  <c r="HR8" i="9" a="1"/>
  <c r="HR8" i="9" s="1"/>
  <c r="IQ8" i="9" s="1"/>
  <c r="HQ8" i="9" a="1"/>
  <c r="HQ8" i="9" s="1"/>
  <c r="IP8" i="9" s="1"/>
  <c r="HP8" i="9" a="1"/>
  <c r="HP8" i="9" s="1"/>
  <c r="IO8" i="9" s="1"/>
  <c r="HL8" i="9"/>
  <c r="HJ8" i="9"/>
  <c r="HH8" i="9"/>
  <c r="HB8" i="9"/>
  <c r="HA8" i="9"/>
  <c r="GZ8" i="9"/>
  <c r="GY8" i="9"/>
  <c r="GX8" i="9"/>
  <c r="GW8" i="9"/>
  <c r="GV8" i="9"/>
  <c r="GU8" i="9"/>
  <c r="GT8" i="9"/>
  <c r="GP8" i="9"/>
  <c r="GI8" i="9"/>
  <c r="GH8" i="9"/>
  <c r="GG8" i="9"/>
  <c r="GF8" i="9"/>
  <c r="GE8" i="9"/>
  <c r="GB8" i="9"/>
  <c r="GA8" i="9"/>
  <c r="FZ8" i="9"/>
  <c r="FY8" i="9"/>
  <c r="FW8" i="9"/>
  <c r="FV8" i="9"/>
  <c r="FU8" i="9"/>
  <c r="FT8" i="9"/>
  <c r="FS8" i="9"/>
  <c r="FR8" i="9"/>
  <c r="FQ8" i="9"/>
  <c r="FJ8" i="9"/>
  <c r="FI8" i="9"/>
  <c r="FH8" i="9"/>
  <c r="FG8" i="9"/>
  <c r="FF8" i="9"/>
  <c r="FE8" i="9"/>
  <c r="FD8" i="9"/>
  <c r="FB8" i="9"/>
  <c r="FA8" i="9"/>
  <c r="EZ8" i="9"/>
  <c r="EY8" i="9"/>
  <c r="EX8" i="9"/>
  <c r="EW8" i="9"/>
  <c r="EV8" i="9"/>
  <c r="EU8" i="9"/>
  <c r="ET8" i="9"/>
  <c r="ES8" i="9"/>
  <c r="ER8" i="9"/>
  <c r="EQ8" i="9"/>
  <c r="EP8" i="9"/>
  <c r="EO8" i="9"/>
  <c r="EN8" i="9"/>
  <c r="EM8" i="9"/>
  <c r="EL8" i="9"/>
  <c r="EK8" i="9"/>
  <c r="EJ8" i="9"/>
  <c r="EI8" i="9"/>
  <c r="EH8" i="9"/>
  <c r="EG8" i="9"/>
  <c r="EF8" i="9"/>
  <c r="EE8" i="9"/>
  <c r="ED8" i="9"/>
  <c r="EC8" i="9"/>
  <c r="EB8" i="9"/>
  <c r="EA8" i="9"/>
  <c r="DU8" i="9"/>
  <c r="DT8" i="9"/>
  <c r="DS8" i="9"/>
  <c r="DR8" i="9"/>
  <c r="DQ8" i="9"/>
  <c r="DP8" i="9"/>
  <c r="DO8" i="9"/>
  <c r="DN8" i="9"/>
  <c r="DK8" i="9"/>
  <c r="DJ8" i="9"/>
  <c r="DI8" i="9"/>
  <c r="DH8" i="9"/>
  <c r="DG8" i="9"/>
  <c r="DF8" i="9"/>
  <c r="DE8" i="9"/>
  <c r="DD8" i="9"/>
  <c r="DB8" i="9"/>
  <c r="DA8" i="9"/>
  <c r="CV8" i="9"/>
  <c r="CT8" i="9"/>
  <c r="CS8" i="9"/>
  <c r="GN8" i="9" s="1"/>
  <c r="CR8" i="9"/>
  <c r="GM8" i="9" s="1"/>
  <c r="CQ8" i="9"/>
  <c r="GL8" i="9" s="1"/>
  <c r="CP8" i="9"/>
  <c r="GJ8" i="9" s="1"/>
  <c r="GK8" i="9" s="1"/>
  <c r="CO8" i="9"/>
  <c r="DZ8" i="9" s="1"/>
  <c r="CN8" i="9"/>
  <c r="DY8" i="9" s="1"/>
  <c r="CM8" i="9"/>
  <c r="DX8" i="9" s="1"/>
  <c r="CL8" i="9"/>
  <c r="DW8" i="9" s="1"/>
  <c r="CG8" i="9" a="1"/>
  <c r="CG8" i="9" s="1"/>
  <c r="CF8" i="9"/>
  <c r="AW8" i="9"/>
  <c r="AV8" i="9"/>
  <c r="R8" i="9"/>
  <c r="CU8" i="9" s="1"/>
  <c r="J8" i="9"/>
  <c r="G8" i="9"/>
  <c r="HX7" i="9" a="1"/>
  <c r="HX7" i="9" s="1"/>
  <c r="IW7" i="9" s="1"/>
  <c r="HW7" i="9" a="1"/>
  <c r="HW7" i="9" s="1"/>
  <c r="IV7" i="9" s="1"/>
  <c r="HV7" i="9" a="1"/>
  <c r="HV7" i="9" s="1"/>
  <c r="IU7" i="9" s="1"/>
  <c r="HU7" i="9" a="1"/>
  <c r="HU7" i="9" s="1"/>
  <c r="IT7" i="9" s="1"/>
  <c r="HT7" i="9" a="1"/>
  <c r="HT7" i="9" s="1"/>
  <c r="IS7" i="9" s="1"/>
  <c r="HS7" i="9" a="1"/>
  <c r="HS7" i="9" s="1"/>
  <c r="IR7" i="9" s="1"/>
  <c r="HR7" i="9" a="1"/>
  <c r="HR7" i="9" s="1"/>
  <c r="IQ7" i="9" s="1"/>
  <c r="HQ7" i="9" a="1"/>
  <c r="HQ7" i="9" s="1"/>
  <c r="IP7" i="9" s="1"/>
  <c r="HP7" i="9" a="1"/>
  <c r="HP7" i="9" s="1"/>
  <c r="IO7" i="9" s="1"/>
  <c r="HL7" i="9"/>
  <c r="HJ7" i="9"/>
  <c r="HH7" i="9"/>
  <c r="HB7" i="9"/>
  <c r="HA7" i="9"/>
  <c r="GZ7" i="9"/>
  <c r="GY7" i="9"/>
  <c r="GX7" i="9"/>
  <c r="GW7" i="9"/>
  <c r="GV7" i="9"/>
  <c r="GU7" i="9"/>
  <c r="GT7" i="9"/>
  <c r="GP7" i="9"/>
  <c r="GI7" i="9"/>
  <c r="GH7" i="9"/>
  <c r="GG7" i="9"/>
  <c r="GF7" i="9"/>
  <c r="GE7" i="9"/>
  <c r="GB7" i="9"/>
  <c r="GA7" i="9"/>
  <c r="FZ7" i="9"/>
  <c r="FY7" i="9"/>
  <c r="FW7" i="9"/>
  <c r="FV7" i="9"/>
  <c r="FU7" i="9"/>
  <c r="FT7" i="9"/>
  <c r="FS7" i="9"/>
  <c r="FR7" i="9"/>
  <c r="FQ7" i="9"/>
  <c r="FJ7" i="9"/>
  <c r="FI7" i="9"/>
  <c r="FH7" i="9"/>
  <c r="FG7" i="9"/>
  <c r="FF7" i="9"/>
  <c r="FE7" i="9"/>
  <c r="FO7" i="9" s="1"/>
  <c r="FD7" i="9"/>
  <c r="FB7" i="9"/>
  <c r="FA7" i="9"/>
  <c r="EZ7" i="9"/>
  <c r="EY7" i="9"/>
  <c r="EX7" i="9"/>
  <c r="EW7" i="9"/>
  <c r="EV7" i="9"/>
  <c r="EU7" i="9"/>
  <c r="ET7" i="9"/>
  <c r="ES7" i="9"/>
  <c r="ER7" i="9"/>
  <c r="EQ7" i="9"/>
  <c r="EP7" i="9"/>
  <c r="EO7" i="9"/>
  <c r="EN7" i="9"/>
  <c r="EM7" i="9"/>
  <c r="EL7" i="9"/>
  <c r="EK7" i="9"/>
  <c r="EJ7" i="9"/>
  <c r="EI7" i="9"/>
  <c r="EH7" i="9"/>
  <c r="EG7" i="9"/>
  <c r="EF7" i="9"/>
  <c r="EE7" i="9"/>
  <c r="ED7" i="9"/>
  <c r="EC7" i="9"/>
  <c r="EB7" i="9"/>
  <c r="EA7" i="9"/>
  <c r="DU7" i="9"/>
  <c r="DT7" i="9"/>
  <c r="DS7" i="9"/>
  <c r="DR7" i="9"/>
  <c r="DQ7" i="9"/>
  <c r="DP7" i="9"/>
  <c r="DO7" i="9"/>
  <c r="DN7" i="9"/>
  <c r="DK7" i="9"/>
  <c r="DJ7" i="9"/>
  <c r="DI7" i="9"/>
  <c r="DH7" i="9"/>
  <c r="DG7" i="9"/>
  <c r="DF7" i="9"/>
  <c r="DE7" i="9"/>
  <c r="DD7" i="9"/>
  <c r="DB7" i="9"/>
  <c r="DA7" i="9"/>
  <c r="CV7" i="9"/>
  <c r="CT7" i="9"/>
  <c r="CS7" i="9"/>
  <c r="GN7" i="9" s="1"/>
  <c r="CR7" i="9"/>
  <c r="GM7" i="9" s="1"/>
  <c r="CQ7" i="9"/>
  <c r="GL7" i="9" s="1"/>
  <c r="CP7" i="9"/>
  <c r="GJ7" i="9" s="1"/>
  <c r="GK7" i="9" s="1"/>
  <c r="CO7" i="9"/>
  <c r="DZ7" i="9" s="1"/>
  <c r="CN7" i="9"/>
  <c r="DY7" i="9" s="1"/>
  <c r="CM7" i="9"/>
  <c r="DX7" i="9" s="1"/>
  <c r="CL7" i="9"/>
  <c r="DW7" i="9" s="1"/>
  <c r="CG7" i="9" a="1"/>
  <c r="CG7" i="9" s="1"/>
  <c r="CF7" i="9"/>
  <c r="AW7" i="9"/>
  <c r="AV7" i="9"/>
  <c r="R7" i="9"/>
  <c r="CU7" i="9" s="1"/>
  <c r="J7" i="9"/>
  <c r="G7" i="9"/>
  <c r="HX6" i="9" a="1"/>
  <c r="HX6" i="9" s="1"/>
  <c r="IW6" i="9" s="1"/>
  <c r="HW6" i="9" a="1"/>
  <c r="HW6" i="9" s="1"/>
  <c r="IV6" i="9" s="1"/>
  <c r="HV6" i="9" a="1"/>
  <c r="HV6" i="9" s="1"/>
  <c r="IU6" i="9" s="1"/>
  <c r="HU6" i="9" a="1"/>
  <c r="HU6" i="9" s="1"/>
  <c r="IT6" i="9" s="1"/>
  <c r="HT6" i="9" a="1"/>
  <c r="HT6" i="9" s="1"/>
  <c r="IS6" i="9" s="1"/>
  <c r="HS6" i="9" a="1"/>
  <c r="HS6" i="9" s="1"/>
  <c r="IR6" i="9" s="1"/>
  <c r="HR6" i="9" a="1"/>
  <c r="HR6" i="9" s="1"/>
  <c r="IQ6" i="9" s="1"/>
  <c r="HQ6" i="9" a="1"/>
  <c r="HQ6" i="9" s="1"/>
  <c r="IP6" i="9" s="1"/>
  <c r="HP6" i="9" a="1"/>
  <c r="HP6" i="9" s="1"/>
  <c r="IO6" i="9" s="1"/>
  <c r="HL6" i="9"/>
  <c r="HJ6" i="9"/>
  <c r="HH6" i="9"/>
  <c r="HB6" i="9"/>
  <c r="HA6" i="9"/>
  <c r="GZ6" i="9"/>
  <c r="GY6" i="9"/>
  <c r="GX6" i="9"/>
  <c r="GW6" i="9"/>
  <c r="GV6" i="9"/>
  <c r="GU6" i="9"/>
  <c r="GT6" i="9"/>
  <c r="GP6" i="9"/>
  <c r="GI6" i="9"/>
  <c r="GH6" i="9"/>
  <c r="GG6" i="9"/>
  <c r="GF6" i="9"/>
  <c r="GE6" i="9"/>
  <c r="GB6" i="9"/>
  <c r="GA6" i="9"/>
  <c r="FZ6" i="9"/>
  <c r="FY6" i="9"/>
  <c r="FW6" i="9"/>
  <c r="FV6" i="9"/>
  <c r="FU6" i="9"/>
  <c r="FT6" i="9"/>
  <c r="FS6" i="9"/>
  <c r="FR6" i="9"/>
  <c r="FQ6" i="9"/>
  <c r="FJ6" i="9"/>
  <c r="FI6" i="9"/>
  <c r="FH6" i="9"/>
  <c r="FG6" i="9"/>
  <c r="FF6" i="9"/>
  <c r="FE6" i="9"/>
  <c r="FD6" i="9"/>
  <c r="FB6" i="9"/>
  <c r="FA6" i="9"/>
  <c r="EZ6" i="9"/>
  <c r="EY6" i="9"/>
  <c r="EX6" i="9"/>
  <c r="EW6" i="9"/>
  <c r="EV6" i="9"/>
  <c r="EU6" i="9"/>
  <c r="ET6" i="9"/>
  <c r="ES6" i="9"/>
  <c r="ER6" i="9"/>
  <c r="EQ6" i="9"/>
  <c r="EP6" i="9"/>
  <c r="EO6" i="9"/>
  <c r="EN6" i="9"/>
  <c r="EM6" i="9"/>
  <c r="EL6" i="9"/>
  <c r="EK6" i="9"/>
  <c r="EJ6" i="9"/>
  <c r="EI6" i="9"/>
  <c r="EH6" i="9"/>
  <c r="EG6" i="9"/>
  <c r="EF6" i="9"/>
  <c r="EE6" i="9"/>
  <c r="ED6" i="9"/>
  <c r="EC6" i="9"/>
  <c r="EB6" i="9"/>
  <c r="EA6" i="9"/>
  <c r="DU6" i="9"/>
  <c r="DT6" i="9"/>
  <c r="DS6" i="9"/>
  <c r="DR6" i="9"/>
  <c r="DQ6" i="9"/>
  <c r="DP6" i="9"/>
  <c r="DO6" i="9"/>
  <c r="DN6" i="9"/>
  <c r="DK6" i="9"/>
  <c r="DJ6" i="9"/>
  <c r="DI6" i="9"/>
  <c r="DH6" i="9"/>
  <c r="DG6" i="9"/>
  <c r="DF6" i="9"/>
  <c r="DE6" i="9"/>
  <c r="DD6" i="9"/>
  <c r="DB6" i="9"/>
  <c r="DA6" i="9"/>
  <c r="CV6" i="9"/>
  <c r="CT6" i="9"/>
  <c r="CS6" i="9"/>
  <c r="GN6" i="9" s="1"/>
  <c r="CR6" i="9"/>
  <c r="GM6" i="9" s="1"/>
  <c r="CQ6" i="9"/>
  <c r="GL6" i="9" s="1"/>
  <c r="CP6" i="9"/>
  <c r="GJ6" i="9" s="1"/>
  <c r="GK6" i="9" s="1"/>
  <c r="CO6" i="9"/>
  <c r="DZ6" i="9" s="1"/>
  <c r="CN6" i="9"/>
  <c r="DY6" i="9" s="1"/>
  <c r="CM6" i="9"/>
  <c r="DX6" i="9" s="1"/>
  <c r="CL6" i="9"/>
  <c r="DW6" i="9" s="1"/>
  <c r="CG6" i="9" a="1"/>
  <c r="CG6" i="9" s="1"/>
  <c r="CK6" i="9" s="1"/>
  <c r="CZ6" i="9" s="1"/>
  <c r="CF6" i="9"/>
  <c r="AW6" i="9"/>
  <c r="AV6" i="9"/>
  <c r="R6" i="9"/>
  <c r="CU6" i="9" s="1"/>
  <c r="J6" i="9"/>
  <c r="G6" i="9"/>
  <c r="HX5" i="9" a="1"/>
  <c r="HX5" i="9" s="1"/>
  <c r="IW5" i="9" s="1"/>
  <c r="HW5" i="9" a="1"/>
  <c r="HW5" i="9" s="1"/>
  <c r="IV5" i="9" s="1"/>
  <c r="HV5" i="9" a="1"/>
  <c r="HV5" i="9" s="1"/>
  <c r="IU5" i="9" s="1"/>
  <c r="HU5" i="9" a="1"/>
  <c r="HU5" i="9" s="1"/>
  <c r="IT5" i="9" s="1"/>
  <c r="HT5" i="9" a="1"/>
  <c r="HT5" i="9" s="1"/>
  <c r="IS5" i="9" s="1"/>
  <c r="HS5" i="9" a="1"/>
  <c r="HS5" i="9" s="1"/>
  <c r="IR5" i="9" s="1"/>
  <c r="HR5" i="9" a="1"/>
  <c r="HR5" i="9" s="1"/>
  <c r="IQ5" i="9" s="1"/>
  <c r="HQ5" i="9" a="1"/>
  <c r="HQ5" i="9" s="1"/>
  <c r="IP5" i="9" s="1"/>
  <c r="HP5" i="9" a="1"/>
  <c r="HP5" i="9" s="1"/>
  <c r="IO5" i="9" s="1"/>
  <c r="HL5" i="9"/>
  <c r="HJ5" i="9"/>
  <c r="HH5" i="9"/>
  <c r="HB5" i="9"/>
  <c r="HA5" i="9"/>
  <c r="GZ5" i="9"/>
  <c r="GY5" i="9"/>
  <c r="GX5" i="9"/>
  <c r="GW5" i="9"/>
  <c r="GV5" i="9"/>
  <c r="GU5" i="9"/>
  <c r="GT5" i="9"/>
  <c r="GP5" i="9"/>
  <c r="GI5" i="9"/>
  <c r="GH5" i="9"/>
  <c r="GG5" i="9"/>
  <c r="GF5" i="9"/>
  <c r="GE5" i="9"/>
  <c r="GB5" i="9"/>
  <c r="GA5" i="9"/>
  <c r="FZ5" i="9"/>
  <c r="FY5" i="9"/>
  <c r="FW5" i="9"/>
  <c r="FV5" i="9"/>
  <c r="FU5" i="9"/>
  <c r="FT5" i="9"/>
  <c r="FS5" i="9"/>
  <c r="FR5" i="9"/>
  <c r="FQ5" i="9"/>
  <c r="FJ5" i="9"/>
  <c r="FI5" i="9"/>
  <c r="FH5" i="9"/>
  <c r="FG5" i="9"/>
  <c r="FF5" i="9"/>
  <c r="FP5" i="9" s="1"/>
  <c r="FE5" i="9"/>
  <c r="FD5" i="9"/>
  <c r="FB5" i="9"/>
  <c r="FA5" i="9"/>
  <c r="EZ5" i="9"/>
  <c r="EY5" i="9"/>
  <c r="EX5" i="9"/>
  <c r="EW5" i="9"/>
  <c r="EV5" i="9"/>
  <c r="EU5" i="9"/>
  <c r="ET5" i="9"/>
  <c r="ES5" i="9"/>
  <c r="ER5" i="9"/>
  <c r="EQ5" i="9"/>
  <c r="EP5" i="9"/>
  <c r="EO5" i="9"/>
  <c r="EN5" i="9"/>
  <c r="EM5" i="9"/>
  <c r="EL5" i="9"/>
  <c r="EK5" i="9"/>
  <c r="EJ5" i="9"/>
  <c r="EI5" i="9"/>
  <c r="EH5" i="9"/>
  <c r="EG5" i="9"/>
  <c r="EF5" i="9"/>
  <c r="EE5" i="9"/>
  <c r="ED5" i="9"/>
  <c r="EC5" i="9"/>
  <c r="EB5" i="9"/>
  <c r="EA5" i="9"/>
  <c r="DU5" i="9"/>
  <c r="DT5" i="9"/>
  <c r="DS5" i="9"/>
  <c r="DR5" i="9"/>
  <c r="DQ5" i="9"/>
  <c r="DP5" i="9"/>
  <c r="DO5" i="9"/>
  <c r="DN5" i="9"/>
  <c r="DK5" i="9"/>
  <c r="DJ5" i="9"/>
  <c r="DI5" i="9"/>
  <c r="DH5" i="9"/>
  <c r="DG5" i="9"/>
  <c r="DF5" i="9"/>
  <c r="DE5" i="9"/>
  <c r="DD5" i="9"/>
  <c r="DB5" i="9"/>
  <c r="DA5" i="9"/>
  <c r="CV5" i="9"/>
  <c r="CT5" i="9"/>
  <c r="CS5" i="9"/>
  <c r="GN5" i="9" s="1"/>
  <c r="CR5" i="9"/>
  <c r="GM5" i="9" s="1"/>
  <c r="CQ5" i="9"/>
  <c r="GL5" i="9" s="1"/>
  <c r="CP5" i="9"/>
  <c r="GJ5" i="9" s="1"/>
  <c r="GK5" i="9" s="1"/>
  <c r="CO5" i="9"/>
  <c r="DZ5" i="9" s="1"/>
  <c r="CN5" i="9"/>
  <c r="DY5" i="9" s="1"/>
  <c r="CM5" i="9"/>
  <c r="DX5" i="9" s="1"/>
  <c r="CL5" i="9"/>
  <c r="DW5" i="9" s="1"/>
  <c r="CG5" i="9" a="1"/>
  <c r="CG5" i="9" s="1"/>
  <c r="CF5" i="9"/>
  <c r="AW5" i="9"/>
  <c r="AV5" i="9"/>
  <c r="R5" i="9"/>
  <c r="CU5" i="9" s="1"/>
  <c r="J5" i="9"/>
  <c r="G5" i="9"/>
  <c r="HX4" i="9" a="1"/>
  <c r="HX4" i="9" s="1"/>
  <c r="IW4" i="9" s="1"/>
  <c r="HW4" i="9" a="1"/>
  <c r="HW4" i="9" s="1"/>
  <c r="IV4" i="9" s="1"/>
  <c r="HV4" i="9" a="1"/>
  <c r="HV4" i="9" s="1"/>
  <c r="IU4" i="9" s="1"/>
  <c r="HU4" i="9" a="1"/>
  <c r="HU4" i="9" s="1"/>
  <c r="IT4" i="9" s="1"/>
  <c r="HT4" i="9" a="1"/>
  <c r="HT4" i="9" s="1"/>
  <c r="IS4" i="9" s="1"/>
  <c r="HS4" i="9" a="1"/>
  <c r="HS4" i="9" s="1"/>
  <c r="IR4" i="9" s="1"/>
  <c r="HR4" i="9" a="1"/>
  <c r="HR4" i="9" s="1"/>
  <c r="IQ4" i="9" s="1"/>
  <c r="HQ4" i="9" a="1"/>
  <c r="HQ4" i="9" s="1"/>
  <c r="IP4" i="9" s="1"/>
  <c r="HP4" i="9" a="1"/>
  <c r="HP4" i="9" s="1"/>
  <c r="IO4" i="9" s="1"/>
  <c r="HL4" i="9"/>
  <c r="HJ4" i="9"/>
  <c r="HH4" i="9"/>
  <c r="HB4" i="9"/>
  <c r="HA4" i="9"/>
  <c r="GZ4" i="9"/>
  <c r="GY4" i="9"/>
  <c r="GX4" i="9"/>
  <c r="GW4" i="9"/>
  <c r="GV4" i="9"/>
  <c r="GU4" i="9"/>
  <c r="GT4" i="9"/>
  <c r="GP4" i="9"/>
  <c r="GI4" i="9"/>
  <c r="GH4" i="9"/>
  <c r="GG4" i="9"/>
  <c r="GF4" i="9"/>
  <c r="GE4" i="9"/>
  <c r="GB4" i="9"/>
  <c r="GA4" i="9"/>
  <c r="FZ4" i="9"/>
  <c r="FY4" i="9"/>
  <c r="FW4" i="9"/>
  <c r="FV4" i="9"/>
  <c r="FU4" i="9"/>
  <c r="FT4" i="9"/>
  <c r="FS4" i="9"/>
  <c r="FR4" i="9"/>
  <c r="FQ4" i="9"/>
  <c r="FJ4" i="9"/>
  <c r="FI4" i="9"/>
  <c r="FH4" i="9"/>
  <c r="FG4" i="9"/>
  <c r="FF4" i="9"/>
  <c r="FE4" i="9"/>
  <c r="FD4" i="9"/>
  <c r="FB4" i="9"/>
  <c r="FA4" i="9"/>
  <c r="EZ4" i="9"/>
  <c r="EY4" i="9"/>
  <c r="EX4" i="9"/>
  <c r="EW4" i="9"/>
  <c r="EV4" i="9"/>
  <c r="EU4" i="9"/>
  <c r="ET4" i="9"/>
  <c r="ES4" i="9"/>
  <c r="ER4" i="9"/>
  <c r="EQ4" i="9"/>
  <c r="EP4" i="9"/>
  <c r="EO4" i="9"/>
  <c r="EN4" i="9"/>
  <c r="EM4" i="9"/>
  <c r="EL4" i="9"/>
  <c r="EK4" i="9"/>
  <c r="EJ4" i="9"/>
  <c r="EI4" i="9"/>
  <c r="EH4" i="9"/>
  <c r="EG4" i="9"/>
  <c r="EF4" i="9"/>
  <c r="EE4" i="9"/>
  <c r="ED4" i="9"/>
  <c r="EC4" i="9"/>
  <c r="EB4" i="9"/>
  <c r="EA4" i="9"/>
  <c r="DU4" i="9"/>
  <c r="DT4" i="9"/>
  <c r="DS4" i="9"/>
  <c r="DR4" i="9"/>
  <c r="DQ4" i="9"/>
  <c r="DP4" i="9"/>
  <c r="DO4" i="9"/>
  <c r="DN4" i="9"/>
  <c r="DK4" i="9"/>
  <c r="DJ4" i="9"/>
  <c r="DI4" i="9"/>
  <c r="DH4" i="9"/>
  <c r="DG4" i="9"/>
  <c r="DF4" i="9"/>
  <c r="DE4" i="9"/>
  <c r="DD4" i="9"/>
  <c r="DB4" i="9"/>
  <c r="DA4" i="9"/>
  <c r="CV4" i="9"/>
  <c r="CT4" i="9"/>
  <c r="CS4" i="9"/>
  <c r="GN4" i="9" s="1"/>
  <c r="CR4" i="9"/>
  <c r="GM4" i="9" s="1"/>
  <c r="CQ4" i="9"/>
  <c r="GL4" i="9" s="1"/>
  <c r="CP4" i="9"/>
  <c r="GJ4" i="9" s="1"/>
  <c r="GK4" i="9" s="1"/>
  <c r="CO4" i="9"/>
  <c r="DZ4" i="9" s="1"/>
  <c r="CN4" i="9"/>
  <c r="DY4" i="9" s="1"/>
  <c r="CM4" i="9"/>
  <c r="DX4" i="9" s="1"/>
  <c r="CL4" i="9"/>
  <c r="DW4" i="9" s="1"/>
  <c r="CG4" i="9" a="1"/>
  <c r="CG4" i="9" s="1"/>
  <c r="CF4" i="9"/>
  <c r="AW4" i="9"/>
  <c r="AV4" i="9"/>
  <c r="R4" i="9"/>
  <c r="CU4" i="9" s="1"/>
  <c r="J4" i="9"/>
  <c r="G4" i="9"/>
  <c r="HX3" i="9" a="1"/>
  <c r="HX3" i="9" s="1"/>
  <c r="IW3" i="9" s="1"/>
  <c r="HW3" i="9" a="1"/>
  <c r="HW3" i="9" s="1"/>
  <c r="IV3" i="9" s="1"/>
  <c r="HV3" i="9" a="1"/>
  <c r="HV3" i="9" s="1"/>
  <c r="IU3" i="9" s="1"/>
  <c r="HU3" i="9" a="1"/>
  <c r="HU3" i="9" s="1"/>
  <c r="IT3" i="9" s="1"/>
  <c r="HT3" i="9" a="1"/>
  <c r="HT3" i="9" s="1"/>
  <c r="IS3" i="9" s="1"/>
  <c r="HS3" i="9" a="1"/>
  <c r="HS3" i="9" s="1"/>
  <c r="IR3" i="9" s="1"/>
  <c r="HR3" i="9" a="1"/>
  <c r="HR3" i="9" s="1"/>
  <c r="IQ3" i="9" s="1"/>
  <c r="HQ3" i="9" a="1"/>
  <c r="HQ3" i="9" s="1"/>
  <c r="IP3" i="9" s="1"/>
  <c r="HP3" i="9" a="1"/>
  <c r="HP3" i="9" s="1"/>
  <c r="IO3" i="9" s="1"/>
  <c r="HL3" i="9"/>
  <c r="HJ3" i="9"/>
  <c r="HH3" i="9"/>
  <c r="HB3" i="9"/>
  <c r="HA3" i="9"/>
  <c r="GZ3" i="9"/>
  <c r="GY3" i="9"/>
  <c r="GX3" i="9"/>
  <c r="GW3" i="9"/>
  <c r="GV3" i="9"/>
  <c r="GU3" i="9"/>
  <c r="GT3" i="9"/>
  <c r="GP3" i="9"/>
  <c r="GI3" i="9"/>
  <c r="GH3" i="9"/>
  <c r="GG3" i="9"/>
  <c r="GF3" i="9"/>
  <c r="GE3" i="9"/>
  <c r="GB3" i="9"/>
  <c r="GA3" i="9"/>
  <c r="FZ3" i="9"/>
  <c r="FY3" i="9"/>
  <c r="FW3" i="9"/>
  <c r="FV3" i="9"/>
  <c r="FU3" i="9"/>
  <c r="FT3" i="9"/>
  <c r="FS3" i="9"/>
  <c r="FR3" i="9"/>
  <c r="FQ3" i="9"/>
  <c r="FJ3" i="9"/>
  <c r="FI3" i="9"/>
  <c r="FH3" i="9"/>
  <c r="FG3" i="9"/>
  <c r="FF3" i="9"/>
  <c r="FP3" i="9" s="1"/>
  <c r="FE3" i="9"/>
  <c r="FD3" i="9"/>
  <c r="FB3" i="9"/>
  <c r="FA3" i="9"/>
  <c r="EZ3" i="9"/>
  <c r="EY3" i="9"/>
  <c r="EX3" i="9"/>
  <c r="EW3" i="9"/>
  <c r="EV3" i="9"/>
  <c r="EU3" i="9"/>
  <c r="ET3" i="9"/>
  <c r="ES3" i="9"/>
  <c r="ER3" i="9"/>
  <c r="EQ3" i="9"/>
  <c r="EP3" i="9"/>
  <c r="EO3" i="9"/>
  <c r="EN3" i="9"/>
  <c r="EM3" i="9"/>
  <c r="EL3" i="9"/>
  <c r="EK3" i="9"/>
  <c r="EJ3" i="9"/>
  <c r="EI3" i="9"/>
  <c r="EH3" i="9"/>
  <c r="EG3" i="9"/>
  <c r="EF3" i="9"/>
  <c r="EE3" i="9"/>
  <c r="ED3" i="9"/>
  <c r="EC3" i="9"/>
  <c r="EB3" i="9"/>
  <c r="EA3" i="9"/>
  <c r="DU3" i="9"/>
  <c r="DT3" i="9"/>
  <c r="DS3" i="9"/>
  <c r="DR3" i="9"/>
  <c r="DQ3" i="9"/>
  <c r="DP3" i="9"/>
  <c r="DO3" i="9"/>
  <c r="DN3" i="9"/>
  <c r="DK3" i="9"/>
  <c r="DJ3" i="9"/>
  <c r="DI3" i="9"/>
  <c r="DH3" i="9"/>
  <c r="DG3" i="9"/>
  <c r="DF3" i="9"/>
  <c r="DE3" i="9"/>
  <c r="DD3" i="9"/>
  <c r="DB3" i="9"/>
  <c r="DA3" i="9"/>
  <c r="CV3" i="9"/>
  <c r="CT3" i="9"/>
  <c r="CS3" i="9"/>
  <c r="GN3" i="9" s="1"/>
  <c r="CR3" i="9"/>
  <c r="GM3" i="9" s="1"/>
  <c r="CQ3" i="9"/>
  <c r="GL3" i="9" s="1"/>
  <c r="CP3" i="9"/>
  <c r="GJ3" i="9" s="1"/>
  <c r="GK3" i="9" s="1"/>
  <c r="CO3" i="9"/>
  <c r="DZ3" i="9" s="1"/>
  <c r="CN3" i="9"/>
  <c r="DY3" i="9" s="1"/>
  <c r="CM3" i="9"/>
  <c r="DX3" i="9" s="1"/>
  <c r="CL3" i="9"/>
  <c r="DW3" i="9" s="1"/>
  <c r="CG3" i="9" a="1"/>
  <c r="CG3" i="9" s="1"/>
  <c r="IM3" i="9" s="1"/>
  <c r="CF3" i="9"/>
  <c r="AW3" i="9"/>
  <c r="AV3" i="9"/>
  <c r="R3" i="9"/>
  <c r="CU3" i="9" s="1"/>
  <c r="J3" i="9"/>
  <c r="G3" i="9"/>
  <c r="FO5" i="11" l="1"/>
  <c r="FM3" i="11"/>
  <c r="CI2" i="11"/>
  <c r="CX2" i="11" s="1"/>
  <c r="HI4" i="11"/>
  <c r="HI5" i="11"/>
  <c r="FL5" i="11"/>
  <c r="FM5" i="11"/>
  <c r="AX4" i="11"/>
  <c r="HI3" i="11"/>
  <c r="HI2" i="11"/>
  <c r="AX2" i="11"/>
  <c r="FK2" i="11"/>
  <c r="CH3" i="11"/>
  <c r="CW3" i="11" s="1"/>
  <c r="IM5" i="11"/>
  <c r="CI3" i="11"/>
  <c r="CX3" i="11" s="1"/>
  <c r="DL3" i="11"/>
  <c r="CK3" i="11"/>
  <c r="CZ3" i="11" s="1"/>
  <c r="FO2" i="11"/>
  <c r="FN2" i="11"/>
  <c r="CJ3" i="11"/>
  <c r="CY3" i="11" s="1"/>
  <c r="CJ5" i="11"/>
  <c r="CY5" i="11" s="1"/>
  <c r="DM5" i="11" a="1"/>
  <c r="DM5" i="11" s="1"/>
  <c r="IM3" i="11"/>
  <c r="FP4" i="11"/>
  <c r="FM4" i="11"/>
  <c r="FK3" i="11"/>
  <c r="FL3" i="11"/>
  <c r="FL2" i="11"/>
  <c r="FK5" i="11"/>
  <c r="DL2" i="11"/>
  <c r="CK2" i="11"/>
  <c r="CZ2" i="11" s="1"/>
  <c r="FM2" i="11"/>
  <c r="FN3" i="11"/>
  <c r="FO3" i="11"/>
  <c r="CI4" i="11"/>
  <c r="CX4" i="11" s="1"/>
  <c r="IM4" i="11"/>
  <c r="CK4" i="11"/>
  <c r="CZ4" i="11" s="1"/>
  <c r="CJ4" i="11"/>
  <c r="CY4" i="11" s="1"/>
  <c r="CH4" i="11"/>
  <c r="CW4" i="11" s="1"/>
  <c r="DM4" i="11" a="1"/>
  <c r="DM4" i="11" s="1"/>
  <c r="DL4" i="11"/>
  <c r="FN4" i="11"/>
  <c r="FO4" i="11"/>
  <c r="HC5" i="11"/>
  <c r="HC3" i="11"/>
  <c r="CI5" i="11"/>
  <c r="CX5" i="11" s="1"/>
  <c r="DL5" i="11"/>
  <c r="IN5" i="11"/>
  <c r="IX5" i="11" s="1"/>
  <c r="CH5" i="11"/>
  <c r="CW5" i="11" s="1"/>
  <c r="FK4" i="11"/>
  <c r="FL4" i="11"/>
  <c r="HC4" i="11"/>
  <c r="DM3" i="11" a="1"/>
  <c r="DM3" i="11" s="1"/>
  <c r="HC2" i="11"/>
  <c r="IO2" i="11"/>
  <c r="DM2" i="11" a="1"/>
  <c r="DM2" i="11" s="1"/>
  <c r="FN5" i="11"/>
  <c r="IM2" i="11"/>
  <c r="IN2" i="11"/>
  <c r="IX2" i="11" s="1"/>
  <c r="CH2" i="11"/>
  <c r="CW2" i="11" s="1"/>
  <c r="FK2" i="10"/>
  <c r="CI5" i="10"/>
  <c r="CX5" i="10" s="1"/>
  <c r="FO5" i="10"/>
  <c r="FM8" i="10"/>
  <c r="FN2" i="10"/>
  <c r="HI9" i="10"/>
  <c r="IM9" i="10"/>
  <c r="FO2" i="10"/>
  <c r="FM2" i="10"/>
  <c r="FL4" i="10"/>
  <c r="HI4" i="10"/>
  <c r="FL5" i="10"/>
  <c r="HI5" i="10"/>
  <c r="IN9" i="10"/>
  <c r="IX9" i="10" s="1"/>
  <c r="CI9" i="10"/>
  <c r="CX9" i="10" s="1"/>
  <c r="FM5" i="10"/>
  <c r="CJ9" i="10"/>
  <c r="CY9" i="10" s="1"/>
  <c r="IN5" i="10"/>
  <c r="IX5" i="10" s="1"/>
  <c r="HI2" i="10"/>
  <c r="CJ5" i="10"/>
  <c r="CY5" i="10" s="1"/>
  <c r="FM4" i="10"/>
  <c r="HI7" i="10"/>
  <c r="HI8" i="10"/>
  <c r="CH9" i="10"/>
  <c r="CW9" i="10" s="1"/>
  <c r="DL7" i="10"/>
  <c r="IN7" i="10"/>
  <c r="IX7" i="10" s="1"/>
  <c r="CH2" i="10"/>
  <c r="CW2" i="10" s="1"/>
  <c r="CI2" i="10"/>
  <c r="CX2" i="10" s="1"/>
  <c r="FP6" i="10"/>
  <c r="FM6" i="10"/>
  <c r="CJ2" i="10"/>
  <c r="CY2" i="10" s="1"/>
  <c r="FO6" i="10"/>
  <c r="FN6" i="10"/>
  <c r="IM7" i="10"/>
  <c r="CK2" i="10"/>
  <c r="CZ2" i="10" s="1"/>
  <c r="FM9" i="10"/>
  <c r="FK9" i="10"/>
  <c r="FL9" i="10"/>
  <c r="DL9" i="10"/>
  <c r="CK9" i="10"/>
  <c r="CZ9" i="10" s="1"/>
  <c r="FL2" i="10"/>
  <c r="FK6" i="10"/>
  <c r="HI6" i="10"/>
  <c r="FL6" i="10"/>
  <c r="FK4" i="10"/>
  <c r="FK5" i="10"/>
  <c r="FK3" i="10"/>
  <c r="HC8" i="10"/>
  <c r="HI3" i="10"/>
  <c r="FL3" i="10"/>
  <c r="HC9" i="10"/>
  <c r="FO9" i="10"/>
  <c r="FO3" i="10"/>
  <c r="FN3" i="10"/>
  <c r="IM4" i="10"/>
  <c r="IN4" i="10"/>
  <c r="IX4" i="10" s="1"/>
  <c r="CK4" i="10"/>
  <c r="CZ4" i="10" s="1"/>
  <c r="DM4" i="10" a="1"/>
  <c r="DM4" i="10" s="1"/>
  <c r="DL4" i="10"/>
  <c r="CJ4" i="10"/>
  <c r="CY4" i="10" s="1"/>
  <c r="CH4" i="10"/>
  <c r="CW4" i="10" s="1"/>
  <c r="HC2" i="10"/>
  <c r="FN7" i="10"/>
  <c r="FO7" i="10"/>
  <c r="HC5" i="10"/>
  <c r="CJ3" i="10"/>
  <c r="CY3" i="10" s="1"/>
  <c r="CI3" i="10"/>
  <c r="CX3" i="10" s="1"/>
  <c r="IM3" i="10"/>
  <c r="DL3" i="10"/>
  <c r="CK3" i="10"/>
  <c r="CZ3" i="10" s="1"/>
  <c r="CH3" i="10"/>
  <c r="CW3" i="10" s="1"/>
  <c r="IN3" i="10"/>
  <c r="IX3" i="10" s="1"/>
  <c r="DM3" i="10" a="1"/>
  <c r="DM3" i="10" s="1"/>
  <c r="FO4" i="10"/>
  <c r="FN4" i="10"/>
  <c r="FP2" i="10"/>
  <c r="CK6" i="10"/>
  <c r="CZ6" i="10" s="1"/>
  <c r="CJ6" i="10"/>
  <c r="CY6" i="10" s="1"/>
  <c r="IN6" i="10"/>
  <c r="IX6" i="10" s="1"/>
  <c r="CI6" i="10"/>
  <c r="CX6" i="10" s="1"/>
  <c r="CH6" i="10"/>
  <c r="CW6" i="10" s="1"/>
  <c r="IM6" i="10"/>
  <c r="DM6" i="10" a="1"/>
  <c r="DM6" i="10" s="1"/>
  <c r="DL6" i="10"/>
  <c r="FL7" i="10"/>
  <c r="FP7" i="10"/>
  <c r="FM7" i="10"/>
  <c r="IN2" i="10"/>
  <c r="IX2" i="10" s="1"/>
  <c r="DM2" i="10" a="1"/>
  <c r="DM2" i="10" s="1"/>
  <c r="DL2" i="10"/>
  <c r="FO8" i="10"/>
  <c r="FN8" i="10"/>
  <c r="HC3" i="10"/>
  <c r="HC7" i="10"/>
  <c r="DM5" i="10" a="1"/>
  <c r="DM5" i="10" s="1"/>
  <c r="CK5" i="10"/>
  <c r="CZ5" i="10" s="1"/>
  <c r="DL5" i="10"/>
  <c r="FP3" i="10"/>
  <c r="FM3" i="10"/>
  <c r="HC4" i="10"/>
  <c r="CI7" i="10"/>
  <c r="CX7" i="10" s="1"/>
  <c r="DM7" i="10" a="1"/>
  <c r="DM7" i="10" s="1"/>
  <c r="CK7" i="10"/>
  <c r="CZ7" i="10" s="1"/>
  <c r="CJ7" i="10"/>
  <c r="CY7" i="10" s="1"/>
  <c r="CH7" i="10"/>
  <c r="CW7" i="10" s="1"/>
  <c r="CI8" i="10"/>
  <c r="CX8" i="10" s="1"/>
  <c r="CH8" i="10"/>
  <c r="CW8" i="10" s="1"/>
  <c r="IM8" i="10"/>
  <c r="IN8" i="10"/>
  <c r="IX8" i="10" s="1"/>
  <c r="DL8" i="10"/>
  <c r="CJ8" i="10"/>
  <c r="CY8" i="10" s="1"/>
  <c r="DM8" i="10" a="1"/>
  <c r="DM8" i="10" s="1"/>
  <c r="FL8" i="10"/>
  <c r="AX2" i="10"/>
  <c r="FK7" i="10"/>
  <c r="FK8" i="10"/>
  <c r="HC6" i="10"/>
  <c r="FK6" i="9"/>
  <c r="FN6" i="9"/>
  <c r="FL9" i="9"/>
  <c r="FN25" i="9"/>
  <c r="FO26" i="9"/>
  <c r="FM16" i="9"/>
  <c r="HI6" i="9"/>
  <c r="HI4" i="9"/>
  <c r="HI12" i="9"/>
  <c r="FO14" i="9"/>
  <c r="FO15" i="9"/>
  <c r="FK22" i="9"/>
  <c r="FM3" i="9"/>
  <c r="FL22" i="9"/>
  <c r="FM22" i="9"/>
  <c r="FN4" i="9"/>
  <c r="FO16" i="9"/>
  <c r="FN23" i="9"/>
  <c r="HI24" i="9"/>
  <c r="FO5" i="9"/>
  <c r="FO24" i="9"/>
  <c r="HI10" i="9"/>
  <c r="HI22" i="9"/>
  <c r="IM22" i="9"/>
  <c r="FO25" i="9"/>
  <c r="AX2" i="9"/>
  <c r="FL6" i="9"/>
  <c r="DL17" i="9"/>
  <c r="FO8" i="9"/>
  <c r="FL15" i="9"/>
  <c r="DM17" i="9" a="1"/>
  <c r="DM17" i="9" s="1"/>
  <c r="FK18" i="9"/>
  <c r="FP6" i="9"/>
  <c r="FM15" i="9"/>
  <c r="FK16" i="9"/>
  <c r="HI2" i="9"/>
  <c r="FN3" i="9"/>
  <c r="FM7" i="9"/>
  <c r="FN13" i="9"/>
  <c r="HI14" i="9"/>
  <c r="IM2" i="9"/>
  <c r="DM19" i="9" a="1"/>
  <c r="DM19" i="9" s="1"/>
  <c r="CJ19" i="9"/>
  <c r="CY19" i="9" s="1"/>
  <c r="DL19" i="9"/>
  <c r="IM19" i="9"/>
  <c r="IN19" i="9"/>
  <c r="IX19" i="9" s="1"/>
  <c r="CK19" i="9"/>
  <c r="CZ19" i="9" s="1"/>
  <c r="HC8" i="9"/>
  <c r="FM9" i="9"/>
  <c r="FN9" i="9"/>
  <c r="CI12" i="9"/>
  <c r="CX12" i="9" s="1"/>
  <c r="IN6" i="9"/>
  <c r="IX6" i="9" s="1"/>
  <c r="CK12" i="9"/>
  <c r="CZ12" i="9" s="1"/>
  <c r="HI17" i="9"/>
  <c r="HC18" i="9"/>
  <c r="HI15" i="9"/>
  <c r="FL25" i="9"/>
  <c r="HI26" i="9"/>
  <c r="CH2" i="9"/>
  <c r="CW2" i="9" s="1"/>
  <c r="FK5" i="9"/>
  <c r="HI3" i="9"/>
  <c r="FO3" i="9"/>
  <c r="HC3" i="9"/>
  <c r="FL5" i="9"/>
  <c r="HI16" i="9"/>
  <c r="FO17" i="9"/>
  <c r="HI23" i="9"/>
  <c r="FM5" i="9"/>
  <c r="IM12" i="9"/>
  <c r="HI18" i="9"/>
  <c r="FO21" i="9"/>
  <c r="FN8" i="9"/>
  <c r="FO20" i="9"/>
  <c r="FN20" i="9"/>
  <c r="FK17" i="9"/>
  <c r="IM9" i="9"/>
  <c r="DM9" i="9" a="1"/>
  <c r="DM9" i="9" s="1"/>
  <c r="CI9" i="9"/>
  <c r="CX9" i="9" s="1"/>
  <c r="CH9" i="9"/>
  <c r="CW9" i="9" s="1"/>
  <c r="CK9" i="9"/>
  <c r="CZ9" i="9" s="1"/>
  <c r="FP17" i="9"/>
  <c r="FN17" i="9"/>
  <c r="FP2" i="9"/>
  <c r="FM2" i="9"/>
  <c r="FK2" i="9"/>
  <c r="FO11" i="9"/>
  <c r="FK24" i="9"/>
  <c r="HI25" i="9"/>
  <c r="FO4" i="9"/>
  <c r="FL17" i="9"/>
  <c r="IN22" i="9"/>
  <c r="IX22" i="9" s="1"/>
  <c r="FO10" i="9"/>
  <c r="FK8" i="9"/>
  <c r="CI22" i="9"/>
  <c r="CX22" i="9" s="1"/>
  <c r="CH22" i="9"/>
  <c r="CW22" i="9" s="1"/>
  <c r="FN10" i="9"/>
  <c r="FP10" i="9"/>
  <c r="FM17" i="9"/>
  <c r="FL19" i="9"/>
  <c r="FN5" i="9"/>
  <c r="HC6" i="9"/>
  <c r="HC9" i="9"/>
  <c r="FO12" i="9"/>
  <c r="CH19" i="9"/>
  <c r="CW19" i="9" s="1"/>
  <c r="FM19" i="9"/>
  <c r="DM22" i="9" a="1"/>
  <c r="DM22" i="9" s="1"/>
  <c r="FK23" i="9"/>
  <c r="FL4" i="9"/>
  <c r="CJ22" i="9"/>
  <c r="CY22" i="9" s="1"/>
  <c r="IN21" i="9"/>
  <c r="IX21" i="9" s="1"/>
  <c r="CJ21" i="9"/>
  <c r="CY21" i="9" s="1"/>
  <c r="DL22" i="9"/>
  <c r="CI19" i="9"/>
  <c r="CX19" i="9" s="1"/>
  <c r="FK19" i="9"/>
  <c r="FN24" i="9"/>
  <c r="HC26" i="9"/>
  <c r="FN2" i="9"/>
  <c r="FL11" i="9"/>
  <c r="FO6" i="9"/>
  <c r="FK9" i="9"/>
  <c r="HI11" i="9"/>
  <c r="FO13" i="9"/>
  <c r="FM20" i="9"/>
  <c r="FK25" i="9"/>
  <c r="FL2" i="9"/>
  <c r="HI19" i="9"/>
  <c r="FL20" i="9"/>
  <c r="HC25" i="9"/>
  <c r="FK15" i="9"/>
  <c r="FL16" i="9"/>
  <c r="HI20" i="9"/>
  <c r="FM24" i="9"/>
  <c r="IM25" i="9"/>
  <c r="HI8" i="9"/>
  <c r="HC5" i="9"/>
  <c r="FL13" i="9"/>
  <c r="FK20" i="9"/>
  <c r="FM23" i="9"/>
  <c r="HI5" i="9"/>
  <c r="FM25" i="9"/>
  <c r="FK3" i="9"/>
  <c r="FM6" i="9"/>
  <c r="FM13" i="9"/>
  <c r="FL14" i="9"/>
  <c r="HC20" i="9"/>
  <c r="CI7" i="9"/>
  <c r="CX7" i="9" s="1"/>
  <c r="IN7" i="9"/>
  <c r="IX7" i="9" s="1"/>
  <c r="DM7" i="9" a="1"/>
  <c r="DM7" i="9" s="1"/>
  <c r="CJ7" i="9"/>
  <c r="CY7" i="9" s="1"/>
  <c r="CK7" i="9"/>
  <c r="CZ7" i="9" s="1"/>
  <c r="DL7" i="9"/>
  <c r="CH7" i="9"/>
  <c r="CW7" i="9" s="1"/>
  <c r="IM7" i="9"/>
  <c r="CI10" i="9"/>
  <c r="CX10" i="9" s="1"/>
  <c r="IM10" i="9"/>
  <c r="DL10" i="9"/>
  <c r="CK10" i="9"/>
  <c r="CZ10" i="9" s="1"/>
  <c r="DM10" i="9" a="1"/>
  <c r="DM10" i="9" s="1"/>
  <c r="CH10" i="9"/>
  <c r="CW10" i="9" s="1"/>
  <c r="IN10" i="9"/>
  <c r="IX10" i="9" s="1"/>
  <c r="CJ10" i="9"/>
  <c r="CY10" i="9" s="1"/>
  <c r="CI4" i="9"/>
  <c r="CX4" i="9" s="1"/>
  <c r="IN4" i="9"/>
  <c r="IX4" i="9" s="1"/>
  <c r="DM4" i="9" a="1"/>
  <c r="DM4" i="9" s="1"/>
  <c r="IM4" i="9"/>
  <c r="DL4" i="9"/>
  <c r="CK4" i="9"/>
  <c r="CZ4" i="9" s="1"/>
  <c r="CH4" i="9"/>
  <c r="CW4" i="9" s="1"/>
  <c r="CJ4" i="9"/>
  <c r="CY4" i="9" s="1"/>
  <c r="CI13" i="9"/>
  <c r="CX13" i="9" s="1"/>
  <c r="IN13" i="9"/>
  <c r="IX13" i="9" s="1"/>
  <c r="DM13" i="9" a="1"/>
  <c r="DM13" i="9" s="1"/>
  <c r="CK13" i="9"/>
  <c r="CZ13" i="9" s="1"/>
  <c r="CJ13" i="9"/>
  <c r="CY13" i="9" s="1"/>
  <c r="IM13" i="9"/>
  <c r="DL13" i="9"/>
  <c r="CH13" i="9"/>
  <c r="CW13" i="9" s="1"/>
  <c r="FK4" i="9"/>
  <c r="FP4" i="9"/>
  <c r="IN8" i="9"/>
  <c r="IX8" i="9" s="1"/>
  <c r="CI8" i="9"/>
  <c r="CX8" i="9" s="1"/>
  <c r="IM8" i="9"/>
  <c r="CH8" i="9"/>
  <c r="CW8" i="9" s="1"/>
  <c r="DM8" i="9" a="1"/>
  <c r="DM8" i="9" s="1"/>
  <c r="CJ8" i="9"/>
  <c r="CY8" i="9" s="1"/>
  <c r="CK8" i="9"/>
  <c r="CZ8" i="9" s="1"/>
  <c r="FP13" i="9"/>
  <c r="FK13" i="9"/>
  <c r="CI18" i="9"/>
  <c r="CX18" i="9" s="1"/>
  <c r="DL24" i="9"/>
  <c r="CK24" i="9"/>
  <c r="CZ24" i="9" s="1"/>
  <c r="CH24" i="9"/>
  <c r="CW24" i="9" s="1"/>
  <c r="DM24" i="9" a="1"/>
  <c r="DM24" i="9" s="1"/>
  <c r="CJ24" i="9"/>
  <c r="CY24" i="9" s="1"/>
  <c r="CI24" i="9"/>
  <c r="CX24" i="9" s="1"/>
  <c r="IN24" i="9"/>
  <c r="IX24" i="9" s="1"/>
  <c r="FO2" i="9"/>
  <c r="CH3" i="9"/>
  <c r="CW3" i="9" s="1"/>
  <c r="DM18" i="9" a="1"/>
  <c r="DM18" i="9" s="1"/>
  <c r="DL18" i="9"/>
  <c r="CK18" i="9"/>
  <c r="CZ18" i="9" s="1"/>
  <c r="CH18" i="9"/>
  <c r="CW18" i="9" s="1"/>
  <c r="CJ18" i="9"/>
  <c r="CY18" i="9" s="1"/>
  <c r="IM18" i="9"/>
  <c r="CK23" i="9"/>
  <c r="CZ23" i="9" s="1"/>
  <c r="DL23" i="9"/>
  <c r="CJ23" i="9"/>
  <c r="CY23" i="9" s="1"/>
  <c r="IN23" i="9"/>
  <c r="IX23" i="9" s="1"/>
  <c r="IM23" i="9"/>
  <c r="DM23" i="9" a="1"/>
  <c r="DM23" i="9" s="1"/>
  <c r="CH23" i="9"/>
  <c r="CW23" i="9" s="1"/>
  <c r="FL3" i="9"/>
  <c r="IN11" i="9"/>
  <c r="IX11" i="9" s="1"/>
  <c r="CI11" i="9"/>
  <c r="CX11" i="9" s="1"/>
  <c r="IM11" i="9"/>
  <c r="CH11" i="9"/>
  <c r="CW11" i="9" s="1"/>
  <c r="DM11" i="9" a="1"/>
  <c r="DM11" i="9" s="1"/>
  <c r="CJ11" i="9"/>
  <c r="CY11" i="9" s="1"/>
  <c r="DL11" i="9"/>
  <c r="FM18" i="9"/>
  <c r="FN18" i="9"/>
  <c r="FL18" i="9"/>
  <c r="CJ20" i="9"/>
  <c r="CY20" i="9" s="1"/>
  <c r="IN20" i="9"/>
  <c r="IX20" i="9" s="1"/>
  <c r="CI20" i="9"/>
  <c r="CX20" i="9" s="1"/>
  <c r="CH20" i="9"/>
  <c r="CW20" i="9" s="1"/>
  <c r="IM20" i="9"/>
  <c r="DL20" i="9"/>
  <c r="CK20" i="9"/>
  <c r="CZ20" i="9" s="1"/>
  <c r="FM21" i="9"/>
  <c r="FL21" i="9"/>
  <c r="CK3" i="9"/>
  <c r="CZ3" i="9" s="1"/>
  <c r="CK15" i="9"/>
  <c r="CZ15" i="9" s="1"/>
  <c r="IM16" i="9"/>
  <c r="DL16" i="9"/>
  <c r="DM16" i="9" a="1"/>
  <c r="DM16" i="9" s="1"/>
  <c r="IN16" i="9"/>
  <c r="IX16" i="9" s="1"/>
  <c r="CI16" i="9"/>
  <c r="CX16" i="9" s="1"/>
  <c r="CK16" i="9"/>
  <c r="CZ16" i="9" s="1"/>
  <c r="CH16" i="9"/>
  <c r="CW16" i="9" s="1"/>
  <c r="CI6" i="9"/>
  <c r="CX6" i="9" s="1"/>
  <c r="HC10" i="9"/>
  <c r="FK11" i="9"/>
  <c r="IN14" i="9"/>
  <c r="IX14" i="9" s="1"/>
  <c r="CI14" i="9"/>
  <c r="CX14" i="9" s="1"/>
  <c r="IM14" i="9"/>
  <c r="CH14" i="9"/>
  <c r="CW14" i="9" s="1"/>
  <c r="DM14" i="9" a="1"/>
  <c r="DM14" i="9" s="1"/>
  <c r="CJ14" i="9"/>
  <c r="CY14" i="9" s="1"/>
  <c r="CK14" i="9"/>
  <c r="CZ14" i="9" s="1"/>
  <c r="DL14" i="9"/>
  <c r="FP18" i="9"/>
  <c r="FN19" i="9"/>
  <c r="FO19" i="9"/>
  <c r="FP21" i="9"/>
  <c r="HC23" i="9"/>
  <c r="DL3" i="9"/>
  <c r="CJ3" i="9"/>
  <c r="CY3" i="9" s="1"/>
  <c r="FK12" i="9"/>
  <c r="FL12" i="9"/>
  <c r="IN5" i="9"/>
  <c r="IX5" i="9" s="1"/>
  <c r="CI5" i="9"/>
  <c r="CX5" i="9" s="1"/>
  <c r="IM5" i="9"/>
  <c r="CH5" i="9"/>
  <c r="CW5" i="9" s="1"/>
  <c r="DM5" i="9" a="1"/>
  <c r="DM5" i="9" s="1"/>
  <c r="CJ5" i="9"/>
  <c r="CY5" i="9" s="1"/>
  <c r="CK5" i="9"/>
  <c r="CZ5" i="9" s="1"/>
  <c r="DL5" i="9"/>
  <c r="IN3" i="9"/>
  <c r="IX3" i="9" s="1"/>
  <c r="HC17" i="9"/>
  <c r="FP8" i="9"/>
  <c r="FM8" i="9"/>
  <c r="FL8" i="9"/>
  <c r="FM26" i="9"/>
  <c r="FP26" i="9"/>
  <c r="FL26" i="9"/>
  <c r="CI3" i="9"/>
  <c r="CX3" i="9" s="1"/>
  <c r="DM3" i="9" a="1"/>
  <c r="DM3" i="9" s="1"/>
  <c r="DM15" i="9" a="1"/>
  <c r="DM15" i="9" s="1"/>
  <c r="DL15" i="9"/>
  <c r="CI15" i="9"/>
  <c r="CX15" i="9" s="1"/>
  <c r="CJ15" i="9"/>
  <c r="CY15" i="9" s="1"/>
  <c r="CH15" i="9"/>
  <c r="CW15" i="9" s="1"/>
  <c r="IM15" i="9"/>
  <c r="DL6" i="9"/>
  <c r="CJ6" i="9"/>
  <c r="CY6" i="9" s="1"/>
  <c r="IM6" i="9"/>
  <c r="FP11" i="9"/>
  <c r="FN11" i="9"/>
  <c r="FM11" i="9"/>
  <c r="CH6" i="9"/>
  <c r="CW6" i="9" s="1"/>
  <c r="CJ16" i="9"/>
  <c r="CY16" i="9" s="1"/>
  <c r="DM6" i="9" a="1"/>
  <c r="DM6" i="9" s="1"/>
  <c r="FN7" i="9"/>
  <c r="FK7" i="9"/>
  <c r="FP7" i="9"/>
  <c r="FL10" i="9"/>
  <c r="HC11" i="9"/>
  <c r="FP14" i="9"/>
  <c r="FK14" i="9"/>
  <c r="FN14" i="9"/>
  <c r="FM14" i="9"/>
  <c r="CJ25" i="9"/>
  <c r="CY25" i="9" s="1"/>
  <c r="IN25" i="9"/>
  <c r="IX25" i="9" s="1"/>
  <c r="CI25" i="9"/>
  <c r="CX25" i="9" s="1"/>
  <c r="DL25" i="9"/>
  <c r="CK25" i="9"/>
  <c r="CZ25" i="9" s="1"/>
  <c r="CH25" i="9"/>
  <c r="CW25" i="9" s="1"/>
  <c r="FN26" i="9"/>
  <c r="HI7" i="9"/>
  <c r="FM12" i="9"/>
  <c r="HC12" i="9"/>
  <c r="HI13" i="9"/>
  <c r="DL8" i="9"/>
  <c r="FK10" i="9"/>
  <c r="FN12" i="9"/>
  <c r="HC15" i="9"/>
  <c r="HC16" i="9"/>
  <c r="HC22" i="9"/>
  <c r="FO23" i="9"/>
  <c r="DL12" i="9"/>
  <c r="CJ12" i="9"/>
  <c r="CY12" i="9" s="1"/>
  <c r="IN12" i="9"/>
  <c r="IX12" i="9" s="1"/>
  <c r="HC21" i="9"/>
  <c r="HC24" i="9"/>
  <c r="DL9" i="9"/>
  <c r="CJ9" i="9"/>
  <c r="CY9" i="9" s="1"/>
  <c r="IN9" i="9"/>
  <c r="IX9" i="9" s="1"/>
  <c r="CH12" i="9"/>
  <c r="CW12" i="9" s="1"/>
  <c r="HC2" i="9"/>
  <c r="FL7" i="9"/>
  <c r="FM10" i="9"/>
  <c r="HC13" i="9"/>
  <c r="FP16" i="9"/>
  <c r="DM21" i="9" a="1"/>
  <c r="DM21" i="9" s="1"/>
  <c r="DL21" i="9"/>
  <c r="CK21" i="9"/>
  <c r="CZ21" i="9" s="1"/>
  <c r="IM21" i="9"/>
  <c r="CI21" i="9"/>
  <c r="CX21" i="9" s="1"/>
  <c r="CH21" i="9"/>
  <c r="CW21" i="9" s="1"/>
  <c r="FN21" i="9"/>
  <c r="HC7" i="9"/>
  <c r="FN15" i="9"/>
  <c r="FM4" i="9"/>
  <c r="HC4" i="9"/>
  <c r="HC14" i="9"/>
  <c r="CJ17" i="9"/>
  <c r="CY17" i="9" s="1"/>
  <c r="IN17" i="9"/>
  <c r="IX17" i="9" s="1"/>
  <c r="CI17" i="9"/>
  <c r="CX17" i="9" s="1"/>
  <c r="IM17" i="9"/>
  <c r="CH17" i="9"/>
  <c r="CW17" i="9" s="1"/>
  <c r="FK21" i="9"/>
  <c r="FK26" i="9"/>
  <c r="DM26" i="9" a="1"/>
  <c r="DM26" i="9" s="1"/>
  <c r="DL26" i="9"/>
  <c r="IN26" i="9"/>
  <c r="IX26" i="9" s="1"/>
  <c r="CK26" i="9"/>
  <c r="CZ26" i="9" s="1"/>
  <c r="CI26" i="9"/>
  <c r="CX26" i="9" s="1"/>
  <c r="CK2" i="9"/>
  <c r="CZ2" i="9" s="1"/>
  <c r="DL2" i="9"/>
  <c r="FO22" i="9"/>
  <c r="FN22" i="9"/>
  <c r="FL23" i="9"/>
  <c r="CJ26" i="9"/>
  <c r="CY26" i="9" s="1"/>
  <c r="CI2" i="9"/>
  <c r="CX2" i="9" s="1"/>
  <c r="FO18" i="9"/>
  <c r="IM26" i="9"/>
  <c r="CJ2" i="9"/>
  <c r="CY2" i="9" s="1"/>
  <c r="DM2" i="9" a="1"/>
  <c r="DM2" i="9" s="1"/>
  <c r="HC19" i="9"/>
  <c r="FL24" i="9"/>
  <c r="GS2" i="11" l="1"/>
  <c r="HG2" i="11" s="1"/>
  <c r="GS3" i="11"/>
  <c r="HN3" i="11" s="1"/>
  <c r="GS4" i="11"/>
  <c r="HN4" i="11" s="1"/>
  <c r="GS5" i="11"/>
  <c r="HN5" i="11" s="1"/>
  <c r="GS5" i="10"/>
  <c r="HF5" i="10" s="1"/>
  <c r="GS2" i="10"/>
  <c r="HG2" i="10" s="1"/>
  <c r="GS9" i="10"/>
  <c r="HG9" i="10" s="1"/>
  <c r="HF9" i="10"/>
  <c r="GS7" i="10"/>
  <c r="HM7" i="10" s="1"/>
  <c r="GS3" i="10"/>
  <c r="GS4" i="10"/>
  <c r="GS6" i="10"/>
  <c r="HF6" i="10" s="1"/>
  <c r="GS8" i="10"/>
  <c r="GS19" i="9"/>
  <c r="HN19" i="9" s="1"/>
  <c r="GS25" i="9"/>
  <c r="HM25" i="9" s="1"/>
  <c r="GS16" i="9"/>
  <c r="HF16" i="9" s="1"/>
  <c r="GS22" i="9"/>
  <c r="HG22" i="9" s="1"/>
  <c r="GS9" i="9"/>
  <c r="HG9" i="9" s="1"/>
  <c r="GS20" i="9"/>
  <c r="HN20" i="9" s="1"/>
  <c r="GS6" i="9"/>
  <c r="HN6" i="9" s="1"/>
  <c r="GS17" i="9"/>
  <c r="HM17" i="9" s="1"/>
  <c r="GS26" i="9"/>
  <c r="HG26" i="9" s="1"/>
  <c r="HF9" i="9"/>
  <c r="HN9" i="9"/>
  <c r="HM9" i="9"/>
  <c r="GS7" i="9"/>
  <c r="HN7" i="9" s="1"/>
  <c r="GS12" i="9"/>
  <c r="HG12" i="9" s="1"/>
  <c r="HG16" i="9"/>
  <c r="GS11" i="9"/>
  <c r="HG11" i="9" s="1"/>
  <c r="GS23" i="9"/>
  <c r="HM23" i="9" s="1"/>
  <c r="GS21" i="9"/>
  <c r="HF21" i="9" s="1"/>
  <c r="GS15" i="9"/>
  <c r="HM15" i="9" s="1"/>
  <c r="GS5" i="9"/>
  <c r="GS13" i="9"/>
  <c r="GS2" i="9"/>
  <c r="HG2" i="9" s="1"/>
  <c r="HN25" i="9"/>
  <c r="GS3" i="9"/>
  <c r="GS10" i="9"/>
  <c r="HF10" i="9" s="1"/>
  <c r="GS4" i="9"/>
  <c r="HG4" i="9" s="1"/>
  <c r="GS24" i="9"/>
  <c r="GS8" i="9"/>
  <c r="GS14" i="9"/>
  <c r="HN14" i="9" s="1"/>
  <c r="GS18" i="9"/>
  <c r="HF3" i="11" l="1"/>
  <c r="HN2" i="11"/>
  <c r="HF2" i="11"/>
  <c r="HM3" i="11"/>
  <c r="HG3" i="11"/>
  <c r="HM2" i="11"/>
  <c r="HG4" i="11"/>
  <c r="HF5" i="11"/>
  <c r="HM5" i="11"/>
  <c r="HG5" i="11"/>
  <c r="HF4" i="11"/>
  <c r="HM4" i="11"/>
  <c r="HN9" i="10"/>
  <c r="HM9" i="10"/>
  <c r="HN5" i="10"/>
  <c r="HG5" i="10"/>
  <c r="HM5" i="10"/>
  <c r="HN2" i="10"/>
  <c r="HF2" i="10"/>
  <c r="HM2" i="10"/>
  <c r="HG8" i="10"/>
  <c r="HM8" i="10"/>
  <c r="HN8" i="10"/>
  <c r="HF8" i="10"/>
  <c r="HG6" i="10"/>
  <c r="HG7" i="10"/>
  <c r="HF7" i="10"/>
  <c r="HN7" i="10"/>
  <c r="HN6" i="10"/>
  <c r="HG4" i="10"/>
  <c r="HF4" i="10"/>
  <c r="HM4" i="10"/>
  <c r="HN4" i="10"/>
  <c r="HM6" i="10"/>
  <c r="HN3" i="10"/>
  <c r="HG3" i="10"/>
  <c r="HF3" i="10"/>
  <c r="HM3" i="10"/>
  <c r="HG25" i="9"/>
  <c r="HN4" i="9"/>
  <c r="HF25" i="9"/>
  <c r="HG6" i="9"/>
  <c r="HM19" i="9"/>
  <c r="HF19" i="9"/>
  <c r="HG19" i="9"/>
  <c r="HN10" i="9"/>
  <c r="HF6" i="9"/>
  <c r="HM6" i="9"/>
  <c r="HF17" i="9"/>
  <c r="HN15" i="9"/>
  <c r="HF26" i="9"/>
  <c r="HN17" i="9"/>
  <c r="HN26" i="9"/>
  <c r="HM26" i="9"/>
  <c r="HG10" i="9"/>
  <c r="HM10" i="9"/>
  <c r="HF22" i="9"/>
  <c r="HN22" i="9"/>
  <c r="HN16" i="9"/>
  <c r="HF15" i="9"/>
  <c r="HM22" i="9"/>
  <c r="HF2" i="9"/>
  <c r="HF11" i="9"/>
  <c r="HG20" i="9"/>
  <c r="HG17" i="9"/>
  <c r="HM20" i="9"/>
  <c r="HF20" i="9"/>
  <c r="HN11" i="9"/>
  <c r="HM4" i="9"/>
  <c r="HM16" i="9"/>
  <c r="HF3" i="9"/>
  <c r="HN3" i="9"/>
  <c r="HM3" i="9"/>
  <c r="HG3" i="9"/>
  <c r="HG5" i="9"/>
  <c r="HF5" i="9"/>
  <c r="HM5" i="9"/>
  <c r="HN5" i="9"/>
  <c r="HG24" i="9"/>
  <c r="HF24" i="9"/>
  <c r="HM24" i="9"/>
  <c r="HN24" i="9"/>
  <c r="HF7" i="9"/>
  <c r="HG15" i="9"/>
  <c r="HM7" i="9"/>
  <c r="HN23" i="9"/>
  <c r="HG7" i="9"/>
  <c r="HM11" i="9"/>
  <c r="HN12" i="9"/>
  <c r="HF12" i="9"/>
  <c r="HM12" i="9"/>
  <c r="HM13" i="9"/>
  <c r="HG13" i="9"/>
  <c r="HN13" i="9"/>
  <c r="HN21" i="9"/>
  <c r="HG21" i="9"/>
  <c r="HM21" i="9"/>
  <c r="HF13" i="9"/>
  <c r="HG18" i="9"/>
  <c r="HF18" i="9"/>
  <c r="HM18" i="9"/>
  <c r="HN18" i="9"/>
  <c r="HM14" i="9"/>
  <c r="HF14" i="9"/>
  <c r="HG14" i="9"/>
  <c r="HM8" i="9"/>
  <c r="HN8" i="9"/>
  <c r="HG8" i="9"/>
  <c r="HF8" i="9"/>
  <c r="HN2" i="9"/>
  <c r="HM2" i="9"/>
  <c r="HF23" i="9"/>
  <c r="HF4" i="9"/>
  <c r="HG23" i="9"/>
  <c r="IL6" i="8" l="1"/>
  <c r="HX6" i="8" a="1"/>
  <c r="HX6" i="8" s="1"/>
  <c r="IW6" i="8" s="1"/>
  <c r="HW6" i="8" a="1"/>
  <c r="HW6" i="8" s="1"/>
  <c r="IV6" i="8" s="1"/>
  <c r="HV6" i="8" a="1"/>
  <c r="HV6" i="8" s="1"/>
  <c r="IU6" i="8" s="1"/>
  <c r="HU6" i="8" a="1"/>
  <c r="HU6" i="8" s="1"/>
  <c r="IT6" i="8" s="1"/>
  <c r="HT6" i="8" a="1"/>
  <c r="HT6" i="8" s="1"/>
  <c r="IS6" i="8" s="1"/>
  <c r="HS6" i="8" a="1"/>
  <c r="HS6" i="8" s="1"/>
  <c r="IR6" i="8" s="1"/>
  <c r="HR6" i="8" a="1"/>
  <c r="HR6" i="8" s="1"/>
  <c r="IQ6" i="8" s="1"/>
  <c r="HQ6" i="8" a="1"/>
  <c r="HQ6" i="8" s="1"/>
  <c r="IP6" i="8" s="1"/>
  <c r="HP6" i="8" a="1"/>
  <c r="HP6" i="8" s="1"/>
  <c r="IO6" i="8" s="1"/>
  <c r="HL6" i="8"/>
  <c r="HJ6" i="8"/>
  <c r="HH6" i="8"/>
  <c r="HB6" i="8"/>
  <c r="HA6" i="8"/>
  <c r="GZ6" i="8"/>
  <c r="GY6" i="8"/>
  <c r="GX6" i="8"/>
  <c r="GW6" i="8"/>
  <c r="GV6" i="8"/>
  <c r="GU6" i="8"/>
  <c r="GT6" i="8"/>
  <c r="GP6" i="8"/>
  <c r="GI6" i="8"/>
  <c r="GH6" i="8"/>
  <c r="GG6" i="8"/>
  <c r="GF6" i="8"/>
  <c r="GE6" i="8"/>
  <c r="GD6" i="8"/>
  <c r="GC6" i="8"/>
  <c r="GB6" i="8"/>
  <c r="GA6" i="8"/>
  <c r="FZ6" i="8"/>
  <c r="FY6" i="8"/>
  <c r="FX6" i="8"/>
  <c r="FW6" i="8"/>
  <c r="FV6" i="8"/>
  <c r="FU6" i="8"/>
  <c r="FT6" i="8"/>
  <c r="FS6" i="8"/>
  <c r="FR6" i="8"/>
  <c r="FQ6" i="8"/>
  <c r="FJ6" i="8"/>
  <c r="FI6" i="8"/>
  <c r="FH6" i="8"/>
  <c r="FG6" i="8"/>
  <c r="FF6" i="8"/>
  <c r="FP6" i="8" s="1"/>
  <c r="FE6" i="8"/>
  <c r="FD6" i="8"/>
  <c r="FC6" i="8"/>
  <c r="FB6" i="8"/>
  <c r="FA6" i="8"/>
  <c r="EZ6" i="8"/>
  <c r="EY6" i="8"/>
  <c r="EX6" i="8"/>
  <c r="EW6" i="8"/>
  <c r="EV6" i="8"/>
  <c r="EU6" i="8"/>
  <c r="ET6" i="8"/>
  <c r="ES6" i="8"/>
  <c r="ER6" i="8"/>
  <c r="EQ6" i="8"/>
  <c r="EP6" i="8"/>
  <c r="EO6" i="8"/>
  <c r="EN6" i="8"/>
  <c r="EM6" i="8"/>
  <c r="EL6" i="8"/>
  <c r="EK6" i="8"/>
  <c r="EJ6" i="8"/>
  <c r="EI6" i="8"/>
  <c r="EH6" i="8"/>
  <c r="EG6" i="8"/>
  <c r="EF6" i="8"/>
  <c r="EE6" i="8"/>
  <c r="ED6" i="8"/>
  <c r="EC6" i="8"/>
  <c r="EB6" i="8"/>
  <c r="EA6" i="8"/>
  <c r="DV6" i="8"/>
  <c r="DU6" i="8"/>
  <c r="DT6" i="8"/>
  <c r="DS6" i="8"/>
  <c r="DR6" i="8"/>
  <c r="DQ6" i="8"/>
  <c r="DP6" i="8"/>
  <c r="DO6" i="8"/>
  <c r="DN6" i="8"/>
  <c r="DK6" i="8"/>
  <c r="DJ6" i="8"/>
  <c r="DI6" i="8"/>
  <c r="DH6" i="8"/>
  <c r="DG6" i="8"/>
  <c r="DF6" i="8"/>
  <c r="DE6" i="8"/>
  <c r="DD6" i="8"/>
  <c r="DC6" i="8"/>
  <c r="DB6" i="8"/>
  <c r="DA6" i="8"/>
  <c r="CV6" i="8"/>
  <c r="CU6" i="8"/>
  <c r="CT6" i="8"/>
  <c r="CS6" i="8"/>
  <c r="GN6" i="8" s="1"/>
  <c r="CR6" i="8"/>
  <c r="GM6" i="8" s="1"/>
  <c r="CQ6" i="8"/>
  <c r="GL6" i="8" s="1"/>
  <c r="CP6" i="8"/>
  <c r="GJ6" i="8" s="1"/>
  <c r="GK6" i="8" s="1"/>
  <c r="CO6" i="8"/>
  <c r="DZ6" i="8" s="1"/>
  <c r="CN6" i="8"/>
  <c r="DY6" i="8" s="1"/>
  <c r="CM6" i="8"/>
  <c r="DX6" i="8" s="1"/>
  <c r="CL6" i="8"/>
  <c r="DW6" i="8" s="1"/>
  <c r="CG6" i="8" a="1"/>
  <c r="CG6" i="8" s="1"/>
  <c r="IM6" i="8" s="1"/>
  <c r="CF6" i="8"/>
  <c r="AW6" i="8"/>
  <c r="AV6" i="8"/>
  <c r="J6" i="8"/>
  <c r="G6" i="8"/>
  <c r="IL2" i="8"/>
  <c r="HX2" i="8" a="1"/>
  <c r="HX2" i="8" s="1"/>
  <c r="IW2" i="8" s="1"/>
  <c r="HW2" i="8" a="1"/>
  <c r="HW2" i="8" s="1"/>
  <c r="IV2" i="8" s="1"/>
  <c r="HV2" i="8" a="1"/>
  <c r="HV2" i="8" s="1"/>
  <c r="IU2" i="8" s="1"/>
  <c r="HU2" i="8" a="1"/>
  <c r="HU2" i="8" s="1"/>
  <c r="IT2" i="8" s="1"/>
  <c r="HT2" i="8" a="1"/>
  <c r="HT2" i="8" s="1"/>
  <c r="IS2" i="8" s="1"/>
  <c r="HS2" i="8" a="1"/>
  <c r="HS2" i="8" s="1"/>
  <c r="IR2" i="8" s="1"/>
  <c r="HR2" i="8" a="1"/>
  <c r="HR2" i="8" s="1"/>
  <c r="IQ2" i="8" s="1"/>
  <c r="HQ2" i="8" a="1"/>
  <c r="HQ2" i="8" s="1"/>
  <c r="IP2" i="8" s="1"/>
  <c r="HP2" i="8" a="1"/>
  <c r="HP2" i="8" s="1"/>
  <c r="IO2" i="8" s="1"/>
  <c r="HL2" i="8"/>
  <c r="HJ2" i="8"/>
  <c r="HH2" i="8"/>
  <c r="HB2" i="8"/>
  <c r="HA2" i="8"/>
  <c r="GZ2" i="8"/>
  <c r="GY2" i="8"/>
  <c r="GX2" i="8"/>
  <c r="GW2" i="8"/>
  <c r="GV2" i="8"/>
  <c r="GU2" i="8"/>
  <c r="GT2" i="8"/>
  <c r="GP2" i="8"/>
  <c r="GI2" i="8"/>
  <c r="GH2" i="8"/>
  <c r="GG2" i="8"/>
  <c r="GF2" i="8"/>
  <c r="GE2" i="8"/>
  <c r="GD2" i="8"/>
  <c r="GC2" i="8"/>
  <c r="GB2" i="8"/>
  <c r="GA2" i="8"/>
  <c r="FZ2" i="8"/>
  <c r="FY2" i="8"/>
  <c r="FX2" i="8"/>
  <c r="FW2" i="8"/>
  <c r="FV2" i="8"/>
  <c r="FU2" i="8"/>
  <c r="FT2" i="8"/>
  <c r="FS2" i="8"/>
  <c r="FR2" i="8"/>
  <c r="FQ2" i="8"/>
  <c r="FJ2" i="8"/>
  <c r="FI2" i="8"/>
  <c r="FH2" i="8"/>
  <c r="FG2" i="8"/>
  <c r="FF2" i="8"/>
  <c r="FP2" i="8" s="1"/>
  <c r="FE2" i="8"/>
  <c r="FD2" i="8"/>
  <c r="FC2" i="8"/>
  <c r="FB2" i="8"/>
  <c r="FA2" i="8"/>
  <c r="EZ2" i="8"/>
  <c r="EY2" i="8"/>
  <c r="EX2" i="8"/>
  <c r="EW2" i="8"/>
  <c r="EV2" i="8"/>
  <c r="EU2" i="8"/>
  <c r="ET2" i="8"/>
  <c r="ES2" i="8"/>
  <c r="ER2" i="8"/>
  <c r="EQ2" i="8"/>
  <c r="EP2" i="8"/>
  <c r="EO2" i="8"/>
  <c r="EN2" i="8"/>
  <c r="EM2" i="8"/>
  <c r="EL2" i="8"/>
  <c r="EK2" i="8"/>
  <c r="EJ2" i="8"/>
  <c r="EI2" i="8"/>
  <c r="EH2" i="8"/>
  <c r="EG2" i="8"/>
  <c r="EF2" i="8"/>
  <c r="EE2" i="8"/>
  <c r="ED2" i="8"/>
  <c r="EC2" i="8"/>
  <c r="EB2" i="8"/>
  <c r="EA2" i="8"/>
  <c r="DV2" i="8"/>
  <c r="DU2" i="8"/>
  <c r="DT2" i="8"/>
  <c r="DS2" i="8"/>
  <c r="DR2" i="8"/>
  <c r="DQ2" i="8"/>
  <c r="DP2" i="8"/>
  <c r="DO2" i="8"/>
  <c r="DN2" i="8"/>
  <c r="DK2" i="8"/>
  <c r="DJ2" i="8"/>
  <c r="DI2" i="8"/>
  <c r="DH2" i="8"/>
  <c r="DG2" i="8"/>
  <c r="DF2" i="8"/>
  <c r="DE2" i="8"/>
  <c r="DD2" i="8"/>
  <c r="DC2" i="8"/>
  <c r="DB2" i="8"/>
  <c r="DA2" i="8"/>
  <c r="CV2" i="8"/>
  <c r="CU2" i="8"/>
  <c r="CT2" i="8"/>
  <c r="CS2" i="8"/>
  <c r="GN2" i="8" s="1"/>
  <c r="CR2" i="8"/>
  <c r="GM2" i="8" s="1"/>
  <c r="CQ2" i="8"/>
  <c r="GL2" i="8" s="1"/>
  <c r="CP2" i="8"/>
  <c r="GJ2" i="8" s="1"/>
  <c r="GK2" i="8" s="1"/>
  <c r="CO2" i="8"/>
  <c r="DZ2" i="8" s="1"/>
  <c r="CN2" i="8"/>
  <c r="DY2" i="8" s="1"/>
  <c r="CM2" i="8"/>
  <c r="DX2" i="8" s="1"/>
  <c r="CL2" i="8"/>
  <c r="DW2" i="8" s="1"/>
  <c r="CG2" i="8" a="1"/>
  <c r="CG2" i="8" s="1"/>
  <c r="CJ2" i="8" s="1"/>
  <c r="CY2" i="8" s="1"/>
  <c r="CF2" i="8"/>
  <c r="AW2" i="8"/>
  <c r="AV2" i="8"/>
  <c r="N2" i="8"/>
  <c r="J2" i="8"/>
  <c r="G2" i="8"/>
  <c r="HX5" i="8" a="1"/>
  <c r="HX5" i="8" s="1"/>
  <c r="IW5" i="8" s="1"/>
  <c r="HW5" i="8" a="1"/>
  <c r="HW5" i="8" s="1"/>
  <c r="IV5" i="8" s="1"/>
  <c r="HV5" i="8" a="1"/>
  <c r="HV5" i="8" s="1"/>
  <c r="IU5" i="8" s="1"/>
  <c r="HU5" i="8" a="1"/>
  <c r="HU5" i="8" s="1"/>
  <c r="IT5" i="8" s="1"/>
  <c r="HT5" i="8" a="1"/>
  <c r="HT5" i="8" s="1"/>
  <c r="IS5" i="8" s="1"/>
  <c r="HS5" i="8" a="1"/>
  <c r="HS5" i="8" s="1"/>
  <c r="HR5" i="8" a="1"/>
  <c r="HR5" i="8" s="1"/>
  <c r="IQ5" i="8" s="1"/>
  <c r="HQ5" i="8" a="1"/>
  <c r="HQ5" i="8" s="1"/>
  <c r="IP5" i="8" s="1"/>
  <c r="HP5" i="8" a="1"/>
  <c r="HP5" i="8" s="1"/>
  <c r="IO5" i="8" s="1"/>
  <c r="HL5" i="8"/>
  <c r="HJ5" i="8"/>
  <c r="HH5" i="8"/>
  <c r="HB5" i="8"/>
  <c r="HA5" i="8"/>
  <c r="GZ5" i="8"/>
  <c r="GY5" i="8"/>
  <c r="GX5" i="8"/>
  <c r="GW5" i="8"/>
  <c r="GV5" i="8"/>
  <c r="GU5" i="8"/>
  <c r="GT5" i="8"/>
  <c r="GP5" i="8"/>
  <c r="GI5" i="8"/>
  <c r="GH5" i="8"/>
  <c r="GG5" i="8"/>
  <c r="GF5" i="8"/>
  <c r="GE5" i="8"/>
  <c r="GB5" i="8"/>
  <c r="GA5" i="8"/>
  <c r="FZ5" i="8"/>
  <c r="FY5" i="8"/>
  <c r="FW5" i="8"/>
  <c r="FV5" i="8"/>
  <c r="FU5" i="8"/>
  <c r="FT5" i="8"/>
  <c r="FS5" i="8"/>
  <c r="FR5" i="8"/>
  <c r="FQ5" i="8"/>
  <c r="FJ5" i="8"/>
  <c r="FI5" i="8"/>
  <c r="FH5" i="8"/>
  <c r="FG5" i="8"/>
  <c r="FF5" i="8"/>
  <c r="FE5" i="8"/>
  <c r="FD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U5" i="8"/>
  <c r="DT5" i="8"/>
  <c r="DS5" i="8"/>
  <c r="DR5" i="8"/>
  <c r="DQ5" i="8"/>
  <c r="DP5" i="8"/>
  <c r="DO5" i="8"/>
  <c r="DN5" i="8"/>
  <c r="DK5" i="8"/>
  <c r="DJ5" i="8"/>
  <c r="DI5" i="8"/>
  <c r="DH5" i="8"/>
  <c r="DG5" i="8"/>
  <c r="DF5" i="8"/>
  <c r="DE5" i="8"/>
  <c r="DD5" i="8"/>
  <c r="DB5" i="8"/>
  <c r="DA5" i="8"/>
  <c r="CV5" i="8"/>
  <c r="CU5" i="8"/>
  <c r="CT5" i="8"/>
  <c r="CS5" i="8"/>
  <c r="GN5" i="8" s="1"/>
  <c r="CR5" i="8"/>
  <c r="GM5" i="8" s="1"/>
  <c r="CQ5" i="8"/>
  <c r="GL5" i="8" s="1"/>
  <c r="CP5" i="8"/>
  <c r="GJ5" i="8" s="1"/>
  <c r="GK5" i="8" s="1"/>
  <c r="CO5" i="8"/>
  <c r="DZ5" i="8" s="1"/>
  <c r="CN5" i="8"/>
  <c r="DY5" i="8" s="1"/>
  <c r="CM5" i="8"/>
  <c r="DX5" i="8" s="1"/>
  <c r="CL5" i="8"/>
  <c r="DW5" i="8" s="1"/>
  <c r="CG5" i="8" a="1"/>
  <c r="CG5" i="8" s="1"/>
  <c r="CH5" i="8" s="1"/>
  <c r="CW5" i="8" s="1"/>
  <c r="CF5" i="8"/>
  <c r="AW5" i="8"/>
  <c r="AV5" i="8"/>
  <c r="J5" i="8"/>
  <c r="G5" i="8"/>
  <c r="HX4" i="8" a="1"/>
  <c r="HX4" i="8" s="1"/>
  <c r="IW4" i="8" s="1"/>
  <c r="HW4" i="8" a="1"/>
  <c r="HW4" i="8" s="1"/>
  <c r="IV4" i="8" s="1"/>
  <c r="HV4" i="8" a="1"/>
  <c r="HV4" i="8" s="1"/>
  <c r="IU4" i="8" s="1"/>
  <c r="HU4" i="8" a="1"/>
  <c r="HU4" i="8" s="1"/>
  <c r="IT4" i="8" s="1"/>
  <c r="HT4" i="8" a="1"/>
  <c r="HT4" i="8" s="1"/>
  <c r="IS4" i="8" s="1"/>
  <c r="HS4" i="8" a="1"/>
  <c r="HS4" i="8" s="1"/>
  <c r="IR4" i="8" s="1"/>
  <c r="HR4" i="8" a="1"/>
  <c r="HR4" i="8" s="1"/>
  <c r="IQ4" i="8" s="1"/>
  <c r="HQ4" i="8" a="1"/>
  <c r="HQ4" i="8" s="1"/>
  <c r="IP4" i="8" s="1"/>
  <c r="HP4" i="8" a="1"/>
  <c r="HP4" i="8" s="1"/>
  <c r="IO4" i="8" s="1"/>
  <c r="HL4" i="8"/>
  <c r="HJ4" i="8"/>
  <c r="HH4" i="8"/>
  <c r="HB4" i="8"/>
  <c r="HA4" i="8"/>
  <c r="GZ4" i="8"/>
  <c r="GY4" i="8"/>
  <c r="GX4" i="8"/>
  <c r="GW4" i="8"/>
  <c r="GV4" i="8"/>
  <c r="GU4" i="8"/>
  <c r="GT4" i="8"/>
  <c r="GP4" i="8"/>
  <c r="GI4" i="8"/>
  <c r="GH4" i="8"/>
  <c r="GG4" i="8"/>
  <c r="GF4" i="8"/>
  <c r="GE4" i="8"/>
  <c r="GB4" i="8"/>
  <c r="GA4" i="8"/>
  <c r="FZ4" i="8"/>
  <c r="FY4" i="8"/>
  <c r="FW4" i="8"/>
  <c r="FV4" i="8"/>
  <c r="FU4" i="8"/>
  <c r="FT4" i="8"/>
  <c r="FS4" i="8"/>
  <c r="FR4" i="8"/>
  <c r="FQ4" i="8"/>
  <c r="FJ4" i="8"/>
  <c r="FI4" i="8"/>
  <c r="FH4" i="8"/>
  <c r="FG4" i="8"/>
  <c r="FF4" i="8"/>
  <c r="FP4" i="8" s="1"/>
  <c r="FE4" i="8"/>
  <c r="FD4" i="8"/>
  <c r="FB4" i="8"/>
  <c r="FA4" i="8"/>
  <c r="EZ4" i="8"/>
  <c r="EY4" i="8"/>
  <c r="EX4" i="8"/>
  <c r="EW4" i="8"/>
  <c r="EV4" i="8"/>
  <c r="EU4" i="8"/>
  <c r="ET4" i="8"/>
  <c r="ES4" i="8"/>
  <c r="ER4" i="8"/>
  <c r="EQ4" i="8"/>
  <c r="EP4" i="8"/>
  <c r="EO4" i="8"/>
  <c r="EN4" i="8"/>
  <c r="EM4" i="8"/>
  <c r="EL4" i="8"/>
  <c r="EK4" i="8"/>
  <c r="EJ4" i="8"/>
  <c r="EI4" i="8"/>
  <c r="EH4" i="8"/>
  <c r="EG4" i="8"/>
  <c r="EF4" i="8"/>
  <c r="EE4" i="8"/>
  <c r="ED4" i="8"/>
  <c r="EC4" i="8"/>
  <c r="EB4" i="8"/>
  <c r="EA4" i="8"/>
  <c r="DU4" i="8"/>
  <c r="DT4" i="8"/>
  <c r="DS4" i="8"/>
  <c r="DR4" i="8"/>
  <c r="DQ4" i="8"/>
  <c r="DP4" i="8"/>
  <c r="DO4" i="8"/>
  <c r="DN4" i="8"/>
  <c r="DK4" i="8"/>
  <c r="DJ4" i="8"/>
  <c r="DI4" i="8"/>
  <c r="DH4" i="8"/>
  <c r="DG4" i="8"/>
  <c r="DF4" i="8"/>
  <c r="DE4" i="8"/>
  <c r="DD4" i="8"/>
  <c r="DB4" i="8"/>
  <c r="DA4" i="8"/>
  <c r="CV4" i="8"/>
  <c r="CU4" i="8"/>
  <c r="CT4" i="8"/>
  <c r="CS4" i="8"/>
  <c r="GN4" i="8" s="1"/>
  <c r="CR4" i="8"/>
  <c r="GM4" i="8" s="1"/>
  <c r="CQ4" i="8"/>
  <c r="GL4" i="8" s="1"/>
  <c r="CP4" i="8"/>
  <c r="GJ4" i="8" s="1"/>
  <c r="GK4" i="8" s="1"/>
  <c r="CO4" i="8"/>
  <c r="DZ4" i="8" s="1"/>
  <c r="CN4" i="8"/>
  <c r="DY4" i="8" s="1"/>
  <c r="CM4" i="8"/>
  <c r="DX4" i="8" s="1"/>
  <c r="CL4" i="8"/>
  <c r="DW4" i="8" s="1"/>
  <c r="CG4" i="8" a="1"/>
  <c r="CG4" i="8" s="1"/>
  <c r="CF4" i="8"/>
  <c r="AW4" i="8"/>
  <c r="AV4" i="8"/>
  <c r="J4" i="8"/>
  <c r="G4" i="8"/>
  <c r="HX3" i="8" a="1"/>
  <c r="HX3" i="8" s="1"/>
  <c r="IW3" i="8" s="1"/>
  <c r="HW3" i="8" a="1"/>
  <c r="HW3" i="8" s="1"/>
  <c r="IV3" i="8" s="1"/>
  <c r="HV3" i="8" a="1"/>
  <c r="HV3" i="8" s="1"/>
  <c r="IU3" i="8" s="1"/>
  <c r="HU3" i="8" a="1"/>
  <c r="HU3" i="8" s="1"/>
  <c r="IT3" i="8" s="1"/>
  <c r="HT3" i="8" a="1"/>
  <c r="HT3" i="8" s="1"/>
  <c r="IS3" i="8" s="1"/>
  <c r="HS3" i="8" a="1"/>
  <c r="HS3" i="8" s="1"/>
  <c r="IR3" i="8" s="1"/>
  <c r="HR3" i="8" a="1"/>
  <c r="HR3" i="8" s="1"/>
  <c r="IQ3" i="8" s="1"/>
  <c r="HQ3" i="8" a="1"/>
  <c r="HQ3" i="8" s="1"/>
  <c r="IP3" i="8" s="1"/>
  <c r="HP3" i="8" a="1"/>
  <c r="HP3" i="8" s="1"/>
  <c r="IO3" i="8" s="1"/>
  <c r="HL3" i="8"/>
  <c r="HJ3" i="8"/>
  <c r="HH3" i="8"/>
  <c r="HI3" i="8" s="1"/>
  <c r="HB3" i="8"/>
  <c r="HA3" i="8"/>
  <c r="GZ3" i="8"/>
  <c r="GY3" i="8"/>
  <c r="GX3" i="8"/>
  <c r="GW3" i="8"/>
  <c r="GV3" i="8"/>
  <c r="GU3" i="8"/>
  <c r="GT3" i="8"/>
  <c r="GP3" i="8"/>
  <c r="GI3" i="8"/>
  <c r="GH3" i="8"/>
  <c r="GG3" i="8"/>
  <c r="GF3" i="8"/>
  <c r="GE3" i="8"/>
  <c r="GB3" i="8"/>
  <c r="GA3" i="8"/>
  <c r="FZ3" i="8"/>
  <c r="FY3" i="8"/>
  <c r="FW3" i="8"/>
  <c r="FV3" i="8"/>
  <c r="FU3" i="8"/>
  <c r="FT3" i="8"/>
  <c r="FS3" i="8"/>
  <c r="FR3" i="8"/>
  <c r="FQ3" i="8"/>
  <c r="FJ3" i="8"/>
  <c r="FI3" i="8"/>
  <c r="FH3" i="8"/>
  <c r="FG3" i="8"/>
  <c r="FF3" i="8"/>
  <c r="FP3" i="8" s="1"/>
  <c r="FE3" i="8"/>
  <c r="FD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U3" i="8"/>
  <c r="DT3" i="8"/>
  <c r="DS3" i="8"/>
  <c r="DR3" i="8"/>
  <c r="DQ3" i="8"/>
  <c r="DP3" i="8"/>
  <c r="DO3" i="8"/>
  <c r="DN3" i="8"/>
  <c r="DK3" i="8"/>
  <c r="DJ3" i="8"/>
  <c r="DI3" i="8"/>
  <c r="DH3" i="8"/>
  <c r="DG3" i="8"/>
  <c r="DF3" i="8"/>
  <c r="DE3" i="8"/>
  <c r="DD3" i="8"/>
  <c r="DB3" i="8"/>
  <c r="DA3" i="8"/>
  <c r="CV3" i="8"/>
  <c r="CU3" i="8"/>
  <c r="CT3" i="8"/>
  <c r="CS3" i="8"/>
  <c r="GN3" i="8" s="1"/>
  <c r="CR3" i="8"/>
  <c r="GM3" i="8" s="1"/>
  <c r="CQ3" i="8"/>
  <c r="GL3" i="8" s="1"/>
  <c r="CP3" i="8"/>
  <c r="GJ3" i="8" s="1"/>
  <c r="GK3" i="8" s="1"/>
  <c r="CO3" i="8"/>
  <c r="DZ3" i="8" s="1"/>
  <c r="CN3" i="8"/>
  <c r="DY3" i="8" s="1"/>
  <c r="CM3" i="8"/>
  <c r="DX3" i="8" s="1"/>
  <c r="CL3" i="8"/>
  <c r="DW3" i="8" s="1"/>
  <c r="CG3" i="8" a="1"/>
  <c r="CG3" i="8" s="1"/>
  <c r="CI3" i="8" s="1"/>
  <c r="CX3" i="8" s="1"/>
  <c r="CF3" i="8"/>
  <c r="AW3" i="8"/>
  <c r="AV3" i="8"/>
  <c r="J3" i="8"/>
  <c r="G3" i="8"/>
  <c r="AW3" i="7"/>
  <c r="AW4" i="7"/>
  <c r="AW5" i="7"/>
  <c r="AW6" i="7"/>
  <c r="AW7" i="7"/>
  <c r="AW8" i="7"/>
  <c r="AW30" i="7"/>
  <c r="AW9" i="7"/>
  <c r="AW10" i="7"/>
  <c r="AW11" i="7"/>
  <c r="AW12" i="7"/>
  <c r="AW13" i="7"/>
  <c r="AW14" i="7"/>
  <c r="AW15" i="7"/>
  <c r="AW16" i="7"/>
  <c r="AW17" i="7"/>
  <c r="AW18" i="7"/>
  <c r="AW19" i="7"/>
  <c r="AW20" i="7"/>
  <c r="AW21" i="7"/>
  <c r="AW22" i="7"/>
  <c r="AW23" i="7"/>
  <c r="AW24" i="7"/>
  <c r="AW25" i="7"/>
  <c r="AW26" i="7"/>
  <c r="AW27" i="7"/>
  <c r="AW28" i="7"/>
  <c r="AW29" i="7"/>
  <c r="AW31" i="7"/>
  <c r="AW32" i="7"/>
  <c r="AW33" i="7"/>
  <c r="AW2" i="7"/>
  <c r="IL29" i="7"/>
  <c r="HX29" i="7" a="1"/>
  <c r="HX29" i="7" s="1"/>
  <c r="IW29" i="7" s="1"/>
  <c r="HW29" i="7" a="1"/>
  <c r="HW29" i="7" s="1"/>
  <c r="IV29" i="7" s="1"/>
  <c r="HV29" i="7" a="1"/>
  <c r="HV29" i="7" s="1"/>
  <c r="IU29" i="7" s="1"/>
  <c r="HU29" i="7" a="1"/>
  <c r="HU29" i="7" s="1"/>
  <c r="IT29" i="7" s="1"/>
  <c r="HT29" i="7" a="1"/>
  <c r="HT29" i="7" s="1"/>
  <c r="IS29" i="7" s="1"/>
  <c r="HS29" i="7" a="1"/>
  <c r="HS29" i="7" s="1"/>
  <c r="IR29" i="7" s="1"/>
  <c r="HR29" i="7" a="1"/>
  <c r="HR29" i="7" s="1"/>
  <c r="IQ29" i="7" s="1"/>
  <c r="HQ29" i="7" a="1"/>
  <c r="HQ29" i="7" s="1"/>
  <c r="IP29" i="7" s="1"/>
  <c r="HP29" i="7" a="1"/>
  <c r="HP29" i="7" s="1"/>
  <c r="IO29" i="7" s="1"/>
  <c r="HL29" i="7"/>
  <c r="HJ29" i="7"/>
  <c r="HH29" i="7"/>
  <c r="HB29" i="7"/>
  <c r="HA29" i="7"/>
  <c r="GZ29" i="7"/>
  <c r="GY29" i="7"/>
  <c r="GX29" i="7"/>
  <c r="GW29" i="7"/>
  <c r="GV29" i="7"/>
  <c r="GU29" i="7"/>
  <c r="GT29" i="7"/>
  <c r="GP29" i="7"/>
  <c r="GI29" i="7"/>
  <c r="GH29" i="7"/>
  <c r="GG29" i="7"/>
  <c r="GF29" i="7"/>
  <c r="GE29" i="7"/>
  <c r="GD29" i="7"/>
  <c r="GC29" i="7"/>
  <c r="GB29" i="7"/>
  <c r="GA29" i="7"/>
  <c r="FZ29" i="7"/>
  <c r="FY29" i="7"/>
  <c r="FX29" i="7"/>
  <c r="FW29" i="7"/>
  <c r="FV29" i="7"/>
  <c r="FU29" i="7"/>
  <c r="FT29" i="7"/>
  <c r="FS29" i="7"/>
  <c r="FR29" i="7"/>
  <c r="FQ29" i="7"/>
  <c r="FJ29" i="7"/>
  <c r="FI29" i="7"/>
  <c r="FH29" i="7"/>
  <c r="FG29" i="7"/>
  <c r="FF29" i="7"/>
  <c r="FP29" i="7" s="1"/>
  <c r="FE29" i="7"/>
  <c r="FD29" i="7"/>
  <c r="FC29" i="7"/>
  <c r="FB29" i="7"/>
  <c r="FA29" i="7"/>
  <c r="EZ29" i="7"/>
  <c r="EY29" i="7"/>
  <c r="EX29" i="7"/>
  <c r="EW29" i="7"/>
  <c r="EV29" i="7"/>
  <c r="EU29" i="7"/>
  <c r="ET29" i="7"/>
  <c r="ES29" i="7"/>
  <c r="ER29" i="7"/>
  <c r="EQ29" i="7"/>
  <c r="EP29" i="7"/>
  <c r="EO29" i="7"/>
  <c r="EN29" i="7"/>
  <c r="EM29" i="7"/>
  <c r="EL29" i="7"/>
  <c r="EK29" i="7"/>
  <c r="EJ29" i="7"/>
  <c r="EI29" i="7"/>
  <c r="EH29" i="7"/>
  <c r="EG29" i="7"/>
  <c r="EF29" i="7"/>
  <c r="EE29" i="7"/>
  <c r="ED29" i="7"/>
  <c r="EC29" i="7"/>
  <c r="EB29" i="7"/>
  <c r="EA29" i="7"/>
  <c r="DV29" i="7"/>
  <c r="DU29" i="7"/>
  <c r="DT29" i="7"/>
  <c r="DS29" i="7"/>
  <c r="DR29" i="7"/>
  <c r="DQ29" i="7"/>
  <c r="DP29" i="7"/>
  <c r="DO29" i="7"/>
  <c r="DN29" i="7"/>
  <c r="DK29" i="7"/>
  <c r="DJ29" i="7"/>
  <c r="DI29" i="7"/>
  <c r="DH29" i="7"/>
  <c r="DG29" i="7"/>
  <c r="DF29" i="7"/>
  <c r="DE29" i="7"/>
  <c r="DD29" i="7"/>
  <c r="DC29" i="7"/>
  <c r="DB29" i="7"/>
  <c r="DA29" i="7"/>
  <c r="CV29" i="7"/>
  <c r="CU29" i="7"/>
  <c r="CT29" i="7"/>
  <c r="CS29" i="7"/>
  <c r="GN29" i="7" s="1"/>
  <c r="CR29" i="7"/>
  <c r="GM29" i="7" s="1"/>
  <c r="CQ29" i="7"/>
  <c r="GL29" i="7" s="1"/>
  <c r="CP29" i="7"/>
  <c r="GJ29" i="7" s="1"/>
  <c r="GK29" i="7" s="1"/>
  <c r="CO29" i="7"/>
  <c r="DZ29" i="7" s="1"/>
  <c r="CN29" i="7"/>
  <c r="DY29" i="7" s="1"/>
  <c r="CM29" i="7"/>
  <c r="DX29" i="7" s="1"/>
  <c r="CL29" i="7"/>
  <c r="DW29" i="7" s="1"/>
  <c r="CG29" i="7" a="1"/>
  <c r="CG29" i="7" s="1"/>
  <c r="CF29" i="7"/>
  <c r="AV29" i="7"/>
  <c r="J29" i="7"/>
  <c r="G29" i="7"/>
  <c r="IL28" i="7"/>
  <c r="HX28" i="7" a="1"/>
  <c r="HX28" i="7" s="1"/>
  <c r="IW28" i="7" s="1"/>
  <c r="HW28" i="7" a="1"/>
  <c r="HW28" i="7" s="1"/>
  <c r="IV28" i="7" s="1"/>
  <c r="HV28" i="7" a="1"/>
  <c r="HV28" i="7" s="1"/>
  <c r="IU28" i="7" s="1"/>
  <c r="HU28" i="7" a="1"/>
  <c r="HU28" i="7" s="1"/>
  <c r="IT28" i="7" s="1"/>
  <c r="HT28" i="7" a="1"/>
  <c r="HT28" i="7" s="1"/>
  <c r="IS28" i="7" s="1"/>
  <c r="HS28" i="7" a="1"/>
  <c r="HS28" i="7" s="1"/>
  <c r="IR28" i="7" s="1"/>
  <c r="HR28" i="7" a="1"/>
  <c r="HR28" i="7" s="1"/>
  <c r="IQ28" i="7" s="1"/>
  <c r="HQ28" i="7" a="1"/>
  <c r="HQ28" i="7" s="1"/>
  <c r="IP28" i="7" s="1"/>
  <c r="HP28" i="7" a="1"/>
  <c r="HP28" i="7" s="1"/>
  <c r="IO28" i="7" s="1"/>
  <c r="HL28" i="7"/>
  <c r="HJ28" i="7"/>
  <c r="HH28" i="7"/>
  <c r="HB28" i="7"/>
  <c r="HA28" i="7"/>
  <c r="GZ28" i="7"/>
  <c r="GY28" i="7"/>
  <c r="GX28" i="7"/>
  <c r="GW28" i="7"/>
  <c r="GV28" i="7"/>
  <c r="GU28" i="7"/>
  <c r="GT28" i="7"/>
  <c r="GP28" i="7"/>
  <c r="GI28" i="7"/>
  <c r="GH28" i="7"/>
  <c r="GG28" i="7"/>
  <c r="GF28" i="7"/>
  <c r="GE28" i="7"/>
  <c r="GD28" i="7"/>
  <c r="GC28" i="7"/>
  <c r="GB28" i="7"/>
  <c r="GA28" i="7"/>
  <c r="FZ28" i="7"/>
  <c r="FY28" i="7"/>
  <c r="FX28" i="7"/>
  <c r="FW28" i="7"/>
  <c r="FV28" i="7"/>
  <c r="FU28" i="7"/>
  <c r="FT28" i="7"/>
  <c r="FS28" i="7"/>
  <c r="FR28" i="7"/>
  <c r="FQ28" i="7"/>
  <c r="FJ28" i="7"/>
  <c r="FI28" i="7"/>
  <c r="FH28" i="7"/>
  <c r="FG28" i="7"/>
  <c r="FF28" i="7"/>
  <c r="FP28" i="7" s="1"/>
  <c r="FE28" i="7"/>
  <c r="FD28" i="7"/>
  <c r="FC28" i="7"/>
  <c r="FB28" i="7"/>
  <c r="FA28" i="7"/>
  <c r="EZ28" i="7"/>
  <c r="EY28" i="7"/>
  <c r="EX28" i="7"/>
  <c r="EW28" i="7"/>
  <c r="EV28" i="7"/>
  <c r="EU28" i="7"/>
  <c r="ET28" i="7"/>
  <c r="ES28" i="7"/>
  <c r="ER28" i="7"/>
  <c r="EQ28" i="7"/>
  <c r="EP28" i="7"/>
  <c r="EO28" i="7"/>
  <c r="EN28" i="7"/>
  <c r="EM28" i="7"/>
  <c r="EL28" i="7"/>
  <c r="EK28" i="7"/>
  <c r="EJ28" i="7"/>
  <c r="EI28" i="7"/>
  <c r="EH28" i="7"/>
  <c r="EG28" i="7"/>
  <c r="EF28" i="7"/>
  <c r="EE28" i="7"/>
  <c r="ED28" i="7"/>
  <c r="EC28" i="7"/>
  <c r="EB28" i="7"/>
  <c r="EA28" i="7"/>
  <c r="DV28" i="7"/>
  <c r="DU28" i="7"/>
  <c r="DT28" i="7"/>
  <c r="DS28" i="7"/>
  <c r="DR28" i="7"/>
  <c r="DQ28" i="7"/>
  <c r="DP28" i="7"/>
  <c r="DO28" i="7"/>
  <c r="DN28" i="7"/>
  <c r="DK28" i="7"/>
  <c r="DJ28" i="7"/>
  <c r="DI28" i="7"/>
  <c r="DH28" i="7"/>
  <c r="DG28" i="7"/>
  <c r="DF28" i="7"/>
  <c r="DE28" i="7"/>
  <c r="DD28" i="7"/>
  <c r="DC28" i="7"/>
  <c r="DB28" i="7"/>
  <c r="DA28" i="7"/>
  <c r="CV28" i="7"/>
  <c r="CU28" i="7"/>
  <c r="CT28" i="7"/>
  <c r="CS28" i="7"/>
  <c r="GN28" i="7" s="1"/>
  <c r="CR28" i="7"/>
  <c r="GM28" i="7" s="1"/>
  <c r="CQ28" i="7"/>
  <c r="GL28" i="7" s="1"/>
  <c r="CP28" i="7"/>
  <c r="GJ28" i="7" s="1"/>
  <c r="GK28" i="7" s="1"/>
  <c r="CO28" i="7"/>
  <c r="DZ28" i="7" s="1"/>
  <c r="CN28" i="7"/>
  <c r="DY28" i="7" s="1"/>
  <c r="CM28" i="7"/>
  <c r="DX28" i="7" s="1"/>
  <c r="CL28" i="7"/>
  <c r="DW28" i="7" s="1"/>
  <c r="CG28" i="7" a="1"/>
  <c r="CG28" i="7" s="1"/>
  <c r="CJ28" i="7" s="1"/>
  <c r="CY28" i="7" s="1"/>
  <c r="CF28" i="7"/>
  <c r="AV28" i="7"/>
  <c r="J28" i="7"/>
  <c r="G28" i="7"/>
  <c r="IL27" i="7"/>
  <c r="HX27" i="7" a="1"/>
  <c r="HX27" i="7" s="1"/>
  <c r="IW27" i="7" s="1"/>
  <c r="HW27" i="7" a="1"/>
  <c r="HW27" i="7" s="1"/>
  <c r="IV27" i="7" s="1"/>
  <c r="HV27" i="7" a="1"/>
  <c r="HV27" i="7" s="1"/>
  <c r="IU27" i="7" s="1"/>
  <c r="HU27" i="7" a="1"/>
  <c r="HU27" i="7" s="1"/>
  <c r="IT27" i="7" s="1"/>
  <c r="HT27" i="7" a="1"/>
  <c r="HT27" i="7" s="1"/>
  <c r="IS27" i="7" s="1"/>
  <c r="HS27" i="7" a="1"/>
  <c r="HS27" i="7" s="1"/>
  <c r="IR27" i="7" s="1"/>
  <c r="HR27" i="7" a="1"/>
  <c r="HR27" i="7" s="1"/>
  <c r="IQ27" i="7" s="1"/>
  <c r="HQ27" i="7" a="1"/>
  <c r="HQ27" i="7" s="1"/>
  <c r="IP27" i="7" s="1"/>
  <c r="HP27" i="7" a="1"/>
  <c r="HP27" i="7" s="1"/>
  <c r="IO27" i="7" s="1"/>
  <c r="HL27" i="7"/>
  <c r="HJ27" i="7"/>
  <c r="HH27" i="7"/>
  <c r="HB27" i="7"/>
  <c r="HA27" i="7"/>
  <c r="GZ27" i="7"/>
  <c r="GY27" i="7"/>
  <c r="GX27" i="7"/>
  <c r="GW27" i="7"/>
  <c r="GV27" i="7"/>
  <c r="GU27" i="7"/>
  <c r="GT27" i="7"/>
  <c r="GP27" i="7"/>
  <c r="GI27" i="7"/>
  <c r="GH27" i="7"/>
  <c r="GG27" i="7"/>
  <c r="GF27" i="7"/>
  <c r="GE27" i="7"/>
  <c r="GD27" i="7"/>
  <c r="GC27" i="7"/>
  <c r="GB27" i="7"/>
  <c r="GA27" i="7"/>
  <c r="FZ27" i="7"/>
  <c r="FY27" i="7"/>
  <c r="FX27" i="7"/>
  <c r="FW27" i="7"/>
  <c r="FV27" i="7"/>
  <c r="FU27" i="7"/>
  <c r="FT27" i="7"/>
  <c r="FS27" i="7"/>
  <c r="FR27" i="7"/>
  <c r="FQ27" i="7"/>
  <c r="FJ27" i="7"/>
  <c r="FI27" i="7"/>
  <c r="FH27" i="7"/>
  <c r="FG27" i="7"/>
  <c r="FF27" i="7"/>
  <c r="FE27" i="7"/>
  <c r="FD27" i="7"/>
  <c r="FC27" i="7"/>
  <c r="FB27" i="7"/>
  <c r="FA27" i="7"/>
  <c r="EZ27" i="7"/>
  <c r="EY27" i="7"/>
  <c r="EX27" i="7"/>
  <c r="EW27" i="7"/>
  <c r="EV27" i="7"/>
  <c r="EU27" i="7"/>
  <c r="ET27" i="7"/>
  <c r="ES27" i="7"/>
  <c r="ER27" i="7"/>
  <c r="EQ27" i="7"/>
  <c r="EP27" i="7"/>
  <c r="EO27" i="7"/>
  <c r="EN27" i="7"/>
  <c r="EM27" i="7"/>
  <c r="EL27" i="7"/>
  <c r="EK27" i="7"/>
  <c r="EJ27" i="7"/>
  <c r="EI27" i="7"/>
  <c r="EH27" i="7"/>
  <c r="EG27" i="7"/>
  <c r="EF27" i="7"/>
  <c r="EE27" i="7"/>
  <c r="ED27" i="7"/>
  <c r="EC27" i="7"/>
  <c r="EB27" i="7"/>
  <c r="EA27" i="7"/>
  <c r="DV27" i="7"/>
  <c r="DU27" i="7"/>
  <c r="DT27" i="7"/>
  <c r="DS27" i="7"/>
  <c r="DR27" i="7"/>
  <c r="DQ27" i="7"/>
  <c r="DP27" i="7"/>
  <c r="DO27" i="7"/>
  <c r="DN27" i="7"/>
  <c r="DK27" i="7"/>
  <c r="DJ27" i="7"/>
  <c r="DI27" i="7"/>
  <c r="DH27" i="7"/>
  <c r="DG27" i="7"/>
  <c r="DF27" i="7"/>
  <c r="DE27" i="7"/>
  <c r="DD27" i="7"/>
  <c r="DC27" i="7"/>
  <c r="DB27" i="7"/>
  <c r="DA27" i="7"/>
  <c r="CV27" i="7"/>
  <c r="CU27" i="7"/>
  <c r="CT27" i="7"/>
  <c r="CS27" i="7"/>
  <c r="GN27" i="7" s="1"/>
  <c r="CR27" i="7"/>
  <c r="GM27" i="7" s="1"/>
  <c r="CQ27" i="7"/>
  <c r="GL27" i="7" s="1"/>
  <c r="CP27" i="7"/>
  <c r="GJ27" i="7" s="1"/>
  <c r="GK27" i="7" s="1"/>
  <c r="CO27" i="7"/>
  <c r="DZ27" i="7" s="1"/>
  <c r="CN27" i="7"/>
  <c r="DY27" i="7" s="1"/>
  <c r="CM27" i="7"/>
  <c r="DX27" i="7" s="1"/>
  <c r="CL27" i="7"/>
  <c r="DW27" i="7" s="1"/>
  <c r="CG27" i="7" a="1"/>
  <c r="CG27" i="7" s="1"/>
  <c r="IN27" i="7" s="1"/>
  <c r="IX27" i="7" s="1"/>
  <c r="CF27" i="7"/>
  <c r="AV27" i="7"/>
  <c r="J27" i="7"/>
  <c r="G27" i="7"/>
  <c r="IL26" i="7"/>
  <c r="HX26" i="7" a="1"/>
  <c r="HX26" i="7" s="1"/>
  <c r="IW26" i="7" s="1"/>
  <c r="HW26" i="7" a="1"/>
  <c r="HW26" i="7" s="1"/>
  <c r="IV26" i="7" s="1"/>
  <c r="HV26" i="7" a="1"/>
  <c r="HV26" i="7" s="1"/>
  <c r="IU26" i="7" s="1"/>
  <c r="HU26" i="7" a="1"/>
  <c r="HU26" i="7" s="1"/>
  <c r="IT26" i="7" s="1"/>
  <c r="HT26" i="7" a="1"/>
  <c r="HT26" i="7" s="1"/>
  <c r="IS26" i="7" s="1"/>
  <c r="HS26" i="7" a="1"/>
  <c r="HS26" i="7" s="1"/>
  <c r="IR26" i="7" s="1"/>
  <c r="HR26" i="7" a="1"/>
  <c r="HR26" i="7" s="1"/>
  <c r="IQ26" i="7" s="1"/>
  <c r="HQ26" i="7" a="1"/>
  <c r="HQ26" i="7" s="1"/>
  <c r="IP26" i="7" s="1"/>
  <c r="HP26" i="7" a="1"/>
  <c r="HP26" i="7" s="1"/>
  <c r="IO26" i="7" s="1"/>
  <c r="HL26" i="7"/>
  <c r="HJ26" i="7"/>
  <c r="HH26" i="7"/>
  <c r="HB26" i="7"/>
  <c r="HA26" i="7"/>
  <c r="GZ26" i="7"/>
  <c r="GY26" i="7"/>
  <c r="GX26" i="7"/>
  <c r="GW26" i="7"/>
  <c r="GV26" i="7"/>
  <c r="GU26" i="7"/>
  <c r="GT26" i="7"/>
  <c r="GP26" i="7"/>
  <c r="GI26" i="7"/>
  <c r="GH26" i="7"/>
  <c r="GG26" i="7"/>
  <c r="GF26" i="7"/>
  <c r="GE26" i="7"/>
  <c r="GD26" i="7"/>
  <c r="GC26" i="7"/>
  <c r="GB26" i="7"/>
  <c r="GA26" i="7"/>
  <c r="FZ26" i="7"/>
  <c r="FY26" i="7"/>
  <c r="FX26" i="7"/>
  <c r="FW26" i="7"/>
  <c r="FV26" i="7"/>
  <c r="FU26" i="7"/>
  <c r="FT26" i="7"/>
  <c r="FS26" i="7"/>
  <c r="FR26" i="7"/>
  <c r="FQ26" i="7"/>
  <c r="FJ26" i="7"/>
  <c r="FI26" i="7"/>
  <c r="FH26" i="7"/>
  <c r="FG26" i="7"/>
  <c r="FF26" i="7"/>
  <c r="FP26" i="7" s="1"/>
  <c r="FE26" i="7"/>
  <c r="FD26" i="7"/>
  <c r="FC26" i="7"/>
  <c r="FB26" i="7"/>
  <c r="FA26" i="7"/>
  <c r="EZ26" i="7"/>
  <c r="EY26" i="7"/>
  <c r="EX26" i="7"/>
  <c r="EW26" i="7"/>
  <c r="EV26" i="7"/>
  <c r="EU26" i="7"/>
  <c r="ET26" i="7"/>
  <c r="ES26" i="7"/>
  <c r="ER26" i="7"/>
  <c r="EQ26" i="7"/>
  <c r="EP26" i="7"/>
  <c r="EO26" i="7"/>
  <c r="EN26" i="7"/>
  <c r="EM26" i="7"/>
  <c r="EL26" i="7"/>
  <c r="EK26" i="7"/>
  <c r="EJ26" i="7"/>
  <c r="EI26" i="7"/>
  <c r="EH26" i="7"/>
  <c r="EG26" i="7"/>
  <c r="EF26" i="7"/>
  <c r="EE26" i="7"/>
  <c r="ED26" i="7"/>
  <c r="EC26" i="7"/>
  <c r="EB26" i="7"/>
  <c r="EA26" i="7"/>
  <c r="DV26" i="7"/>
  <c r="DU26" i="7"/>
  <c r="DT26" i="7"/>
  <c r="DS26" i="7"/>
  <c r="DR26" i="7"/>
  <c r="DQ26" i="7"/>
  <c r="DP26" i="7"/>
  <c r="DO26" i="7"/>
  <c r="DN26" i="7"/>
  <c r="DK26" i="7"/>
  <c r="DJ26" i="7"/>
  <c r="DI26" i="7"/>
  <c r="DH26" i="7"/>
  <c r="DG26" i="7"/>
  <c r="DF26" i="7"/>
  <c r="DE26" i="7"/>
  <c r="DD26" i="7"/>
  <c r="DC26" i="7"/>
  <c r="DB26" i="7"/>
  <c r="DA26" i="7"/>
  <c r="CV26" i="7"/>
  <c r="CU26" i="7"/>
  <c r="CT26" i="7"/>
  <c r="CS26" i="7"/>
  <c r="GN26" i="7" s="1"/>
  <c r="CR26" i="7"/>
  <c r="GM26" i="7" s="1"/>
  <c r="CQ26" i="7"/>
  <c r="GL26" i="7" s="1"/>
  <c r="CP26" i="7"/>
  <c r="GJ26" i="7" s="1"/>
  <c r="GK26" i="7" s="1"/>
  <c r="CO26" i="7"/>
  <c r="DZ26" i="7" s="1"/>
  <c r="CN26" i="7"/>
  <c r="DY26" i="7" s="1"/>
  <c r="CM26" i="7"/>
  <c r="DX26" i="7" s="1"/>
  <c r="CL26" i="7"/>
  <c r="DW26" i="7" s="1"/>
  <c r="CG26" i="7" a="1"/>
  <c r="CG26" i="7" s="1"/>
  <c r="IM26" i="7" s="1"/>
  <c r="CF26" i="7"/>
  <c r="AV26" i="7"/>
  <c r="J26" i="7"/>
  <c r="G26" i="7"/>
  <c r="IL25" i="7"/>
  <c r="HX25" i="7" a="1"/>
  <c r="HX25" i="7" s="1"/>
  <c r="IW25" i="7" s="1"/>
  <c r="HW25" i="7" a="1"/>
  <c r="HW25" i="7" s="1"/>
  <c r="IV25" i="7" s="1"/>
  <c r="HV25" i="7" a="1"/>
  <c r="HV25" i="7" s="1"/>
  <c r="IU25" i="7" s="1"/>
  <c r="HU25" i="7" a="1"/>
  <c r="HU25" i="7" s="1"/>
  <c r="IT25" i="7" s="1"/>
  <c r="HT25" i="7" a="1"/>
  <c r="HT25" i="7" s="1"/>
  <c r="IS25" i="7" s="1"/>
  <c r="HS25" i="7" a="1"/>
  <c r="HS25" i="7" s="1"/>
  <c r="IR25" i="7" s="1"/>
  <c r="HR25" i="7" a="1"/>
  <c r="HR25" i="7" s="1"/>
  <c r="IQ25" i="7" s="1"/>
  <c r="HQ25" i="7" a="1"/>
  <c r="HQ25" i="7" s="1"/>
  <c r="IP25" i="7" s="1"/>
  <c r="HP25" i="7" a="1"/>
  <c r="HP25" i="7" s="1"/>
  <c r="IO25" i="7" s="1"/>
  <c r="HL25" i="7"/>
  <c r="HJ25" i="7"/>
  <c r="HH25" i="7"/>
  <c r="HB25" i="7"/>
  <c r="HA25" i="7"/>
  <c r="GZ25" i="7"/>
  <c r="GY25" i="7"/>
  <c r="GX25" i="7"/>
  <c r="GW25" i="7"/>
  <c r="GV25" i="7"/>
  <c r="GU25" i="7"/>
  <c r="GT25" i="7"/>
  <c r="GP25" i="7"/>
  <c r="GI25" i="7"/>
  <c r="GH25" i="7"/>
  <c r="GG25" i="7"/>
  <c r="GF25" i="7"/>
  <c r="GE25" i="7"/>
  <c r="GD25" i="7"/>
  <c r="GC25" i="7"/>
  <c r="GB25" i="7"/>
  <c r="GA25" i="7"/>
  <c r="FZ25" i="7"/>
  <c r="FY25" i="7"/>
  <c r="FX25" i="7"/>
  <c r="FW25" i="7"/>
  <c r="FV25" i="7"/>
  <c r="FU25" i="7"/>
  <c r="FT25" i="7"/>
  <c r="FS25" i="7"/>
  <c r="FR25" i="7"/>
  <c r="FQ25" i="7"/>
  <c r="FJ25" i="7"/>
  <c r="FI25" i="7"/>
  <c r="FH25" i="7"/>
  <c r="FG25" i="7"/>
  <c r="FF25" i="7"/>
  <c r="FP25" i="7" s="1"/>
  <c r="FE25" i="7"/>
  <c r="FD25" i="7"/>
  <c r="FC25" i="7"/>
  <c r="FB25" i="7"/>
  <c r="FA25" i="7"/>
  <c r="EZ25" i="7"/>
  <c r="EY25" i="7"/>
  <c r="EX25" i="7"/>
  <c r="EW25" i="7"/>
  <c r="EV25" i="7"/>
  <c r="EU25" i="7"/>
  <c r="ET25" i="7"/>
  <c r="ES25" i="7"/>
  <c r="ER25" i="7"/>
  <c r="EQ25" i="7"/>
  <c r="EP25" i="7"/>
  <c r="EO25" i="7"/>
  <c r="EN25" i="7"/>
  <c r="EM25" i="7"/>
  <c r="EL25" i="7"/>
  <c r="EK25" i="7"/>
  <c r="EJ25" i="7"/>
  <c r="EI25" i="7"/>
  <c r="EH25" i="7"/>
  <c r="EG25" i="7"/>
  <c r="EF25" i="7"/>
  <c r="EE25" i="7"/>
  <c r="ED25" i="7"/>
  <c r="EC25" i="7"/>
  <c r="EB25" i="7"/>
  <c r="EA25" i="7"/>
  <c r="DV25" i="7"/>
  <c r="DU25" i="7"/>
  <c r="DT25" i="7"/>
  <c r="DS25" i="7"/>
  <c r="DR25" i="7"/>
  <c r="DQ25" i="7"/>
  <c r="DP25" i="7"/>
  <c r="DO25" i="7"/>
  <c r="DN25" i="7"/>
  <c r="DK25" i="7"/>
  <c r="DJ25" i="7"/>
  <c r="DI25" i="7"/>
  <c r="DH25" i="7"/>
  <c r="DG25" i="7"/>
  <c r="DF25" i="7"/>
  <c r="DE25" i="7"/>
  <c r="DD25" i="7"/>
  <c r="DC25" i="7"/>
  <c r="DB25" i="7"/>
  <c r="DA25" i="7"/>
  <c r="CV25" i="7"/>
  <c r="CU25" i="7"/>
  <c r="CT25" i="7"/>
  <c r="CS25" i="7"/>
  <c r="GN25" i="7" s="1"/>
  <c r="CR25" i="7"/>
  <c r="GM25" i="7" s="1"/>
  <c r="CQ25" i="7"/>
  <c r="GL25" i="7" s="1"/>
  <c r="CP25" i="7"/>
  <c r="GJ25" i="7" s="1"/>
  <c r="GK25" i="7" s="1"/>
  <c r="CO25" i="7"/>
  <c r="DZ25" i="7" s="1"/>
  <c r="CN25" i="7"/>
  <c r="DY25" i="7" s="1"/>
  <c r="CM25" i="7"/>
  <c r="DX25" i="7" s="1"/>
  <c r="CL25" i="7"/>
  <c r="DW25" i="7" s="1"/>
  <c r="CG25" i="7" a="1"/>
  <c r="CG25" i="7" s="1"/>
  <c r="IM25" i="7" s="1"/>
  <c r="CF25" i="7"/>
  <c r="AV25" i="7"/>
  <c r="J25" i="7"/>
  <c r="G25" i="7"/>
  <c r="IL24" i="7"/>
  <c r="HX24" i="7" a="1"/>
  <c r="HX24" i="7" s="1"/>
  <c r="IW24" i="7" s="1"/>
  <c r="HW24" i="7" a="1"/>
  <c r="HW24" i="7" s="1"/>
  <c r="IV24" i="7" s="1"/>
  <c r="HV24" i="7" a="1"/>
  <c r="HV24" i="7" s="1"/>
  <c r="IU24" i="7" s="1"/>
  <c r="HU24" i="7" a="1"/>
  <c r="HU24" i="7" s="1"/>
  <c r="IT24" i="7" s="1"/>
  <c r="HT24" i="7" a="1"/>
  <c r="HT24" i="7" s="1"/>
  <c r="IS24" i="7" s="1"/>
  <c r="HS24" i="7" a="1"/>
  <c r="HS24" i="7" s="1"/>
  <c r="IR24" i="7" s="1"/>
  <c r="HR24" i="7" a="1"/>
  <c r="HR24" i="7" s="1"/>
  <c r="IQ24" i="7" s="1"/>
  <c r="HQ24" i="7" a="1"/>
  <c r="HQ24" i="7" s="1"/>
  <c r="IP24" i="7" s="1"/>
  <c r="HP24" i="7" a="1"/>
  <c r="HP24" i="7" s="1"/>
  <c r="IO24" i="7" s="1"/>
  <c r="HL24" i="7"/>
  <c r="HJ24" i="7"/>
  <c r="HH24" i="7"/>
  <c r="HB24" i="7"/>
  <c r="HA24" i="7"/>
  <c r="GZ24" i="7"/>
  <c r="GY24" i="7"/>
  <c r="GX24" i="7"/>
  <c r="GW24" i="7"/>
  <c r="GV24" i="7"/>
  <c r="GU24" i="7"/>
  <c r="GT24" i="7"/>
  <c r="GP24" i="7"/>
  <c r="GI24" i="7"/>
  <c r="GH24" i="7"/>
  <c r="GG24" i="7"/>
  <c r="GF24" i="7"/>
  <c r="GE24" i="7"/>
  <c r="GD24" i="7"/>
  <c r="GC24" i="7"/>
  <c r="GB24" i="7"/>
  <c r="GA24" i="7"/>
  <c r="FZ24" i="7"/>
  <c r="FY24" i="7"/>
  <c r="FX24" i="7"/>
  <c r="FW24" i="7"/>
  <c r="FV24" i="7"/>
  <c r="FU24" i="7"/>
  <c r="FT24" i="7"/>
  <c r="FS24" i="7"/>
  <c r="FR24" i="7"/>
  <c r="FQ24" i="7"/>
  <c r="FJ24" i="7"/>
  <c r="FI24" i="7"/>
  <c r="FH24" i="7"/>
  <c r="FG24" i="7"/>
  <c r="FF24" i="7"/>
  <c r="FP24" i="7" s="1"/>
  <c r="FE24" i="7"/>
  <c r="FD24" i="7"/>
  <c r="FC24" i="7"/>
  <c r="FB24" i="7"/>
  <c r="FA24" i="7"/>
  <c r="EZ24" i="7"/>
  <c r="EY24" i="7"/>
  <c r="EX24" i="7"/>
  <c r="EW24" i="7"/>
  <c r="EV24" i="7"/>
  <c r="EU24" i="7"/>
  <c r="ET24" i="7"/>
  <c r="ES24" i="7"/>
  <c r="ER24" i="7"/>
  <c r="EQ24" i="7"/>
  <c r="EP24" i="7"/>
  <c r="EO24" i="7"/>
  <c r="EN24" i="7"/>
  <c r="EM24" i="7"/>
  <c r="EL24" i="7"/>
  <c r="EK24" i="7"/>
  <c r="EJ24" i="7"/>
  <c r="EI24" i="7"/>
  <c r="EH24" i="7"/>
  <c r="EG24" i="7"/>
  <c r="EF24" i="7"/>
  <c r="EE24" i="7"/>
  <c r="ED24" i="7"/>
  <c r="EC24" i="7"/>
  <c r="EB24" i="7"/>
  <c r="EA24" i="7"/>
  <c r="DV24" i="7"/>
  <c r="DU24" i="7"/>
  <c r="DT24" i="7"/>
  <c r="DS24" i="7"/>
  <c r="DR24" i="7"/>
  <c r="DQ24" i="7"/>
  <c r="DP24" i="7"/>
  <c r="DO24" i="7"/>
  <c r="DN24" i="7"/>
  <c r="DK24" i="7"/>
  <c r="DJ24" i="7"/>
  <c r="DI24" i="7"/>
  <c r="DH24" i="7"/>
  <c r="DG24" i="7"/>
  <c r="DF24" i="7"/>
  <c r="DE24" i="7"/>
  <c r="DD24" i="7"/>
  <c r="DC24" i="7"/>
  <c r="DB24" i="7"/>
  <c r="DA24" i="7"/>
  <c r="CV24" i="7"/>
  <c r="CU24" i="7"/>
  <c r="CT24" i="7"/>
  <c r="CS24" i="7"/>
  <c r="GN24" i="7" s="1"/>
  <c r="CR24" i="7"/>
  <c r="GM24" i="7" s="1"/>
  <c r="CQ24" i="7"/>
  <c r="GL24" i="7" s="1"/>
  <c r="CP24" i="7"/>
  <c r="GJ24" i="7" s="1"/>
  <c r="GK24" i="7" s="1"/>
  <c r="CO24" i="7"/>
  <c r="DZ24" i="7" s="1"/>
  <c r="CN24" i="7"/>
  <c r="DY24" i="7" s="1"/>
  <c r="CM24" i="7"/>
  <c r="DX24" i="7" s="1"/>
  <c r="CL24" i="7"/>
  <c r="DW24" i="7" s="1"/>
  <c r="CG24" i="7" a="1"/>
  <c r="CG24" i="7" s="1"/>
  <c r="CF24" i="7"/>
  <c r="AV24" i="7"/>
  <c r="J24" i="7"/>
  <c r="G24" i="7"/>
  <c r="IL23" i="7"/>
  <c r="HX23" i="7" a="1"/>
  <c r="HX23" i="7" s="1"/>
  <c r="IW23" i="7" s="1"/>
  <c r="HW23" i="7" a="1"/>
  <c r="HW23" i="7" s="1"/>
  <c r="IV23" i="7" s="1"/>
  <c r="HV23" i="7" a="1"/>
  <c r="HV23" i="7" s="1"/>
  <c r="IU23" i="7" s="1"/>
  <c r="HU23" i="7" a="1"/>
  <c r="HU23" i="7" s="1"/>
  <c r="IT23" i="7" s="1"/>
  <c r="HT23" i="7" a="1"/>
  <c r="HT23" i="7" s="1"/>
  <c r="IS23" i="7" s="1"/>
  <c r="HS23" i="7" a="1"/>
  <c r="HS23" i="7" s="1"/>
  <c r="IR23" i="7" s="1"/>
  <c r="HR23" i="7" a="1"/>
  <c r="HR23" i="7" s="1"/>
  <c r="IQ23" i="7" s="1"/>
  <c r="HQ23" i="7" a="1"/>
  <c r="HQ23" i="7" s="1"/>
  <c r="IP23" i="7" s="1"/>
  <c r="HP23" i="7" a="1"/>
  <c r="HP23" i="7" s="1"/>
  <c r="IO23" i="7" s="1"/>
  <c r="HL23" i="7"/>
  <c r="HJ23" i="7"/>
  <c r="HH23" i="7"/>
  <c r="HB23" i="7"/>
  <c r="HA23" i="7"/>
  <c r="GZ23" i="7"/>
  <c r="GY23" i="7"/>
  <c r="GX23" i="7"/>
  <c r="GW23" i="7"/>
  <c r="GV23" i="7"/>
  <c r="GU23" i="7"/>
  <c r="GT23" i="7"/>
  <c r="GP23" i="7"/>
  <c r="GI23" i="7"/>
  <c r="GH23" i="7"/>
  <c r="GG23" i="7"/>
  <c r="GF23" i="7"/>
  <c r="GE23" i="7"/>
  <c r="GD23" i="7"/>
  <c r="GC23" i="7"/>
  <c r="GB23" i="7"/>
  <c r="GA23" i="7"/>
  <c r="FZ23" i="7"/>
  <c r="FY23" i="7"/>
  <c r="FX23" i="7"/>
  <c r="FW23" i="7"/>
  <c r="FV23" i="7"/>
  <c r="FU23" i="7"/>
  <c r="FT23" i="7"/>
  <c r="FS23" i="7"/>
  <c r="FR23" i="7"/>
  <c r="FQ23" i="7"/>
  <c r="FJ23" i="7"/>
  <c r="FI23" i="7"/>
  <c r="FH23" i="7"/>
  <c r="FG23" i="7"/>
  <c r="FF23" i="7"/>
  <c r="FP23" i="7" s="1"/>
  <c r="FE23" i="7"/>
  <c r="FD23" i="7"/>
  <c r="FC23" i="7"/>
  <c r="FB23" i="7"/>
  <c r="FA23" i="7"/>
  <c r="EZ23" i="7"/>
  <c r="EY23" i="7"/>
  <c r="EX23" i="7"/>
  <c r="EW23" i="7"/>
  <c r="EV23" i="7"/>
  <c r="EU23" i="7"/>
  <c r="ET23" i="7"/>
  <c r="ES23" i="7"/>
  <c r="ER23" i="7"/>
  <c r="EQ23" i="7"/>
  <c r="EP23" i="7"/>
  <c r="EO23" i="7"/>
  <c r="EN23" i="7"/>
  <c r="EM23" i="7"/>
  <c r="EL23" i="7"/>
  <c r="EK23" i="7"/>
  <c r="EJ23" i="7"/>
  <c r="EI23" i="7"/>
  <c r="EH23" i="7"/>
  <c r="EG23" i="7"/>
  <c r="EF23" i="7"/>
  <c r="EE23" i="7"/>
  <c r="ED23" i="7"/>
  <c r="EC23" i="7"/>
  <c r="EB23" i="7"/>
  <c r="EA23" i="7"/>
  <c r="DV23" i="7"/>
  <c r="DU23" i="7"/>
  <c r="DT23" i="7"/>
  <c r="DS23" i="7"/>
  <c r="DR23" i="7"/>
  <c r="DQ23" i="7"/>
  <c r="DP23" i="7"/>
  <c r="DO23" i="7"/>
  <c r="DN23" i="7"/>
  <c r="DK23" i="7"/>
  <c r="DJ23" i="7"/>
  <c r="DI23" i="7"/>
  <c r="DH23" i="7"/>
  <c r="DG23" i="7"/>
  <c r="DF23" i="7"/>
  <c r="DE23" i="7"/>
  <c r="DD23" i="7"/>
  <c r="DC23" i="7"/>
  <c r="DB23" i="7"/>
  <c r="DA23" i="7"/>
  <c r="CV23" i="7"/>
  <c r="CU23" i="7"/>
  <c r="CT23" i="7"/>
  <c r="CS23" i="7"/>
  <c r="GN23" i="7" s="1"/>
  <c r="CR23" i="7"/>
  <c r="GM23" i="7" s="1"/>
  <c r="CQ23" i="7"/>
  <c r="GL23" i="7" s="1"/>
  <c r="CP23" i="7"/>
  <c r="GJ23" i="7" s="1"/>
  <c r="GK23" i="7" s="1"/>
  <c r="CO23" i="7"/>
  <c r="DZ23" i="7" s="1"/>
  <c r="CN23" i="7"/>
  <c r="DY23" i="7" s="1"/>
  <c r="CM23" i="7"/>
  <c r="DX23" i="7" s="1"/>
  <c r="CL23" i="7"/>
  <c r="DW23" i="7" s="1"/>
  <c r="CG23" i="7" a="1"/>
  <c r="CG23" i="7" s="1"/>
  <c r="CF23" i="7"/>
  <c r="AV23" i="7"/>
  <c r="J23" i="7"/>
  <c r="G23" i="7"/>
  <c r="IL22" i="7"/>
  <c r="HX22" i="7" a="1"/>
  <c r="HX22" i="7" s="1"/>
  <c r="IW22" i="7" s="1"/>
  <c r="HW22" i="7" a="1"/>
  <c r="HW22" i="7" s="1"/>
  <c r="IV22" i="7" s="1"/>
  <c r="HV22" i="7" a="1"/>
  <c r="HV22" i="7" s="1"/>
  <c r="IU22" i="7" s="1"/>
  <c r="HU22" i="7" a="1"/>
  <c r="HU22" i="7" s="1"/>
  <c r="IT22" i="7" s="1"/>
  <c r="HT22" i="7" a="1"/>
  <c r="HT22" i="7" s="1"/>
  <c r="IS22" i="7" s="1"/>
  <c r="HS22" i="7" a="1"/>
  <c r="HS22" i="7" s="1"/>
  <c r="IR22" i="7" s="1"/>
  <c r="HR22" i="7" a="1"/>
  <c r="HR22" i="7" s="1"/>
  <c r="IQ22" i="7" s="1"/>
  <c r="HQ22" i="7" a="1"/>
  <c r="HQ22" i="7" s="1"/>
  <c r="IP22" i="7" s="1"/>
  <c r="HP22" i="7" a="1"/>
  <c r="HP22" i="7" s="1"/>
  <c r="IO22" i="7" s="1"/>
  <c r="HL22" i="7"/>
  <c r="HJ22" i="7"/>
  <c r="HH22" i="7"/>
  <c r="HB22" i="7"/>
  <c r="HA22" i="7"/>
  <c r="GZ22" i="7"/>
  <c r="GY22" i="7"/>
  <c r="GX22" i="7"/>
  <c r="GW22" i="7"/>
  <c r="GV22" i="7"/>
  <c r="GU22" i="7"/>
  <c r="GT22" i="7"/>
  <c r="GP22" i="7"/>
  <c r="GI22" i="7"/>
  <c r="GH22" i="7"/>
  <c r="GG22" i="7"/>
  <c r="GF22" i="7"/>
  <c r="GE22" i="7"/>
  <c r="GD22" i="7"/>
  <c r="GC22" i="7"/>
  <c r="GB22" i="7"/>
  <c r="GA22" i="7"/>
  <c r="FZ22" i="7"/>
  <c r="FY22" i="7"/>
  <c r="FX22" i="7"/>
  <c r="FW22" i="7"/>
  <c r="FV22" i="7"/>
  <c r="FU22" i="7"/>
  <c r="FT22" i="7"/>
  <c r="FS22" i="7"/>
  <c r="FR22" i="7"/>
  <c r="FQ22" i="7"/>
  <c r="FJ22" i="7"/>
  <c r="FI22" i="7"/>
  <c r="FH22" i="7"/>
  <c r="FG22" i="7"/>
  <c r="FF22" i="7"/>
  <c r="FP22" i="7" s="1"/>
  <c r="FE22" i="7"/>
  <c r="FD22" i="7"/>
  <c r="FC22" i="7"/>
  <c r="FB22" i="7"/>
  <c r="FA22" i="7"/>
  <c r="EZ22" i="7"/>
  <c r="EY22" i="7"/>
  <c r="EX22" i="7"/>
  <c r="EW22" i="7"/>
  <c r="EV22" i="7"/>
  <c r="EU22" i="7"/>
  <c r="ET22" i="7"/>
  <c r="ES22" i="7"/>
  <c r="ER22" i="7"/>
  <c r="EQ22" i="7"/>
  <c r="EP22" i="7"/>
  <c r="EO22" i="7"/>
  <c r="EN22" i="7"/>
  <c r="EM22" i="7"/>
  <c r="EL22" i="7"/>
  <c r="EK22" i="7"/>
  <c r="EJ22" i="7"/>
  <c r="EI22" i="7"/>
  <c r="EH22" i="7"/>
  <c r="EG22" i="7"/>
  <c r="EF22" i="7"/>
  <c r="EE22" i="7"/>
  <c r="ED22" i="7"/>
  <c r="EC22" i="7"/>
  <c r="EB22" i="7"/>
  <c r="EA22" i="7"/>
  <c r="DV22" i="7"/>
  <c r="DU22" i="7"/>
  <c r="DT22" i="7"/>
  <c r="DS22" i="7"/>
  <c r="DR22" i="7"/>
  <c r="DQ22" i="7"/>
  <c r="DP22" i="7"/>
  <c r="DO22" i="7"/>
  <c r="DN22" i="7"/>
  <c r="DK22" i="7"/>
  <c r="DJ22" i="7"/>
  <c r="DI22" i="7"/>
  <c r="DH22" i="7"/>
  <c r="DG22" i="7"/>
  <c r="DF22" i="7"/>
  <c r="DE22" i="7"/>
  <c r="DD22" i="7"/>
  <c r="DC22" i="7"/>
  <c r="DB22" i="7"/>
  <c r="DA22" i="7"/>
  <c r="CV22" i="7"/>
  <c r="CU22" i="7"/>
  <c r="CT22" i="7"/>
  <c r="CS22" i="7"/>
  <c r="GN22" i="7" s="1"/>
  <c r="CR22" i="7"/>
  <c r="GM22" i="7" s="1"/>
  <c r="CQ22" i="7"/>
  <c r="GL22" i="7" s="1"/>
  <c r="CP22" i="7"/>
  <c r="GJ22" i="7" s="1"/>
  <c r="GK22" i="7" s="1"/>
  <c r="CO22" i="7"/>
  <c r="DZ22" i="7" s="1"/>
  <c r="CN22" i="7"/>
  <c r="DY22" i="7" s="1"/>
  <c r="CM22" i="7"/>
  <c r="DX22" i="7" s="1"/>
  <c r="CL22" i="7"/>
  <c r="DW22" i="7" s="1"/>
  <c r="CG22" i="7" a="1"/>
  <c r="CG22" i="7" s="1"/>
  <c r="CF22" i="7"/>
  <c r="AV22" i="7"/>
  <c r="J22" i="7"/>
  <c r="G22" i="7"/>
  <c r="IL21" i="7"/>
  <c r="HX21" i="7" a="1"/>
  <c r="HX21" i="7" s="1"/>
  <c r="IW21" i="7" s="1"/>
  <c r="HW21" i="7" a="1"/>
  <c r="HW21" i="7" s="1"/>
  <c r="IV21" i="7" s="1"/>
  <c r="HV21" i="7" a="1"/>
  <c r="HV21" i="7" s="1"/>
  <c r="IU21" i="7" s="1"/>
  <c r="HU21" i="7" a="1"/>
  <c r="HU21" i="7" s="1"/>
  <c r="IT21" i="7" s="1"/>
  <c r="HT21" i="7" a="1"/>
  <c r="HT21" i="7" s="1"/>
  <c r="IS21" i="7" s="1"/>
  <c r="HS21" i="7" a="1"/>
  <c r="HS21" i="7" s="1"/>
  <c r="IR21" i="7" s="1"/>
  <c r="HR21" i="7" a="1"/>
  <c r="HR21" i="7" s="1"/>
  <c r="IQ21" i="7" s="1"/>
  <c r="HQ21" i="7" a="1"/>
  <c r="HQ21" i="7" s="1"/>
  <c r="IP21" i="7" s="1"/>
  <c r="HP21" i="7" a="1"/>
  <c r="HP21" i="7" s="1"/>
  <c r="IO21" i="7" s="1"/>
  <c r="HL21" i="7"/>
  <c r="HJ21" i="7"/>
  <c r="HH21" i="7"/>
  <c r="HB21" i="7"/>
  <c r="HA21" i="7"/>
  <c r="GZ21" i="7"/>
  <c r="GY21" i="7"/>
  <c r="GX21" i="7"/>
  <c r="GW21" i="7"/>
  <c r="GV21" i="7"/>
  <c r="GU21" i="7"/>
  <c r="GT21" i="7"/>
  <c r="GP21" i="7"/>
  <c r="GI21" i="7"/>
  <c r="GH21" i="7"/>
  <c r="GG21" i="7"/>
  <c r="GF21" i="7"/>
  <c r="GE21" i="7"/>
  <c r="GD21" i="7"/>
  <c r="GC21" i="7"/>
  <c r="GB21" i="7"/>
  <c r="GA21" i="7"/>
  <c r="FZ21" i="7"/>
  <c r="FY21" i="7"/>
  <c r="FX21" i="7"/>
  <c r="FW21" i="7"/>
  <c r="FV21" i="7"/>
  <c r="FU21" i="7"/>
  <c r="FT21" i="7"/>
  <c r="FS21" i="7"/>
  <c r="FR21" i="7"/>
  <c r="FQ21" i="7"/>
  <c r="FJ21" i="7"/>
  <c r="FI21" i="7"/>
  <c r="FH21" i="7"/>
  <c r="FG21" i="7"/>
  <c r="FF21" i="7"/>
  <c r="FE21" i="7"/>
  <c r="FD21" i="7"/>
  <c r="FC21" i="7"/>
  <c r="FB21" i="7"/>
  <c r="FA21" i="7"/>
  <c r="EZ21" i="7"/>
  <c r="EY21" i="7"/>
  <c r="EX21" i="7"/>
  <c r="EW21" i="7"/>
  <c r="EV21" i="7"/>
  <c r="EU21" i="7"/>
  <c r="ET21" i="7"/>
  <c r="ES21" i="7"/>
  <c r="ER21" i="7"/>
  <c r="EQ21" i="7"/>
  <c r="EP21" i="7"/>
  <c r="EO21" i="7"/>
  <c r="EN21" i="7"/>
  <c r="EM21" i="7"/>
  <c r="EL21" i="7"/>
  <c r="EK21" i="7"/>
  <c r="EJ21" i="7"/>
  <c r="EI21" i="7"/>
  <c r="EH21" i="7"/>
  <c r="EG21" i="7"/>
  <c r="EF21" i="7"/>
  <c r="EE21" i="7"/>
  <c r="ED21" i="7"/>
  <c r="EC21" i="7"/>
  <c r="EB21" i="7"/>
  <c r="EA21" i="7"/>
  <c r="DV21" i="7"/>
  <c r="DU21" i="7"/>
  <c r="DT21" i="7"/>
  <c r="DS21" i="7"/>
  <c r="DR21" i="7"/>
  <c r="DQ21" i="7"/>
  <c r="DP21" i="7"/>
  <c r="DO21" i="7"/>
  <c r="DN21" i="7"/>
  <c r="DK21" i="7"/>
  <c r="DJ21" i="7"/>
  <c r="DI21" i="7"/>
  <c r="DH21" i="7"/>
  <c r="DG21" i="7"/>
  <c r="DF21" i="7"/>
  <c r="DE21" i="7"/>
  <c r="DD21" i="7"/>
  <c r="DC21" i="7"/>
  <c r="DB21" i="7"/>
  <c r="DA21" i="7"/>
  <c r="CV21" i="7"/>
  <c r="CU21" i="7"/>
  <c r="CT21" i="7"/>
  <c r="CS21" i="7"/>
  <c r="GN21" i="7" s="1"/>
  <c r="CR21" i="7"/>
  <c r="GM21" i="7" s="1"/>
  <c r="CQ21" i="7"/>
  <c r="GL21" i="7" s="1"/>
  <c r="CP21" i="7"/>
  <c r="GJ21" i="7" s="1"/>
  <c r="GK21" i="7" s="1"/>
  <c r="CO21" i="7"/>
  <c r="DZ21" i="7" s="1"/>
  <c r="CN21" i="7"/>
  <c r="DY21" i="7" s="1"/>
  <c r="CM21" i="7"/>
  <c r="DX21" i="7" s="1"/>
  <c r="CL21" i="7"/>
  <c r="DW21" i="7" s="1"/>
  <c r="CG21" i="7" a="1"/>
  <c r="CG21" i="7" s="1"/>
  <c r="CF21" i="7"/>
  <c r="AV21" i="7"/>
  <c r="J21" i="7"/>
  <c r="G21" i="7"/>
  <c r="IL20" i="7"/>
  <c r="HX20" i="7" a="1"/>
  <c r="HX20" i="7" s="1"/>
  <c r="IW20" i="7" s="1"/>
  <c r="HW20" i="7" a="1"/>
  <c r="HW20" i="7" s="1"/>
  <c r="IV20" i="7" s="1"/>
  <c r="HV20" i="7" a="1"/>
  <c r="HV20" i="7" s="1"/>
  <c r="IU20" i="7" s="1"/>
  <c r="HU20" i="7" a="1"/>
  <c r="HU20" i="7" s="1"/>
  <c r="IT20" i="7" s="1"/>
  <c r="HT20" i="7" a="1"/>
  <c r="HT20" i="7" s="1"/>
  <c r="IS20" i="7" s="1"/>
  <c r="HS20" i="7" a="1"/>
  <c r="HS20" i="7" s="1"/>
  <c r="IR20" i="7" s="1"/>
  <c r="HR20" i="7" a="1"/>
  <c r="HR20" i="7" s="1"/>
  <c r="IQ20" i="7" s="1"/>
  <c r="HQ20" i="7" a="1"/>
  <c r="HQ20" i="7" s="1"/>
  <c r="IP20" i="7" s="1"/>
  <c r="HP20" i="7" a="1"/>
  <c r="HP20" i="7" s="1"/>
  <c r="IO20" i="7" s="1"/>
  <c r="HL20" i="7"/>
  <c r="HJ20" i="7"/>
  <c r="HH20" i="7"/>
  <c r="HB20" i="7"/>
  <c r="HA20" i="7"/>
  <c r="GZ20" i="7"/>
  <c r="GY20" i="7"/>
  <c r="GX20" i="7"/>
  <c r="GW20" i="7"/>
  <c r="GV20" i="7"/>
  <c r="GU20" i="7"/>
  <c r="GT20" i="7"/>
  <c r="GP20" i="7"/>
  <c r="GI20" i="7"/>
  <c r="GH20" i="7"/>
  <c r="GG20" i="7"/>
  <c r="GF20" i="7"/>
  <c r="GE20" i="7"/>
  <c r="GD20" i="7"/>
  <c r="GC20" i="7"/>
  <c r="GB20" i="7"/>
  <c r="GA20" i="7"/>
  <c r="FZ20" i="7"/>
  <c r="FY20" i="7"/>
  <c r="FX20" i="7"/>
  <c r="FW20" i="7"/>
  <c r="FV20" i="7"/>
  <c r="FU20" i="7"/>
  <c r="FT20" i="7"/>
  <c r="FS20" i="7"/>
  <c r="FR20" i="7"/>
  <c r="FQ20" i="7"/>
  <c r="FJ20" i="7"/>
  <c r="FI20" i="7"/>
  <c r="FH20" i="7"/>
  <c r="FG20" i="7"/>
  <c r="FF20" i="7"/>
  <c r="FP20" i="7" s="1"/>
  <c r="FE20" i="7"/>
  <c r="FD20" i="7"/>
  <c r="FC20" i="7"/>
  <c r="FB20" i="7"/>
  <c r="FA20" i="7"/>
  <c r="EZ20" i="7"/>
  <c r="EY20" i="7"/>
  <c r="EX20" i="7"/>
  <c r="EW20" i="7"/>
  <c r="EV20" i="7"/>
  <c r="EU20" i="7"/>
  <c r="ET20" i="7"/>
  <c r="ES20" i="7"/>
  <c r="ER20" i="7"/>
  <c r="EQ20" i="7"/>
  <c r="EP20" i="7"/>
  <c r="EO20" i="7"/>
  <c r="EN20" i="7"/>
  <c r="EM20" i="7"/>
  <c r="EL20" i="7"/>
  <c r="EK20" i="7"/>
  <c r="EJ20" i="7"/>
  <c r="EI20" i="7"/>
  <c r="EH20" i="7"/>
  <c r="EG20" i="7"/>
  <c r="EF20" i="7"/>
  <c r="EE20" i="7"/>
  <c r="ED20" i="7"/>
  <c r="EC20" i="7"/>
  <c r="EB20" i="7"/>
  <c r="EA20" i="7"/>
  <c r="DV20" i="7"/>
  <c r="DU20" i="7"/>
  <c r="DT20" i="7"/>
  <c r="DS20" i="7"/>
  <c r="DR20" i="7"/>
  <c r="DQ20" i="7"/>
  <c r="DP20" i="7"/>
  <c r="DO20" i="7"/>
  <c r="DN20" i="7"/>
  <c r="DK20" i="7"/>
  <c r="DJ20" i="7"/>
  <c r="DI20" i="7"/>
  <c r="DH20" i="7"/>
  <c r="DG20" i="7"/>
  <c r="DF20" i="7"/>
  <c r="DE20" i="7"/>
  <c r="DD20" i="7"/>
  <c r="DC20" i="7"/>
  <c r="DB20" i="7"/>
  <c r="DA20" i="7"/>
  <c r="CV20" i="7"/>
  <c r="CU20" i="7"/>
  <c r="CT20" i="7"/>
  <c r="CS20" i="7"/>
  <c r="GN20" i="7" s="1"/>
  <c r="CR20" i="7"/>
  <c r="GM20" i="7" s="1"/>
  <c r="CQ20" i="7"/>
  <c r="GL20" i="7" s="1"/>
  <c r="CP20" i="7"/>
  <c r="GJ20" i="7" s="1"/>
  <c r="GK20" i="7" s="1"/>
  <c r="CO20" i="7"/>
  <c r="DZ20" i="7" s="1"/>
  <c r="CN20" i="7"/>
  <c r="DY20" i="7" s="1"/>
  <c r="CM20" i="7"/>
  <c r="DX20" i="7" s="1"/>
  <c r="CL20" i="7"/>
  <c r="DW20" i="7" s="1"/>
  <c r="CG20" i="7" a="1"/>
  <c r="CG20" i="7" s="1"/>
  <c r="DM20" i="7" s="1" a="1"/>
  <c r="DM20" i="7" s="1"/>
  <c r="CF20" i="7"/>
  <c r="AV20" i="7"/>
  <c r="J20" i="7"/>
  <c r="G20" i="7"/>
  <c r="IL19" i="7"/>
  <c r="HX19" i="7" a="1"/>
  <c r="HX19" i="7" s="1"/>
  <c r="IW19" i="7" s="1"/>
  <c r="HW19" i="7" a="1"/>
  <c r="HW19" i="7" s="1"/>
  <c r="IV19" i="7" s="1"/>
  <c r="HV19" i="7" a="1"/>
  <c r="HV19" i="7" s="1"/>
  <c r="IU19" i="7" s="1"/>
  <c r="HU19" i="7" a="1"/>
  <c r="HU19" i="7" s="1"/>
  <c r="IT19" i="7" s="1"/>
  <c r="HT19" i="7" a="1"/>
  <c r="HT19" i="7" s="1"/>
  <c r="IS19" i="7" s="1"/>
  <c r="HS19" i="7" a="1"/>
  <c r="HS19" i="7" s="1"/>
  <c r="IR19" i="7" s="1"/>
  <c r="HR19" i="7" a="1"/>
  <c r="HR19" i="7" s="1"/>
  <c r="IQ19" i="7" s="1"/>
  <c r="HQ19" i="7" a="1"/>
  <c r="HQ19" i="7" s="1"/>
  <c r="IP19" i="7" s="1"/>
  <c r="HP19" i="7" a="1"/>
  <c r="HP19" i="7" s="1"/>
  <c r="IO19" i="7" s="1"/>
  <c r="HL19" i="7"/>
  <c r="HJ19" i="7"/>
  <c r="HH19" i="7"/>
  <c r="HB19" i="7"/>
  <c r="HA19" i="7"/>
  <c r="GZ19" i="7"/>
  <c r="GY19" i="7"/>
  <c r="GX19" i="7"/>
  <c r="GW19" i="7"/>
  <c r="GV19" i="7"/>
  <c r="GU19" i="7"/>
  <c r="GT19" i="7"/>
  <c r="GP19" i="7"/>
  <c r="GI19" i="7"/>
  <c r="GH19" i="7"/>
  <c r="GG19" i="7"/>
  <c r="GF19" i="7"/>
  <c r="GE19" i="7"/>
  <c r="GD19" i="7"/>
  <c r="GC19" i="7"/>
  <c r="GB19" i="7"/>
  <c r="GA19" i="7"/>
  <c r="FZ19" i="7"/>
  <c r="FY19" i="7"/>
  <c r="FX19" i="7"/>
  <c r="FW19" i="7"/>
  <c r="FV19" i="7"/>
  <c r="FU19" i="7"/>
  <c r="FT19" i="7"/>
  <c r="FS19" i="7"/>
  <c r="FR19" i="7"/>
  <c r="FQ19" i="7"/>
  <c r="FJ19" i="7"/>
  <c r="FI19" i="7"/>
  <c r="FH19" i="7"/>
  <c r="FG19" i="7"/>
  <c r="FF19" i="7"/>
  <c r="FE19" i="7"/>
  <c r="FD19" i="7"/>
  <c r="FC19" i="7"/>
  <c r="FB19" i="7"/>
  <c r="FA19" i="7"/>
  <c r="EZ19" i="7"/>
  <c r="EY19" i="7"/>
  <c r="EX19" i="7"/>
  <c r="EW19" i="7"/>
  <c r="EV19" i="7"/>
  <c r="EU19" i="7"/>
  <c r="ET19" i="7"/>
  <c r="ES19" i="7"/>
  <c r="ER19" i="7"/>
  <c r="EQ19" i="7"/>
  <c r="EP19" i="7"/>
  <c r="EO19" i="7"/>
  <c r="EN19" i="7"/>
  <c r="EM19" i="7"/>
  <c r="EL19" i="7"/>
  <c r="EK19" i="7"/>
  <c r="EJ19" i="7"/>
  <c r="EI19" i="7"/>
  <c r="EH19" i="7"/>
  <c r="EG19" i="7"/>
  <c r="EF19" i="7"/>
  <c r="EE19" i="7"/>
  <c r="ED19" i="7"/>
  <c r="EC19" i="7"/>
  <c r="EB19" i="7"/>
  <c r="EA19" i="7"/>
  <c r="DV19" i="7"/>
  <c r="DU19" i="7"/>
  <c r="DT19" i="7"/>
  <c r="DS19" i="7"/>
  <c r="DR19" i="7"/>
  <c r="DQ19" i="7"/>
  <c r="DP19" i="7"/>
  <c r="DO19" i="7"/>
  <c r="DN19" i="7"/>
  <c r="DK19" i="7"/>
  <c r="DJ19" i="7"/>
  <c r="DI19" i="7"/>
  <c r="DH19" i="7"/>
  <c r="DG19" i="7"/>
  <c r="DF19" i="7"/>
  <c r="DE19" i="7"/>
  <c r="DD19" i="7"/>
  <c r="DC19" i="7"/>
  <c r="DB19" i="7"/>
  <c r="DA19" i="7"/>
  <c r="CV19" i="7"/>
  <c r="CU19" i="7"/>
  <c r="CT19" i="7"/>
  <c r="CS19" i="7"/>
  <c r="GN19" i="7" s="1"/>
  <c r="CR19" i="7"/>
  <c r="GM19" i="7" s="1"/>
  <c r="CQ19" i="7"/>
  <c r="GL19" i="7" s="1"/>
  <c r="CP19" i="7"/>
  <c r="GJ19" i="7" s="1"/>
  <c r="GK19" i="7" s="1"/>
  <c r="CO19" i="7"/>
  <c r="DZ19" i="7" s="1"/>
  <c r="CN19" i="7"/>
  <c r="DY19" i="7" s="1"/>
  <c r="CM19" i="7"/>
  <c r="DX19" i="7" s="1"/>
  <c r="CL19" i="7"/>
  <c r="DW19" i="7" s="1"/>
  <c r="CG19" i="7" a="1"/>
  <c r="CG19" i="7" s="1"/>
  <c r="DL19" i="7" s="1"/>
  <c r="CF19" i="7"/>
  <c r="AV19" i="7"/>
  <c r="J19" i="7"/>
  <c r="G19" i="7"/>
  <c r="IL18" i="7"/>
  <c r="HX18" i="7" a="1"/>
  <c r="HX18" i="7" s="1"/>
  <c r="IW18" i="7" s="1"/>
  <c r="HW18" i="7" a="1"/>
  <c r="HW18" i="7" s="1"/>
  <c r="IV18" i="7" s="1"/>
  <c r="HV18" i="7" a="1"/>
  <c r="HV18" i="7" s="1"/>
  <c r="IU18" i="7" s="1"/>
  <c r="HU18" i="7" a="1"/>
  <c r="HU18" i="7" s="1"/>
  <c r="IT18" i="7" s="1"/>
  <c r="HT18" i="7" a="1"/>
  <c r="HT18" i="7" s="1"/>
  <c r="IS18" i="7" s="1"/>
  <c r="HS18" i="7" a="1"/>
  <c r="HS18" i="7" s="1"/>
  <c r="IR18" i="7" s="1"/>
  <c r="HR18" i="7" a="1"/>
  <c r="HR18" i="7" s="1"/>
  <c r="IQ18" i="7" s="1"/>
  <c r="HQ18" i="7" a="1"/>
  <c r="HQ18" i="7" s="1"/>
  <c r="IP18" i="7" s="1"/>
  <c r="HP18" i="7" a="1"/>
  <c r="HP18" i="7" s="1"/>
  <c r="IO18" i="7" s="1"/>
  <c r="HL18" i="7"/>
  <c r="HJ18" i="7"/>
  <c r="HH18" i="7"/>
  <c r="HB18" i="7"/>
  <c r="HA18" i="7"/>
  <c r="GZ18" i="7"/>
  <c r="GY18" i="7"/>
  <c r="GX18" i="7"/>
  <c r="GW18" i="7"/>
  <c r="GV18" i="7"/>
  <c r="GU18" i="7"/>
  <c r="GT18" i="7"/>
  <c r="GP18" i="7"/>
  <c r="GI18" i="7"/>
  <c r="GH18" i="7"/>
  <c r="GG18" i="7"/>
  <c r="GF18" i="7"/>
  <c r="GE18" i="7"/>
  <c r="GD18" i="7"/>
  <c r="GC18" i="7"/>
  <c r="GB18" i="7"/>
  <c r="GA18" i="7"/>
  <c r="FZ18" i="7"/>
  <c r="FY18" i="7"/>
  <c r="FX18" i="7"/>
  <c r="FW18" i="7"/>
  <c r="FV18" i="7"/>
  <c r="FU18" i="7"/>
  <c r="FT18" i="7"/>
  <c r="FS18" i="7"/>
  <c r="FR18" i="7"/>
  <c r="FQ18" i="7"/>
  <c r="FJ18" i="7"/>
  <c r="FI18" i="7"/>
  <c r="FH18" i="7"/>
  <c r="FG18" i="7"/>
  <c r="FF18" i="7"/>
  <c r="FE18" i="7"/>
  <c r="FD18" i="7"/>
  <c r="FC18" i="7"/>
  <c r="FB18" i="7"/>
  <c r="FA18" i="7"/>
  <c r="EZ18" i="7"/>
  <c r="EY18" i="7"/>
  <c r="EX18" i="7"/>
  <c r="EW18" i="7"/>
  <c r="EV18" i="7"/>
  <c r="EU18" i="7"/>
  <c r="ET18" i="7"/>
  <c r="ES18" i="7"/>
  <c r="ER18" i="7"/>
  <c r="EQ18" i="7"/>
  <c r="EP18" i="7"/>
  <c r="EO18" i="7"/>
  <c r="EN18" i="7"/>
  <c r="EM18" i="7"/>
  <c r="EL18" i="7"/>
  <c r="EK18" i="7"/>
  <c r="EJ18" i="7"/>
  <c r="EI18" i="7"/>
  <c r="EH18" i="7"/>
  <c r="EG18" i="7"/>
  <c r="EF18" i="7"/>
  <c r="EE18" i="7"/>
  <c r="ED18" i="7"/>
  <c r="EC18" i="7"/>
  <c r="EB18" i="7"/>
  <c r="EA18" i="7"/>
  <c r="DV18" i="7"/>
  <c r="DU18" i="7"/>
  <c r="DT18" i="7"/>
  <c r="DS18" i="7"/>
  <c r="DR18" i="7"/>
  <c r="DQ18" i="7"/>
  <c r="DP18" i="7"/>
  <c r="DO18" i="7"/>
  <c r="DN18" i="7"/>
  <c r="DK18" i="7"/>
  <c r="DJ18" i="7"/>
  <c r="DI18" i="7"/>
  <c r="DH18" i="7"/>
  <c r="DG18" i="7"/>
  <c r="DF18" i="7"/>
  <c r="DE18" i="7"/>
  <c r="DD18" i="7"/>
  <c r="DC18" i="7"/>
  <c r="DB18" i="7"/>
  <c r="DA18" i="7"/>
  <c r="CV18" i="7"/>
  <c r="CU18" i="7"/>
  <c r="CT18" i="7"/>
  <c r="CS18" i="7"/>
  <c r="GN18" i="7" s="1"/>
  <c r="CR18" i="7"/>
  <c r="GM18" i="7" s="1"/>
  <c r="CQ18" i="7"/>
  <c r="GL18" i="7" s="1"/>
  <c r="CP18" i="7"/>
  <c r="GJ18" i="7" s="1"/>
  <c r="GK18" i="7" s="1"/>
  <c r="CO18" i="7"/>
  <c r="DZ18" i="7" s="1"/>
  <c r="CN18" i="7"/>
  <c r="DY18" i="7" s="1"/>
  <c r="CM18" i="7"/>
  <c r="DX18" i="7" s="1"/>
  <c r="CL18" i="7"/>
  <c r="DW18" i="7" s="1"/>
  <c r="CG18" i="7" a="1"/>
  <c r="CG18" i="7" s="1"/>
  <c r="CF18" i="7"/>
  <c r="AV18" i="7"/>
  <c r="J18" i="7"/>
  <c r="G18" i="7"/>
  <c r="IL17" i="7"/>
  <c r="HX17" i="7" a="1"/>
  <c r="HX17" i="7" s="1"/>
  <c r="IW17" i="7" s="1"/>
  <c r="HW17" i="7" a="1"/>
  <c r="HW17" i="7" s="1"/>
  <c r="IV17" i="7" s="1"/>
  <c r="HV17" i="7" a="1"/>
  <c r="HV17" i="7" s="1"/>
  <c r="IU17" i="7" s="1"/>
  <c r="HU17" i="7" a="1"/>
  <c r="HU17" i="7" s="1"/>
  <c r="IT17" i="7" s="1"/>
  <c r="HT17" i="7" a="1"/>
  <c r="HT17" i="7" s="1"/>
  <c r="IS17" i="7" s="1"/>
  <c r="HS17" i="7" a="1"/>
  <c r="HS17" i="7" s="1"/>
  <c r="IR17" i="7" s="1"/>
  <c r="HR17" i="7" a="1"/>
  <c r="HR17" i="7" s="1"/>
  <c r="IQ17" i="7" s="1"/>
  <c r="HQ17" i="7" a="1"/>
  <c r="HQ17" i="7" s="1"/>
  <c r="IP17" i="7" s="1"/>
  <c r="HP17" i="7" a="1"/>
  <c r="HP17" i="7" s="1"/>
  <c r="IO17" i="7" s="1"/>
  <c r="HL17" i="7"/>
  <c r="HJ17" i="7"/>
  <c r="HH17" i="7"/>
  <c r="HB17" i="7"/>
  <c r="HA17" i="7"/>
  <c r="GZ17" i="7"/>
  <c r="GY17" i="7"/>
  <c r="GX17" i="7"/>
  <c r="GW17" i="7"/>
  <c r="GV17" i="7"/>
  <c r="GU17" i="7"/>
  <c r="GT17" i="7"/>
  <c r="GP17" i="7"/>
  <c r="GI17" i="7"/>
  <c r="GH17" i="7"/>
  <c r="GG17" i="7"/>
  <c r="GF17" i="7"/>
  <c r="GE17" i="7"/>
  <c r="GD17" i="7"/>
  <c r="GC17" i="7"/>
  <c r="GB17" i="7"/>
  <c r="GA17" i="7"/>
  <c r="FZ17" i="7"/>
  <c r="FY17" i="7"/>
  <c r="FX17" i="7"/>
  <c r="FW17" i="7"/>
  <c r="FV17" i="7"/>
  <c r="FU17" i="7"/>
  <c r="FT17" i="7"/>
  <c r="FS17" i="7"/>
  <c r="FR17" i="7"/>
  <c r="FQ17" i="7"/>
  <c r="FJ17" i="7"/>
  <c r="FI17" i="7"/>
  <c r="FH17" i="7"/>
  <c r="FG17" i="7"/>
  <c r="FF17" i="7"/>
  <c r="FE17" i="7"/>
  <c r="FD17" i="7"/>
  <c r="FC17" i="7"/>
  <c r="FB17" i="7"/>
  <c r="FA17" i="7"/>
  <c r="EZ17" i="7"/>
  <c r="EY17" i="7"/>
  <c r="EX17" i="7"/>
  <c r="EW17" i="7"/>
  <c r="EV17" i="7"/>
  <c r="EU17" i="7"/>
  <c r="ET17" i="7"/>
  <c r="ES17" i="7"/>
  <c r="ER17" i="7"/>
  <c r="EQ17" i="7"/>
  <c r="EP17" i="7"/>
  <c r="EO17" i="7"/>
  <c r="EN17" i="7"/>
  <c r="EM17" i="7"/>
  <c r="EL17" i="7"/>
  <c r="EK17" i="7"/>
  <c r="EJ17" i="7"/>
  <c r="EI17" i="7"/>
  <c r="EH17" i="7"/>
  <c r="EG17" i="7"/>
  <c r="EF17" i="7"/>
  <c r="EE17" i="7"/>
  <c r="ED17" i="7"/>
  <c r="EC17" i="7"/>
  <c r="EB17" i="7"/>
  <c r="EA17" i="7"/>
  <c r="DV17" i="7"/>
  <c r="DU17" i="7"/>
  <c r="DT17" i="7"/>
  <c r="DS17" i="7"/>
  <c r="DR17" i="7"/>
  <c r="DQ17" i="7"/>
  <c r="DP17" i="7"/>
  <c r="DO17" i="7"/>
  <c r="DN17" i="7"/>
  <c r="DK17" i="7"/>
  <c r="DJ17" i="7"/>
  <c r="DI17" i="7"/>
  <c r="DH17" i="7"/>
  <c r="DG17" i="7"/>
  <c r="DF17" i="7"/>
  <c r="DE17" i="7"/>
  <c r="DD17" i="7"/>
  <c r="DC17" i="7"/>
  <c r="DB17" i="7"/>
  <c r="DA17" i="7"/>
  <c r="CV17" i="7"/>
  <c r="CU17" i="7"/>
  <c r="CT17" i="7"/>
  <c r="CS17" i="7"/>
  <c r="GN17" i="7" s="1"/>
  <c r="CR17" i="7"/>
  <c r="GM17" i="7" s="1"/>
  <c r="CQ17" i="7"/>
  <c r="GL17" i="7" s="1"/>
  <c r="CP17" i="7"/>
  <c r="GJ17" i="7" s="1"/>
  <c r="GK17" i="7" s="1"/>
  <c r="CO17" i="7"/>
  <c r="DZ17" i="7" s="1"/>
  <c r="CN17" i="7"/>
  <c r="DY17" i="7" s="1"/>
  <c r="CM17" i="7"/>
  <c r="DX17" i="7" s="1"/>
  <c r="CL17" i="7"/>
  <c r="DW17" i="7" s="1"/>
  <c r="CG17" i="7" a="1"/>
  <c r="CG17" i="7" s="1"/>
  <c r="CF17" i="7"/>
  <c r="AV17" i="7"/>
  <c r="J17" i="7"/>
  <c r="G17" i="7"/>
  <c r="IL16" i="7"/>
  <c r="HX16" i="7" a="1"/>
  <c r="HX16" i="7" s="1"/>
  <c r="IW16" i="7" s="1"/>
  <c r="HW16" i="7" a="1"/>
  <c r="HW16" i="7" s="1"/>
  <c r="IV16" i="7" s="1"/>
  <c r="HV16" i="7" a="1"/>
  <c r="HV16" i="7" s="1"/>
  <c r="IU16" i="7" s="1"/>
  <c r="HU16" i="7" a="1"/>
  <c r="HU16" i="7" s="1"/>
  <c r="IT16" i="7" s="1"/>
  <c r="HT16" i="7" a="1"/>
  <c r="HT16" i="7" s="1"/>
  <c r="IS16" i="7" s="1"/>
  <c r="HS16" i="7" a="1"/>
  <c r="HS16" i="7" s="1"/>
  <c r="IR16" i="7" s="1"/>
  <c r="HR16" i="7" a="1"/>
  <c r="HR16" i="7" s="1"/>
  <c r="IQ16" i="7" s="1"/>
  <c r="HQ16" i="7" a="1"/>
  <c r="HQ16" i="7" s="1"/>
  <c r="IP16" i="7" s="1"/>
  <c r="HP16" i="7" a="1"/>
  <c r="HP16" i="7" s="1"/>
  <c r="IO16" i="7" s="1"/>
  <c r="HL16" i="7"/>
  <c r="HJ16" i="7"/>
  <c r="HH16" i="7"/>
  <c r="HB16" i="7"/>
  <c r="HA16" i="7"/>
  <c r="GZ16" i="7"/>
  <c r="GY16" i="7"/>
  <c r="GX16" i="7"/>
  <c r="GW16" i="7"/>
  <c r="GV16" i="7"/>
  <c r="GU16" i="7"/>
  <c r="GT16" i="7"/>
  <c r="GP16" i="7"/>
  <c r="GI16" i="7"/>
  <c r="GH16" i="7"/>
  <c r="GG16" i="7"/>
  <c r="GF16" i="7"/>
  <c r="GE16" i="7"/>
  <c r="GD16" i="7"/>
  <c r="GC16" i="7"/>
  <c r="GB16" i="7"/>
  <c r="GA16" i="7"/>
  <c r="FZ16" i="7"/>
  <c r="FY16" i="7"/>
  <c r="FX16" i="7"/>
  <c r="FW16" i="7"/>
  <c r="FV16" i="7"/>
  <c r="FU16" i="7"/>
  <c r="FT16" i="7"/>
  <c r="FS16" i="7"/>
  <c r="FR16" i="7"/>
  <c r="FQ16" i="7"/>
  <c r="FJ16" i="7"/>
  <c r="FI16" i="7"/>
  <c r="FH16" i="7"/>
  <c r="FG16" i="7"/>
  <c r="FF16" i="7"/>
  <c r="FP16" i="7" s="1"/>
  <c r="FE16" i="7"/>
  <c r="FD16" i="7"/>
  <c r="FC16" i="7"/>
  <c r="FB16" i="7"/>
  <c r="FA16" i="7"/>
  <c r="EZ16" i="7"/>
  <c r="EY16" i="7"/>
  <c r="EX16" i="7"/>
  <c r="EW16" i="7"/>
  <c r="EV16" i="7"/>
  <c r="EU16" i="7"/>
  <c r="ET16" i="7"/>
  <c r="ES16" i="7"/>
  <c r="ER16" i="7"/>
  <c r="EQ16" i="7"/>
  <c r="EP16" i="7"/>
  <c r="EO16" i="7"/>
  <c r="EN16" i="7"/>
  <c r="EM16" i="7"/>
  <c r="EL16" i="7"/>
  <c r="EK16" i="7"/>
  <c r="EJ16" i="7"/>
  <c r="EI16" i="7"/>
  <c r="EH16" i="7"/>
  <c r="EG16" i="7"/>
  <c r="EF16" i="7"/>
  <c r="EE16" i="7"/>
  <c r="ED16" i="7"/>
  <c r="EC16" i="7"/>
  <c r="EB16" i="7"/>
  <c r="EA16" i="7"/>
  <c r="DV16" i="7"/>
  <c r="DU16" i="7"/>
  <c r="DT16" i="7"/>
  <c r="DS16" i="7"/>
  <c r="DR16" i="7"/>
  <c r="DQ16" i="7"/>
  <c r="DP16" i="7"/>
  <c r="DO16" i="7"/>
  <c r="DN16" i="7"/>
  <c r="DK16" i="7"/>
  <c r="DJ16" i="7"/>
  <c r="DI16" i="7"/>
  <c r="DH16" i="7"/>
  <c r="DG16" i="7"/>
  <c r="DF16" i="7"/>
  <c r="DE16" i="7"/>
  <c r="DD16" i="7"/>
  <c r="DC16" i="7"/>
  <c r="DB16" i="7"/>
  <c r="DA16" i="7"/>
  <c r="CV16" i="7"/>
  <c r="CU16" i="7"/>
  <c r="CT16" i="7"/>
  <c r="CS16" i="7"/>
  <c r="GN16" i="7" s="1"/>
  <c r="CR16" i="7"/>
  <c r="GM16" i="7" s="1"/>
  <c r="CQ16" i="7"/>
  <c r="GL16" i="7" s="1"/>
  <c r="CP16" i="7"/>
  <c r="GJ16" i="7" s="1"/>
  <c r="GK16" i="7" s="1"/>
  <c r="CO16" i="7"/>
  <c r="DZ16" i="7" s="1"/>
  <c r="CN16" i="7"/>
  <c r="DY16" i="7" s="1"/>
  <c r="CM16" i="7"/>
  <c r="DX16" i="7" s="1"/>
  <c r="CL16" i="7"/>
  <c r="DW16" i="7" s="1"/>
  <c r="CG16" i="7" a="1"/>
  <c r="CG16" i="7" s="1"/>
  <c r="CK16" i="7" s="1"/>
  <c r="CZ16" i="7" s="1"/>
  <c r="CF16" i="7"/>
  <c r="AV16" i="7"/>
  <c r="J16" i="7"/>
  <c r="G16" i="7"/>
  <c r="IL15" i="7"/>
  <c r="HX15" i="7" a="1"/>
  <c r="HX15" i="7" s="1"/>
  <c r="IW15" i="7" s="1"/>
  <c r="HW15" i="7" a="1"/>
  <c r="HW15" i="7" s="1"/>
  <c r="IV15" i="7" s="1"/>
  <c r="HV15" i="7" a="1"/>
  <c r="HV15" i="7" s="1"/>
  <c r="IU15" i="7" s="1"/>
  <c r="HU15" i="7" a="1"/>
  <c r="HU15" i="7" s="1"/>
  <c r="IT15" i="7" s="1"/>
  <c r="HT15" i="7" a="1"/>
  <c r="HT15" i="7" s="1"/>
  <c r="IS15" i="7" s="1"/>
  <c r="HS15" i="7" a="1"/>
  <c r="HS15" i="7" s="1"/>
  <c r="IR15" i="7" s="1"/>
  <c r="HR15" i="7" a="1"/>
  <c r="HR15" i="7" s="1"/>
  <c r="IQ15" i="7" s="1"/>
  <c r="HQ15" i="7" a="1"/>
  <c r="HQ15" i="7" s="1"/>
  <c r="IP15" i="7" s="1"/>
  <c r="HP15" i="7" a="1"/>
  <c r="HP15" i="7" s="1"/>
  <c r="IO15" i="7" s="1"/>
  <c r="HL15" i="7"/>
  <c r="HJ15" i="7"/>
  <c r="HH15" i="7"/>
  <c r="HB15" i="7"/>
  <c r="HA15" i="7"/>
  <c r="GZ15" i="7"/>
  <c r="GY15" i="7"/>
  <c r="GX15" i="7"/>
  <c r="GW15" i="7"/>
  <c r="GV15" i="7"/>
  <c r="GU15" i="7"/>
  <c r="GT15" i="7"/>
  <c r="GP15" i="7"/>
  <c r="GI15" i="7"/>
  <c r="GH15" i="7"/>
  <c r="GG15" i="7"/>
  <c r="GF15" i="7"/>
  <c r="GE15" i="7"/>
  <c r="GD15" i="7"/>
  <c r="GC15" i="7"/>
  <c r="GB15" i="7"/>
  <c r="GA15" i="7"/>
  <c r="FZ15" i="7"/>
  <c r="FY15" i="7"/>
  <c r="FX15" i="7"/>
  <c r="FW15" i="7"/>
  <c r="FV15" i="7"/>
  <c r="FU15" i="7"/>
  <c r="FT15" i="7"/>
  <c r="FS15" i="7"/>
  <c r="FR15" i="7"/>
  <c r="FQ15" i="7"/>
  <c r="FJ15" i="7"/>
  <c r="FI15" i="7"/>
  <c r="FH15" i="7"/>
  <c r="FG15" i="7"/>
  <c r="FF15" i="7"/>
  <c r="FP15" i="7" s="1"/>
  <c r="FE15" i="7"/>
  <c r="FD15" i="7"/>
  <c r="FC15" i="7"/>
  <c r="FB15" i="7"/>
  <c r="FA15" i="7"/>
  <c r="EZ15" i="7"/>
  <c r="EY15" i="7"/>
  <c r="EX15" i="7"/>
  <c r="EW15" i="7"/>
  <c r="EV15" i="7"/>
  <c r="EU15" i="7"/>
  <c r="ET15" i="7"/>
  <c r="ES15" i="7"/>
  <c r="ER15" i="7"/>
  <c r="EQ15" i="7"/>
  <c r="EP15" i="7"/>
  <c r="EO15" i="7"/>
  <c r="EN15" i="7"/>
  <c r="EM15" i="7"/>
  <c r="EL15" i="7"/>
  <c r="EK15" i="7"/>
  <c r="EJ15" i="7"/>
  <c r="EI15" i="7"/>
  <c r="EH15" i="7"/>
  <c r="EG15" i="7"/>
  <c r="EF15" i="7"/>
  <c r="EE15" i="7"/>
  <c r="ED15" i="7"/>
  <c r="EC15" i="7"/>
  <c r="EB15" i="7"/>
  <c r="EA15" i="7"/>
  <c r="DV15" i="7"/>
  <c r="DU15" i="7"/>
  <c r="DT15" i="7"/>
  <c r="DS15" i="7"/>
  <c r="DR15" i="7"/>
  <c r="DQ15" i="7"/>
  <c r="DP15" i="7"/>
  <c r="DO15" i="7"/>
  <c r="DN15" i="7"/>
  <c r="DK15" i="7"/>
  <c r="DJ15" i="7"/>
  <c r="DI15" i="7"/>
  <c r="DH15" i="7"/>
  <c r="DG15" i="7"/>
  <c r="DF15" i="7"/>
  <c r="DE15" i="7"/>
  <c r="DD15" i="7"/>
  <c r="DC15" i="7"/>
  <c r="DB15" i="7"/>
  <c r="DA15" i="7"/>
  <c r="CV15" i="7"/>
  <c r="CU15" i="7"/>
  <c r="CT15" i="7"/>
  <c r="CS15" i="7"/>
  <c r="GN15" i="7" s="1"/>
  <c r="CR15" i="7"/>
  <c r="GM15" i="7" s="1"/>
  <c r="CQ15" i="7"/>
  <c r="GL15" i="7" s="1"/>
  <c r="CP15" i="7"/>
  <c r="GJ15" i="7" s="1"/>
  <c r="GK15" i="7" s="1"/>
  <c r="CO15" i="7"/>
  <c r="DZ15" i="7" s="1"/>
  <c r="CN15" i="7"/>
  <c r="DY15" i="7" s="1"/>
  <c r="CM15" i="7"/>
  <c r="DX15" i="7" s="1"/>
  <c r="CL15" i="7"/>
  <c r="DW15" i="7" s="1"/>
  <c r="CG15" i="7" a="1"/>
  <c r="CG15" i="7" s="1"/>
  <c r="DL15" i="7" s="1"/>
  <c r="CF15" i="7"/>
  <c r="AV15" i="7"/>
  <c r="J15" i="7"/>
  <c r="G15" i="7"/>
  <c r="IL14" i="7"/>
  <c r="HX14" i="7" a="1"/>
  <c r="HX14" i="7" s="1"/>
  <c r="IW14" i="7" s="1"/>
  <c r="HW14" i="7" a="1"/>
  <c r="HW14" i="7" s="1"/>
  <c r="IV14" i="7" s="1"/>
  <c r="HV14" i="7" a="1"/>
  <c r="HV14" i="7" s="1"/>
  <c r="IU14" i="7" s="1"/>
  <c r="HU14" i="7" a="1"/>
  <c r="HU14" i="7" s="1"/>
  <c r="IT14" i="7" s="1"/>
  <c r="HT14" i="7" a="1"/>
  <c r="HT14" i="7" s="1"/>
  <c r="IS14" i="7" s="1"/>
  <c r="HS14" i="7" a="1"/>
  <c r="HS14" i="7" s="1"/>
  <c r="IR14" i="7" s="1"/>
  <c r="HR14" i="7" a="1"/>
  <c r="HR14" i="7" s="1"/>
  <c r="IQ14" i="7" s="1"/>
  <c r="HQ14" i="7" a="1"/>
  <c r="HQ14" i="7" s="1"/>
  <c r="IP14" i="7" s="1"/>
  <c r="HP14" i="7" a="1"/>
  <c r="HP14" i="7" s="1"/>
  <c r="IO14" i="7" s="1"/>
  <c r="HL14" i="7"/>
  <c r="HJ14" i="7"/>
  <c r="HH14" i="7"/>
  <c r="HI14" i="7" s="1"/>
  <c r="HB14" i="7"/>
  <c r="HA14" i="7"/>
  <c r="GZ14" i="7"/>
  <c r="GY14" i="7"/>
  <c r="GX14" i="7"/>
  <c r="GW14" i="7"/>
  <c r="GV14" i="7"/>
  <c r="GU14" i="7"/>
  <c r="GT14" i="7"/>
  <c r="GP14" i="7"/>
  <c r="GI14" i="7"/>
  <c r="GH14" i="7"/>
  <c r="GG14" i="7"/>
  <c r="GF14" i="7"/>
  <c r="GE14" i="7"/>
  <c r="GD14" i="7"/>
  <c r="GC14" i="7"/>
  <c r="GB14" i="7"/>
  <c r="GA14" i="7"/>
  <c r="FZ14" i="7"/>
  <c r="FY14" i="7"/>
  <c r="FX14" i="7"/>
  <c r="FW14" i="7"/>
  <c r="FV14" i="7"/>
  <c r="FU14" i="7"/>
  <c r="FT14" i="7"/>
  <c r="FS14" i="7"/>
  <c r="FR14" i="7"/>
  <c r="FQ14" i="7"/>
  <c r="FJ14" i="7"/>
  <c r="FI14" i="7"/>
  <c r="FH14" i="7"/>
  <c r="FG14" i="7"/>
  <c r="FF14" i="7"/>
  <c r="FE14" i="7"/>
  <c r="FD14" i="7"/>
  <c r="FC14" i="7"/>
  <c r="FB14" i="7"/>
  <c r="FA14" i="7"/>
  <c r="EZ14" i="7"/>
  <c r="EY14" i="7"/>
  <c r="EX14" i="7"/>
  <c r="EW14" i="7"/>
  <c r="EV14" i="7"/>
  <c r="EU14" i="7"/>
  <c r="ET14" i="7"/>
  <c r="ES14" i="7"/>
  <c r="ER14" i="7"/>
  <c r="EQ14" i="7"/>
  <c r="EP14" i="7"/>
  <c r="EO14" i="7"/>
  <c r="EN14" i="7"/>
  <c r="EM14" i="7"/>
  <c r="EL14" i="7"/>
  <c r="EK14" i="7"/>
  <c r="EJ14" i="7"/>
  <c r="EI14" i="7"/>
  <c r="EH14" i="7"/>
  <c r="EG14" i="7"/>
  <c r="EF14" i="7"/>
  <c r="EE14" i="7"/>
  <c r="ED14" i="7"/>
  <c r="EC14" i="7"/>
  <c r="EB14" i="7"/>
  <c r="EA14" i="7"/>
  <c r="DV14" i="7"/>
  <c r="DU14" i="7"/>
  <c r="DT14" i="7"/>
  <c r="DS14" i="7"/>
  <c r="DR14" i="7"/>
  <c r="DQ14" i="7"/>
  <c r="DP14" i="7"/>
  <c r="DO14" i="7"/>
  <c r="DN14" i="7"/>
  <c r="DK14" i="7"/>
  <c r="DJ14" i="7"/>
  <c r="DI14" i="7"/>
  <c r="DH14" i="7"/>
  <c r="DG14" i="7"/>
  <c r="DF14" i="7"/>
  <c r="DE14" i="7"/>
  <c r="DD14" i="7"/>
  <c r="DC14" i="7"/>
  <c r="DB14" i="7"/>
  <c r="DA14" i="7"/>
  <c r="CV14" i="7"/>
  <c r="CU14" i="7"/>
  <c r="CT14" i="7"/>
  <c r="CS14" i="7"/>
  <c r="GN14" i="7" s="1"/>
  <c r="CR14" i="7"/>
  <c r="GM14" i="7" s="1"/>
  <c r="CQ14" i="7"/>
  <c r="GL14" i="7" s="1"/>
  <c r="CP14" i="7"/>
  <c r="GJ14" i="7" s="1"/>
  <c r="GK14" i="7" s="1"/>
  <c r="CO14" i="7"/>
  <c r="DZ14" i="7" s="1"/>
  <c r="CN14" i="7"/>
  <c r="DY14" i="7" s="1"/>
  <c r="CM14" i="7"/>
  <c r="DX14" i="7" s="1"/>
  <c r="CL14" i="7"/>
  <c r="DW14" i="7" s="1"/>
  <c r="CG14" i="7" a="1"/>
  <c r="CG14" i="7" s="1"/>
  <c r="CF14" i="7"/>
  <c r="AV14" i="7"/>
  <c r="J14" i="7"/>
  <c r="G14" i="7"/>
  <c r="IL13" i="7"/>
  <c r="HX13" i="7" a="1"/>
  <c r="HX13" i="7" s="1"/>
  <c r="IW13" i="7" s="1"/>
  <c r="HW13" i="7" a="1"/>
  <c r="HW13" i="7" s="1"/>
  <c r="IV13" i="7" s="1"/>
  <c r="HV13" i="7" a="1"/>
  <c r="HV13" i="7" s="1"/>
  <c r="IU13" i="7" s="1"/>
  <c r="HU13" i="7" a="1"/>
  <c r="HU13" i="7" s="1"/>
  <c r="IT13" i="7" s="1"/>
  <c r="HT13" i="7" a="1"/>
  <c r="HT13" i="7" s="1"/>
  <c r="IS13" i="7" s="1"/>
  <c r="HS13" i="7" a="1"/>
  <c r="HS13" i="7" s="1"/>
  <c r="IR13" i="7" s="1"/>
  <c r="HR13" i="7" a="1"/>
  <c r="HR13" i="7" s="1"/>
  <c r="IQ13" i="7" s="1"/>
  <c r="HQ13" i="7" a="1"/>
  <c r="HQ13" i="7" s="1"/>
  <c r="IP13" i="7" s="1"/>
  <c r="HP13" i="7" a="1"/>
  <c r="HP13" i="7" s="1"/>
  <c r="IO13" i="7" s="1"/>
  <c r="HL13" i="7"/>
  <c r="HJ13" i="7"/>
  <c r="HH13" i="7"/>
  <c r="HB13" i="7"/>
  <c r="HA13" i="7"/>
  <c r="GZ13" i="7"/>
  <c r="GY13" i="7"/>
  <c r="GX13" i="7"/>
  <c r="GW13" i="7"/>
  <c r="GV13" i="7"/>
  <c r="GU13" i="7"/>
  <c r="GT13" i="7"/>
  <c r="GP13" i="7"/>
  <c r="GI13" i="7"/>
  <c r="GH13" i="7"/>
  <c r="GG13" i="7"/>
  <c r="GF13" i="7"/>
  <c r="GE13" i="7"/>
  <c r="GD13" i="7"/>
  <c r="GC13" i="7"/>
  <c r="GB13" i="7"/>
  <c r="GA13" i="7"/>
  <c r="FZ13" i="7"/>
  <c r="FY13" i="7"/>
  <c r="FX13" i="7"/>
  <c r="FW13" i="7"/>
  <c r="FV13" i="7"/>
  <c r="FU13" i="7"/>
  <c r="FT13" i="7"/>
  <c r="FS13" i="7"/>
  <c r="FR13" i="7"/>
  <c r="FQ13" i="7"/>
  <c r="FJ13" i="7"/>
  <c r="FI13" i="7"/>
  <c r="FH13" i="7"/>
  <c r="FG13" i="7"/>
  <c r="FF13" i="7"/>
  <c r="FP13" i="7" s="1"/>
  <c r="FE13" i="7"/>
  <c r="FD13" i="7"/>
  <c r="FC13" i="7"/>
  <c r="FB13" i="7"/>
  <c r="FA13" i="7"/>
  <c r="EZ13" i="7"/>
  <c r="EY13" i="7"/>
  <c r="EX13" i="7"/>
  <c r="EW13" i="7"/>
  <c r="EV13" i="7"/>
  <c r="EU13" i="7"/>
  <c r="ET13" i="7"/>
  <c r="ES13" i="7"/>
  <c r="ER13" i="7"/>
  <c r="EQ13" i="7"/>
  <c r="EP13" i="7"/>
  <c r="EO13" i="7"/>
  <c r="EN13" i="7"/>
  <c r="EM13" i="7"/>
  <c r="EL13" i="7"/>
  <c r="EK13" i="7"/>
  <c r="EJ13" i="7"/>
  <c r="EI13" i="7"/>
  <c r="EH13" i="7"/>
  <c r="EG13" i="7"/>
  <c r="EF13" i="7"/>
  <c r="EE13" i="7"/>
  <c r="ED13" i="7"/>
  <c r="EC13" i="7"/>
  <c r="EB13" i="7"/>
  <c r="EA13" i="7"/>
  <c r="DV13" i="7"/>
  <c r="DU13" i="7"/>
  <c r="DT13" i="7"/>
  <c r="DS13" i="7"/>
  <c r="DR13" i="7"/>
  <c r="DQ13" i="7"/>
  <c r="DP13" i="7"/>
  <c r="DO13" i="7"/>
  <c r="DN13" i="7"/>
  <c r="DK13" i="7"/>
  <c r="DJ13" i="7"/>
  <c r="DI13" i="7"/>
  <c r="DH13" i="7"/>
  <c r="DG13" i="7"/>
  <c r="DF13" i="7"/>
  <c r="DE13" i="7"/>
  <c r="DD13" i="7"/>
  <c r="DC13" i="7"/>
  <c r="DB13" i="7"/>
  <c r="DA13" i="7"/>
  <c r="CV13" i="7"/>
  <c r="CU13" i="7"/>
  <c r="CT13" i="7"/>
  <c r="CS13" i="7"/>
  <c r="GN13" i="7" s="1"/>
  <c r="CR13" i="7"/>
  <c r="GM13" i="7" s="1"/>
  <c r="CQ13" i="7"/>
  <c r="GL13" i="7" s="1"/>
  <c r="CP13" i="7"/>
  <c r="GJ13" i="7" s="1"/>
  <c r="GK13" i="7" s="1"/>
  <c r="CO13" i="7"/>
  <c r="DZ13" i="7" s="1"/>
  <c r="CN13" i="7"/>
  <c r="DY13" i="7" s="1"/>
  <c r="CM13" i="7"/>
  <c r="DX13" i="7" s="1"/>
  <c r="CL13" i="7"/>
  <c r="DW13" i="7" s="1"/>
  <c r="CG13" i="7" a="1"/>
  <c r="CG13" i="7" s="1"/>
  <c r="CF13" i="7"/>
  <c r="AV13" i="7"/>
  <c r="J13" i="7"/>
  <c r="G13" i="7"/>
  <c r="IL12" i="7"/>
  <c r="HX12" i="7" a="1"/>
  <c r="HX12" i="7" s="1"/>
  <c r="IW12" i="7" s="1"/>
  <c r="HW12" i="7" a="1"/>
  <c r="HW12" i="7" s="1"/>
  <c r="IV12" i="7" s="1"/>
  <c r="HV12" i="7" a="1"/>
  <c r="HV12" i="7" s="1"/>
  <c r="IU12" i="7" s="1"/>
  <c r="HU12" i="7" a="1"/>
  <c r="HU12" i="7" s="1"/>
  <c r="IT12" i="7" s="1"/>
  <c r="HT12" i="7" a="1"/>
  <c r="HT12" i="7" s="1"/>
  <c r="IS12" i="7" s="1"/>
  <c r="HS12" i="7" a="1"/>
  <c r="HS12" i="7" s="1"/>
  <c r="IR12" i="7" s="1"/>
  <c r="HR12" i="7" a="1"/>
  <c r="HR12" i="7" s="1"/>
  <c r="IQ12" i="7" s="1"/>
  <c r="HQ12" i="7" a="1"/>
  <c r="HQ12" i="7" s="1"/>
  <c r="IP12" i="7" s="1"/>
  <c r="HP12" i="7" a="1"/>
  <c r="HP12" i="7" s="1"/>
  <c r="IO12" i="7" s="1"/>
  <c r="HL12" i="7"/>
  <c r="HJ12" i="7"/>
  <c r="HH12" i="7"/>
  <c r="HB12" i="7"/>
  <c r="HA12" i="7"/>
  <c r="GZ12" i="7"/>
  <c r="GY12" i="7"/>
  <c r="GX12" i="7"/>
  <c r="GW12" i="7"/>
  <c r="GV12" i="7"/>
  <c r="GU12" i="7"/>
  <c r="GT12" i="7"/>
  <c r="GP12" i="7"/>
  <c r="GI12" i="7"/>
  <c r="GH12" i="7"/>
  <c r="GG12" i="7"/>
  <c r="GF12" i="7"/>
  <c r="GE12" i="7"/>
  <c r="GD12" i="7"/>
  <c r="GC12" i="7"/>
  <c r="GB12" i="7"/>
  <c r="GA12" i="7"/>
  <c r="FZ12" i="7"/>
  <c r="FY12" i="7"/>
  <c r="FX12" i="7"/>
  <c r="FW12" i="7"/>
  <c r="FV12" i="7"/>
  <c r="FU12" i="7"/>
  <c r="FT12" i="7"/>
  <c r="FS12" i="7"/>
  <c r="FR12" i="7"/>
  <c r="FQ12" i="7"/>
  <c r="FJ12" i="7"/>
  <c r="FI12" i="7"/>
  <c r="FH12" i="7"/>
  <c r="FG12" i="7"/>
  <c r="FF12" i="7"/>
  <c r="FE12" i="7"/>
  <c r="FD12" i="7"/>
  <c r="FC12" i="7"/>
  <c r="FB12" i="7"/>
  <c r="FA12" i="7"/>
  <c r="EZ12" i="7"/>
  <c r="EY12" i="7"/>
  <c r="EX12" i="7"/>
  <c r="EW12" i="7"/>
  <c r="EV12" i="7"/>
  <c r="EU12" i="7"/>
  <c r="ET12" i="7"/>
  <c r="ES12" i="7"/>
  <c r="ER12" i="7"/>
  <c r="EQ12" i="7"/>
  <c r="EP12" i="7"/>
  <c r="EO12" i="7"/>
  <c r="EN12" i="7"/>
  <c r="EM12" i="7"/>
  <c r="EL12" i="7"/>
  <c r="EK12" i="7"/>
  <c r="EJ12" i="7"/>
  <c r="EI12" i="7"/>
  <c r="EH12" i="7"/>
  <c r="EG12" i="7"/>
  <c r="EF12" i="7"/>
  <c r="EE12" i="7"/>
  <c r="ED12" i="7"/>
  <c r="EC12" i="7"/>
  <c r="EB12" i="7"/>
  <c r="EA12" i="7"/>
  <c r="DV12" i="7"/>
  <c r="DU12" i="7"/>
  <c r="DT12" i="7"/>
  <c r="DS12" i="7"/>
  <c r="DR12" i="7"/>
  <c r="DQ12" i="7"/>
  <c r="DP12" i="7"/>
  <c r="DO12" i="7"/>
  <c r="DN12" i="7"/>
  <c r="DK12" i="7"/>
  <c r="DJ12" i="7"/>
  <c r="DI12" i="7"/>
  <c r="DH12" i="7"/>
  <c r="DG12" i="7"/>
  <c r="DF12" i="7"/>
  <c r="DE12" i="7"/>
  <c r="DD12" i="7"/>
  <c r="DC12" i="7"/>
  <c r="DB12" i="7"/>
  <c r="DA12" i="7"/>
  <c r="CV12" i="7"/>
  <c r="CU12" i="7"/>
  <c r="CT12" i="7"/>
  <c r="CS12" i="7"/>
  <c r="GN12" i="7" s="1"/>
  <c r="CR12" i="7"/>
  <c r="GM12" i="7" s="1"/>
  <c r="CQ12" i="7"/>
  <c r="GL12" i="7" s="1"/>
  <c r="CP12" i="7"/>
  <c r="GJ12" i="7" s="1"/>
  <c r="GK12" i="7" s="1"/>
  <c r="CO12" i="7"/>
  <c r="DZ12" i="7" s="1"/>
  <c r="CN12" i="7"/>
  <c r="DY12" i="7" s="1"/>
  <c r="CM12" i="7"/>
  <c r="DX12" i="7" s="1"/>
  <c r="CL12" i="7"/>
  <c r="DW12" i="7" s="1"/>
  <c r="CG12" i="7" a="1"/>
  <c r="CG12" i="7" s="1"/>
  <c r="CI12" i="7" s="1"/>
  <c r="CX12" i="7" s="1"/>
  <c r="CF12" i="7"/>
  <c r="AV12" i="7"/>
  <c r="J12" i="7"/>
  <c r="G12" i="7"/>
  <c r="IL11" i="7"/>
  <c r="HX11" i="7" a="1"/>
  <c r="HX11" i="7" s="1"/>
  <c r="IW11" i="7" s="1"/>
  <c r="HW11" i="7" a="1"/>
  <c r="HW11" i="7" s="1"/>
  <c r="IV11" i="7" s="1"/>
  <c r="HV11" i="7" a="1"/>
  <c r="HV11" i="7" s="1"/>
  <c r="IU11" i="7" s="1"/>
  <c r="HU11" i="7" a="1"/>
  <c r="HU11" i="7" s="1"/>
  <c r="IT11" i="7" s="1"/>
  <c r="HT11" i="7" a="1"/>
  <c r="HT11" i="7" s="1"/>
  <c r="IS11" i="7" s="1"/>
  <c r="HS11" i="7" a="1"/>
  <c r="HS11" i="7" s="1"/>
  <c r="IR11" i="7" s="1"/>
  <c r="HR11" i="7" a="1"/>
  <c r="HR11" i="7" s="1"/>
  <c r="IQ11" i="7" s="1"/>
  <c r="HQ11" i="7" a="1"/>
  <c r="HQ11" i="7" s="1"/>
  <c r="IP11" i="7" s="1"/>
  <c r="HP11" i="7" a="1"/>
  <c r="HP11" i="7" s="1"/>
  <c r="IO11" i="7" s="1"/>
  <c r="HL11" i="7"/>
  <c r="HJ11" i="7"/>
  <c r="HH11" i="7"/>
  <c r="HB11" i="7"/>
  <c r="HA11" i="7"/>
  <c r="GZ11" i="7"/>
  <c r="GY11" i="7"/>
  <c r="GX11" i="7"/>
  <c r="GW11" i="7"/>
  <c r="GV11" i="7"/>
  <c r="GU11" i="7"/>
  <c r="GT11" i="7"/>
  <c r="GP11" i="7"/>
  <c r="GI11" i="7"/>
  <c r="GH11" i="7"/>
  <c r="GG11" i="7"/>
  <c r="GF11" i="7"/>
  <c r="GE11" i="7"/>
  <c r="GD11" i="7"/>
  <c r="GC11" i="7"/>
  <c r="GB11" i="7"/>
  <c r="GA11" i="7"/>
  <c r="FZ11" i="7"/>
  <c r="FY11" i="7"/>
  <c r="FX11" i="7"/>
  <c r="FW11" i="7"/>
  <c r="FV11" i="7"/>
  <c r="FU11" i="7"/>
  <c r="FT11" i="7"/>
  <c r="FS11" i="7"/>
  <c r="FR11" i="7"/>
  <c r="FQ11" i="7"/>
  <c r="FJ11" i="7"/>
  <c r="FI11" i="7"/>
  <c r="FH11" i="7"/>
  <c r="FG11" i="7"/>
  <c r="FF11" i="7"/>
  <c r="FP11" i="7" s="1"/>
  <c r="FE11" i="7"/>
  <c r="FD11" i="7"/>
  <c r="FC11" i="7"/>
  <c r="FB11" i="7"/>
  <c r="FA11" i="7"/>
  <c r="EZ11" i="7"/>
  <c r="EY11" i="7"/>
  <c r="EX11" i="7"/>
  <c r="EW11" i="7"/>
  <c r="EV11" i="7"/>
  <c r="EU11" i="7"/>
  <c r="ET11" i="7"/>
  <c r="ES11" i="7"/>
  <c r="ER11" i="7"/>
  <c r="EQ11" i="7"/>
  <c r="EP11" i="7"/>
  <c r="EO11" i="7"/>
  <c r="EN11" i="7"/>
  <c r="EM11" i="7"/>
  <c r="EL11" i="7"/>
  <c r="EK11" i="7"/>
  <c r="EJ11" i="7"/>
  <c r="EI11" i="7"/>
  <c r="EH11" i="7"/>
  <c r="EG11" i="7"/>
  <c r="EF11" i="7"/>
  <c r="EE11" i="7"/>
  <c r="ED11" i="7"/>
  <c r="EC11" i="7"/>
  <c r="EB11" i="7"/>
  <c r="EA11" i="7"/>
  <c r="DV11" i="7"/>
  <c r="DU11" i="7"/>
  <c r="DT11" i="7"/>
  <c r="DS11" i="7"/>
  <c r="DR11" i="7"/>
  <c r="DQ11" i="7"/>
  <c r="DP11" i="7"/>
  <c r="DO11" i="7"/>
  <c r="DN11" i="7"/>
  <c r="DK11" i="7"/>
  <c r="DJ11" i="7"/>
  <c r="DI11" i="7"/>
  <c r="DH11" i="7"/>
  <c r="DG11" i="7"/>
  <c r="DF11" i="7"/>
  <c r="DE11" i="7"/>
  <c r="DD11" i="7"/>
  <c r="DC11" i="7"/>
  <c r="DB11" i="7"/>
  <c r="DA11" i="7"/>
  <c r="CV11" i="7"/>
  <c r="CU11" i="7"/>
  <c r="CT11" i="7"/>
  <c r="CS11" i="7"/>
  <c r="GN11" i="7" s="1"/>
  <c r="CR11" i="7"/>
  <c r="GM11" i="7" s="1"/>
  <c r="CQ11" i="7"/>
  <c r="GL11" i="7" s="1"/>
  <c r="CP11" i="7"/>
  <c r="GJ11" i="7" s="1"/>
  <c r="GK11" i="7" s="1"/>
  <c r="CO11" i="7"/>
  <c r="DZ11" i="7" s="1"/>
  <c r="CN11" i="7"/>
  <c r="DY11" i="7" s="1"/>
  <c r="CM11" i="7"/>
  <c r="DX11" i="7" s="1"/>
  <c r="CL11" i="7"/>
  <c r="DW11" i="7" s="1"/>
  <c r="CG11" i="7" a="1"/>
  <c r="CG11" i="7" s="1"/>
  <c r="CI11" i="7" s="1"/>
  <c r="CX11" i="7" s="1"/>
  <c r="CF11" i="7"/>
  <c r="AV11" i="7"/>
  <c r="J11" i="7"/>
  <c r="G11" i="7"/>
  <c r="IL10" i="7"/>
  <c r="HX10" i="7" a="1"/>
  <c r="HX10" i="7" s="1"/>
  <c r="IW10" i="7" s="1"/>
  <c r="HW10" i="7" a="1"/>
  <c r="HW10" i="7" s="1"/>
  <c r="IV10" i="7" s="1"/>
  <c r="HV10" i="7" a="1"/>
  <c r="HV10" i="7" s="1"/>
  <c r="IU10" i="7" s="1"/>
  <c r="HU10" i="7" a="1"/>
  <c r="HU10" i="7" s="1"/>
  <c r="IT10" i="7" s="1"/>
  <c r="HT10" i="7" a="1"/>
  <c r="HT10" i="7" s="1"/>
  <c r="IS10" i="7" s="1"/>
  <c r="HS10" i="7" a="1"/>
  <c r="HS10" i="7" s="1"/>
  <c r="IR10" i="7" s="1"/>
  <c r="HR10" i="7" a="1"/>
  <c r="HR10" i="7" s="1"/>
  <c r="IQ10" i="7" s="1"/>
  <c r="HQ10" i="7" a="1"/>
  <c r="HQ10" i="7" s="1"/>
  <c r="IP10" i="7" s="1"/>
  <c r="HP10" i="7" a="1"/>
  <c r="HP10" i="7" s="1"/>
  <c r="IO10" i="7" s="1"/>
  <c r="HL10" i="7"/>
  <c r="HJ10" i="7"/>
  <c r="HH10" i="7"/>
  <c r="HB10" i="7"/>
  <c r="HA10" i="7"/>
  <c r="GZ10" i="7"/>
  <c r="GY10" i="7"/>
  <c r="GX10" i="7"/>
  <c r="GW10" i="7"/>
  <c r="GV10" i="7"/>
  <c r="GU10" i="7"/>
  <c r="GT10" i="7"/>
  <c r="GP10" i="7"/>
  <c r="GI10" i="7"/>
  <c r="GH10" i="7"/>
  <c r="GG10" i="7"/>
  <c r="GF10" i="7"/>
  <c r="GE10" i="7"/>
  <c r="GD10" i="7"/>
  <c r="GC10" i="7"/>
  <c r="GB10" i="7"/>
  <c r="GA10" i="7"/>
  <c r="FZ10" i="7"/>
  <c r="FY10" i="7"/>
  <c r="FX10" i="7"/>
  <c r="FW10" i="7"/>
  <c r="FV10" i="7"/>
  <c r="FU10" i="7"/>
  <c r="FT10" i="7"/>
  <c r="FS10" i="7"/>
  <c r="FR10" i="7"/>
  <c r="FQ10" i="7"/>
  <c r="FJ10" i="7"/>
  <c r="FI10" i="7"/>
  <c r="FH10" i="7"/>
  <c r="FG10" i="7"/>
  <c r="FF10" i="7"/>
  <c r="FE10" i="7"/>
  <c r="FD10" i="7"/>
  <c r="FC10" i="7"/>
  <c r="FB10" i="7"/>
  <c r="FA10" i="7"/>
  <c r="EZ10" i="7"/>
  <c r="EY10" i="7"/>
  <c r="EX10" i="7"/>
  <c r="EW10" i="7"/>
  <c r="EV10" i="7"/>
  <c r="EU10" i="7"/>
  <c r="ET10" i="7"/>
  <c r="ES10" i="7"/>
  <c r="ER10" i="7"/>
  <c r="EQ10" i="7"/>
  <c r="EP10" i="7"/>
  <c r="EO10" i="7"/>
  <c r="EN10" i="7"/>
  <c r="EM10" i="7"/>
  <c r="EL10" i="7"/>
  <c r="EK10" i="7"/>
  <c r="EJ10" i="7"/>
  <c r="EI10" i="7"/>
  <c r="EH10" i="7"/>
  <c r="EG10" i="7"/>
  <c r="EF10" i="7"/>
  <c r="EE10" i="7"/>
  <c r="ED10" i="7"/>
  <c r="EC10" i="7"/>
  <c r="EB10" i="7"/>
  <c r="EA10" i="7"/>
  <c r="DV10" i="7"/>
  <c r="DU10" i="7"/>
  <c r="DT10" i="7"/>
  <c r="DS10" i="7"/>
  <c r="DR10" i="7"/>
  <c r="DQ10" i="7"/>
  <c r="DP10" i="7"/>
  <c r="DO10" i="7"/>
  <c r="DN10" i="7"/>
  <c r="DK10" i="7"/>
  <c r="DJ10" i="7"/>
  <c r="DI10" i="7"/>
  <c r="DH10" i="7"/>
  <c r="DG10" i="7"/>
  <c r="DF10" i="7"/>
  <c r="DE10" i="7"/>
  <c r="DD10" i="7"/>
  <c r="DC10" i="7"/>
  <c r="DB10" i="7"/>
  <c r="DA10" i="7"/>
  <c r="CV10" i="7"/>
  <c r="CU10" i="7"/>
  <c r="CT10" i="7"/>
  <c r="CS10" i="7"/>
  <c r="GN10" i="7" s="1"/>
  <c r="CR10" i="7"/>
  <c r="GM10" i="7" s="1"/>
  <c r="CQ10" i="7"/>
  <c r="GL10" i="7" s="1"/>
  <c r="CP10" i="7"/>
  <c r="GJ10" i="7" s="1"/>
  <c r="GK10" i="7" s="1"/>
  <c r="CO10" i="7"/>
  <c r="DZ10" i="7" s="1"/>
  <c r="CN10" i="7"/>
  <c r="DY10" i="7" s="1"/>
  <c r="CM10" i="7"/>
  <c r="DX10" i="7" s="1"/>
  <c r="CL10" i="7"/>
  <c r="DW10" i="7" s="1"/>
  <c r="CG10" i="7" a="1"/>
  <c r="CG10" i="7" s="1"/>
  <c r="CH10" i="7" s="1"/>
  <c r="CW10" i="7" s="1"/>
  <c r="CF10" i="7"/>
  <c r="AV10" i="7"/>
  <c r="J10" i="7"/>
  <c r="G10" i="7"/>
  <c r="IL9" i="7"/>
  <c r="HX9" i="7" a="1"/>
  <c r="HX9" i="7" s="1"/>
  <c r="IW9" i="7" s="1"/>
  <c r="HW9" i="7" a="1"/>
  <c r="HW9" i="7" s="1"/>
  <c r="IV9" i="7" s="1"/>
  <c r="HV9" i="7" a="1"/>
  <c r="HV9" i="7" s="1"/>
  <c r="IU9" i="7" s="1"/>
  <c r="HU9" i="7" a="1"/>
  <c r="HU9" i="7" s="1"/>
  <c r="IT9" i="7" s="1"/>
  <c r="HT9" i="7" a="1"/>
  <c r="HT9" i="7" s="1"/>
  <c r="IS9" i="7" s="1"/>
  <c r="HS9" i="7" a="1"/>
  <c r="HS9" i="7" s="1"/>
  <c r="IR9" i="7" s="1"/>
  <c r="HR9" i="7" a="1"/>
  <c r="HR9" i="7" s="1"/>
  <c r="IQ9" i="7" s="1"/>
  <c r="HQ9" i="7" a="1"/>
  <c r="HQ9" i="7" s="1"/>
  <c r="IP9" i="7" s="1"/>
  <c r="HP9" i="7" a="1"/>
  <c r="HP9" i="7" s="1"/>
  <c r="IO9" i="7" s="1"/>
  <c r="HL9" i="7"/>
  <c r="HJ9" i="7"/>
  <c r="HH9" i="7"/>
  <c r="HB9" i="7"/>
  <c r="HA9" i="7"/>
  <c r="GZ9" i="7"/>
  <c r="GY9" i="7"/>
  <c r="GX9" i="7"/>
  <c r="GW9" i="7"/>
  <c r="GV9" i="7"/>
  <c r="GU9" i="7"/>
  <c r="GT9" i="7"/>
  <c r="GP9" i="7"/>
  <c r="GI9" i="7"/>
  <c r="GH9" i="7"/>
  <c r="GG9" i="7"/>
  <c r="GF9" i="7"/>
  <c r="GE9" i="7"/>
  <c r="GD9" i="7"/>
  <c r="GC9" i="7"/>
  <c r="GB9" i="7"/>
  <c r="GA9" i="7"/>
  <c r="FZ9" i="7"/>
  <c r="FY9" i="7"/>
  <c r="FX9" i="7"/>
  <c r="FW9" i="7"/>
  <c r="FV9" i="7"/>
  <c r="FU9" i="7"/>
  <c r="FT9" i="7"/>
  <c r="FS9" i="7"/>
  <c r="FR9" i="7"/>
  <c r="FQ9" i="7"/>
  <c r="FJ9" i="7"/>
  <c r="FI9" i="7"/>
  <c r="FH9" i="7"/>
  <c r="FG9" i="7"/>
  <c r="FF9" i="7"/>
  <c r="FP9" i="7" s="1"/>
  <c r="FE9" i="7"/>
  <c r="FD9" i="7"/>
  <c r="FC9" i="7"/>
  <c r="FB9" i="7"/>
  <c r="FA9" i="7"/>
  <c r="EZ9" i="7"/>
  <c r="EY9" i="7"/>
  <c r="EX9" i="7"/>
  <c r="EW9" i="7"/>
  <c r="EV9" i="7"/>
  <c r="EU9" i="7"/>
  <c r="ET9" i="7"/>
  <c r="ES9" i="7"/>
  <c r="ER9" i="7"/>
  <c r="EQ9" i="7"/>
  <c r="EP9" i="7"/>
  <c r="EO9" i="7"/>
  <c r="EN9" i="7"/>
  <c r="EM9" i="7"/>
  <c r="EL9" i="7"/>
  <c r="EK9" i="7"/>
  <c r="EJ9" i="7"/>
  <c r="EI9" i="7"/>
  <c r="EH9" i="7"/>
  <c r="EG9" i="7"/>
  <c r="EF9" i="7"/>
  <c r="EE9" i="7"/>
  <c r="ED9" i="7"/>
  <c r="EC9" i="7"/>
  <c r="EB9" i="7"/>
  <c r="EA9" i="7"/>
  <c r="DV9" i="7"/>
  <c r="DU9" i="7"/>
  <c r="DT9" i="7"/>
  <c r="DS9" i="7"/>
  <c r="DR9" i="7"/>
  <c r="DQ9" i="7"/>
  <c r="DP9" i="7"/>
  <c r="DO9" i="7"/>
  <c r="DN9" i="7"/>
  <c r="DK9" i="7"/>
  <c r="DJ9" i="7"/>
  <c r="DI9" i="7"/>
  <c r="DH9" i="7"/>
  <c r="DG9" i="7"/>
  <c r="DF9" i="7"/>
  <c r="DE9" i="7"/>
  <c r="DD9" i="7"/>
  <c r="DC9" i="7"/>
  <c r="DB9" i="7"/>
  <c r="DA9" i="7"/>
  <c r="CV9" i="7"/>
  <c r="CU9" i="7"/>
  <c r="CT9" i="7"/>
  <c r="CS9" i="7"/>
  <c r="GN9" i="7" s="1"/>
  <c r="CR9" i="7"/>
  <c r="GM9" i="7" s="1"/>
  <c r="CQ9" i="7"/>
  <c r="GL9" i="7" s="1"/>
  <c r="CP9" i="7"/>
  <c r="GJ9" i="7" s="1"/>
  <c r="GK9" i="7" s="1"/>
  <c r="CO9" i="7"/>
  <c r="DZ9" i="7" s="1"/>
  <c r="CN9" i="7"/>
  <c r="DY9" i="7" s="1"/>
  <c r="CM9" i="7"/>
  <c r="DX9" i="7" s="1"/>
  <c r="CL9" i="7"/>
  <c r="DW9" i="7" s="1"/>
  <c r="CG9" i="7" a="1"/>
  <c r="CG9" i="7" s="1"/>
  <c r="CF9" i="7"/>
  <c r="AV9" i="7"/>
  <c r="J9" i="7"/>
  <c r="G9" i="7"/>
  <c r="IL30" i="7"/>
  <c r="HX30" i="7" a="1"/>
  <c r="HX30" i="7" s="1"/>
  <c r="IW30" i="7" s="1"/>
  <c r="HW30" i="7" a="1"/>
  <c r="HW30" i="7" s="1"/>
  <c r="IV30" i="7" s="1"/>
  <c r="HV30" i="7" a="1"/>
  <c r="HV30" i="7" s="1"/>
  <c r="IU30" i="7" s="1"/>
  <c r="HU30" i="7" a="1"/>
  <c r="HU30" i="7" s="1"/>
  <c r="IT30" i="7" s="1"/>
  <c r="HT30" i="7" a="1"/>
  <c r="HT30" i="7" s="1"/>
  <c r="IS30" i="7" s="1"/>
  <c r="HS30" i="7" a="1"/>
  <c r="HS30" i="7" s="1"/>
  <c r="IR30" i="7" s="1"/>
  <c r="HR30" i="7" a="1"/>
  <c r="HR30" i="7" s="1"/>
  <c r="IQ30" i="7" s="1"/>
  <c r="HQ30" i="7" a="1"/>
  <c r="HQ30" i="7" s="1"/>
  <c r="IP30" i="7" s="1"/>
  <c r="HP30" i="7" a="1"/>
  <c r="HP30" i="7" s="1"/>
  <c r="IO30" i="7" s="1"/>
  <c r="HL30" i="7"/>
  <c r="HJ30" i="7"/>
  <c r="HH30" i="7"/>
  <c r="HB30" i="7"/>
  <c r="HA30" i="7"/>
  <c r="GZ30" i="7"/>
  <c r="GY30" i="7"/>
  <c r="GX30" i="7"/>
  <c r="GW30" i="7"/>
  <c r="GV30" i="7"/>
  <c r="GU30" i="7"/>
  <c r="GT30" i="7"/>
  <c r="GP30" i="7"/>
  <c r="GI30" i="7"/>
  <c r="GH30" i="7"/>
  <c r="GG30" i="7"/>
  <c r="GF30" i="7"/>
  <c r="GE30" i="7"/>
  <c r="GD30" i="7"/>
  <c r="GC30" i="7"/>
  <c r="GB30" i="7"/>
  <c r="GA30" i="7"/>
  <c r="FZ30" i="7"/>
  <c r="FY30" i="7"/>
  <c r="FX30" i="7"/>
  <c r="FW30" i="7"/>
  <c r="FV30" i="7"/>
  <c r="FU30" i="7"/>
  <c r="FT30" i="7"/>
  <c r="FS30" i="7"/>
  <c r="FR30" i="7"/>
  <c r="FQ30" i="7"/>
  <c r="FJ30" i="7"/>
  <c r="FI30" i="7"/>
  <c r="FH30" i="7"/>
  <c r="FG30" i="7"/>
  <c r="FF30" i="7"/>
  <c r="FE30" i="7"/>
  <c r="FD30" i="7"/>
  <c r="FC30" i="7"/>
  <c r="FB30" i="7"/>
  <c r="FA30" i="7"/>
  <c r="EZ30" i="7"/>
  <c r="EY30" i="7"/>
  <c r="EX30" i="7"/>
  <c r="EW30" i="7"/>
  <c r="EV30" i="7"/>
  <c r="EU30" i="7"/>
  <c r="ET30" i="7"/>
  <c r="ES30" i="7"/>
  <c r="ER30" i="7"/>
  <c r="EQ30" i="7"/>
  <c r="EP30" i="7"/>
  <c r="EO30" i="7"/>
  <c r="EN30" i="7"/>
  <c r="EM30" i="7"/>
  <c r="EL30" i="7"/>
  <c r="EK30" i="7"/>
  <c r="EJ30" i="7"/>
  <c r="EI30" i="7"/>
  <c r="EH30" i="7"/>
  <c r="EG30" i="7"/>
  <c r="EF30" i="7"/>
  <c r="EE30" i="7"/>
  <c r="ED30" i="7"/>
  <c r="EC30" i="7"/>
  <c r="EB30" i="7"/>
  <c r="EA30" i="7"/>
  <c r="DV30" i="7"/>
  <c r="DU30" i="7"/>
  <c r="DT30" i="7"/>
  <c r="DS30" i="7"/>
  <c r="DR30" i="7"/>
  <c r="DQ30" i="7"/>
  <c r="DP30" i="7"/>
  <c r="DO30" i="7"/>
  <c r="DN30" i="7"/>
  <c r="DK30" i="7"/>
  <c r="DJ30" i="7"/>
  <c r="DI30" i="7"/>
  <c r="DH30" i="7"/>
  <c r="DG30" i="7"/>
  <c r="DF30" i="7"/>
  <c r="DE30" i="7"/>
  <c r="DD30" i="7"/>
  <c r="DC30" i="7"/>
  <c r="DB30" i="7"/>
  <c r="DA30" i="7"/>
  <c r="CV30" i="7"/>
  <c r="CU30" i="7"/>
  <c r="CT30" i="7"/>
  <c r="CS30" i="7"/>
  <c r="GN30" i="7" s="1"/>
  <c r="CR30" i="7"/>
  <c r="GM30" i="7" s="1"/>
  <c r="CQ30" i="7"/>
  <c r="GL30" i="7" s="1"/>
  <c r="CP30" i="7"/>
  <c r="GJ30" i="7" s="1"/>
  <c r="GK30" i="7" s="1"/>
  <c r="CO30" i="7"/>
  <c r="DZ30" i="7" s="1"/>
  <c r="CN30" i="7"/>
  <c r="DY30" i="7" s="1"/>
  <c r="CM30" i="7"/>
  <c r="DX30" i="7" s="1"/>
  <c r="CL30" i="7"/>
  <c r="DW30" i="7" s="1"/>
  <c r="CG30" i="7" a="1"/>
  <c r="CG30" i="7" s="1"/>
  <c r="CF30" i="7"/>
  <c r="AV30" i="7"/>
  <c r="J30" i="7"/>
  <c r="G30" i="7"/>
  <c r="IL8" i="7"/>
  <c r="HX8" i="7" a="1"/>
  <c r="HX8" i="7" s="1"/>
  <c r="IW8" i="7" s="1"/>
  <c r="HW8" i="7" a="1"/>
  <c r="HW8" i="7" s="1"/>
  <c r="IV8" i="7" s="1"/>
  <c r="HV8" i="7" a="1"/>
  <c r="HV8" i="7" s="1"/>
  <c r="IU8" i="7" s="1"/>
  <c r="HU8" i="7" a="1"/>
  <c r="HU8" i="7" s="1"/>
  <c r="IT8" i="7" s="1"/>
  <c r="HT8" i="7" a="1"/>
  <c r="HT8" i="7" s="1"/>
  <c r="IS8" i="7" s="1"/>
  <c r="HS8" i="7" a="1"/>
  <c r="HS8" i="7" s="1"/>
  <c r="IR8" i="7" s="1"/>
  <c r="HR8" i="7" a="1"/>
  <c r="HR8" i="7" s="1"/>
  <c r="IQ8" i="7" s="1"/>
  <c r="HQ8" i="7" a="1"/>
  <c r="HQ8" i="7" s="1"/>
  <c r="IP8" i="7" s="1"/>
  <c r="HP8" i="7" a="1"/>
  <c r="HP8" i="7" s="1"/>
  <c r="IO8" i="7" s="1"/>
  <c r="HL8" i="7"/>
  <c r="HJ8" i="7"/>
  <c r="HH8" i="7"/>
  <c r="HB8" i="7"/>
  <c r="HA8" i="7"/>
  <c r="GZ8" i="7"/>
  <c r="GY8" i="7"/>
  <c r="GX8" i="7"/>
  <c r="GW8" i="7"/>
  <c r="GV8" i="7"/>
  <c r="GU8" i="7"/>
  <c r="GT8" i="7"/>
  <c r="GP8" i="7"/>
  <c r="GI8" i="7"/>
  <c r="GH8" i="7"/>
  <c r="GG8" i="7"/>
  <c r="GF8" i="7"/>
  <c r="GE8" i="7"/>
  <c r="GD8" i="7"/>
  <c r="GC8" i="7"/>
  <c r="GB8" i="7"/>
  <c r="GA8" i="7"/>
  <c r="FZ8" i="7"/>
  <c r="FY8" i="7"/>
  <c r="FX8" i="7"/>
  <c r="FW8" i="7"/>
  <c r="FV8" i="7"/>
  <c r="FU8" i="7"/>
  <c r="FT8" i="7"/>
  <c r="FS8" i="7"/>
  <c r="FR8" i="7"/>
  <c r="FQ8" i="7"/>
  <c r="FJ8" i="7"/>
  <c r="FI8" i="7"/>
  <c r="FH8" i="7"/>
  <c r="FG8" i="7"/>
  <c r="FF8" i="7"/>
  <c r="FE8" i="7"/>
  <c r="FD8" i="7"/>
  <c r="FC8" i="7"/>
  <c r="FB8" i="7"/>
  <c r="FA8" i="7"/>
  <c r="EZ8" i="7"/>
  <c r="EY8" i="7"/>
  <c r="EX8" i="7"/>
  <c r="EW8" i="7"/>
  <c r="EV8" i="7"/>
  <c r="EU8" i="7"/>
  <c r="ET8" i="7"/>
  <c r="ES8" i="7"/>
  <c r="ER8" i="7"/>
  <c r="EQ8" i="7"/>
  <c r="EP8" i="7"/>
  <c r="EO8" i="7"/>
  <c r="EN8" i="7"/>
  <c r="EM8" i="7"/>
  <c r="EL8" i="7"/>
  <c r="EK8" i="7"/>
  <c r="EJ8" i="7"/>
  <c r="EI8" i="7"/>
  <c r="EH8" i="7"/>
  <c r="EG8" i="7"/>
  <c r="EF8" i="7"/>
  <c r="EE8" i="7"/>
  <c r="ED8" i="7"/>
  <c r="EC8" i="7"/>
  <c r="EB8" i="7"/>
  <c r="EA8" i="7"/>
  <c r="DV8" i="7"/>
  <c r="DU8" i="7"/>
  <c r="DT8" i="7"/>
  <c r="DS8" i="7"/>
  <c r="DR8" i="7"/>
  <c r="DQ8" i="7"/>
  <c r="DP8" i="7"/>
  <c r="DO8" i="7"/>
  <c r="DN8" i="7"/>
  <c r="DK8" i="7"/>
  <c r="DJ8" i="7"/>
  <c r="DI8" i="7"/>
  <c r="DH8" i="7"/>
  <c r="DG8" i="7"/>
  <c r="DF8" i="7"/>
  <c r="DE8" i="7"/>
  <c r="DD8" i="7"/>
  <c r="DC8" i="7"/>
  <c r="DB8" i="7"/>
  <c r="DA8" i="7"/>
  <c r="CV8" i="7"/>
  <c r="CU8" i="7"/>
  <c r="CT8" i="7"/>
  <c r="CS8" i="7"/>
  <c r="GN8" i="7" s="1"/>
  <c r="CR8" i="7"/>
  <c r="GM8" i="7" s="1"/>
  <c r="CQ8" i="7"/>
  <c r="GL8" i="7" s="1"/>
  <c r="CP8" i="7"/>
  <c r="GJ8" i="7" s="1"/>
  <c r="GK8" i="7" s="1"/>
  <c r="CO8" i="7"/>
  <c r="DZ8" i="7" s="1"/>
  <c r="CN8" i="7"/>
  <c r="DY8" i="7" s="1"/>
  <c r="CM8" i="7"/>
  <c r="DX8" i="7" s="1"/>
  <c r="CL8" i="7"/>
  <c r="DW8" i="7" s="1"/>
  <c r="CG8" i="7" a="1"/>
  <c r="CG8" i="7" s="1"/>
  <c r="CF8" i="7"/>
  <c r="AV8" i="7"/>
  <c r="J8" i="7"/>
  <c r="G8" i="7"/>
  <c r="IL7" i="7"/>
  <c r="HX7" i="7" a="1"/>
  <c r="HX7" i="7" s="1"/>
  <c r="IW7" i="7" s="1"/>
  <c r="HW7" i="7" a="1"/>
  <c r="HW7" i="7" s="1"/>
  <c r="IV7" i="7" s="1"/>
  <c r="HV7" i="7" a="1"/>
  <c r="HV7" i="7" s="1"/>
  <c r="IU7" i="7" s="1"/>
  <c r="HU7" i="7" a="1"/>
  <c r="HU7" i="7" s="1"/>
  <c r="IT7" i="7" s="1"/>
  <c r="HT7" i="7" a="1"/>
  <c r="HT7" i="7" s="1"/>
  <c r="IS7" i="7" s="1"/>
  <c r="HS7" i="7" a="1"/>
  <c r="HS7" i="7" s="1"/>
  <c r="IR7" i="7" s="1"/>
  <c r="HR7" i="7" a="1"/>
  <c r="HR7" i="7" s="1"/>
  <c r="IQ7" i="7" s="1"/>
  <c r="HQ7" i="7" a="1"/>
  <c r="HQ7" i="7" s="1"/>
  <c r="IP7" i="7" s="1"/>
  <c r="HP7" i="7" a="1"/>
  <c r="HP7" i="7" s="1"/>
  <c r="IO7" i="7" s="1"/>
  <c r="HL7" i="7"/>
  <c r="HJ7" i="7"/>
  <c r="HH7" i="7"/>
  <c r="HB7" i="7"/>
  <c r="HA7" i="7"/>
  <c r="GZ7" i="7"/>
  <c r="GY7" i="7"/>
  <c r="GX7" i="7"/>
  <c r="GW7" i="7"/>
  <c r="GV7" i="7"/>
  <c r="GU7" i="7"/>
  <c r="GT7" i="7"/>
  <c r="GP7" i="7"/>
  <c r="GI7" i="7"/>
  <c r="GH7" i="7"/>
  <c r="GG7" i="7"/>
  <c r="GF7" i="7"/>
  <c r="GE7" i="7"/>
  <c r="GD7" i="7"/>
  <c r="GC7" i="7"/>
  <c r="GB7" i="7"/>
  <c r="GA7" i="7"/>
  <c r="FZ7" i="7"/>
  <c r="FY7" i="7"/>
  <c r="FX7" i="7"/>
  <c r="FW7" i="7"/>
  <c r="FV7" i="7"/>
  <c r="FU7" i="7"/>
  <c r="FT7" i="7"/>
  <c r="FS7" i="7"/>
  <c r="FR7" i="7"/>
  <c r="FQ7" i="7"/>
  <c r="FJ7" i="7"/>
  <c r="FI7" i="7"/>
  <c r="FH7" i="7"/>
  <c r="FG7" i="7"/>
  <c r="FF7" i="7"/>
  <c r="FP7" i="7" s="1"/>
  <c r="FE7" i="7"/>
  <c r="FD7" i="7"/>
  <c r="FC7" i="7"/>
  <c r="FB7" i="7"/>
  <c r="FA7" i="7"/>
  <c r="EZ7" i="7"/>
  <c r="EY7" i="7"/>
  <c r="EX7" i="7"/>
  <c r="EW7" i="7"/>
  <c r="EV7" i="7"/>
  <c r="EU7" i="7"/>
  <c r="ET7" i="7"/>
  <c r="ES7" i="7"/>
  <c r="ER7" i="7"/>
  <c r="EQ7" i="7"/>
  <c r="EP7" i="7"/>
  <c r="EO7" i="7"/>
  <c r="EN7" i="7"/>
  <c r="EM7" i="7"/>
  <c r="EL7" i="7"/>
  <c r="EK7" i="7"/>
  <c r="EJ7" i="7"/>
  <c r="EI7" i="7"/>
  <c r="EH7" i="7"/>
  <c r="EG7" i="7"/>
  <c r="EF7" i="7"/>
  <c r="EE7" i="7"/>
  <c r="ED7" i="7"/>
  <c r="EC7" i="7"/>
  <c r="EB7" i="7"/>
  <c r="EA7" i="7"/>
  <c r="DV7" i="7"/>
  <c r="DU7" i="7"/>
  <c r="DT7" i="7"/>
  <c r="DS7" i="7"/>
  <c r="DR7" i="7"/>
  <c r="DQ7" i="7"/>
  <c r="DP7" i="7"/>
  <c r="DO7" i="7"/>
  <c r="DN7" i="7"/>
  <c r="DK7" i="7"/>
  <c r="DJ7" i="7"/>
  <c r="DI7" i="7"/>
  <c r="DH7" i="7"/>
  <c r="DG7" i="7"/>
  <c r="DF7" i="7"/>
  <c r="DE7" i="7"/>
  <c r="DD7" i="7"/>
  <c r="DC7" i="7"/>
  <c r="DB7" i="7"/>
  <c r="DA7" i="7"/>
  <c r="CV7" i="7"/>
  <c r="CU7" i="7"/>
  <c r="CT7" i="7"/>
  <c r="CS7" i="7"/>
  <c r="GN7" i="7" s="1"/>
  <c r="CR7" i="7"/>
  <c r="GM7" i="7" s="1"/>
  <c r="CQ7" i="7"/>
  <c r="GL7" i="7" s="1"/>
  <c r="CP7" i="7"/>
  <c r="GJ7" i="7" s="1"/>
  <c r="GK7" i="7" s="1"/>
  <c r="CO7" i="7"/>
  <c r="DZ7" i="7" s="1"/>
  <c r="CN7" i="7"/>
  <c r="DY7" i="7" s="1"/>
  <c r="CM7" i="7"/>
  <c r="DX7" i="7" s="1"/>
  <c r="CL7" i="7"/>
  <c r="DW7" i="7" s="1"/>
  <c r="CG7" i="7" a="1"/>
  <c r="CG7" i="7" s="1"/>
  <c r="IN7" i="7" s="1"/>
  <c r="IX7" i="7" s="1"/>
  <c r="CF7" i="7"/>
  <c r="AV7" i="7"/>
  <c r="J7" i="7"/>
  <c r="G7" i="7"/>
  <c r="IL6" i="7"/>
  <c r="HX6" i="7" a="1"/>
  <c r="HX6" i="7" s="1"/>
  <c r="IW6" i="7" s="1"/>
  <c r="HW6" i="7" a="1"/>
  <c r="HW6" i="7" s="1"/>
  <c r="IV6" i="7" s="1"/>
  <c r="HV6" i="7" a="1"/>
  <c r="HV6" i="7" s="1"/>
  <c r="IU6" i="7" s="1"/>
  <c r="HU6" i="7" a="1"/>
  <c r="HU6" i="7" s="1"/>
  <c r="IT6" i="7" s="1"/>
  <c r="HT6" i="7" a="1"/>
  <c r="HT6" i="7" s="1"/>
  <c r="IS6" i="7" s="1"/>
  <c r="HS6" i="7" a="1"/>
  <c r="HS6" i="7" s="1"/>
  <c r="IR6" i="7" s="1"/>
  <c r="HR6" i="7" a="1"/>
  <c r="HR6" i="7" s="1"/>
  <c r="IQ6" i="7" s="1"/>
  <c r="HQ6" i="7" a="1"/>
  <c r="HQ6" i="7" s="1"/>
  <c r="IP6" i="7" s="1"/>
  <c r="HP6" i="7" a="1"/>
  <c r="HP6" i="7" s="1"/>
  <c r="IO6" i="7" s="1"/>
  <c r="HL6" i="7"/>
  <c r="HJ6" i="7"/>
  <c r="HH6" i="7"/>
  <c r="HB6" i="7"/>
  <c r="HA6" i="7"/>
  <c r="GZ6" i="7"/>
  <c r="GY6" i="7"/>
  <c r="GX6" i="7"/>
  <c r="GW6" i="7"/>
  <c r="GV6" i="7"/>
  <c r="GU6" i="7"/>
  <c r="GT6" i="7"/>
  <c r="GP6" i="7"/>
  <c r="GI6" i="7"/>
  <c r="GH6" i="7"/>
  <c r="GG6" i="7"/>
  <c r="GF6" i="7"/>
  <c r="GE6" i="7"/>
  <c r="GD6" i="7"/>
  <c r="GC6" i="7"/>
  <c r="GB6" i="7"/>
  <c r="GA6" i="7"/>
  <c r="FZ6" i="7"/>
  <c r="FY6" i="7"/>
  <c r="FX6" i="7"/>
  <c r="FW6" i="7"/>
  <c r="FV6" i="7"/>
  <c r="FU6" i="7"/>
  <c r="FT6" i="7"/>
  <c r="FS6" i="7"/>
  <c r="FR6" i="7"/>
  <c r="FQ6" i="7"/>
  <c r="FJ6" i="7"/>
  <c r="FI6" i="7"/>
  <c r="FH6" i="7"/>
  <c r="FG6" i="7"/>
  <c r="FF6" i="7"/>
  <c r="FE6" i="7"/>
  <c r="FD6" i="7"/>
  <c r="FC6" i="7"/>
  <c r="FB6" i="7"/>
  <c r="FA6" i="7"/>
  <c r="EZ6" i="7"/>
  <c r="EY6" i="7"/>
  <c r="EX6" i="7"/>
  <c r="EW6" i="7"/>
  <c r="EV6" i="7"/>
  <c r="EU6" i="7"/>
  <c r="ET6" i="7"/>
  <c r="ES6" i="7"/>
  <c r="ER6" i="7"/>
  <c r="EQ6" i="7"/>
  <c r="EP6" i="7"/>
  <c r="EO6" i="7"/>
  <c r="EN6" i="7"/>
  <c r="EM6" i="7"/>
  <c r="EL6" i="7"/>
  <c r="EK6" i="7"/>
  <c r="EJ6" i="7"/>
  <c r="EI6" i="7"/>
  <c r="EH6" i="7"/>
  <c r="EG6" i="7"/>
  <c r="EF6" i="7"/>
  <c r="EE6" i="7"/>
  <c r="ED6" i="7"/>
  <c r="EC6" i="7"/>
  <c r="EB6" i="7"/>
  <c r="EA6" i="7"/>
  <c r="DV6" i="7"/>
  <c r="DU6" i="7"/>
  <c r="DT6" i="7"/>
  <c r="DS6" i="7"/>
  <c r="DR6" i="7"/>
  <c r="DQ6" i="7"/>
  <c r="DP6" i="7"/>
  <c r="DO6" i="7"/>
  <c r="DN6" i="7"/>
  <c r="DK6" i="7"/>
  <c r="DJ6" i="7"/>
  <c r="DI6" i="7"/>
  <c r="DH6" i="7"/>
  <c r="DG6" i="7"/>
  <c r="DF6" i="7"/>
  <c r="DE6" i="7"/>
  <c r="DD6" i="7"/>
  <c r="DC6" i="7"/>
  <c r="DB6" i="7"/>
  <c r="DA6" i="7"/>
  <c r="CV6" i="7"/>
  <c r="CU6" i="7"/>
  <c r="CT6" i="7"/>
  <c r="CS6" i="7"/>
  <c r="GN6" i="7" s="1"/>
  <c r="CR6" i="7"/>
  <c r="GM6" i="7" s="1"/>
  <c r="CQ6" i="7"/>
  <c r="GL6" i="7" s="1"/>
  <c r="CP6" i="7"/>
  <c r="GJ6" i="7" s="1"/>
  <c r="GK6" i="7" s="1"/>
  <c r="CO6" i="7"/>
  <c r="DZ6" i="7" s="1"/>
  <c r="CN6" i="7"/>
  <c r="DY6" i="7" s="1"/>
  <c r="CM6" i="7"/>
  <c r="DX6" i="7" s="1"/>
  <c r="CL6" i="7"/>
  <c r="DW6" i="7" s="1"/>
  <c r="CG6" i="7" a="1"/>
  <c r="CG6" i="7" s="1"/>
  <c r="CF6" i="7"/>
  <c r="AV6" i="7"/>
  <c r="J6" i="7"/>
  <c r="G6" i="7"/>
  <c r="IL5" i="7"/>
  <c r="HX5" i="7" a="1"/>
  <c r="HX5" i="7" s="1"/>
  <c r="IW5" i="7" s="1"/>
  <c r="HW5" i="7" a="1"/>
  <c r="HW5" i="7" s="1"/>
  <c r="IV5" i="7" s="1"/>
  <c r="HV5" i="7" a="1"/>
  <c r="HV5" i="7" s="1"/>
  <c r="IU5" i="7" s="1"/>
  <c r="HU5" i="7" a="1"/>
  <c r="HU5" i="7" s="1"/>
  <c r="IT5" i="7" s="1"/>
  <c r="HT5" i="7" a="1"/>
  <c r="HT5" i="7" s="1"/>
  <c r="IS5" i="7" s="1"/>
  <c r="HS5" i="7" a="1"/>
  <c r="HS5" i="7" s="1"/>
  <c r="IR5" i="7" s="1"/>
  <c r="HR5" i="7" a="1"/>
  <c r="HR5" i="7" s="1"/>
  <c r="IQ5" i="7" s="1"/>
  <c r="HQ5" i="7" a="1"/>
  <c r="HQ5" i="7" s="1"/>
  <c r="IP5" i="7" s="1"/>
  <c r="HP5" i="7" a="1"/>
  <c r="HP5" i="7" s="1"/>
  <c r="IO5" i="7" s="1"/>
  <c r="HL5" i="7"/>
  <c r="HJ5" i="7"/>
  <c r="HH5" i="7"/>
  <c r="HB5" i="7"/>
  <c r="HA5" i="7"/>
  <c r="GZ5" i="7"/>
  <c r="GY5" i="7"/>
  <c r="GX5" i="7"/>
  <c r="GW5" i="7"/>
  <c r="GV5" i="7"/>
  <c r="GU5" i="7"/>
  <c r="GT5" i="7"/>
  <c r="GP5" i="7"/>
  <c r="GI5" i="7"/>
  <c r="GH5" i="7"/>
  <c r="GG5" i="7"/>
  <c r="GF5" i="7"/>
  <c r="GE5" i="7"/>
  <c r="GD5" i="7"/>
  <c r="GC5" i="7"/>
  <c r="GB5" i="7"/>
  <c r="GA5" i="7"/>
  <c r="FZ5" i="7"/>
  <c r="FY5" i="7"/>
  <c r="FX5" i="7"/>
  <c r="FW5" i="7"/>
  <c r="FV5" i="7"/>
  <c r="FU5" i="7"/>
  <c r="FT5" i="7"/>
  <c r="FS5" i="7"/>
  <c r="FR5" i="7"/>
  <c r="FQ5" i="7"/>
  <c r="FJ5" i="7"/>
  <c r="FI5" i="7"/>
  <c r="FH5" i="7"/>
  <c r="FG5" i="7"/>
  <c r="FF5" i="7"/>
  <c r="FP5" i="7" s="1"/>
  <c r="FE5" i="7"/>
  <c r="FD5" i="7"/>
  <c r="FC5" i="7"/>
  <c r="FB5" i="7"/>
  <c r="FA5" i="7"/>
  <c r="EZ5" i="7"/>
  <c r="EY5" i="7"/>
  <c r="EX5" i="7"/>
  <c r="EW5" i="7"/>
  <c r="EV5" i="7"/>
  <c r="EU5" i="7"/>
  <c r="ET5" i="7"/>
  <c r="ES5" i="7"/>
  <c r="ER5" i="7"/>
  <c r="EQ5" i="7"/>
  <c r="EP5" i="7"/>
  <c r="EO5" i="7"/>
  <c r="EN5" i="7"/>
  <c r="EM5" i="7"/>
  <c r="EL5" i="7"/>
  <c r="EK5" i="7"/>
  <c r="EJ5" i="7"/>
  <c r="EI5" i="7"/>
  <c r="EH5" i="7"/>
  <c r="EG5" i="7"/>
  <c r="EF5" i="7"/>
  <c r="EE5" i="7"/>
  <c r="ED5" i="7"/>
  <c r="EC5" i="7"/>
  <c r="EB5" i="7"/>
  <c r="EA5" i="7"/>
  <c r="DV5" i="7"/>
  <c r="DU5" i="7"/>
  <c r="DT5" i="7"/>
  <c r="DS5" i="7"/>
  <c r="DR5" i="7"/>
  <c r="DQ5" i="7"/>
  <c r="DP5" i="7"/>
  <c r="DO5" i="7"/>
  <c r="DN5" i="7"/>
  <c r="DK5" i="7"/>
  <c r="DJ5" i="7"/>
  <c r="DI5" i="7"/>
  <c r="DH5" i="7"/>
  <c r="DG5" i="7"/>
  <c r="DF5" i="7"/>
  <c r="DE5" i="7"/>
  <c r="DD5" i="7"/>
  <c r="DC5" i="7"/>
  <c r="DB5" i="7"/>
  <c r="DA5" i="7"/>
  <c r="CV5" i="7"/>
  <c r="CU5" i="7"/>
  <c r="CT5" i="7"/>
  <c r="CS5" i="7"/>
  <c r="GN5" i="7" s="1"/>
  <c r="CR5" i="7"/>
  <c r="GM5" i="7" s="1"/>
  <c r="CQ5" i="7"/>
  <c r="GL5" i="7" s="1"/>
  <c r="CP5" i="7"/>
  <c r="GJ5" i="7" s="1"/>
  <c r="GK5" i="7" s="1"/>
  <c r="CO5" i="7"/>
  <c r="DZ5" i="7" s="1"/>
  <c r="CN5" i="7"/>
  <c r="DY5" i="7" s="1"/>
  <c r="CM5" i="7"/>
  <c r="DX5" i="7" s="1"/>
  <c r="CL5" i="7"/>
  <c r="DW5" i="7" s="1"/>
  <c r="CG5" i="7" a="1"/>
  <c r="CG5" i="7" s="1"/>
  <c r="CF5" i="7"/>
  <c r="AV5" i="7"/>
  <c r="J5" i="7"/>
  <c r="G5" i="7"/>
  <c r="IL4" i="7"/>
  <c r="HX4" i="7" a="1"/>
  <c r="HX4" i="7" s="1"/>
  <c r="IW4" i="7" s="1"/>
  <c r="HW4" i="7" a="1"/>
  <c r="HW4" i="7" s="1"/>
  <c r="IV4" i="7" s="1"/>
  <c r="HV4" i="7" a="1"/>
  <c r="HV4" i="7" s="1"/>
  <c r="IU4" i="7" s="1"/>
  <c r="HU4" i="7" a="1"/>
  <c r="HU4" i="7" s="1"/>
  <c r="IT4" i="7" s="1"/>
  <c r="HT4" i="7" a="1"/>
  <c r="HT4" i="7" s="1"/>
  <c r="IS4" i="7" s="1"/>
  <c r="HS4" i="7" a="1"/>
  <c r="HS4" i="7" s="1"/>
  <c r="IR4" i="7" s="1"/>
  <c r="HR4" i="7" a="1"/>
  <c r="HR4" i="7" s="1"/>
  <c r="IQ4" i="7" s="1"/>
  <c r="HQ4" i="7" a="1"/>
  <c r="HQ4" i="7" s="1"/>
  <c r="IP4" i="7" s="1"/>
  <c r="HP4" i="7" a="1"/>
  <c r="HP4" i="7" s="1"/>
  <c r="IO4" i="7" s="1"/>
  <c r="HL4" i="7"/>
  <c r="HJ4" i="7"/>
  <c r="HH4" i="7"/>
  <c r="HB4" i="7"/>
  <c r="HA4" i="7"/>
  <c r="GZ4" i="7"/>
  <c r="GY4" i="7"/>
  <c r="GX4" i="7"/>
  <c r="GW4" i="7"/>
  <c r="GV4" i="7"/>
  <c r="GU4" i="7"/>
  <c r="GT4" i="7"/>
  <c r="GP4" i="7"/>
  <c r="GI4" i="7"/>
  <c r="GH4" i="7"/>
  <c r="GG4" i="7"/>
  <c r="GF4" i="7"/>
  <c r="GE4" i="7"/>
  <c r="GD4" i="7"/>
  <c r="GC4" i="7"/>
  <c r="GB4" i="7"/>
  <c r="GA4" i="7"/>
  <c r="FZ4" i="7"/>
  <c r="FY4" i="7"/>
  <c r="FX4" i="7"/>
  <c r="FW4" i="7"/>
  <c r="FV4" i="7"/>
  <c r="FU4" i="7"/>
  <c r="FT4" i="7"/>
  <c r="FS4" i="7"/>
  <c r="FR4" i="7"/>
  <c r="FQ4" i="7"/>
  <c r="FJ4" i="7"/>
  <c r="FI4" i="7"/>
  <c r="FH4" i="7"/>
  <c r="FG4" i="7"/>
  <c r="FF4" i="7"/>
  <c r="FP4" i="7" s="1"/>
  <c r="FE4" i="7"/>
  <c r="FD4" i="7"/>
  <c r="FC4" i="7"/>
  <c r="FB4" i="7"/>
  <c r="FA4" i="7"/>
  <c r="EZ4" i="7"/>
  <c r="EY4" i="7"/>
  <c r="EX4" i="7"/>
  <c r="EW4" i="7"/>
  <c r="EV4" i="7"/>
  <c r="EU4" i="7"/>
  <c r="ET4" i="7"/>
  <c r="ES4" i="7"/>
  <c r="ER4" i="7"/>
  <c r="EQ4" i="7"/>
  <c r="EP4" i="7"/>
  <c r="EO4" i="7"/>
  <c r="EN4" i="7"/>
  <c r="EM4" i="7"/>
  <c r="EL4" i="7"/>
  <c r="EK4" i="7"/>
  <c r="EJ4" i="7"/>
  <c r="EI4" i="7"/>
  <c r="EH4" i="7"/>
  <c r="EG4" i="7"/>
  <c r="EF4" i="7"/>
  <c r="EE4" i="7"/>
  <c r="ED4" i="7"/>
  <c r="EC4" i="7"/>
  <c r="EB4" i="7"/>
  <c r="EA4" i="7"/>
  <c r="DV4" i="7"/>
  <c r="DU4" i="7"/>
  <c r="DT4" i="7"/>
  <c r="DS4" i="7"/>
  <c r="DR4" i="7"/>
  <c r="DQ4" i="7"/>
  <c r="DP4" i="7"/>
  <c r="DO4" i="7"/>
  <c r="DN4" i="7"/>
  <c r="DK4" i="7"/>
  <c r="DJ4" i="7"/>
  <c r="DI4" i="7"/>
  <c r="DH4" i="7"/>
  <c r="DG4" i="7"/>
  <c r="DF4" i="7"/>
  <c r="DE4" i="7"/>
  <c r="DD4" i="7"/>
  <c r="DC4" i="7"/>
  <c r="DB4" i="7"/>
  <c r="DA4" i="7"/>
  <c r="CV4" i="7"/>
  <c r="CU4" i="7"/>
  <c r="CT4" i="7"/>
  <c r="CS4" i="7"/>
  <c r="GN4" i="7" s="1"/>
  <c r="CR4" i="7"/>
  <c r="GM4" i="7" s="1"/>
  <c r="CQ4" i="7"/>
  <c r="GL4" i="7" s="1"/>
  <c r="CP4" i="7"/>
  <c r="GJ4" i="7" s="1"/>
  <c r="GK4" i="7" s="1"/>
  <c r="CO4" i="7"/>
  <c r="DZ4" i="7" s="1"/>
  <c r="CN4" i="7"/>
  <c r="DY4" i="7" s="1"/>
  <c r="CM4" i="7"/>
  <c r="DX4" i="7" s="1"/>
  <c r="CL4" i="7"/>
  <c r="DW4" i="7" s="1"/>
  <c r="CG4" i="7" a="1"/>
  <c r="CG4" i="7" s="1"/>
  <c r="CI4" i="7" s="1"/>
  <c r="CX4" i="7" s="1"/>
  <c r="CF4" i="7"/>
  <c r="AV4" i="7"/>
  <c r="J4" i="7"/>
  <c r="G4" i="7"/>
  <c r="IL3" i="7"/>
  <c r="HX3" i="7" a="1"/>
  <c r="HX3" i="7" s="1"/>
  <c r="IW3" i="7" s="1"/>
  <c r="HW3" i="7" a="1"/>
  <c r="HW3" i="7" s="1"/>
  <c r="IV3" i="7" s="1"/>
  <c r="HV3" i="7" a="1"/>
  <c r="HV3" i="7" s="1"/>
  <c r="IU3" i="7" s="1"/>
  <c r="HU3" i="7" a="1"/>
  <c r="HU3" i="7" s="1"/>
  <c r="IT3" i="7" s="1"/>
  <c r="HT3" i="7" a="1"/>
  <c r="HT3" i="7" s="1"/>
  <c r="IS3" i="7" s="1"/>
  <c r="HS3" i="7" a="1"/>
  <c r="HS3" i="7" s="1"/>
  <c r="IR3" i="7" s="1"/>
  <c r="HR3" i="7" a="1"/>
  <c r="HR3" i="7" s="1"/>
  <c r="IQ3" i="7" s="1"/>
  <c r="HQ3" i="7" a="1"/>
  <c r="HQ3" i="7" s="1"/>
  <c r="IP3" i="7" s="1"/>
  <c r="HP3" i="7" a="1"/>
  <c r="HP3" i="7" s="1"/>
  <c r="IO3" i="7" s="1"/>
  <c r="HL3" i="7"/>
  <c r="HJ3" i="7"/>
  <c r="HH3" i="7"/>
  <c r="HB3" i="7"/>
  <c r="HA3" i="7"/>
  <c r="GZ3" i="7"/>
  <c r="GY3" i="7"/>
  <c r="GX3" i="7"/>
  <c r="GW3" i="7"/>
  <c r="GV3" i="7"/>
  <c r="GU3" i="7"/>
  <c r="GT3" i="7"/>
  <c r="GP3" i="7"/>
  <c r="GI3" i="7"/>
  <c r="GH3" i="7"/>
  <c r="GG3" i="7"/>
  <c r="GF3" i="7"/>
  <c r="GE3" i="7"/>
  <c r="GD3" i="7"/>
  <c r="GC3" i="7"/>
  <c r="GB3" i="7"/>
  <c r="GA3" i="7"/>
  <c r="FZ3" i="7"/>
  <c r="FY3" i="7"/>
  <c r="FX3" i="7"/>
  <c r="FW3" i="7"/>
  <c r="FV3" i="7"/>
  <c r="FU3" i="7"/>
  <c r="FT3" i="7"/>
  <c r="FS3" i="7"/>
  <c r="FR3" i="7"/>
  <c r="FQ3" i="7"/>
  <c r="FJ3" i="7"/>
  <c r="FI3" i="7"/>
  <c r="FH3" i="7"/>
  <c r="FG3" i="7"/>
  <c r="FF3" i="7"/>
  <c r="FE3" i="7"/>
  <c r="FD3" i="7"/>
  <c r="FC3" i="7"/>
  <c r="FB3" i="7"/>
  <c r="FA3" i="7"/>
  <c r="EZ3" i="7"/>
  <c r="EY3" i="7"/>
  <c r="EX3" i="7"/>
  <c r="EW3" i="7"/>
  <c r="EV3" i="7"/>
  <c r="EU3" i="7"/>
  <c r="ET3" i="7"/>
  <c r="ES3" i="7"/>
  <c r="ER3" i="7"/>
  <c r="EQ3" i="7"/>
  <c r="EP3" i="7"/>
  <c r="EO3" i="7"/>
  <c r="EN3" i="7"/>
  <c r="EM3" i="7"/>
  <c r="EL3" i="7"/>
  <c r="EK3" i="7"/>
  <c r="EJ3" i="7"/>
  <c r="EI3" i="7"/>
  <c r="EH3" i="7"/>
  <c r="EG3" i="7"/>
  <c r="EF3" i="7"/>
  <c r="EE3" i="7"/>
  <c r="ED3" i="7"/>
  <c r="EC3" i="7"/>
  <c r="EB3" i="7"/>
  <c r="EA3" i="7"/>
  <c r="DV3" i="7"/>
  <c r="DU3" i="7"/>
  <c r="DT3" i="7"/>
  <c r="DS3" i="7"/>
  <c r="DR3" i="7"/>
  <c r="DQ3" i="7"/>
  <c r="DP3" i="7"/>
  <c r="DO3" i="7"/>
  <c r="DN3" i="7"/>
  <c r="DK3" i="7"/>
  <c r="DJ3" i="7"/>
  <c r="DI3" i="7"/>
  <c r="DH3" i="7"/>
  <c r="DG3" i="7"/>
  <c r="DF3" i="7"/>
  <c r="DE3" i="7"/>
  <c r="DD3" i="7"/>
  <c r="DC3" i="7"/>
  <c r="DB3" i="7"/>
  <c r="DA3" i="7"/>
  <c r="CV3" i="7"/>
  <c r="CU3" i="7"/>
  <c r="CT3" i="7"/>
  <c r="CS3" i="7"/>
  <c r="GN3" i="7" s="1"/>
  <c r="CR3" i="7"/>
  <c r="GM3" i="7" s="1"/>
  <c r="CQ3" i="7"/>
  <c r="GL3" i="7" s="1"/>
  <c r="CP3" i="7"/>
  <c r="GJ3" i="7" s="1"/>
  <c r="GK3" i="7" s="1"/>
  <c r="CO3" i="7"/>
  <c r="DZ3" i="7" s="1"/>
  <c r="CN3" i="7"/>
  <c r="DY3" i="7" s="1"/>
  <c r="CM3" i="7"/>
  <c r="DX3" i="7" s="1"/>
  <c r="CL3" i="7"/>
  <c r="DW3" i="7" s="1"/>
  <c r="CG3" i="7" a="1"/>
  <c r="CG3" i="7" s="1"/>
  <c r="IM3" i="7" s="1"/>
  <c r="CF3" i="7"/>
  <c r="AV3" i="7"/>
  <c r="J3" i="7"/>
  <c r="G3" i="7"/>
  <c r="IL2" i="7"/>
  <c r="HX2" i="7" a="1"/>
  <c r="HX2" i="7" s="1"/>
  <c r="IW2" i="7" s="1"/>
  <c r="HW2" i="7" a="1"/>
  <c r="HW2" i="7" s="1"/>
  <c r="IV2" i="7" s="1"/>
  <c r="HV2" i="7" a="1"/>
  <c r="HV2" i="7" s="1"/>
  <c r="IU2" i="7" s="1"/>
  <c r="HU2" i="7" a="1"/>
  <c r="HU2" i="7" s="1"/>
  <c r="IT2" i="7" s="1"/>
  <c r="HT2" i="7" a="1"/>
  <c r="HT2" i="7" s="1"/>
  <c r="IS2" i="7" s="1"/>
  <c r="HS2" i="7" a="1"/>
  <c r="HS2" i="7" s="1"/>
  <c r="IR2" i="7" s="1"/>
  <c r="HR2" i="7" a="1"/>
  <c r="HR2" i="7" s="1"/>
  <c r="IQ2" i="7" s="1"/>
  <c r="HQ2" i="7" a="1"/>
  <c r="HQ2" i="7" s="1"/>
  <c r="IP2" i="7" s="1"/>
  <c r="HP2" i="7" a="1"/>
  <c r="HP2" i="7" s="1"/>
  <c r="IO2" i="7" s="1"/>
  <c r="HL2" i="7"/>
  <c r="HJ2" i="7"/>
  <c r="HH2" i="7"/>
  <c r="HB2" i="7"/>
  <c r="HA2" i="7"/>
  <c r="GZ2" i="7"/>
  <c r="GY2" i="7"/>
  <c r="GX2" i="7"/>
  <c r="GW2" i="7"/>
  <c r="GV2" i="7"/>
  <c r="GU2" i="7"/>
  <c r="GT2" i="7"/>
  <c r="GP2" i="7"/>
  <c r="GI2" i="7"/>
  <c r="GH2" i="7"/>
  <c r="GG2" i="7"/>
  <c r="GF2" i="7"/>
  <c r="GE2" i="7"/>
  <c r="GD2" i="7"/>
  <c r="GC2" i="7"/>
  <c r="GB2" i="7"/>
  <c r="GA2" i="7"/>
  <c r="FZ2" i="7"/>
  <c r="FY2" i="7"/>
  <c r="FX2" i="7"/>
  <c r="FW2" i="7"/>
  <c r="FV2" i="7"/>
  <c r="FU2" i="7"/>
  <c r="FT2" i="7"/>
  <c r="FS2" i="7"/>
  <c r="FR2" i="7"/>
  <c r="FQ2" i="7"/>
  <c r="FJ2" i="7"/>
  <c r="FI2" i="7"/>
  <c r="FH2" i="7"/>
  <c r="FG2" i="7"/>
  <c r="FF2" i="7"/>
  <c r="FE2" i="7"/>
  <c r="FD2" i="7"/>
  <c r="FC2" i="7"/>
  <c r="FB2" i="7"/>
  <c r="FA2" i="7"/>
  <c r="EZ2" i="7"/>
  <c r="EY2" i="7"/>
  <c r="EX2" i="7"/>
  <c r="EW2" i="7"/>
  <c r="EV2" i="7"/>
  <c r="EU2" i="7"/>
  <c r="ET2" i="7"/>
  <c r="ES2" i="7"/>
  <c r="ER2" i="7"/>
  <c r="EQ2" i="7"/>
  <c r="EP2" i="7"/>
  <c r="EO2" i="7"/>
  <c r="EN2" i="7"/>
  <c r="EM2" i="7"/>
  <c r="EL2" i="7"/>
  <c r="EK2" i="7"/>
  <c r="EJ2" i="7"/>
  <c r="EI2" i="7"/>
  <c r="EH2" i="7"/>
  <c r="EG2" i="7"/>
  <c r="EF2" i="7"/>
  <c r="EE2" i="7"/>
  <c r="ED2" i="7"/>
  <c r="EC2" i="7"/>
  <c r="EB2" i="7"/>
  <c r="EA2" i="7"/>
  <c r="DV2" i="7"/>
  <c r="DU2" i="7"/>
  <c r="DT2" i="7"/>
  <c r="DS2" i="7"/>
  <c r="DR2" i="7"/>
  <c r="DQ2" i="7"/>
  <c r="DP2" i="7"/>
  <c r="DO2" i="7"/>
  <c r="DN2" i="7"/>
  <c r="DK2" i="7"/>
  <c r="DJ2" i="7"/>
  <c r="DI2" i="7"/>
  <c r="DH2" i="7"/>
  <c r="DG2" i="7"/>
  <c r="DF2" i="7"/>
  <c r="DE2" i="7"/>
  <c r="DD2" i="7"/>
  <c r="DC2" i="7"/>
  <c r="DB2" i="7"/>
  <c r="DA2" i="7"/>
  <c r="CV2" i="7"/>
  <c r="CU2" i="7"/>
  <c r="CT2" i="7"/>
  <c r="CS2" i="7"/>
  <c r="GN2" i="7" s="1"/>
  <c r="CR2" i="7"/>
  <c r="GM2" i="7" s="1"/>
  <c r="CQ2" i="7"/>
  <c r="GL2" i="7" s="1"/>
  <c r="CP2" i="7"/>
  <c r="GJ2" i="7" s="1"/>
  <c r="GK2" i="7" s="1"/>
  <c r="CO2" i="7"/>
  <c r="DZ2" i="7" s="1"/>
  <c r="CN2" i="7"/>
  <c r="DY2" i="7" s="1"/>
  <c r="CM2" i="7"/>
  <c r="DX2" i="7" s="1"/>
  <c r="CL2" i="7"/>
  <c r="DW2" i="7" s="1"/>
  <c r="CG2" i="7" a="1"/>
  <c r="CG2" i="7" s="1"/>
  <c r="CF2" i="7"/>
  <c r="AV2" i="7"/>
  <c r="N2" i="7"/>
  <c r="J2" i="7"/>
  <c r="G2" i="7"/>
  <c r="HX33" i="7" a="1"/>
  <c r="HX33" i="7" s="1"/>
  <c r="IW33" i="7" s="1"/>
  <c r="HW33" i="7" a="1"/>
  <c r="HW33" i="7" s="1"/>
  <c r="IV33" i="7" s="1"/>
  <c r="HV33" i="7" a="1"/>
  <c r="HV33" i="7" s="1"/>
  <c r="IU33" i="7" s="1"/>
  <c r="HU33" i="7" a="1"/>
  <c r="HU33" i="7" s="1"/>
  <c r="IT33" i="7" s="1"/>
  <c r="HT33" i="7" a="1"/>
  <c r="HT33" i="7" s="1"/>
  <c r="IS33" i="7" s="1"/>
  <c r="HS33" i="7" a="1"/>
  <c r="HS33" i="7" s="1"/>
  <c r="IR33" i="7" s="1"/>
  <c r="HR33" i="7" a="1"/>
  <c r="HR33" i="7" s="1"/>
  <c r="IQ33" i="7" s="1"/>
  <c r="HQ33" i="7" a="1"/>
  <c r="HQ33" i="7" s="1"/>
  <c r="IP33" i="7" s="1"/>
  <c r="HP33" i="7" a="1"/>
  <c r="HP33" i="7" s="1"/>
  <c r="IO33" i="7" s="1"/>
  <c r="HL33" i="7"/>
  <c r="HJ33" i="7"/>
  <c r="HH33" i="7"/>
  <c r="HB33" i="7"/>
  <c r="HA33" i="7"/>
  <c r="GZ33" i="7"/>
  <c r="GY33" i="7"/>
  <c r="GX33" i="7"/>
  <c r="GW33" i="7"/>
  <c r="GV33" i="7"/>
  <c r="GU33" i="7"/>
  <c r="GT33" i="7"/>
  <c r="GP33" i="7"/>
  <c r="GI33" i="7"/>
  <c r="GH33" i="7"/>
  <c r="GG33" i="7"/>
  <c r="GF33" i="7"/>
  <c r="GE33" i="7"/>
  <c r="GB33" i="7"/>
  <c r="GA33" i="7"/>
  <c r="FZ33" i="7"/>
  <c r="FY33" i="7"/>
  <c r="FW33" i="7"/>
  <c r="FV33" i="7"/>
  <c r="FU33" i="7"/>
  <c r="FT33" i="7"/>
  <c r="FS33" i="7"/>
  <c r="FR33" i="7"/>
  <c r="FQ33" i="7"/>
  <c r="FJ33" i="7"/>
  <c r="FI33" i="7"/>
  <c r="FH33" i="7"/>
  <c r="FG33" i="7"/>
  <c r="FF33" i="7"/>
  <c r="FP33" i="7" s="1"/>
  <c r="FE33" i="7"/>
  <c r="FD33" i="7"/>
  <c r="FB33" i="7"/>
  <c r="FA33" i="7"/>
  <c r="EZ33" i="7"/>
  <c r="EY33" i="7"/>
  <c r="EX33" i="7"/>
  <c r="EW33" i="7"/>
  <c r="EV33" i="7"/>
  <c r="EU33" i="7"/>
  <c r="ET33" i="7"/>
  <c r="ES33" i="7"/>
  <c r="ER33" i="7"/>
  <c r="EQ33" i="7"/>
  <c r="EP33" i="7"/>
  <c r="EO33" i="7"/>
  <c r="EN33" i="7"/>
  <c r="EM33" i="7"/>
  <c r="EL33" i="7"/>
  <c r="EK33" i="7"/>
  <c r="EJ33" i="7"/>
  <c r="EI33" i="7"/>
  <c r="EH33" i="7"/>
  <c r="EG33" i="7"/>
  <c r="EF33" i="7"/>
  <c r="EE33" i="7"/>
  <c r="ED33" i="7"/>
  <c r="EC33" i="7"/>
  <c r="EB33" i="7"/>
  <c r="EA33" i="7"/>
  <c r="DU33" i="7"/>
  <c r="DT33" i="7"/>
  <c r="DS33" i="7"/>
  <c r="DR33" i="7"/>
  <c r="DQ33" i="7"/>
  <c r="DP33" i="7"/>
  <c r="DO33" i="7"/>
  <c r="DN33" i="7"/>
  <c r="DK33" i="7"/>
  <c r="DJ33" i="7"/>
  <c r="DI33" i="7"/>
  <c r="DH33" i="7"/>
  <c r="DG33" i="7"/>
  <c r="DF33" i="7"/>
  <c r="DE33" i="7"/>
  <c r="DD33" i="7"/>
  <c r="DB33" i="7"/>
  <c r="DA33" i="7"/>
  <c r="CV33" i="7"/>
  <c r="CU33" i="7"/>
  <c r="CT33" i="7"/>
  <c r="CS33" i="7"/>
  <c r="GN33" i="7" s="1"/>
  <c r="CR33" i="7"/>
  <c r="GM33" i="7" s="1"/>
  <c r="CQ33" i="7"/>
  <c r="GL33" i="7" s="1"/>
  <c r="CP33" i="7"/>
  <c r="GJ33" i="7" s="1"/>
  <c r="GK33" i="7" s="1"/>
  <c r="CO33" i="7"/>
  <c r="DZ33" i="7" s="1"/>
  <c r="CN33" i="7"/>
  <c r="DY33" i="7" s="1"/>
  <c r="CM33" i="7"/>
  <c r="DX33" i="7" s="1"/>
  <c r="CL33" i="7"/>
  <c r="DW33" i="7" s="1"/>
  <c r="CG33" i="7" a="1"/>
  <c r="CG33" i="7" s="1"/>
  <c r="CF33" i="7"/>
  <c r="AV33" i="7"/>
  <c r="J33" i="7"/>
  <c r="G33" i="7"/>
  <c r="HX32" i="7" a="1"/>
  <c r="HX32" i="7" s="1"/>
  <c r="IW32" i="7" s="1"/>
  <c r="HW32" i="7" a="1"/>
  <c r="HW32" i="7" s="1"/>
  <c r="IV32" i="7" s="1"/>
  <c r="HV32" i="7" a="1"/>
  <c r="HV32" i="7" s="1"/>
  <c r="IU32" i="7" s="1"/>
  <c r="HU32" i="7" a="1"/>
  <c r="HU32" i="7" s="1"/>
  <c r="IT32" i="7" s="1"/>
  <c r="HT32" i="7" a="1"/>
  <c r="HT32" i="7" s="1"/>
  <c r="IS32" i="7" s="1"/>
  <c r="HS32" i="7" a="1"/>
  <c r="HS32" i="7" s="1"/>
  <c r="IR32" i="7" s="1"/>
  <c r="HR32" i="7" a="1"/>
  <c r="HR32" i="7" s="1"/>
  <c r="IQ32" i="7" s="1"/>
  <c r="HQ32" i="7" a="1"/>
  <c r="HQ32" i="7" s="1"/>
  <c r="IP32" i="7" s="1"/>
  <c r="HP32" i="7" a="1"/>
  <c r="HP32" i="7" s="1"/>
  <c r="IO32" i="7" s="1"/>
  <c r="HL32" i="7"/>
  <c r="HJ32" i="7"/>
  <c r="HH32" i="7"/>
  <c r="HB32" i="7"/>
  <c r="HA32" i="7"/>
  <c r="GZ32" i="7"/>
  <c r="GY32" i="7"/>
  <c r="GX32" i="7"/>
  <c r="GW32" i="7"/>
  <c r="GV32" i="7"/>
  <c r="GU32" i="7"/>
  <c r="GT32" i="7"/>
  <c r="GP32" i="7"/>
  <c r="GI32" i="7"/>
  <c r="GH32" i="7"/>
  <c r="GG32" i="7"/>
  <c r="GF32" i="7"/>
  <c r="GE32" i="7"/>
  <c r="GB32" i="7"/>
  <c r="GA32" i="7"/>
  <c r="FZ32" i="7"/>
  <c r="FY32" i="7"/>
  <c r="FW32" i="7"/>
  <c r="FV32" i="7"/>
  <c r="FU32" i="7"/>
  <c r="FT32" i="7"/>
  <c r="FS32" i="7"/>
  <c r="FR32" i="7"/>
  <c r="FQ32" i="7"/>
  <c r="FJ32" i="7"/>
  <c r="FI32" i="7"/>
  <c r="FH32" i="7"/>
  <c r="FG32" i="7"/>
  <c r="FF32" i="7"/>
  <c r="FP32" i="7" s="1"/>
  <c r="FE32" i="7"/>
  <c r="FO32" i="7" s="1"/>
  <c r="FD32" i="7"/>
  <c r="FB32" i="7"/>
  <c r="FA32" i="7"/>
  <c r="EZ32" i="7"/>
  <c r="EY32" i="7"/>
  <c r="EX32" i="7"/>
  <c r="EW32" i="7"/>
  <c r="EV32" i="7"/>
  <c r="EU32" i="7"/>
  <c r="ET32" i="7"/>
  <c r="ES32" i="7"/>
  <c r="ER32" i="7"/>
  <c r="EQ32" i="7"/>
  <c r="EP32" i="7"/>
  <c r="EO32" i="7"/>
  <c r="EN32" i="7"/>
  <c r="EM32" i="7"/>
  <c r="EL32" i="7"/>
  <c r="EK32" i="7"/>
  <c r="EJ32" i="7"/>
  <c r="EI32" i="7"/>
  <c r="EH32" i="7"/>
  <c r="EG32" i="7"/>
  <c r="EF32" i="7"/>
  <c r="EE32" i="7"/>
  <c r="ED32" i="7"/>
  <c r="EC32" i="7"/>
  <c r="EB32" i="7"/>
  <c r="EA32" i="7"/>
  <c r="DU32" i="7"/>
  <c r="DT32" i="7"/>
  <c r="DS32" i="7"/>
  <c r="DR32" i="7"/>
  <c r="DQ32" i="7"/>
  <c r="DP32" i="7"/>
  <c r="DO32" i="7"/>
  <c r="DN32" i="7"/>
  <c r="DK32" i="7"/>
  <c r="DJ32" i="7"/>
  <c r="DI32" i="7"/>
  <c r="DH32" i="7"/>
  <c r="DG32" i="7"/>
  <c r="DF32" i="7"/>
  <c r="DE32" i="7"/>
  <c r="DD32" i="7"/>
  <c r="DB32" i="7"/>
  <c r="DA32" i="7"/>
  <c r="CV32" i="7"/>
  <c r="CU32" i="7"/>
  <c r="CT32" i="7"/>
  <c r="CS32" i="7"/>
  <c r="GN32" i="7" s="1"/>
  <c r="CR32" i="7"/>
  <c r="GM32" i="7" s="1"/>
  <c r="CQ32" i="7"/>
  <c r="GL32" i="7" s="1"/>
  <c r="CP32" i="7"/>
  <c r="GJ32" i="7" s="1"/>
  <c r="GK32" i="7" s="1"/>
  <c r="CO32" i="7"/>
  <c r="DZ32" i="7" s="1"/>
  <c r="CN32" i="7"/>
  <c r="DY32" i="7" s="1"/>
  <c r="CM32" i="7"/>
  <c r="DX32" i="7" s="1"/>
  <c r="CL32" i="7"/>
  <c r="DW32" i="7" s="1"/>
  <c r="CG32" i="7" a="1"/>
  <c r="CG32" i="7" s="1"/>
  <c r="CF32" i="7"/>
  <c r="AV32" i="7"/>
  <c r="J32" i="7"/>
  <c r="G32" i="7"/>
  <c r="HX31" i="7" a="1"/>
  <c r="HX31" i="7" s="1"/>
  <c r="IW31" i="7" s="1"/>
  <c r="HW31" i="7" a="1"/>
  <c r="HW31" i="7" s="1"/>
  <c r="IV31" i="7" s="1"/>
  <c r="HV31" i="7" a="1"/>
  <c r="HV31" i="7" s="1"/>
  <c r="IU31" i="7" s="1"/>
  <c r="HU31" i="7" a="1"/>
  <c r="HU31" i="7" s="1"/>
  <c r="IT31" i="7" s="1"/>
  <c r="HT31" i="7" a="1"/>
  <c r="HT31" i="7" s="1"/>
  <c r="IS31" i="7" s="1"/>
  <c r="HS31" i="7" a="1"/>
  <c r="HS31" i="7" s="1"/>
  <c r="IR31" i="7" s="1"/>
  <c r="HR31" i="7" a="1"/>
  <c r="HR31" i="7" s="1"/>
  <c r="IQ31" i="7" s="1"/>
  <c r="HQ31" i="7" a="1"/>
  <c r="HQ31" i="7" s="1"/>
  <c r="IP31" i="7" s="1"/>
  <c r="HP31" i="7" a="1"/>
  <c r="HP31" i="7" s="1"/>
  <c r="IO31" i="7" s="1"/>
  <c r="HL31" i="7"/>
  <c r="HJ31" i="7"/>
  <c r="HH31" i="7"/>
  <c r="HB31" i="7"/>
  <c r="HA31" i="7"/>
  <c r="GZ31" i="7"/>
  <c r="GY31" i="7"/>
  <c r="GX31" i="7"/>
  <c r="GW31" i="7"/>
  <c r="GV31" i="7"/>
  <c r="GU31" i="7"/>
  <c r="GT31" i="7"/>
  <c r="GP31" i="7"/>
  <c r="GI31" i="7"/>
  <c r="GH31" i="7"/>
  <c r="GG31" i="7"/>
  <c r="GF31" i="7"/>
  <c r="GE31" i="7"/>
  <c r="GB31" i="7"/>
  <c r="GA31" i="7"/>
  <c r="FZ31" i="7"/>
  <c r="FY31" i="7"/>
  <c r="FW31" i="7"/>
  <c r="FV31" i="7"/>
  <c r="FU31" i="7"/>
  <c r="FT31" i="7"/>
  <c r="FS31" i="7"/>
  <c r="FR31" i="7"/>
  <c r="FQ31" i="7"/>
  <c r="FJ31" i="7"/>
  <c r="FI31" i="7"/>
  <c r="FH31" i="7"/>
  <c r="FG31" i="7"/>
  <c r="FF31" i="7"/>
  <c r="FP31" i="7" s="1"/>
  <c r="FE31" i="7"/>
  <c r="FD31" i="7"/>
  <c r="FB31" i="7"/>
  <c r="FA31" i="7"/>
  <c r="EZ31" i="7"/>
  <c r="EY31" i="7"/>
  <c r="EX31" i="7"/>
  <c r="EW31" i="7"/>
  <c r="EV31" i="7"/>
  <c r="EU31" i="7"/>
  <c r="ET31" i="7"/>
  <c r="ES31" i="7"/>
  <c r="ER31" i="7"/>
  <c r="EQ31" i="7"/>
  <c r="EP31" i="7"/>
  <c r="EO31" i="7"/>
  <c r="EN31" i="7"/>
  <c r="EM31" i="7"/>
  <c r="EL31" i="7"/>
  <c r="EK31" i="7"/>
  <c r="EJ31" i="7"/>
  <c r="EI31" i="7"/>
  <c r="EH31" i="7"/>
  <c r="EG31" i="7"/>
  <c r="EF31" i="7"/>
  <c r="EE31" i="7"/>
  <c r="ED31" i="7"/>
  <c r="EC31" i="7"/>
  <c r="EB31" i="7"/>
  <c r="EA31" i="7"/>
  <c r="DU31" i="7"/>
  <c r="DT31" i="7"/>
  <c r="DS31" i="7"/>
  <c r="DR31" i="7"/>
  <c r="DQ31" i="7"/>
  <c r="DP31" i="7"/>
  <c r="DO31" i="7"/>
  <c r="DN31" i="7"/>
  <c r="DK31" i="7"/>
  <c r="DJ31" i="7"/>
  <c r="DI31" i="7"/>
  <c r="DH31" i="7"/>
  <c r="DG31" i="7"/>
  <c r="DF31" i="7"/>
  <c r="DE31" i="7"/>
  <c r="DD31" i="7"/>
  <c r="DB31" i="7"/>
  <c r="DA31" i="7"/>
  <c r="CV31" i="7"/>
  <c r="CU31" i="7"/>
  <c r="CT31" i="7"/>
  <c r="CS31" i="7"/>
  <c r="GN31" i="7" s="1"/>
  <c r="CR31" i="7"/>
  <c r="GM31" i="7" s="1"/>
  <c r="CQ31" i="7"/>
  <c r="GL31" i="7" s="1"/>
  <c r="CP31" i="7"/>
  <c r="GJ31" i="7" s="1"/>
  <c r="GK31" i="7" s="1"/>
  <c r="CO31" i="7"/>
  <c r="DZ31" i="7" s="1"/>
  <c r="CN31" i="7"/>
  <c r="DY31" i="7" s="1"/>
  <c r="CM31" i="7"/>
  <c r="DX31" i="7" s="1"/>
  <c r="CL31" i="7"/>
  <c r="DW31" i="7" s="1"/>
  <c r="CG31" i="7" a="1"/>
  <c r="CG31" i="7" s="1"/>
  <c r="CF31" i="7"/>
  <c r="AV31" i="7"/>
  <c r="J31" i="7"/>
  <c r="G31" i="7"/>
  <c r="I28" i="5"/>
  <c r="I27" i="5"/>
  <c r="I26" i="5"/>
  <c r="I25" i="5"/>
  <c r="I24" i="5"/>
  <c r="I23" i="5"/>
  <c r="I22" i="5"/>
  <c r="I21" i="5"/>
  <c r="I20" i="5"/>
  <c r="I19" i="5"/>
  <c r="I18" i="5"/>
  <c r="I17" i="5"/>
  <c r="I16" i="5"/>
  <c r="I15" i="5"/>
  <c r="I14" i="5"/>
  <c r="I13" i="5"/>
  <c r="I12" i="5"/>
  <c r="I11" i="5"/>
  <c r="I10" i="5"/>
  <c r="I9" i="5"/>
  <c r="I8" i="5"/>
  <c r="I7" i="5"/>
  <c r="I6" i="5"/>
  <c r="I5" i="5"/>
  <c r="AW20" i="3"/>
  <c r="AW3" i="3"/>
  <c r="AW4" i="3"/>
  <c r="AW5" i="3"/>
  <c r="AW6" i="3"/>
  <c r="AW7" i="3"/>
  <c r="AW8" i="3"/>
  <c r="AW9" i="3"/>
  <c r="AW10" i="3"/>
  <c r="AW11" i="3"/>
  <c r="AW12" i="3"/>
  <c r="AW13" i="3"/>
  <c r="AW14" i="3"/>
  <c r="AW15" i="3"/>
  <c r="AW16" i="3"/>
  <c r="AW17" i="3"/>
  <c r="AW18" i="3"/>
  <c r="AW19" i="3"/>
  <c r="AW21" i="3"/>
  <c r="AW22" i="3"/>
  <c r="AW2" i="3"/>
  <c r="J20" i="3"/>
  <c r="IL20" i="3"/>
  <c r="HX20" i="3" a="1"/>
  <c r="HX20" i="3" s="1"/>
  <c r="IW20" i="3" s="1"/>
  <c r="HW20" i="3" a="1"/>
  <c r="HW20" i="3" s="1"/>
  <c r="IV20" i="3" s="1"/>
  <c r="HV20" i="3" a="1"/>
  <c r="HV20" i="3" s="1"/>
  <c r="IU20" i="3" s="1"/>
  <c r="HU20" i="3" a="1"/>
  <c r="HU20" i="3" s="1"/>
  <c r="IT20" i="3" s="1"/>
  <c r="HT20" i="3" a="1"/>
  <c r="HT20" i="3" s="1"/>
  <c r="IS20" i="3" s="1"/>
  <c r="HS20" i="3" a="1"/>
  <c r="HS20" i="3" s="1"/>
  <c r="IR20" i="3" s="1"/>
  <c r="HR20" i="3" a="1"/>
  <c r="HR20" i="3" s="1"/>
  <c r="IQ20" i="3" s="1"/>
  <c r="HQ20" i="3" a="1"/>
  <c r="HQ20" i="3" s="1"/>
  <c r="IP20" i="3" s="1"/>
  <c r="HP20" i="3" a="1"/>
  <c r="HP20" i="3" s="1"/>
  <c r="IO20" i="3" s="1"/>
  <c r="HL20" i="3"/>
  <c r="HJ20" i="3"/>
  <c r="HH20" i="3"/>
  <c r="HI20" i="3" s="1"/>
  <c r="HB20" i="3"/>
  <c r="HA20" i="3"/>
  <c r="GZ20" i="3"/>
  <c r="GY20" i="3"/>
  <c r="GX20" i="3"/>
  <c r="GW20" i="3"/>
  <c r="GV20" i="3"/>
  <c r="GU20" i="3"/>
  <c r="GT20" i="3"/>
  <c r="GP20" i="3"/>
  <c r="GI20" i="3"/>
  <c r="GH20" i="3"/>
  <c r="GG20" i="3"/>
  <c r="GF20" i="3"/>
  <c r="GE20" i="3"/>
  <c r="GD20" i="3"/>
  <c r="GC20" i="3"/>
  <c r="GB20" i="3"/>
  <c r="GA20" i="3"/>
  <c r="FZ20" i="3"/>
  <c r="FY20" i="3"/>
  <c r="FX20" i="3"/>
  <c r="FW20" i="3"/>
  <c r="FV20" i="3"/>
  <c r="FU20" i="3"/>
  <c r="FT20" i="3"/>
  <c r="FS20" i="3"/>
  <c r="FR20" i="3"/>
  <c r="FQ20" i="3"/>
  <c r="FJ20" i="3"/>
  <c r="FI20" i="3"/>
  <c r="FH20" i="3"/>
  <c r="FG20" i="3"/>
  <c r="FF20" i="3"/>
  <c r="FP20" i="3" s="1"/>
  <c r="FE20" i="3"/>
  <c r="FD20" i="3"/>
  <c r="FC20" i="3"/>
  <c r="FB20" i="3"/>
  <c r="FA20" i="3"/>
  <c r="EZ20" i="3"/>
  <c r="EY20" i="3"/>
  <c r="EX20" i="3"/>
  <c r="EW20" i="3"/>
  <c r="EV20" i="3"/>
  <c r="EU20" i="3"/>
  <c r="ET20" i="3"/>
  <c r="ES20" i="3"/>
  <c r="ER20" i="3"/>
  <c r="EQ20" i="3"/>
  <c r="EP20" i="3"/>
  <c r="EO20" i="3"/>
  <c r="EN20" i="3"/>
  <c r="EM20" i="3"/>
  <c r="EL20" i="3"/>
  <c r="EK20" i="3"/>
  <c r="EJ20" i="3"/>
  <c r="EI20" i="3"/>
  <c r="EH20" i="3"/>
  <c r="EG20" i="3"/>
  <c r="EF20" i="3"/>
  <c r="EE20" i="3"/>
  <c r="ED20" i="3"/>
  <c r="EC20" i="3"/>
  <c r="EB20" i="3"/>
  <c r="EA20" i="3"/>
  <c r="DV20" i="3"/>
  <c r="DU20" i="3"/>
  <c r="DT20" i="3"/>
  <c r="DS20" i="3"/>
  <c r="DR20" i="3"/>
  <c r="DQ20" i="3"/>
  <c r="DP20" i="3"/>
  <c r="DO20" i="3"/>
  <c r="DN20" i="3"/>
  <c r="DK20" i="3"/>
  <c r="DJ20" i="3"/>
  <c r="DI20" i="3"/>
  <c r="DH20" i="3"/>
  <c r="DG20" i="3"/>
  <c r="DF20" i="3"/>
  <c r="DE20" i="3"/>
  <c r="DD20" i="3"/>
  <c r="DC20" i="3"/>
  <c r="DB20" i="3"/>
  <c r="DA20" i="3"/>
  <c r="CV20" i="3"/>
  <c r="CU20" i="3"/>
  <c r="CT20" i="3"/>
  <c r="CS20" i="3"/>
  <c r="GN20" i="3" s="1"/>
  <c r="CR20" i="3"/>
  <c r="GM20" i="3" s="1"/>
  <c r="CQ20" i="3"/>
  <c r="GL20" i="3" s="1"/>
  <c r="CP20" i="3"/>
  <c r="GJ20" i="3" s="1"/>
  <c r="GK20" i="3" s="1"/>
  <c r="CO20" i="3"/>
  <c r="DZ20" i="3" s="1"/>
  <c r="CN20" i="3"/>
  <c r="DY20" i="3" s="1"/>
  <c r="CM20" i="3"/>
  <c r="DX20" i="3" s="1"/>
  <c r="CL20" i="3"/>
  <c r="DW20" i="3" s="1"/>
  <c r="CG20" i="3" a="1"/>
  <c r="CG20" i="3" s="1"/>
  <c r="CF20" i="3"/>
  <c r="AV20" i="3"/>
  <c r="G20" i="3"/>
  <c r="CK5" i="8" l="1"/>
  <c r="CZ5" i="8" s="1"/>
  <c r="FK6" i="8"/>
  <c r="IN2" i="8"/>
  <c r="IX2" i="8" s="1"/>
  <c r="FO5" i="8"/>
  <c r="HI4" i="8"/>
  <c r="HI2" i="8"/>
  <c r="HI6" i="8"/>
  <c r="FM6" i="8"/>
  <c r="FL3" i="8"/>
  <c r="FN2" i="8"/>
  <c r="HI5" i="8"/>
  <c r="HC4" i="8"/>
  <c r="FP5" i="8"/>
  <c r="FK5" i="8"/>
  <c r="FN5" i="8"/>
  <c r="FL5" i="8"/>
  <c r="FO3" i="8"/>
  <c r="FM5" i="8"/>
  <c r="FO4" i="8"/>
  <c r="HC3" i="8"/>
  <c r="FL4" i="8"/>
  <c r="FM4" i="8"/>
  <c r="HC5" i="8"/>
  <c r="IN5" i="8"/>
  <c r="IX5" i="8" s="1"/>
  <c r="FK2" i="8"/>
  <c r="FM3" i="8"/>
  <c r="FN3" i="8"/>
  <c r="FM2" i="8"/>
  <c r="AX2" i="8"/>
  <c r="IM4" i="8"/>
  <c r="CH4" i="8"/>
  <c r="CW4" i="8" s="1"/>
  <c r="CK4" i="8"/>
  <c r="CZ4" i="8" s="1"/>
  <c r="DL4" i="8"/>
  <c r="CJ4" i="8"/>
  <c r="CY4" i="8" s="1"/>
  <c r="CI4" i="8"/>
  <c r="CX4" i="8" s="1"/>
  <c r="IN4" i="8"/>
  <c r="IX4" i="8" s="1"/>
  <c r="DM4" i="8" a="1"/>
  <c r="DM4" i="8" s="1"/>
  <c r="IR5" i="8"/>
  <c r="DM5" i="8" a="1"/>
  <c r="DM5" i="8" s="1"/>
  <c r="CK3" i="8"/>
  <c r="CZ3" i="8" s="1"/>
  <c r="CJ3" i="8"/>
  <c r="CY3" i="8" s="1"/>
  <c r="DM3" i="8" a="1"/>
  <c r="DM3" i="8" s="1"/>
  <c r="IN3" i="8"/>
  <c r="IX3" i="8" s="1"/>
  <c r="CH3" i="8"/>
  <c r="CW3" i="8" s="1"/>
  <c r="IM3" i="8"/>
  <c r="DL3" i="8"/>
  <c r="HC2" i="8"/>
  <c r="FK4" i="8"/>
  <c r="DL5" i="8"/>
  <c r="CJ5" i="8"/>
  <c r="CY5" i="8" s="1"/>
  <c r="FN4" i="8"/>
  <c r="CI5" i="8"/>
  <c r="CX5" i="8" s="1"/>
  <c r="IM5" i="8"/>
  <c r="FK3" i="8"/>
  <c r="IM2" i="8"/>
  <c r="CK2" i="8"/>
  <c r="CZ2" i="8" s="1"/>
  <c r="CI2" i="8"/>
  <c r="CX2" i="8" s="1"/>
  <c r="DM2" i="8" a="1"/>
  <c r="DM2" i="8" s="1"/>
  <c r="CH2" i="8"/>
  <c r="CW2" i="8" s="1"/>
  <c r="DL2" i="8"/>
  <c r="FO2" i="8"/>
  <c r="FL2" i="8"/>
  <c r="DL6" i="8"/>
  <c r="CH6" i="8"/>
  <c r="CW6" i="8" s="1"/>
  <c r="IN6" i="8"/>
  <c r="IX6" i="8" s="1"/>
  <c r="DM6" i="8" a="1"/>
  <c r="DM6" i="8" s="1"/>
  <c r="CJ6" i="8"/>
  <c r="CY6" i="8" s="1"/>
  <c r="CK6" i="8"/>
  <c r="CZ6" i="8" s="1"/>
  <c r="CI6" i="8"/>
  <c r="CX6" i="8" s="1"/>
  <c r="FO6" i="8"/>
  <c r="FN6" i="8"/>
  <c r="FL6" i="8"/>
  <c r="HC6" i="8"/>
  <c r="FN4" i="7"/>
  <c r="FN20" i="7"/>
  <c r="FN22" i="7"/>
  <c r="HI29" i="7"/>
  <c r="HI31" i="7"/>
  <c r="FN15" i="7"/>
  <c r="FN33" i="7"/>
  <c r="FO19" i="7"/>
  <c r="DL26" i="7"/>
  <c r="HI7" i="7"/>
  <c r="HI21" i="7"/>
  <c r="HI27" i="7"/>
  <c r="FK28" i="7"/>
  <c r="FL29" i="7"/>
  <c r="HI3" i="7"/>
  <c r="HI30" i="7"/>
  <c r="HI25" i="7"/>
  <c r="FM25" i="7"/>
  <c r="CK25" i="7"/>
  <c r="CZ25" i="7" s="1"/>
  <c r="HI32" i="7"/>
  <c r="HI6" i="7"/>
  <c r="FK25" i="7"/>
  <c r="FN31" i="7"/>
  <c r="FL25" i="7"/>
  <c r="FK31" i="7"/>
  <c r="HI13" i="7"/>
  <c r="HI19" i="7"/>
  <c r="FK23" i="7"/>
  <c r="FK4" i="7"/>
  <c r="FL28" i="7"/>
  <c r="HI5" i="7"/>
  <c r="IM16" i="7"/>
  <c r="FO22" i="7"/>
  <c r="FO31" i="7"/>
  <c r="FM23" i="7"/>
  <c r="HI9" i="7"/>
  <c r="FO9" i="7"/>
  <c r="FO18" i="7"/>
  <c r="FO25" i="7"/>
  <c r="HI11" i="7"/>
  <c r="HI33" i="7"/>
  <c r="HI2" i="7"/>
  <c r="FK8" i="7"/>
  <c r="CJ25" i="7"/>
  <c r="CY25" i="7" s="1"/>
  <c r="DL25" i="7"/>
  <c r="FK32" i="7"/>
  <c r="HI24" i="7"/>
  <c r="FL32" i="7"/>
  <c r="HI15" i="7"/>
  <c r="FK5" i="7"/>
  <c r="FL9" i="7"/>
  <c r="FL15" i="7"/>
  <c r="HI18" i="7"/>
  <c r="IM19" i="7"/>
  <c r="HI26" i="7"/>
  <c r="FK29" i="7"/>
  <c r="CI3" i="7"/>
  <c r="CX3" i="7" s="1"/>
  <c r="FL5" i="7"/>
  <c r="FO13" i="7"/>
  <c r="HI23" i="7"/>
  <c r="FN32" i="7"/>
  <c r="HI20" i="7"/>
  <c r="FM29" i="7"/>
  <c r="FO8" i="7"/>
  <c r="FM28" i="7"/>
  <c r="FO33" i="7"/>
  <c r="FK33" i="7"/>
  <c r="CJ18" i="7"/>
  <c r="CY18" i="7" s="1"/>
  <c r="IN18" i="7"/>
  <c r="IX18" i="7" s="1"/>
  <c r="IM18" i="7"/>
  <c r="IM24" i="7"/>
  <c r="CI24" i="7"/>
  <c r="CX24" i="7" s="1"/>
  <c r="CK8" i="7"/>
  <c r="CZ8" i="7" s="1"/>
  <c r="IM8" i="7"/>
  <c r="CH12" i="7"/>
  <c r="CW12" i="7" s="1"/>
  <c r="FK20" i="7"/>
  <c r="FL17" i="7"/>
  <c r="FL20" i="7"/>
  <c r="FM16" i="7"/>
  <c r="CK11" i="7"/>
  <c r="CZ11" i="7" s="1"/>
  <c r="FM20" i="7"/>
  <c r="DM12" i="7" a="1"/>
  <c r="DM12" i="7" s="1"/>
  <c r="IN12" i="7"/>
  <c r="IX12" i="7" s="1"/>
  <c r="CJ12" i="7"/>
  <c r="CY12" i="7" s="1"/>
  <c r="HC24" i="7"/>
  <c r="FL33" i="7"/>
  <c r="HC32" i="7"/>
  <c r="HC14" i="7"/>
  <c r="FM33" i="7"/>
  <c r="CJ19" i="7"/>
  <c r="CY19" i="7" s="1"/>
  <c r="FK17" i="7"/>
  <c r="FM32" i="7"/>
  <c r="HI16" i="7"/>
  <c r="FK16" i="7"/>
  <c r="HI28" i="7"/>
  <c r="FO4" i="7"/>
  <c r="CI10" i="7"/>
  <c r="CX10" i="7" s="1"/>
  <c r="FL10" i="7"/>
  <c r="IN10" i="7"/>
  <c r="IX10" i="7" s="1"/>
  <c r="HI17" i="7"/>
  <c r="FK24" i="7"/>
  <c r="CH3" i="7"/>
  <c r="CW3" i="7" s="1"/>
  <c r="FL3" i="7"/>
  <c r="HC4" i="7"/>
  <c r="CK10" i="7"/>
  <c r="CZ10" i="7" s="1"/>
  <c r="FK19" i="7"/>
  <c r="FM3" i="7"/>
  <c r="FL4" i="7"/>
  <c r="DL10" i="7"/>
  <c r="FO15" i="7"/>
  <c r="FL19" i="7"/>
  <c r="CK3" i="7"/>
  <c r="CZ3" i="7" s="1"/>
  <c r="DL3" i="7"/>
  <c r="FK13" i="7"/>
  <c r="FM19" i="7"/>
  <c r="IN5" i="7"/>
  <c r="IX5" i="7" s="1"/>
  <c r="DM5" i="7" a="1"/>
  <c r="DM5" i="7" s="1"/>
  <c r="CJ5" i="7"/>
  <c r="CY5" i="7" s="1"/>
  <c r="DL5" i="7"/>
  <c r="CI5" i="7"/>
  <c r="CX5" i="7" s="1"/>
  <c r="HC3" i="7"/>
  <c r="CH5" i="7"/>
  <c r="CW5" i="7" s="1"/>
  <c r="HC33" i="7"/>
  <c r="CJ23" i="7"/>
  <c r="CY23" i="7" s="1"/>
  <c r="CI23" i="7"/>
  <c r="CX23" i="7" s="1"/>
  <c r="DL17" i="7"/>
  <c r="CJ17" i="7"/>
  <c r="CY17" i="7" s="1"/>
  <c r="CI17" i="7"/>
  <c r="CX17" i="7" s="1"/>
  <c r="CK14" i="7"/>
  <c r="CZ14" i="7" s="1"/>
  <c r="IM14" i="7"/>
  <c r="IN14" i="7"/>
  <c r="IX14" i="7" s="1"/>
  <c r="HC31" i="7"/>
  <c r="FO7" i="7"/>
  <c r="FN7" i="7"/>
  <c r="HC21" i="7"/>
  <c r="FO24" i="7"/>
  <c r="FO2" i="7"/>
  <c r="FL13" i="7"/>
  <c r="FK7" i="7"/>
  <c r="CH16" i="7"/>
  <c r="CW16" i="7" s="1"/>
  <c r="IN16" i="7"/>
  <c r="IX16" i="7" s="1"/>
  <c r="DL16" i="7"/>
  <c r="CJ16" i="7"/>
  <c r="CY16" i="7" s="1"/>
  <c r="DL22" i="7"/>
  <c r="CH22" i="7"/>
  <c r="CW22" i="7" s="1"/>
  <c r="DM22" i="7" a="1"/>
  <c r="DM22" i="7" s="1"/>
  <c r="FO10" i="7"/>
  <c r="CI16" i="7"/>
  <c r="CX16" i="7" s="1"/>
  <c r="CK22" i="7"/>
  <c r="CZ22" i="7" s="1"/>
  <c r="FO27" i="7"/>
  <c r="FM7" i="7"/>
  <c r="FL11" i="7"/>
  <c r="FM11" i="7"/>
  <c r="FN21" i="7"/>
  <c r="FO21" i="7"/>
  <c r="FK3" i="7"/>
  <c r="HI4" i="7"/>
  <c r="HC6" i="7"/>
  <c r="FN10" i="7"/>
  <c r="FP10" i="7"/>
  <c r="HI12" i="7"/>
  <c r="FN13" i="7"/>
  <c r="HC20" i="7"/>
  <c r="FL22" i="7"/>
  <c r="HC22" i="7"/>
  <c r="FN3" i="7"/>
  <c r="FM5" i="7"/>
  <c r="HC5" i="7"/>
  <c r="FL7" i="7"/>
  <c r="FK11" i="7"/>
  <c r="FP3" i="7"/>
  <c r="FL8" i="7"/>
  <c r="FK14" i="7"/>
  <c r="CH8" i="7"/>
  <c r="CW8" i="7" s="1"/>
  <c r="FM8" i="7"/>
  <c r="HC11" i="7"/>
  <c r="FK9" i="7"/>
  <c r="DL13" i="7"/>
  <c r="CK13" i="7"/>
  <c r="CZ13" i="7" s="1"/>
  <c r="CH13" i="7"/>
  <c r="CW13" i="7" s="1"/>
  <c r="DL24" i="7"/>
  <c r="DM24" i="7" a="1"/>
  <c r="DM24" i="7" s="1"/>
  <c r="CK24" i="7"/>
  <c r="CZ24" i="7" s="1"/>
  <c r="IN24" i="7"/>
  <c r="IX24" i="7" s="1"/>
  <c r="CJ24" i="7"/>
  <c r="CY24" i="7" s="1"/>
  <c r="CH24" i="7"/>
  <c r="CW24" i="7" s="1"/>
  <c r="FK26" i="7"/>
  <c r="FM9" i="7"/>
  <c r="HC23" i="7"/>
  <c r="FL24" i="7"/>
  <c r="FL26" i="7"/>
  <c r="FL27" i="7"/>
  <c r="FK21" i="7"/>
  <c r="FP21" i="7"/>
  <c r="HC26" i="7"/>
  <c r="FO3" i="7"/>
  <c r="CI19" i="7"/>
  <c r="CX19" i="7" s="1"/>
  <c r="FM27" i="7"/>
  <c r="FM13" i="7"/>
  <c r="FM15" i="7"/>
  <c r="HC15" i="7"/>
  <c r="FL16" i="7"/>
  <c r="FL23" i="7"/>
  <c r="FM24" i="7"/>
  <c r="FN25" i="7"/>
  <c r="CK32" i="7"/>
  <c r="CZ32" i="7" s="1"/>
  <c r="DM32" i="7" a="1"/>
  <c r="DM32" i="7" s="1"/>
  <c r="DL32" i="7"/>
  <c r="CJ32" i="7"/>
  <c r="CY32" i="7" s="1"/>
  <c r="IM32" i="7"/>
  <c r="CI32" i="7"/>
  <c r="CX32" i="7" s="1"/>
  <c r="CH32" i="7"/>
  <c r="CW32" i="7" s="1"/>
  <c r="IN32" i="7"/>
  <c r="IX32" i="7" s="1"/>
  <c r="HC2" i="7"/>
  <c r="CH2" i="7"/>
  <c r="CW2" i="7" s="1"/>
  <c r="DM2" i="7" a="1"/>
  <c r="DM2" i="7" s="1"/>
  <c r="IN2" i="7"/>
  <c r="IX2" i="7" s="1"/>
  <c r="DL2" i="7"/>
  <c r="IM2" i="7"/>
  <c r="CK2" i="7"/>
  <c r="CZ2" i="7" s="1"/>
  <c r="CJ2" i="7"/>
  <c r="CY2" i="7" s="1"/>
  <c r="CI2" i="7"/>
  <c r="CX2" i="7" s="1"/>
  <c r="CJ33" i="7"/>
  <c r="CY33" i="7" s="1"/>
  <c r="CI33" i="7"/>
  <c r="CX33" i="7" s="1"/>
  <c r="DM33" i="7" a="1"/>
  <c r="DM33" i="7" s="1"/>
  <c r="DL33" i="7"/>
  <c r="IN33" i="7"/>
  <c r="IX33" i="7" s="1"/>
  <c r="IM33" i="7"/>
  <c r="FK30" i="7"/>
  <c r="FN30" i="7"/>
  <c r="FL30" i="7"/>
  <c r="FM30" i="7"/>
  <c r="FP30" i="7"/>
  <c r="CH33" i="7"/>
  <c r="CW33" i="7" s="1"/>
  <c r="CK33" i="7"/>
  <c r="CZ33" i="7" s="1"/>
  <c r="IN31" i="7"/>
  <c r="IX31" i="7" s="1"/>
  <c r="DM31" i="7" a="1"/>
  <c r="DM31" i="7" s="1"/>
  <c r="IM31" i="7"/>
  <c r="DL31" i="7"/>
  <c r="CH31" i="7"/>
  <c r="CW31" i="7" s="1"/>
  <c r="FO11" i="7"/>
  <c r="FN11" i="7"/>
  <c r="CI31" i="7"/>
  <c r="CX31" i="7" s="1"/>
  <c r="CJ31" i="7"/>
  <c r="CY31" i="7" s="1"/>
  <c r="IN6" i="7"/>
  <c r="IX6" i="7" s="1"/>
  <c r="DM6" i="7" a="1"/>
  <c r="DM6" i="7" s="1"/>
  <c r="DL6" i="7"/>
  <c r="CJ6" i="7"/>
  <c r="CY6" i="7" s="1"/>
  <c r="CH6" i="7"/>
  <c r="CW6" i="7" s="1"/>
  <c r="CK6" i="7"/>
  <c r="CZ6" i="7" s="1"/>
  <c r="IM6" i="7"/>
  <c r="CK31" i="7"/>
  <c r="CZ31" i="7" s="1"/>
  <c r="CI6" i="7"/>
  <c r="CX6" i="7" s="1"/>
  <c r="HC16" i="7"/>
  <c r="FN2" i="7"/>
  <c r="FM2" i="7"/>
  <c r="FP2" i="7"/>
  <c r="CH4" i="7"/>
  <c r="CW4" i="7" s="1"/>
  <c r="CK4" i="7"/>
  <c r="CZ4" i="7" s="1"/>
  <c r="CJ4" i="7"/>
  <c r="CY4" i="7" s="1"/>
  <c r="DL4" i="7"/>
  <c r="IM4" i="7"/>
  <c r="DM4" i="7" a="1"/>
  <c r="DM4" i="7" s="1"/>
  <c r="FK2" i="7"/>
  <c r="IN29" i="7"/>
  <c r="IX29" i="7" s="1"/>
  <c r="DL29" i="7"/>
  <c r="CH29" i="7"/>
  <c r="CW29" i="7" s="1"/>
  <c r="CI29" i="7"/>
  <c r="CX29" i="7" s="1"/>
  <c r="IM29" i="7"/>
  <c r="CJ29" i="7"/>
  <c r="CY29" i="7" s="1"/>
  <c r="DM29" i="7" a="1"/>
  <c r="DM29" i="7" s="1"/>
  <c r="CK29" i="7"/>
  <c r="CZ29" i="7" s="1"/>
  <c r="FL2" i="7"/>
  <c r="FL6" i="7"/>
  <c r="FM6" i="7"/>
  <c r="FP6" i="7"/>
  <c r="FN12" i="7"/>
  <c r="FO12" i="7"/>
  <c r="FL31" i="7"/>
  <c r="CH9" i="7"/>
  <c r="CW9" i="7" s="1"/>
  <c r="IN9" i="7"/>
  <c r="IX9" i="7" s="1"/>
  <c r="DL9" i="7"/>
  <c r="CI9" i="7"/>
  <c r="CX9" i="7" s="1"/>
  <c r="CK9" i="7"/>
  <c r="CZ9" i="7" s="1"/>
  <c r="CJ9" i="7"/>
  <c r="CY9" i="7" s="1"/>
  <c r="IM9" i="7"/>
  <c r="DM9" i="7" a="1"/>
  <c r="DM9" i="7" s="1"/>
  <c r="HC9" i="7"/>
  <c r="FL18" i="7"/>
  <c r="FN18" i="7"/>
  <c r="FK18" i="7"/>
  <c r="FP18" i="7"/>
  <c r="FM31" i="7"/>
  <c r="IN4" i="7"/>
  <c r="IX4" i="7" s="1"/>
  <c r="HC13" i="7"/>
  <c r="HC30" i="7"/>
  <c r="FK12" i="7"/>
  <c r="FP12" i="7"/>
  <c r="FM12" i="7"/>
  <c r="FO28" i="7"/>
  <c r="FN28" i="7"/>
  <c r="FK6" i="7"/>
  <c r="FO16" i="7"/>
  <c r="FN16" i="7"/>
  <c r="HI22" i="7"/>
  <c r="FO29" i="7"/>
  <c r="FN29" i="7"/>
  <c r="AX2" i="7"/>
  <c r="FP14" i="7"/>
  <c r="FL14" i="7"/>
  <c r="FM14" i="7"/>
  <c r="FO5" i="7"/>
  <c r="FN5" i="7"/>
  <c r="DL7" i="7"/>
  <c r="CH7" i="7"/>
  <c r="CW7" i="7" s="1"/>
  <c r="CK7" i="7"/>
  <c r="CZ7" i="7" s="1"/>
  <c r="CI7" i="7"/>
  <c r="CX7" i="7" s="1"/>
  <c r="IM7" i="7"/>
  <c r="CJ7" i="7"/>
  <c r="CY7" i="7" s="1"/>
  <c r="DM7" i="7" a="1"/>
  <c r="DM7" i="7" s="1"/>
  <c r="HC19" i="7"/>
  <c r="CH21" i="7"/>
  <c r="CW21" i="7" s="1"/>
  <c r="DM21" i="7" a="1"/>
  <c r="DM21" i="7" s="1"/>
  <c r="CJ21" i="7"/>
  <c r="CY21" i="7" s="1"/>
  <c r="IN21" i="7"/>
  <c r="IX21" i="7" s="1"/>
  <c r="IM21" i="7"/>
  <c r="CK21" i="7"/>
  <c r="CZ21" i="7" s="1"/>
  <c r="CI21" i="7"/>
  <c r="CX21" i="7" s="1"/>
  <c r="DL21" i="7"/>
  <c r="FN6" i="7"/>
  <c r="FO6" i="7"/>
  <c r="DM16" i="7" a="1"/>
  <c r="DM16" i="7" s="1"/>
  <c r="IN17" i="7"/>
  <c r="IX17" i="7" s="1"/>
  <c r="CH17" i="7"/>
  <c r="CW17" i="7" s="1"/>
  <c r="DM17" i="7" a="1"/>
  <c r="DM17" i="7" s="1"/>
  <c r="CK17" i="7"/>
  <c r="CZ17" i="7" s="1"/>
  <c r="IM17" i="7"/>
  <c r="FO23" i="7"/>
  <c r="FN23" i="7"/>
  <c r="HC28" i="7"/>
  <c r="CJ30" i="7"/>
  <c r="CY30" i="7" s="1"/>
  <c r="DM30" i="7" a="1"/>
  <c r="DM30" i="7" s="1"/>
  <c r="CK30" i="7"/>
  <c r="CZ30" i="7" s="1"/>
  <c r="CI30" i="7"/>
  <c r="CX30" i="7" s="1"/>
  <c r="IN30" i="7"/>
  <c r="IX30" i="7" s="1"/>
  <c r="DL30" i="7"/>
  <c r="FL12" i="7"/>
  <c r="CJ8" i="7"/>
  <c r="CY8" i="7" s="1"/>
  <c r="DM8" i="7" a="1"/>
  <c r="DM8" i="7" s="1"/>
  <c r="DL8" i="7"/>
  <c r="CI8" i="7"/>
  <c r="CX8" i="7" s="1"/>
  <c r="FP8" i="7"/>
  <c r="FN8" i="7"/>
  <c r="IN8" i="7"/>
  <c r="IX8" i="7" s="1"/>
  <c r="CH30" i="7"/>
  <c r="CW30" i="7" s="1"/>
  <c r="IM30" i="7"/>
  <c r="HC10" i="7"/>
  <c r="HC18" i="7"/>
  <c r="CH27" i="7"/>
  <c r="CW27" i="7" s="1"/>
  <c r="DM27" i="7" a="1"/>
  <c r="DM27" i="7" s="1"/>
  <c r="CK27" i="7"/>
  <c r="CZ27" i="7" s="1"/>
  <c r="CJ27" i="7"/>
  <c r="CY27" i="7" s="1"/>
  <c r="DL27" i="7"/>
  <c r="CI27" i="7"/>
  <c r="CX27" i="7" s="1"/>
  <c r="IM27" i="7"/>
  <c r="IM28" i="7"/>
  <c r="DL28" i="7"/>
  <c r="IN28" i="7"/>
  <c r="IX28" i="7" s="1"/>
  <c r="CI28" i="7"/>
  <c r="CX28" i="7" s="1"/>
  <c r="CH28" i="7"/>
  <c r="CW28" i="7" s="1"/>
  <c r="DM28" i="7" a="1"/>
  <c r="DM28" i="7" s="1"/>
  <c r="CK28" i="7"/>
  <c r="CZ28" i="7" s="1"/>
  <c r="CJ3" i="7"/>
  <c r="CY3" i="7" s="1"/>
  <c r="DM3" i="7" a="1"/>
  <c r="DM3" i="7" s="1"/>
  <c r="IN3" i="7"/>
  <c r="IX3" i="7" s="1"/>
  <c r="IN11" i="7"/>
  <c r="IX11" i="7" s="1"/>
  <c r="DM11" i="7" a="1"/>
  <c r="DM11" i="7" s="1"/>
  <c r="DL11" i="7"/>
  <c r="CH11" i="7"/>
  <c r="CW11" i="7" s="1"/>
  <c r="IM11" i="7"/>
  <c r="CJ11" i="7"/>
  <c r="CY11" i="7" s="1"/>
  <c r="CJ14" i="7"/>
  <c r="CY14" i="7" s="1"/>
  <c r="DM14" i="7" a="1"/>
  <c r="DM14" i="7" s="1"/>
  <c r="CI14" i="7"/>
  <c r="CX14" i="7" s="1"/>
  <c r="CH14" i="7"/>
  <c r="CW14" i="7" s="1"/>
  <c r="DL14" i="7"/>
  <c r="HC7" i="7"/>
  <c r="HI10" i="7"/>
  <c r="FM10" i="7"/>
  <c r="FO14" i="7"/>
  <c r="FN14" i="7"/>
  <c r="CH15" i="7"/>
  <c r="CW15" i="7" s="1"/>
  <c r="CI15" i="7"/>
  <c r="CX15" i="7" s="1"/>
  <c r="CJ15" i="7"/>
  <c r="CY15" i="7" s="1"/>
  <c r="DM15" i="7" a="1"/>
  <c r="DM15" i="7" s="1"/>
  <c r="IN15" i="7"/>
  <c r="IX15" i="7" s="1"/>
  <c r="IM15" i="7"/>
  <c r="CK15" i="7"/>
  <c r="CZ15" i="7" s="1"/>
  <c r="CH25" i="7"/>
  <c r="CW25" i="7" s="1"/>
  <c r="IN25" i="7"/>
  <c r="IX25" i="7" s="1"/>
  <c r="DM25" i="7" a="1"/>
  <c r="DM25" i="7" s="1"/>
  <c r="CI25" i="7"/>
  <c r="CX25" i="7" s="1"/>
  <c r="HC17" i="7"/>
  <c r="CJ20" i="7"/>
  <c r="CY20" i="7" s="1"/>
  <c r="IM20" i="7"/>
  <c r="CK20" i="7"/>
  <c r="CZ20" i="7" s="1"/>
  <c r="CI20" i="7"/>
  <c r="CX20" i="7" s="1"/>
  <c r="IN20" i="7"/>
  <c r="IX20" i="7" s="1"/>
  <c r="DL20" i="7"/>
  <c r="CH20" i="7"/>
  <c r="CW20" i="7" s="1"/>
  <c r="CJ26" i="7"/>
  <c r="CY26" i="7" s="1"/>
  <c r="CI26" i="7"/>
  <c r="CX26" i="7" s="1"/>
  <c r="CK26" i="7"/>
  <c r="CZ26" i="7" s="1"/>
  <c r="IN26" i="7"/>
  <c r="IX26" i="7" s="1"/>
  <c r="DM26" i="7" a="1"/>
  <c r="DM26" i="7" s="1"/>
  <c r="HI8" i="7"/>
  <c r="HC8" i="7"/>
  <c r="IN23" i="7"/>
  <c r="IX23" i="7" s="1"/>
  <c r="DL23" i="7"/>
  <c r="CH23" i="7"/>
  <c r="CW23" i="7" s="1"/>
  <c r="IM23" i="7"/>
  <c r="DM23" i="7" a="1"/>
  <c r="DM23" i="7" s="1"/>
  <c r="CK23" i="7"/>
  <c r="CZ23" i="7" s="1"/>
  <c r="HC25" i="7"/>
  <c r="CH26" i="7"/>
  <c r="CW26" i="7" s="1"/>
  <c r="FO17" i="7"/>
  <c r="FN17" i="7"/>
  <c r="DL18" i="7"/>
  <c r="CI18" i="7"/>
  <c r="CX18" i="7" s="1"/>
  <c r="DM18" i="7" a="1"/>
  <c r="DM18" i="7" s="1"/>
  <c r="CK18" i="7"/>
  <c r="CZ18" i="7" s="1"/>
  <c r="CH18" i="7"/>
  <c r="CW18" i="7" s="1"/>
  <c r="FL21" i="7"/>
  <c r="FK22" i="7"/>
  <c r="HC12" i="7"/>
  <c r="FP17" i="7"/>
  <c r="FM17" i="7"/>
  <c r="FM18" i="7"/>
  <c r="FM21" i="7"/>
  <c r="FP27" i="7"/>
  <c r="FK27" i="7"/>
  <c r="FN27" i="7"/>
  <c r="FM22" i="7"/>
  <c r="FM26" i="7"/>
  <c r="DM10" i="7" a="1"/>
  <c r="DM10" i="7" s="1"/>
  <c r="IM10" i="7"/>
  <c r="CJ10" i="7"/>
  <c r="CY10" i="7" s="1"/>
  <c r="IM5" i="7"/>
  <c r="CK5" i="7"/>
  <c r="CZ5" i="7" s="1"/>
  <c r="IN13" i="7"/>
  <c r="IX13" i="7" s="1"/>
  <c r="DM13" i="7" a="1"/>
  <c r="DM13" i="7" s="1"/>
  <c r="CJ13" i="7"/>
  <c r="CY13" i="7" s="1"/>
  <c r="CI13" i="7"/>
  <c r="CX13" i="7" s="1"/>
  <c r="IM13" i="7"/>
  <c r="CK19" i="7"/>
  <c r="CZ19" i="7" s="1"/>
  <c r="DM19" i="7" a="1"/>
  <c r="DM19" i="7" s="1"/>
  <c r="IN19" i="7"/>
  <c r="IX19" i="7" s="1"/>
  <c r="CH19" i="7"/>
  <c r="CW19" i="7" s="1"/>
  <c r="FP19" i="7"/>
  <c r="FN19" i="7"/>
  <c r="CJ22" i="7"/>
  <c r="CY22" i="7" s="1"/>
  <c r="IN22" i="7"/>
  <c r="IX22" i="7" s="1"/>
  <c r="CI22" i="7"/>
  <c r="CX22" i="7" s="1"/>
  <c r="IM22" i="7"/>
  <c r="HC27" i="7"/>
  <c r="FK15" i="7"/>
  <c r="IM12" i="7"/>
  <c r="DL12" i="7"/>
  <c r="HC29" i="7"/>
  <c r="FN9" i="7"/>
  <c r="CK12" i="7"/>
  <c r="CZ12" i="7" s="1"/>
  <c r="FN24" i="7"/>
  <c r="FO26" i="7"/>
  <c r="FN26" i="7"/>
  <c r="FM4" i="7"/>
  <c r="FO30" i="7"/>
  <c r="FK10" i="7"/>
  <c r="FO20" i="7"/>
  <c r="FO20" i="3"/>
  <c r="FN20" i="3"/>
  <c r="FK20" i="3"/>
  <c r="FL20" i="3"/>
  <c r="HC20" i="3"/>
  <c r="FM20" i="3"/>
  <c r="DL20" i="3"/>
  <c r="CK20" i="3"/>
  <c r="CZ20" i="3" s="1"/>
  <c r="CI20" i="3"/>
  <c r="CX20" i="3" s="1"/>
  <c r="CH20" i="3"/>
  <c r="CW20" i="3" s="1"/>
  <c r="IN20" i="3"/>
  <c r="IX20" i="3" s="1"/>
  <c r="IM20" i="3"/>
  <c r="DM20" i="3" a="1"/>
  <c r="DM20" i="3" s="1"/>
  <c r="CJ20" i="3"/>
  <c r="CY20" i="3" s="1"/>
  <c r="GS3" i="8" l="1"/>
  <c r="HM3" i="8" s="1"/>
  <c r="GS6" i="8"/>
  <c r="HF6" i="8" s="1"/>
  <c r="GS4" i="8"/>
  <c r="GS2" i="8"/>
  <c r="HN3" i="8"/>
  <c r="GS5" i="8"/>
  <c r="GS7" i="7"/>
  <c r="HM7" i="7" s="1"/>
  <c r="GS10" i="7"/>
  <c r="HN10" i="7" s="1"/>
  <c r="GS20" i="7"/>
  <c r="HM20" i="7" s="1"/>
  <c r="GS6" i="7"/>
  <c r="HF6" i="7" s="1"/>
  <c r="GS5" i="7"/>
  <c r="HM5" i="7" s="1"/>
  <c r="GS32" i="7"/>
  <c r="HN32" i="7" s="1"/>
  <c r="GS12" i="7"/>
  <c r="HG12" i="7" s="1"/>
  <c r="GS3" i="7"/>
  <c r="HM3" i="7" s="1"/>
  <c r="GS8" i="7"/>
  <c r="HF8" i="7" s="1"/>
  <c r="GS16" i="7"/>
  <c r="HF16" i="7" s="1"/>
  <c r="GS24" i="7"/>
  <c r="HM24" i="7" s="1"/>
  <c r="GS13" i="7"/>
  <c r="HM13" i="7" s="1"/>
  <c r="GS22" i="7"/>
  <c r="HM22" i="7" s="1"/>
  <c r="GS14" i="7"/>
  <c r="GS27" i="7"/>
  <c r="HN27" i="7" s="1"/>
  <c r="GS17" i="7"/>
  <c r="HG17" i="7" s="1"/>
  <c r="GS33" i="7"/>
  <c r="GS15" i="7"/>
  <c r="GS29" i="7"/>
  <c r="HF29" i="7" s="1"/>
  <c r="GS26" i="7"/>
  <c r="GS28" i="7"/>
  <c r="HM28" i="7" s="1"/>
  <c r="GS30" i="7"/>
  <c r="GS25" i="7"/>
  <c r="HF25" i="7" s="1"/>
  <c r="GS31" i="7"/>
  <c r="GS19" i="7"/>
  <c r="HN19" i="7" s="1"/>
  <c r="GS21" i="7"/>
  <c r="HG7" i="7"/>
  <c r="HF7" i="7"/>
  <c r="HN7" i="7"/>
  <c r="GS9" i="7"/>
  <c r="HN9" i="7" s="1"/>
  <c r="GS23" i="7"/>
  <c r="GS18" i="7"/>
  <c r="HM18" i="7" s="1"/>
  <c r="GS4" i="7"/>
  <c r="GS11" i="7"/>
  <c r="GS2" i="7"/>
  <c r="GS20" i="3"/>
  <c r="HG6" i="8" l="1"/>
  <c r="HN6" i="8"/>
  <c r="HM6" i="8"/>
  <c r="HG3" i="8"/>
  <c r="HF3" i="8"/>
  <c r="HG2" i="8"/>
  <c r="HM2" i="8"/>
  <c r="HF2" i="8"/>
  <c r="HN2" i="8"/>
  <c r="HG4" i="8"/>
  <c r="HF4" i="8"/>
  <c r="HN4" i="8"/>
  <c r="HM4" i="8"/>
  <c r="HF5" i="8"/>
  <c r="HN5" i="8"/>
  <c r="HM5" i="8"/>
  <c r="HG5" i="8"/>
  <c r="HN28" i="7"/>
  <c r="HN8" i="7"/>
  <c r="HG8" i="7"/>
  <c r="HG3" i="7"/>
  <c r="HF3" i="7"/>
  <c r="HG28" i="7"/>
  <c r="HF22" i="7"/>
  <c r="HG13" i="7"/>
  <c r="HG24" i="7"/>
  <c r="HM10" i="7"/>
  <c r="HF24" i="7"/>
  <c r="HF5" i="7"/>
  <c r="HN16" i="7"/>
  <c r="HM16" i="7"/>
  <c r="HG5" i="7"/>
  <c r="HN5" i="7"/>
  <c r="HG16" i="7"/>
  <c r="HN6" i="7"/>
  <c r="HN12" i="7"/>
  <c r="HM6" i="7"/>
  <c r="HG6" i="7"/>
  <c r="HG32" i="7"/>
  <c r="HM32" i="7"/>
  <c r="HM12" i="7"/>
  <c r="HF12" i="7"/>
  <c r="HG20" i="7"/>
  <c r="HF32" i="7"/>
  <c r="HG29" i="7"/>
  <c r="HN13" i="7"/>
  <c r="HN3" i="7"/>
  <c r="HG10" i="7"/>
  <c r="HG22" i="7"/>
  <c r="HN20" i="7"/>
  <c r="HF20" i="7"/>
  <c r="HG9" i="7"/>
  <c r="HN29" i="7"/>
  <c r="HF13" i="7"/>
  <c r="HF9" i="7"/>
  <c r="HM29" i="7"/>
  <c r="HN24" i="7"/>
  <c r="HM8" i="7"/>
  <c r="HM9" i="7"/>
  <c r="HM19" i="7"/>
  <c r="HG25" i="7"/>
  <c r="HF10" i="7"/>
  <c r="HN22" i="7"/>
  <c r="HF15" i="7"/>
  <c r="HM15" i="7"/>
  <c r="HG15" i="7"/>
  <c r="HN15" i="7"/>
  <c r="HM27" i="7"/>
  <c r="HG27" i="7"/>
  <c r="HN18" i="7"/>
  <c r="HN17" i="7"/>
  <c r="HM17" i="7"/>
  <c r="HN14" i="7"/>
  <c r="HM14" i="7"/>
  <c r="HF14" i="7"/>
  <c r="HG14" i="7"/>
  <c r="HG11" i="7"/>
  <c r="HN11" i="7"/>
  <c r="HF11" i="7"/>
  <c r="HM11" i="7"/>
  <c r="HM23" i="7"/>
  <c r="HN23" i="7"/>
  <c r="HF23" i="7"/>
  <c r="HG23" i="7"/>
  <c r="HF31" i="7"/>
  <c r="HG31" i="7"/>
  <c r="HM31" i="7"/>
  <c r="HN31" i="7"/>
  <c r="HF18" i="7"/>
  <c r="HN26" i="7"/>
  <c r="HF26" i="7"/>
  <c r="HM26" i="7"/>
  <c r="HG26" i="7"/>
  <c r="HM25" i="7"/>
  <c r="HG4" i="7"/>
  <c r="HM4" i="7"/>
  <c r="HF4" i="7"/>
  <c r="HN4" i="7"/>
  <c r="HM33" i="7"/>
  <c r="HG33" i="7"/>
  <c r="HF33" i="7"/>
  <c r="HN33" i="7"/>
  <c r="HF17" i="7"/>
  <c r="HF28" i="7"/>
  <c r="HG30" i="7"/>
  <c r="HN30" i="7"/>
  <c r="HM30" i="7"/>
  <c r="HF30" i="7"/>
  <c r="HM21" i="7"/>
  <c r="HG21" i="7"/>
  <c r="HF21" i="7"/>
  <c r="HN21" i="7"/>
  <c r="HN2" i="7"/>
  <c r="HF2" i="7"/>
  <c r="HG2" i="7"/>
  <c r="HM2" i="7"/>
  <c r="HF27" i="7"/>
  <c r="HF19" i="7"/>
  <c r="HG19" i="7"/>
  <c r="HG18" i="7"/>
  <c r="HN25" i="7"/>
  <c r="HN20" i="3"/>
  <c r="HM20" i="3"/>
  <c r="HF20" i="3"/>
  <c r="HG20" i="3"/>
  <c r="IL22" i="3" l="1"/>
  <c r="HX22" i="3" a="1"/>
  <c r="HX22" i="3" s="1"/>
  <c r="IW22" i="3" s="1"/>
  <c r="HW22" i="3" a="1"/>
  <c r="HW22" i="3" s="1"/>
  <c r="IV22" i="3" s="1"/>
  <c r="HV22" i="3" a="1"/>
  <c r="HV22" i="3" s="1"/>
  <c r="IU22" i="3" s="1"/>
  <c r="HU22" i="3" a="1"/>
  <c r="HU22" i="3" s="1"/>
  <c r="IT22" i="3" s="1"/>
  <c r="HT22" i="3" a="1"/>
  <c r="HT22" i="3" s="1"/>
  <c r="IS22" i="3" s="1"/>
  <c r="HS22" i="3" a="1"/>
  <c r="HS22" i="3" s="1"/>
  <c r="IR22" i="3" s="1"/>
  <c r="HR22" i="3" a="1"/>
  <c r="HR22" i="3" s="1"/>
  <c r="IQ22" i="3" s="1"/>
  <c r="HQ22" i="3" a="1"/>
  <c r="HQ22" i="3" s="1"/>
  <c r="IP22" i="3" s="1"/>
  <c r="HP22" i="3" a="1"/>
  <c r="HP22" i="3" s="1"/>
  <c r="IO22" i="3" s="1"/>
  <c r="HL22" i="3"/>
  <c r="HJ22" i="3"/>
  <c r="HH22" i="3"/>
  <c r="HB22" i="3"/>
  <c r="HA22" i="3"/>
  <c r="GZ22" i="3"/>
  <c r="GY22" i="3"/>
  <c r="GX22" i="3"/>
  <c r="GW22" i="3"/>
  <c r="GV22" i="3"/>
  <c r="GU22" i="3"/>
  <c r="GT22" i="3"/>
  <c r="GP22" i="3"/>
  <c r="GI22" i="3"/>
  <c r="GH22" i="3"/>
  <c r="GG22" i="3"/>
  <c r="GF22" i="3"/>
  <c r="GE22" i="3"/>
  <c r="GD22" i="3"/>
  <c r="GC22" i="3"/>
  <c r="GB22" i="3"/>
  <c r="GA22" i="3"/>
  <c r="FZ22" i="3"/>
  <c r="FY22" i="3"/>
  <c r="FX22" i="3"/>
  <c r="FW22" i="3"/>
  <c r="FV22" i="3"/>
  <c r="FU22" i="3"/>
  <c r="FT22" i="3"/>
  <c r="FS22" i="3"/>
  <c r="FR22" i="3"/>
  <c r="FQ22" i="3"/>
  <c r="FJ22" i="3"/>
  <c r="FM22" i="3" s="1"/>
  <c r="FI22" i="3"/>
  <c r="FH22" i="3"/>
  <c r="FG22" i="3"/>
  <c r="FF22" i="3"/>
  <c r="FP22" i="3" s="1"/>
  <c r="FE22" i="3"/>
  <c r="FD22" i="3"/>
  <c r="FC22" i="3"/>
  <c r="FB22" i="3"/>
  <c r="FA22" i="3"/>
  <c r="EZ22" i="3"/>
  <c r="EY22" i="3"/>
  <c r="EX22" i="3"/>
  <c r="EW22" i="3"/>
  <c r="EV22" i="3"/>
  <c r="EU22" i="3"/>
  <c r="ET22" i="3"/>
  <c r="ES22" i="3"/>
  <c r="ER22" i="3"/>
  <c r="EQ22" i="3"/>
  <c r="EP22" i="3"/>
  <c r="EO22" i="3"/>
  <c r="EN22" i="3"/>
  <c r="EM22" i="3"/>
  <c r="EL22" i="3"/>
  <c r="EK22" i="3"/>
  <c r="EJ22" i="3"/>
  <c r="EI22" i="3"/>
  <c r="EH22" i="3"/>
  <c r="EG22" i="3"/>
  <c r="EF22" i="3"/>
  <c r="EE22" i="3"/>
  <c r="ED22" i="3"/>
  <c r="EC22" i="3"/>
  <c r="EB22" i="3"/>
  <c r="EA22" i="3"/>
  <c r="DV22" i="3"/>
  <c r="DU22" i="3"/>
  <c r="DT22" i="3"/>
  <c r="DS22" i="3"/>
  <c r="DR22" i="3"/>
  <c r="DQ22" i="3"/>
  <c r="DP22" i="3"/>
  <c r="DO22" i="3"/>
  <c r="DN22" i="3"/>
  <c r="DK22" i="3"/>
  <c r="DJ22" i="3"/>
  <c r="DI22" i="3"/>
  <c r="DH22" i="3"/>
  <c r="DG22" i="3"/>
  <c r="DF22" i="3"/>
  <c r="DE22" i="3"/>
  <c r="DD22" i="3"/>
  <c r="DC22" i="3"/>
  <c r="DB22" i="3"/>
  <c r="DA22" i="3"/>
  <c r="CV22" i="3"/>
  <c r="CU22" i="3"/>
  <c r="CT22" i="3"/>
  <c r="CS22" i="3"/>
  <c r="GN22" i="3" s="1"/>
  <c r="CR22" i="3"/>
  <c r="GM22" i="3" s="1"/>
  <c r="CQ22" i="3"/>
  <c r="GL22" i="3" s="1"/>
  <c r="CP22" i="3"/>
  <c r="GJ22" i="3" s="1"/>
  <c r="GK22" i="3" s="1"/>
  <c r="CO22" i="3"/>
  <c r="DZ22" i="3" s="1"/>
  <c r="CN22" i="3"/>
  <c r="DY22" i="3" s="1"/>
  <c r="CM22" i="3"/>
  <c r="DX22" i="3" s="1"/>
  <c r="CL22" i="3"/>
  <c r="DW22" i="3" s="1"/>
  <c r="CG22" i="3" a="1"/>
  <c r="CG22" i="3" s="1"/>
  <c r="CF22" i="3"/>
  <c r="AV22" i="3"/>
  <c r="J22" i="3"/>
  <c r="HI22" i="3" s="1"/>
  <c r="G22" i="3"/>
  <c r="HX21" i="3" a="1"/>
  <c r="HX21" i="3" s="1"/>
  <c r="IW21" i="3" s="1"/>
  <c r="HW21" i="3" a="1"/>
  <c r="HW21" i="3" s="1"/>
  <c r="IV21" i="3" s="1"/>
  <c r="HV21" i="3" a="1"/>
  <c r="HV21" i="3" s="1"/>
  <c r="IU21" i="3" s="1"/>
  <c r="HU21" i="3" a="1"/>
  <c r="HU21" i="3" s="1"/>
  <c r="IT21" i="3" s="1"/>
  <c r="HT21" i="3" a="1"/>
  <c r="HT21" i="3" s="1"/>
  <c r="IS21" i="3" s="1"/>
  <c r="HS21" i="3" a="1"/>
  <c r="HS21" i="3" s="1"/>
  <c r="IR21" i="3" s="1"/>
  <c r="HR21" i="3" a="1"/>
  <c r="HR21" i="3" s="1"/>
  <c r="IQ21" i="3" s="1"/>
  <c r="HQ21" i="3" a="1"/>
  <c r="HQ21" i="3" s="1"/>
  <c r="IP21" i="3" s="1"/>
  <c r="HP21" i="3" a="1"/>
  <c r="HP21" i="3" s="1"/>
  <c r="HL21" i="3"/>
  <c r="HJ21" i="3"/>
  <c r="HH21" i="3"/>
  <c r="HB21" i="3"/>
  <c r="HA21" i="3"/>
  <c r="GZ21" i="3"/>
  <c r="GY21" i="3"/>
  <c r="GX21" i="3"/>
  <c r="GW21" i="3"/>
  <c r="GV21" i="3"/>
  <c r="GU21" i="3"/>
  <c r="GT21" i="3"/>
  <c r="GP21" i="3"/>
  <c r="GI21" i="3"/>
  <c r="GH21" i="3"/>
  <c r="GG21" i="3"/>
  <c r="GF21" i="3"/>
  <c r="GE21" i="3"/>
  <c r="GB21" i="3"/>
  <c r="GA21" i="3"/>
  <c r="FZ21" i="3"/>
  <c r="FY21" i="3"/>
  <c r="FW21" i="3"/>
  <c r="FV21" i="3"/>
  <c r="FU21" i="3"/>
  <c r="FT21" i="3"/>
  <c r="FS21" i="3"/>
  <c r="FR21" i="3"/>
  <c r="FQ21" i="3"/>
  <c r="FJ21" i="3"/>
  <c r="FI21" i="3"/>
  <c r="FH21" i="3"/>
  <c r="FG21" i="3"/>
  <c r="FF21" i="3"/>
  <c r="FE21" i="3"/>
  <c r="FD21" i="3"/>
  <c r="FB21" i="3"/>
  <c r="FA21" i="3"/>
  <c r="EZ21" i="3"/>
  <c r="EY21" i="3"/>
  <c r="EX21" i="3"/>
  <c r="EW21" i="3"/>
  <c r="EV21" i="3"/>
  <c r="EU21" i="3"/>
  <c r="ET21" i="3"/>
  <c r="ES21" i="3"/>
  <c r="ER21" i="3"/>
  <c r="EQ21" i="3"/>
  <c r="EP21" i="3"/>
  <c r="EO21" i="3"/>
  <c r="EN21" i="3"/>
  <c r="EM21" i="3"/>
  <c r="EL21" i="3"/>
  <c r="EK21" i="3"/>
  <c r="EJ21" i="3"/>
  <c r="EI21" i="3"/>
  <c r="EH21" i="3"/>
  <c r="EG21" i="3"/>
  <c r="EF21" i="3"/>
  <c r="EE21" i="3"/>
  <c r="ED21" i="3"/>
  <c r="EC21" i="3"/>
  <c r="EB21" i="3"/>
  <c r="EA21" i="3"/>
  <c r="DU21" i="3"/>
  <c r="DT21" i="3"/>
  <c r="DS21" i="3"/>
  <c r="DR21" i="3"/>
  <c r="DQ21" i="3"/>
  <c r="DP21" i="3"/>
  <c r="DO21" i="3"/>
  <c r="DN21" i="3"/>
  <c r="DK21" i="3"/>
  <c r="DJ21" i="3"/>
  <c r="DI21" i="3"/>
  <c r="DH21" i="3"/>
  <c r="DG21" i="3"/>
  <c r="DF21" i="3"/>
  <c r="DE21" i="3"/>
  <c r="DD21" i="3"/>
  <c r="DB21" i="3"/>
  <c r="DA21" i="3"/>
  <c r="CV21" i="3"/>
  <c r="CU21" i="3"/>
  <c r="CT21" i="3"/>
  <c r="CS21" i="3"/>
  <c r="GN21" i="3" s="1"/>
  <c r="CR21" i="3"/>
  <c r="GM21" i="3" s="1"/>
  <c r="CQ21" i="3"/>
  <c r="GL21" i="3" s="1"/>
  <c r="CP21" i="3"/>
  <c r="GJ21" i="3" s="1"/>
  <c r="GK21" i="3" s="1"/>
  <c r="CO21" i="3"/>
  <c r="DZ21" i="3" s="1"/>
  <c r="CN21" i="3"/>
  <c r="DY21" i="3" s="1"/>
  <c r="CM21" i="3"/>
  <c r="DX21" i="3" s="1"/>
  <c r="CL21" i="3"/>
  <c r="DW21" i="3" s="1"/>
  <c r="CG21" i="3" a="1"/>
  <c r="CG21" i="3" s="1"/>
  <c r="CH21" i="3" s="1"/>
  <c r="CW21" i="3" s="1"/>
  <c r="CF21" i="3"/>
  <c r="AV21" i="3"/>
  <c r="J21" i="3"/>
  <c r="G21" i="3"/>
  <c r="HX19" i="3" a="1"/>
  <c r="HX19" i="3" s="1"/>
  <c r="IW19" i="3" s="1"/>
  <c r="HW19" i="3" a="1"/>
  <c r="HW19" i="3" s="1"/>
  <c r="IV19" i="3" s="1"/>
  <c r="HV19" i="3" a="1"/>
  <c r="HV19" i="3" s="1"/>
  <c r="IU19" i="3" s="1"/>
  <c r="HU19" i="3" a="1"/>
  <c r="HU19" i="3" s="1"/>
  <c r="IT19" i="3" s="1"/>
  <c r="HT19" i="3" a="1"/>
  <c r="HT19" i="3" s="1"/>
  <c r="IS19" i="3" s="1"/>
  <c r="HS19" i="3" a="1"/>
  <c r="HS19" i="3" s="1"/>
  <c r="IR19" i="3" s="1"/>
  <c r="HR19" i="3" a="1"/>
  <c r="HR19" i="3" s="1"/>
  <c r="IQ19" i="3" s="1"/>
  <c r="HQ19" i="3" a="1"/>
  <c r="HQ19" i="3" s="1"/>
  <c r="IP19" i="3" s="1"/>
  <c r="HP19" i="3" a="1"/>
  <c r="HP19" i="3" s="1"/>
  <c r="IO19" i="3" s="1"/>
  <c r="HL19" i="3"/>
  <c r="HJ19" i="3"/>
  <c r="HH19" i="3"/>
  <c r="HB19" i="3"/>
  <c r="HA19" i="3"/>
  <c r="GZ19" i="3"/>
  <c r="GY19" i="3"/>
  <c r="GX19" i="3"/>
  <c r="GW19" i="3"/>
  <c r="GV19" i="3"/>
  <c r="GU19" i="3"/>
  <c r="GT19" i="3"/>
  <c r="GP19" i="3"/>
  <c r="GI19" i="3"/>
  <c r="GH19" i="3"/>
  <c r="GG19" i="3"/>
  <c r="GF19" i="3"/>
  <c r="GE19" i="3"/>
  <c r="GB19" i="3"/>
  <c r="GA19" i="3"/>
  <c r="FZ19" i="3"/>
  <c r="FY19" i="3"/>
  <c r="FW19" i="3"/>
  <c r="FV19" i="3"/>
  <c r="FU19" i="3"/>
  <c r="FT19" i="3"/>
  <c r="FS19" i="3"/>
  <c r="FR19" i="3"/>
  <c r="FQ19" i="3"/>
  <c r="FJ19" i="3"/>
  <c r="FI19" i="3"/>
  <c r="FH19" i="3"/>
  <c r="FG19" i="3"/>
  <c r="FF19" i="3"/>
  <c r="FP19" i="3" s="1"/>
  <c r="FE19" i="3"/>
  <c r="FD19" i="3"/>
  <c r="FB19" i="3"/>
  <c r="FA19" i="3"/>
  <c r="EZ19" i="3"/>
  <c r="EY19" i="3"/>
  <c r="EX19" i="3"/>
  <c r="EW19" i="3"/>
  <c r="EV19" i="3"/>
  <c r="EU19" i="3"/>
  <c r="ET19" i="3"/>
  <c r="ES19" i="3"/>
  <c r="ER19" i="3"/>
  <c r="EQ19" i="3"/>
  <c r="EP19" i="3"/>
  <c r="EO19" i="3"/>
  <c r="EN19" i="3"/>
  <c r="EM19" i="3"/>
  <c r="EL19" i="3"/>
  <c r="EK19" i="3"/>
  <c r="EJ19" i="3"/>
  <c r="EI19" i="3"/>
  <c r="EH19" i="3"/>
  <c r="EG19" i="3"/>
  <c r="EF19" i="3"/>
  <c r="EE19" i="3"/>
  <c r="ED19" i="3"/>
  <c r="EC19" i="3"/>
  <c r="EB19" i="3"/>
  <c r="EA19" i="3"/>
  <c r="DU19" i="3"/>
  <c r="DT19" i="3"/>
  <c r="DS19" i="3"/>
  <c r="DR19" i="3"/>
  <c r="DQ19" i="3"/>
  <c r="DP19" i="3"/>
  <c r="DO19" i="3"/>
  <c r="DN19" i="3"/>
  <c r="DK19" i="3"/>
  <c r="DJ19" i="3"/>
  <c r="DI19" i="3"/>
  <c r="DH19" i="3"/>
  <c r="DG19" i="3"/>
  <c r="DF19" i="3"/>
  <c r="DE19" i="3"/>
  <c r="DD19" i="3"/>
  <c r="DB19" i="3"/>
  <c r="DA19" i="3"/>
  <c r="CV19" i="3"/>
  <c r="CU19" i="3"/>
  <c r="CT19" i="3"/>
  <c r="CS19" i="3"/>
  <c r="GN19" i="3" s="1"/>
  <c r="CR19" i="3"/>
  <c r="GM19" i="3" s="1"/>
  <c r="CQ19" i="3"/>
  <c r="GL19" i="3" s="1"/>
  <c r="CP19" i="3"/>
  <c r="GJ19" i="3" s="1"/>
  <c r="GK19" i="3" s="1"/>
  <c r="CO19" i="3"/>
  <c r="DZ19" i="3" s="1"/>
  <c r="CN19" i="3"/>
  <c r="DY19" i="3" s="1"/>
  <c r="CM19" i="3"/>
  <c r="DX19" i="3" s="1"/>
  <c r="CL19" i="3"/>
  <c r="DW19" i="3" s="1"/>
  <c r="CG19" i="3" a="1"/>
  <c r="CG19" i="3" s="1"/>
  <c r="CF19" i="3"/>
  <c r="AV19" i="3"/>
  <c r="J19" i="3"/>
  <c r="G19" i="3"/>
  <c r="HX18" i="3" a="1"/>
  <c r="HX18" i="3" s="1"/>
  <c r="IW18" i="3" s="1"/>
  <c r="HW18" i="3" a="1"/>
  <c r="HW18" i="3" s="1"/>
  <c r="IV18" i="3" s="1"/>
  <c r="HV18" i="3" a="1"/>
  <c r="HV18" i="3" s="1"/>
  <c r="IU18" i="3" s="1"/>
  <c r="HU18" i="3" a="1"/>
  <c r="HU18" i="3" s="1"/>
  <c r="IT18" i="3" s="1"/>
  <c r="HT18" i="3" a="1"/>
  <c r="HT18" i="3" s="1"/>
  <c r="IS18" i="3" s="1"/>
  <c r="HS18" i="3" a="1"/>
  <c r="HS18" i="3" s="1"/>
  <c r="IR18" i="3" s="1"/>
  <c r="HR18" i="3" a="1"/>
  <c r="HR18" i="3" s="1"/>
  <c r="IQ18" i="3" s="1"/>
  <c r="HQ18" i="3" a="1"/>
  <c r="HQ18" i="3" s="1"/>
  <c r="IP18" i="3" s="1"/>
  <c r="HP18" i="3" a="1"/>
  <c r="HP18" i="3" s="1"/>
  <c r="IO18" i="3" s="1"/>
  <c r="HL18" i="3"/>
  <c r="HJ18" i="3"/>
  <c r="HH18" i="3"/>
  <c r="HB18" i="3"/>
  <c r="HA18" i="3"/>
  <c r="GZ18" i="3"/>
  <c r="GY18" i="3"/>
  <c r="GX18" i="3"/>
  <c r="GW18" i="3"/>
  <c r="GV18" i="3"/>
  <c r="GU18" i="3"/>
  <c r="GT18" i="3"/>
  <c r="GP18" i="3"/>
  <c r="GI18" i="3"/>
  <c r="GH18" i="3"/>
  <c r="GG18" i="3"/>
  <c r="GF18" i="3"/>
  <c r="GE18" i="3"/>
  <c r="GB18" i="3"/>
  <c r="GA18" i="3"/>
  <c r="FZ18" i="3"/>
  <c r="FY18" i="3"/>
  <c r="FW18" i="3"/>
  <c r="FV18" i="3"/>
  <c r="FU18" i="3"/>
  <c r="FT18" i="3"/>
  <c r="FS18" i="3"/>
  <c r="FR18" i="3"/>
  <c r="FQ18" i="3"/>
  <c r="FJ18" i="3"/>
  <c r="FI18" i="3"/>
  <c r="FH18" i="3"/>
  <c r="FG18" i="3"/>
  <c r="FF18" i="3"/>
  <c r="FP18" i="3" s="1"/>
  <c r="FE18" i="3"/>
  <c r="FD18" i="3"/>
  <c r="FB18" i="3"/>
  <c r="FA18" i="3"/>
  <c r="EZ18" i="3"/>
  <c r="EY18" i="3"/>
  <c r="EX18" i="3"/>
  <c r="EW18" i="3"/>
  <c r="EV18" i="3"/>
  <c r="EU18" i="3"/>
  <c r="ET18" i="3"/>
  <c r="ES18" i="3"/>
  <c r="ER18" i="3"/>
  <c r="EQ18" i="3"/>
  <c r="EP18" i="3"/>
  <c r="EO18" i="3"/>
  <c r="EN18" i="3"/>
  <c r="EM18" i="3"/>
  <c r="EL18" i="3"/>
  <c r="EK18" i="3"/>
  <c r="EJ18" i="3"/>
  <c r="EI18" i="3"/>
  <c r="EH18" i="3"/>
  <c r="EG18" i="3"/>
  <c r="EF18" i="3"/>
  <c r="EE18" i="3"/>
  <c r="ED18" i="3"/>
  <c r="EC18" i="3"/>
  <c r="EB18" i="3"/>
  <c r="EA18" i="3"/>
  <c r="DU18" i="3"/>
  <c r="DT18" i="3"/>
  <c r="DS18" i="3"/>
  <c r="DR18" i="3"/>
  <c r="DQ18" i="3"/>
  <c r="DP18" i="3"/>
  <c r="DO18" i="3"/>
  <c r="DN18" i="3"/>
  <c r="DK18" i="3"/>
  <c r="DJ18" i="3"/>
  <c r="DI18" i="3"/>
  <c r="DH18" i="3"/>
  <c r="DG18" i="3"/>
  <c r="DF18" i="3"/>
  <c r="DE18" i="3"/>
  <c r="DD18" i="3"/>
  <c r="DB18" i="3"/>
  <c r="DA18" i="3"/>
  <c r="CV18" i="3"/>
  <c r="CU18" i="3"/>
  <c r="CT18" i="3"/>
  <c r="CS18" i="3"/>
  <c r="GN18" i="3" s="1"/>
  <c r="CR18" i="3"/>
  <c r="GM18" i="3" s="1"/>
  <c r="CQ18" i="3"/>
  <c r="GL18" i="3" s="1"/>
  <c r="CP18" i="3"/>
  <c r="GJ18" i="3" s="1"/>
  <c r="GK18" i="3" s="1"/>
  <c r="CO18" i="3"/>
  <c r="DZ18" i="3" s="1"/>
  <c r="CN18" i="3"/>
  <c r="DY18" i="3" s="1"/>
  <c r="CM18" i="3"/>
  <c r="DX18" i="3" s="1"/>
  <c r="CL18" i="3"/>
  <c r="DW18" i="3" s="1"/>
  <c r="CG18" i="3" a="1"/>
  <c r="CG18" i="3" s="1"/>
  <c r="CF18" i="3"/>
  <c r="AV18" i="3"/>
  <c r="J18" i="3"/>
  <c r="G18" i="3"/>
  <c r="HX17" i="3" a="1"/>
  <c r="HX17" i="3" s="1"/>
  <c r="IW17" i="3" s="1"/>
  <c r="HW17" i="3" a="1"/>
  <c r="HW17" i="3" s="1"/>
  <c r="IV17" i="3" s="1"/>
  <c r="HV17" i="3" a="1"/>
  <c r="HV17" i="3" s="1"/>
  <c r="IU17" i="3" s="1"/>
  <c r="HU17" i="3" a="1"/>
  <c r="HU17" i="3" s="1"/>
  <c r="IT17" i="3" s="1"/>
  <c r="HT17" i="3" a="1"/>
  <c r="HT17" i="3" s="1"/>
  <c r="IS17" i="3" s="1"/>
  <c r="HS17" i="3" a="1"/>
  <c r="HS17" i="3" s="1"/>
  <c r="IR17" i="3" s="1"/>
  <c r="HR17" i="3" a="1"/>
  <c r="HR17" i="3" s="1"/>
  <c r="IQ17" i="3" s="1"/>
  <c r="HQ17" i="3" a="1"/>
  <c r="HQ17" i="3" s="1"/>
  <c r="IP17" i="3" s="1"/>
  <c r="HP17" i="3" a="1"/>
  <c r="HP17" i="3" s="1"/>
  <c r="IO17" i="3" s="1"/>
  <c r="HL17" i="3"/>
  <c r="HJ17" i="3"/>
  <c r="HH17" i="3"/>
  <c r="HB17" i="3"/>
  <c r="HA17" i="3"/>
  <c r="GZ17" i="3"/>
  <c r="GY17" i="3"/>
  <c r="GX17" i="3"/>
  <c r="GW17" i="3"/>
  <c r="GV17" i="3"/>
  <c r="GU17" i="3"/>
  <c r="GT17" i="3"/>
  <c r="GP17" i="3"/>
  <c r="GI17" i="3"/>
  <c r="GH17" i="3"/>
  <c r="GG17" i="3"/>
  <c r="GF17" i="3"/>
  <c r="GE17" i="3"/>
  <c r="GB17" i="3"/>
  <c r="GA17" i="3"/>
  <c r="FZ17" i="3"/>
  <c r="FY17" i="3"/>
  <c r="FW17" i="3"/>
  <c r="FV17" i="3"/>
  <c r="FU17" i="3"/>
  <c r="FT17" i="3"/>
  <c r="FS17" i="3"/>
  <c r="FR17" i="3"/>
  <c r="FQ17" i="3"/>
  <c r="FJ17" i="3"/>
  <c r="FI17" i="3"/>
  <c r="FH17" i="3"/>
  <c r="FG17" i="3"/>
  <c r="FF17" i="3"/>
  <c r="FE17" i="3"/>
  <c r="FD17" i="3"/>
  <c r="FB17" i="3"/>
  <c r="FA17" i="3"/>
  <c r="EZ17" i="3"/>
  <c r="EY17" i="3"/>
  <c r="EX17" i="3"/>
  <c r="EW17" i="3"/>
  <c r="EV17" i="3"/>
  <c r="EU17" i="3"/>
  <c r="ET17" i="3"/>
  <c r="ES17" i="3"/>
  <c r="ER17" i="3"/>
  <c r="EQ17" i="3"/>
  <c r="EP17" i="3"/>
  <c r="EO17" i="3"/>
  <c r="EN17" i="3"/>
  <c r="EM17" i="3"/>
  <c r="EL17" i="3"/>
  <c r="EK17" i="3"/>
  <c r="EJ17" i="3"/>
  <c r="EI17" i="3"/>
  <c r="EH17" i="3"/>
  <c r="EG17" i="3"/>
  <c r="EF17" i="3"/>
  <c r="EE17" i="3"/>
  <c r="ED17" i="3"/>
  <c r="EC17" i="3"/>
  <c r="EB17" i="3"/>
  <c r="EA17" i="3"/>
  <c r="DU17" i="3"/>
  <c r="DT17" i="3"/>
  <c r="DS17" i="3"/>
  <c r="DR17" i="3"/>
  <c r="DQ17" i="3"/>
  <c r="DP17" i="3"/>
  <c r="DO17" i="3"/>
  <c r="DN17" i="3"/>
  <c r="DK17" i="3"/>
  <c r="DJ17" i="3"/>
  <c r="DI17" i="3"/>
  <c r="DH17" i="3"/>
  <c r="DG17" i="3"/>
  <c r="DF17" i="3"/>
  <c r="DE17" i="3"/>
  <c r="DD17" i="3"/>
  <c r="DB17" i="3"/>
  <c r="DA17" i="3"/>
  <c r="CV17" i="3"/>
  <c r="CU17" i="3"/>
  <c r="CT17" i="3"/>
  <c r="CS17" i="3"/>
  <c r="GN17" i="3" s="1"/>
  <c r="CR17" i="3"/>
  <c r="GM17" i="3" s="1"/>
  <c r="CQ17" i="3"/>
  <c r="GL17" i="3" s="1"/>
  <c r="CP17" i="3"/>
  <c r="GJ17" i="3" s="1"/>
  <c r="GK17" i="3" s="1"/>
  <c r="CO17" i="3"/>
  <c r="DZ17" i="3" s="1"/>
  <c r="CN17" i="3"/>
  <c r="DY17" i="3" s="1"/>
  <c r="CM17" i="3"/>
  <c r="DX17" i="3" s="1"/>
  <c r="CL17" i="3"/>
  <c r="DW17" i="3" s="1"/>
  <c r="CG17" i="3" a="1"/>
  <c r="CG17" i="3" s="1"/>
  <c r="IN17" i="3" s="1"/>
  <c r="IX17" i="3" s="1"/>
  <c r="CF17" i="3"/>
  <c r="AV17" i="3"/>
  <c r="J17" i="3"/>
  <c r="G17" i="3"/>
  <c r="HX16" i="3" a="1"/>
  <c r="HX16" i="3" s="1"/>
  <c r="IW16" i="3" s="1"/>
  <c r="HW16" i="3" a="1"/>
  <c r="HW16" i="3" s="1"/>
  <c r="IV16" i="3" s="1"/>
  <c r="HV16" i="3" a="1"/>
  <c r="HV16" i="3" s="1"/>
  <c r="IU16" i="3" s="1"/>
  <c r="HU16" i="3" a="1"/>
  <c r="HU16" i="3" s="1"/>
  <c r="IT16" i="3" s="1"/>
  <c r="HT16" i="3" a="1"/>
  <c r="HT16" i="3" s="1"/>
  <c r="IS16" i="3" s="1"/>
  <c r="HS16" i="3" a="1"/>
  <c r="HS16" i="3" s="1"/>
  <c r="IR16" i="3" s="1"/>
  <c r="HR16" i="3" a="1"/>
  <c r="HR16" i="3" s="1"/>
  <c r="IQ16" i="3" s="1"/>
  <c r="HQ16" i="3" a="1"/>
  <c r="HQ16" i="3" s="1"/>
  <c r="IP16" i="3" s="1"/>
  <c r="HP16" i="3" a="1"/>
  <c r="HP16" i="3" s="1"/>
  <c r="IO16" i="3" s="1"/>
  <c r="HL16" i="3"/>
  <c r="HJ16" i="3"/>
  <c r="HH16" i="3"/>
  <c r="HB16" i="3"/>
  <c r="HA16" i="3"/>
  <c r="GZ16" i="3"/>
  <c r="GY16" i="3"/>
  <c r="GX16" i="3"/>
  <c r="GW16" i="3"/>
  <c r="GV16" i="3"/>
  <c r="GU16" i="3"/>
  <c r="GT16" i="3"/>
  <c r="GP16" i="3"/>
  <c r="GI16" i="3"/>
  <c r="GH16" i="3"/>
  <c r="GG16" i="3"/>
  <c r="GF16" i="3"/>
  <c r="GE16" i="3"/>
  <c r="GB16" i="3"/>
  <c r="GA16" i="3"/>
  <c r="FZ16" i="3"/>
  <c r="FY16" i="3"/>
  <c r="FW16" i="3"/>
  <c r="FV16" i="3"/>
  <c r="FU16" i="3"/>
  <c r="FT16" i="3"/>
  <c r="FS16" i="3"/>
  <c r="FR16" i="3"/>
  <c r="FQ16" i="3"/>
  <c r="FJ16" i="3"/>
  <c r="FI16" i="3"/>
  <c r="FH16" i="3"/>
  <c r="FG16" i="3"/>
  <c r="FF16" i="3"/>
  <c r="FP16" i="3" s="1"/>
  <c r="FE16" i="3"/>
  <c r="FD16" i="3"/>
  <c r="FB16" i="3"/>
  <c r="FA16" i="3"/>
  <c r="EZ16" i="3"/>
  <c r="EY16" i="3"/>
  <c r="EX16" i="3"/>
  <c r="EW16" i="3"/>
  <c r="EV16" i="3"/>
  <c r="EU16" i="3"/>
  <c r="ET16" i="3"/>
  <c r="ES16" i="3"/>
  <c r="ER16" i="3"/>
  <c r="EQ16" i="3"/>
  <c r="EP16" i="3"/>
  <c r="EO16" i="3"/>
  <c r="EN16" i="3"/>
  <c r="EM16" i="3"/>
  <c r="EL16" i="3"/>
  <c r="EK16" i="3"/>
  <c r="EJ16" i="3"/>
  <c r="EI16" i="3"/>
  <c r="EH16" i="3"/>
  <c r="EG16" i="3"/>
  <c r="EF16" i="3"/>
  <c r="EE16" i="3"/>
  <c r="ED16" i="3"/>
  <c r="EC16" i="3"/>
  <c r="EB16" i="3"/>
  <c r="EA16" i="3"/>
  <c r="DU16" i="3"/>
  <c r="DT16" i="3"/>
  <c r="DS16" i="3"/>
  <c r="DR16" i="3"/>
  <c r="DQ16" i="3"/>
  <c r="DP16" i="3"/>
  <c r="DO16" i="3"/>
  <c r="DN16" i="3"/>
  <c r="DK16" i="3"/>
  <c r="DJ16" i="3"/>
  <c r="DI16" i="3"/>
  <c r="DH16" i="3"/>
  <c r="DG16" i="3"/>
  <c r="DF16" i="3"/>
  <c r="DE16" i="3"/>
  <c r="DD16" i="3"/>
  <c r="DB16" i="3"/>
  <c r="DA16" i="3"/>
  <c r="CV16" i="3"/>
  <c r="CU16" i="3"/>
  <c r="CT16" i="3"/>
  <c r="CS16" i="3"/>
  <c r="GN16" i="3" s="1"/>
  <c r="CR16" i="3"/>
  <c r="GM16" i="3" s="1"/>
  <c r="CQ16" i="3"/>
  <c r="GL16" i="3" s="1"/>
  <c r="CP16" i="3"/>
  <c r="GJ16" i="3" s="1"/>
  <c r="GK16" i="3" s="1"/>
  <c r="CO16" i="3"/>
  <c r="DZ16" i="3" s="1"/>
  <c r="CN16" i="3"/>
  <c r="DY16" i="3" s="1"/>
  <c r="CM16" i="3"/>
  <c r="DX16" i="3" s="1"/>
  <c r="CL16" i="3"/>
  <c r="DW16" i="3" s="1"/>
  <c r="CG16" i="3" a="1"/>
  <c r="CG16" i="3" s="1"/>
  <c r="IN16" i="3" s="1"/>
  <c r="IX16" i="3" s="1"/>
  <c r="CF16" i="3"/>
  <c r="AV16" i="3"/>
  <c r="J16" i="3"/>
  <c r="G16" i="3"/>
  <c r="HX15" i="3" a="1"/>
  <c r="HX15" i="3" s="1"/>
  <c r="IW15" i="3" s="1"/>
  <c r="HW15" i="3" a="1"/>
  <c r="HW15" i="3" s="1"/>
  <c r="IV15" i="3" s="1"/>
  <c r="HV15" i="3" a="1"/>
  <c r="HV15" i="3" s="1"/>
  <c r="IU15" i="3" s="1"/>
  <c r="HU15" i="3" a="1"/>
  <c r="HU15" i="3" s="1"/>
  <c r="IT15" i="3" s="1"/>
  <c r="HT15" i="3" a="1"/>
  <c r="HT15" i="3" s="1"/>
  <c r="IS15" i="3" s="1"/>
  <c r="HS15" i="3" a="1"/>
  <c r="HS15" i="3" s="1"/>
  <c r="IR15" i="3" s="1"/>
  <c r="HR15" i="3" a="1"/>
  <c r="HR15" i="3" s="1"/>
  <c r="IQ15" i="3" s="1"/>
  <c r="HQ15" i="3" a="1"/>
  <c r="HQ15" i="3" s="1"/>
  <c r="IP15" i="3" s="1"/>
  <c r="HP15" i="3" a="1"/>
  <c r="HP15" i="3" s="1"/>
  <c r="IO15" i="3" s="1"/>
  <c r="HL15" i="3"/>
  <c r="HJ15" i="3"/>
  <c r="HH15" i="3"/>
  <c r="HB15" i="3"/>
  <c r="HA15" i="3"/>
  <c r="GZ15" i="3"/>
  <c r="GY15" i="3"/>
  <c r="GX15" i="3"/>
  <c r="GW15" i="3"/>
  <c r="GV15" i="3"/>
  <c r="GU15" i="3"/>
  <c r="GT15" i="3"/>
  <c r="GP15" i="3"/>
  <c r="GI15" i="3"/>
  <c r="GH15" i="3"/>
  <c r="GG15" i="3"/>
  <c r="GF15" i="3"/>
  <c r="GE15" i="3"/>
  <c r="GB15" i="3"/>
  <c r="GA15" i="3"/>
  <c r="FZ15" i="3"/>
  <c r="FY15" i="3"/>
  <c r="FW15" i="3"/>
  <c r="FV15" i="3"/>
  <c r="FU15" i="3"/>
  <c r="FT15" i="3"/>
  <c r="FS15" i="3"/>
  <c r="FR15" i="3"/>
  <c r="FQ15" i="3"/>
  <c r="FJ15" i="3"/>
  <c r="FI15" i="3"/>
  <c r="FH15" i="3"/>
  <c r="FG15" i="3"/>
  <c r="FF15" i="3"/>
  <c r="FP15" i="3" s="1"/>
  <c r="FE15" i="3"/>
  <c r="FD15" i="3"/>
  <c r="FB15" i="3"/>
  <c r="FA15" i="3"/>
  <c r="EZ15" i="3"/>
  <c r="EY15" i="3"/>
  <c r="EX15" i="3"/>
  <c r="EW15" i="3"/>
  <c r="EV15" i="3"/>
  <c r="EU15" i="3"/>
  <c r="ET15" i="3"/>
  <c r="ES15" i="3"/>
  <c r="ER15" i="3"/>
  <c r="EQ15" i="3"/>
  <c r="EP15" i="3"/>
  <c r="EO15" i="3"/>
  <c r="EN15" i="3"/>
  <c r="EM15" i="3"/>
  <c r="EL15" i="3"/>
  <c r="EK15" i="3"/>
  <c r="EJ15" i="3"/>
  <c r="EI15" i="3"/>
  <c r="EH15" i="3"/>
  <c r="EG15" i="3"/>
  <c r="EF15" i="3"/>
  <c r="EE15" i="3"/>
  <c r="ED15" i="3"/>
  <c r="EC15" i="3"/>
  <c r="EB15" i="3"/>
  <c r="EA15" i="3"/>
  <c r="DU15" i="3"/>
  <c r="DT15" i="3"/>
  <c r="DS15" i="3"/>
  <c r="DR15" i="3"/>
  <c r="DQ15" i="3"/>
  <c r="DP15" i="3"/>
  <c r="DO15" i="3"/>
  <c r="DN15" i="3"/>
  <c r="DK15" i="3"/>
  <c r="DJ15" i="3"/>
  <c r="DI15" i="3"/>
  <c r="DH15" i="3"/>
  <c r="DG15" i="3"/>
  <c r="DF15" i="3"/>
  <c r="DE15" i="3"/>
  <c r="DD15" i="3"/>
  <c r="DB15" i="3"/>
  <c r="DA15" i="3"/>
  <c r="CV15" i="3"/>
  <c r="CU15" i="3"/>
  <c r="CT15" i="3"/>
  <c r="CS15" i="3"/>
  <c r="GN15" i="3" s="1"/>
  <c r="CR15" i="3"/>
  <c r="GM15" i="3" s="1"/>
  <c r="CQ15" i="3"/>
  <c r="GL15" i="3" s="1"/>
  <c r="CP15" i="3"/>
  <c r="GJ15" i="3" s="1"/>
  <c r="GK15" i="3" s="1"/>
  <c r="CO15" i="3"/>
  <c r="DZ15" i="3" s="1"/>
  <c r="CN15" i="3"/>
  <c r="DY15" i="3" s="1"/>
  <c r="CM15" i="3"/>
  <c r="DX15" i="3" s="1"/>
  <c r="CL15" i="3"/>
  <c r="DW15" i="3" s="1"/>
  <c r="CG15" i="3" a="1"/>
  <c r="CG15" i="3" s="1"/>
  <c r="CF15" i="3"/>
  <c r="AV15" i="3"/>
  <c r="J15" i="3"/>
  <c r="G15" i="3"/>
  <c r="IL14" i="3"/>
  <c r="HX14" i="3" a="1"/>
  <c r="HX14" i="3" s="1"/>
  <c r="IW14" i="3" s="1"/>
  <c r="HW14" i="3" a="1"/>
  <c r="HW14" i="3" s="1"/>
  <c r="IV14" i="3" s="1"/>
  <c r="HV14" i="3" a="1"/>
  <c r="HV14" i="3" s="1"/>
  <c r="IU14" i="3" s="1"/>
  <c r="HU14" i="3" a="1"/>
  <c r="HU14" i="3" s="1"/>
  <c r="IT14" i="3" s="1"/>
  <c r="HT14" i="3" a="1"/>
  <c r="HT14" i="3" s="1"/>
  <c r="IS14" i="3" s="1"/>
  <c r="HS14" i="3" a="1"/>
  <c r="HS14" i="3" s="1"/>
  <c r="IR14" i="3" s="1"/>
  <c r="HR14" i="3" a="1"/>
  <c r="HR14" i="3" s="1"/>
  <c r="IQ14" i="3" s="1"/>
  <c r="HQ14" i="3" a="1"/>
  <c r="HQ14" i="3" s="1"/>
  <c r="IP14" i="3" s="1"/>
  <c r="HP14" i="3" a="1"/>
  <c r="HP14" i="3" s="1"/>
  <c r="IO14" i="3" s="1"/>
  <c r="HL14" i="3"/>
  <c r="HJ14" i="3"/>
  <c r="HH14" i="3"/>
  <c r="HB14" i="3"/>
  <c r="HA14" i="3"/>
  <c r="GZ14" i="3"/>
  <c r="GY14" i="3"/>
  <c r="GX14" i="3"/>
  <c r="GW14" i="3"/>
  <c r="GV14" i="3"/>
  <c r="GU14" i="3"/>
  <c r="GT14" i="3"/>
  <c r="GP14" i="3"/>
  <c r="GI14" i="3"/>
  <c r="GH14" i="3"/>
  <c r="GG14" i="3"/>
  <c r="GF14" i="3"/>
  <c r="GE14" i="3"/>
  <c r="GD14" i="3"/>
  <c r="GC14" i="3"/>
  <c r="GB14" i="3"/>
  <c r="GA14" i="3"/>
  <c r="FZ14" i="3"/>
  <c r="FY14" i="3"/>
  <c r="FX14" i="3"/>
  <c r="FW14" i="3"/>
  <c r="FV14" i="3"/>
  <c r="FU14" i="3"/>
  <c r="FT14" i="3"/>
  <c r="FS14" i="3"/>
  <c r="FR14" i="3"/>
  <c r="FQ14" i="3"/>
  <c r="FJ14" i="3"/>
  <c r="FI14" i="3"/>
  <c r="FH14" i="3"/>
  <c r="FG14" i="3"/>
  <c r="FF14" i="3"/>
  <c r="FP14" i="3" s="1"/>
  <c r="FE14" i="3"/>
  <c r="FD14" i="3"/>
  <c r="FC14" i="3"/>
  <c r="FB14" i="3"/>
  <c r="FA14" i="3"/>
  <c r="EZ14" i="3"/>
  <c r="EY14" i="3"/>
  <c r="EX14" i="3"/>
  <c r="EW14" i="3"/>
  <c r="EV14" i="3"/>
  <c r="EU14" i="3"/>
  <c r="ET14" i="3"/>
  <c r="ES14" i="3"/>
  <c r="ER14" i="3"/>
  <c r="EQ14" i="3"/>
  <c r="EP14" i="3"/>
  <c r="EO14" i="3"/>
  <c r="EN14" i="3"/>
  <c r="EM14" i="3"/>
  <c r="EL14" i="3"/>
  <c r="EK14" i="3"/>
  <c r="EJ14" i="3"/>
  <c r="EI14" i="3"/>
  <c r="EH14" i="3"/>
  <c r="EG14" i="3"/>
  <c r="EF14" i="3"/>
  <c r="EE14" i="3"/>
  <c r="ED14" i="3"/>
  <c r="EC14" i="3"/>
  <c r="EB14" i="3"/>
  <c r="EA14" i="3"/>
  <c r="DV14" i="3"/>
  <c r="DU14" i="3"/>
  <c r="DT14" i="3"/>
  <c r="DS14" i="3"/>
  <c r="DR14" i="3"/>
  <c r="DQ14" i="3"/>
  <c r="DP14" i="3"/>
  <c r="DO14" i="3"/>
  <c r="DN14" i="3"/>
  <c r="DK14" i="3"/>
  <c r="DJ14" i="3"/>
  <c r="DI14" i="3"/>
  <c r="DH14" i="3"/>
  <c r="DG14" i="3"/>
  <c r="DF14" i="3"/>
  <c r="DE14" i="3"/>
  <c r="DD14" i="3"/>
  <c r="DC14" i="3"/>
  <c r="DB14" i="3"/>
  <c r="DA14" i="3"/>
  <c r="CV14" i="3"/>
  <c r="CU14" i="3"/>
  <c r="CT14" i="3"/>
  <c r="CS14" i="3"/>
  <c r="GN14" i="3" s="1"/>
  <c r="CR14" i="3"/>
  <c r="GM14" i="3" s="1"/>
  <c r="CQ14" i="3"/>
  <c r="GL14" i="3" s="1"/>
  <c r="CP14" i="3"/>
  <c r="GJ14" i="3" s="1"/>
  <c r="GK14" i="3" s="1"/>
  <c r="CO14" i="3"/>
  <c r="DZ14" i="3" s="1"/>
  <c r="CN14" i="3"/>
  <c r="DY14" i="3" s="1"/>
  <c r="CM14" i="3"/>
  <c r="DX14" i="3" s="1"/>
  <c r="CL14" i="3"/>
  <c r="DW14" i="3" s="1"/>
  <c r="CG14" i="3" a="1"/>
  <c r="CG14" i="3" s="1"/>
  <c r="IN14" i="3" s="1"/>
  <c r="IX14" i="3" s="1"/>
  <c r="CF14" i="3"/>
  <c r="AV14" i="3"/>
  <c r="J14" i="3"/>
  <c r="G14" i="3"/>
  <c r="HX13" i="3" a="1"/>
  <c r="HX13" i="3" s="1"/>
  <c r="IW13" i="3" s="1"/>
  <c r="HW13" i="3" a="1"/>
  <c r="HW13" i="3" s="1"/>
  <c r="IV13" i="3" s="1"/>
  <c r="HV13" i="3" a="1"/>
  <c r="HV13" i="3" s="1"/>
  <c r="IU13" i="3" s="1"/>
  <c r="HU13" i="3" a="1"/>
  <c r="HU13" i="3" s="1"/>
  <c r="IT13" i="3" s="1"/>
  <c r="HT13" i="3" a="1"/>
  <c r="HT13" i="3" s="1"/>
  <c r="IS13" i="3" s="1"/>
  <c r="HS13" i="3" a="1"/>
  <c r="HS13" i="3" s="1"/>
  <c r="IR13" i="3" s="1"/>
  <c r="HR13" i="3" a="1"/>
  <c r="HR13" i="3" s="1"/>
  <c r="IQ13" i="3" s="1"/>
  <c r="HQ13" i="3" a="1"/>
  <c r="HQ13" i="3" s="1"/>
  <c r="IP13" i="3" s="1"/>
  <c r="HP13" i="3" a="1"/>
  <c r="HP13" i="3" s="1"/>
  <c r="IO13" i="3" s="1"/>
  <c r="HL13" i="3"/>
  <c r="HJ13" i="3"/>
  <c r="HH13" i="3"/>
  <c r="HB13" i="3"/>
  <c r="HA13" i="3"/>
  <c r="GZ13" i="3"/>
  <c r="GY13" i="3"/>
  <c r="GX13" i="3"/>
  <c r="GW13" i="3"/>
  <c r="GV13" i="3"/>
  <c r="GU13" i="3"/>
  <c r="GT13" i="3"/>
  <c r="GP13" i="3"/>
  <c r="GI13" i="3"/>
  <c r="GH13" i="3"/>
  <c r="GG13" i="3"/>
  <c r="GF13" i="3"/>
  <c r="GE13" i="3"/>
  <c r="GB13" i="3"/>
  <c r="GA13" i="3"/>
  <c r="FZ13" i="3"/>
  <c r="FY13" i="3"/>
  <c r="FW13" i="3"/>
  <c r="FV13" i="3"/>
  <c r="FU13" i="3"/>
  <c r="FT13" i="3"/>
  <c r="FS13" i="3"/>
  <c r="FR13" i="3"/>
  <c r="FQ13" i="3"/>
  <c r="FJ13" i="3"/>
  <c r="FI13" i="3"/>
  <c r="FH13" i="3"/>
  <c r="FG13" i="3"/>
  <c r="FF13" i="3"/>
  <c r="FP13" i="3" s="1"/>
  <c r="FE13" i="3"/>
  <c r="FD13" i="3"/>
  <c r="FB13" i="3"/>
  <c r="FA13" i="3"/>
  <c r="EZ13" i="3"/>
  <c r="EY13" i="3"/>
  <c r="EX13" i="3"/>
  <c r="EW13" i="3"/>
  <c r="EV13" i="3"/>
  <c r="EU13" i="3"/>
  <c r="ET13" i="3"/>
  <c r="ES13" i="3"/>
  <c r="ER13" i="3"/>
  <c r="EQ13" i="3"/>
  <c r="EP13" i="3"/>
  <c r="EO13" i="3"/>
  <c r="EN13" i="3"/>
  <c r="EM13" i="3"/>
  <c r="EL13" i="3"/>
  <c r="EK13" i="3"/>
  <c r="EJ13" i="3"/>
  <c r="EI13" i="3"/>
  <c r="EH13" i="3"/>
  <c r="EG13" i="3"/>
  <c r="EF13" i="3"/>
  <c r="EE13" i="3"/>
  <c r="ED13" i="3"/>
  <c r="EC13" i="3"/>
  <c r="EB13" i="3"/>
  <c r="EA13" i="3"/>
  <c r="DU13" i="3"/>
  <c r="DT13" i="3"/>
  <c r="DS13" i="3"/>
  <c r="DR13" i="3"/>
  <c r="DQ13" i="3"/>
  <c r="DP13" i="3"/>
  <c r="DO13" i="3"/>
  <c r="DN13" i="3"/>
  <c r="DK13" i="3"/>
  <c r="DJ13" i="3"/>
  <c r="DI13" i="3"/>
  <c r="DH13" i="3"/>
  <c r="DG13" i="3"/>
  <c r="DF13" i="3"/>
  <c r="DE13" i="3"/>
  <c r="DD13" i="3"/>
  <c r="DB13" i="3"/>
  <c r="DA13" i="3"/>
  <c r="CV13" i="3"/>
  <c r="CU13" i="3"/>
  <c r="CT13" i="3"/>
  <c r="CS13" i="3"/>
  <c r="GN13" i="3" s="1"/>
  <c r="CR13" i="3"/>
  <c r="GM13" i="3" s="1"/>
  <c r="CQ13" i="3"/>
  <c r="GL13" i="3" s="1"/>
  <c r="CP13" i="3"/>
  <c r="GJ13" i="3" s="1"/>
  <c r="GK13" i="3" s="1"/>
  <c r="CO13" i="3"/>
  <c r="DZ13" i="3" s="1"/>
  <c r="CN13" i="3"/>
  <c r="DY13" i="3" s="1"/>
  <c r="CM13" i="3"/>
  <c r="DX13" i="3" s="1"/>
  <c r="CL13" i="3"/>
  <c r="DW13" i="3" s="1"/>
  <c r="CG13" i="3" a="1"/>
  <c r="CG13" i="3" s="1"/>
  <c r="IN13" i="3" s="1"/>
  <c r="IX13" i="3" s="1"/>
  <c r="CF13" i="3"/>
  <c r="AV13" i="3"/>
  <c r="J13" i="3"/>
  <c r="G13" i="3"/>
  <c r="IL12" i="3"/>
  <c r="HX12" i="3" a="1"/>
  <c r="HX12" i="3" s="1"/>
  <c r="IW12" i="3" s="1"/>
  <c r="HW12" i="3" a="1"/>
  <c r="HW12" i="3" s="1"/>
  <c r="IV12" i="3" s="1"/>
  <c r="HV12" i="3" a="1"/>
  <c r="HV12" i="3" s="1"/>
  <c r="IU12" i="3" s="1"/>
  <c r="HU12" i="3" a="1"/>
  <c r="HU12" i="3" s="1"/>
  <c r="IT12" i="3" s="1"/>
  <c r="HT12" i="3" a="1"/>
  <c r="HT12" i="3" s="1"/>
  <c r="IS12" i="3" s="1"/>
  <c r="HS12" i="3" a="1"/>
  <c r="HS12" i="3" s="1"/>
  <c r="IR12" i="3" s="1"/>
  <c r="HR12" i="3" a="1"/>
  <c r="HR12" i="3" s="1"/>
  <c r="IQ12" i="3" s="1"/>
  <c r="HQ12" i="3" a="1"/>
  <c r="HQ12" i="3" s="1"/>
  <c r="IP12" i="3" s="1"/>
  <c r="HP12" i="3" a="1"/>
  <c r="HP12" i="3" s="1"/>
  <c r="IO12" i="3" s="1"/>
  <c r="HL12" i="3"/>
  <c r="HJ12" i="3"/>
  <c r="HH12" i="3"/>
  <c r="HB12" i="3"/>
  <c r="HA12" i="3"/>
  <c r="GZ12" i="3"/>
  <c r="GY12" i="3"/>
  <c r="GX12" i="3"/>
  <c r="GW12" i="3"/>
  <c r="GV12" i="3"/>
  <c r="GU12" i="3"/>
  <c r="GT12" i="3"/>
  <c r="GP12" i="3"/>
  <c r="GI12" i="3"/>
  <c r="GH12" i="3"/>
  <c r="GG12" i="3"/>
  <c r="GF12" i="3"/>
  <c r="GE12" i="3"/>
  <c r="GD12" i="3"/>
  <c r="GC12" i="3"/>
  <c r="GB12" i="3"/>
  <c r="GA12" i="3"/>
  <c r="FZ12" i="3"/>
  <c r="FY12" i="3"/>
  <c r="FX12" i="3"/>
  <c r="FW12" i="3"/>
  <c r="FV12" i="3"/>
  <c r="FU12" i="3"/>
  <c r="FT12" i="3"/>
  <c r="FS12" i="3"/>
  <c r="FR12" i="3"/>
  <c r="FQ12" i="3"/>
  <c r="FJ12" i="3"/>
  <c r="FI12" i="3"/>
  <c r="FH12" i="3"/>
  <c r="FG12" i="3"/>
  <c r="FF12" i="3"/>
  <c r="FP12" i="3" s="1"/>
  <c r="FE12" i="3"/>
  <c r="FD12" i="3"/>
  <c r="FC12" i="3"/>
  <c r="FB12" i="3"/>
  <c r="FA12" i="3"/>
  <c r="EZ12" i="3"/>
  <c r="EY12" i="3"/>
  <c r="EX12" i="3"/>
  <c r="EW12" i="3"/>
  <c r="EV12" i="3"/>
  <c r="EU12" i="3"/>
  <c r="ET12" i="3"/>
  <c r="ES12" i="3"/>
  <c r="ER12" i="3"/>
  <c r="EQ12" i="3"/>
  <c r="EP12" i="3"/>
  <c r="EO12" i="3"/>
  <c r="EN12" i="3"/>
  <c r="EM12" i="3"/>
  <c r="EL12" i="3"/>
  <c r="EK12" i="3"/>
  <c r="EJ12" i="3"/>
  <c r="EI12" i="3"/>
  <c r="EH12" i="3"/>
  <c r="EG12" i="3"/>
  <c r="EF12" i="3"/>
  <c r="EE12" i="3"/>
  <c r="ED12" i="3"/>
  <c r="EC12" i="3"/>
  <c r="EB12" i="3"/>
  <c r="EA12" i="3"/>
  <c r="DV12" i="3"/>
  <c r="DU12" i="3"/>
  <c r="DT12" i="3"/>
  <c r="DS12" i="3"/>
  <c r="DR12" i="3"/>
  <c r="DQ12" i="3"/>
  <c r="DP12" i="3"/>
  <c r="DO12" i="3"/>
  <c r="DN12" i="3"/>
  <c r="DK12" i="3"/>
  <c r="DJ12" i="3"/>
  <c r="DI12" i="3"/>
  <c r="DH12" i="3"/>
  <c r="DG12" i="3"/>
  <c r="DF12" i="3"/>
  <c r="DE12" i="3"/>
  <c r="DD12" i="3"/>
  <c r="DC12" i="3"/>
  <c r="DB12" i="3"/>
  <c r="DA12" i="3"/>
  <c r="CV12" i="3"/>
  <c r="CU12" i="3"/>
  <c r="CT12" i="3"/>
  <c r="CS12" i="3"/>
  <c r="GN12" i="3" s="1"/>
  <c r="CR12" i="3"/>
  <c r="GM12" i="3" s="1"/>
  <c r="CQ12" i="3"/>
  <c r="GL12" i="3" s="1"/>
  <c r="CP12" i="3"/>
  <c r="GJ12" i="3" s="1"/>
  <c r="GK12" i="3" s="1"/>
  <c r="CO12" i="3"/>
  <c r="DZ12" i="3" s="1"/>
  <c r="CN12" i="3"/>
  <c r="DY12" i="3" s="1"/>
  <c r="CM12" i="3"/>
  <c r="DX12" i="3" s="1"/>
  <c r="CL12" i="3"/>
  <c r="DW12" i="3" s="1"/>
  <c r="CG12" i="3" a="1"/>
  <c r="CG12" i="3" s="1"/>
  <c r="IM12" i="3" s="1"/>
  <c r="CF12" i="3"/>
  <c r="AV12" i="3"/>
  <c r="J12" i="3"/>
  <c r="G12" i="3"/>
  <c r="HX11" i="3" a="1"/>
  <c r="HX11" i="3" s="1"/>
  <c r="IW11" i="3" s="1"/>
  <c r="HW11" i="3" a="1"/>
  <c r="HW11" i="3" s="1"/>
  <c r="IV11" i="3" s="1"/>
  <c r="HV11" i="3" a="1"/>
  <c r="HV11" i="3" s="1"/>
  <c r="IU11" i="3" s="1"/>
  <c r="HU11" i="3" a="1"/>
  <c r="HU11" i="3" s="1"/>
  <c r="IT11" i="3" s="1"/>
  <c r="HT11" i="3" a="1"/>
  <c r="HT11" i="3" s="1"/>
  <c r="IS11" i="3" s="1"/>
  <c r="HS11" i="3" a="1"/>
  <c r="HS11" i="3" s="1"/>
  <c r="IR11" i="3" s="1"/>
  <c r="HR11" i="3" a="1"/>
  <c r="HR11" i="3" s="1"/>
  <c r="IQ11" i="3" s="1"/>
  <c r="HQ11" i="3" a="1"/>
  <c r="HQ11" i="3" s="1"/>
  <c r="IP11" i="3" s="1"/>
  <c r="HP11" i="3" a="1"/>
  <c r="HP11" i="3" s="1"/>
  <c r="IO11" i="3" s="1"/>
  <c r="HL11" i="3"/>
  <c r="HJ11" i="3"/>
  <c r="HH11" i="3"/>
  <c r="HB11" i="3"/>
  <c r="HA11" i="3"/>
  <c r="GZ11" i="3"/>
  <c r="GY11" i="3"/>
  <c r="GX11" i="3"/>
  <c r="GW11" i="3"/>
  <c r="GV11" i="3"/>
  <c r="GU11" i="3"/>
  <c r="GT11" i="3"/>
  <c r="GP11" i="3"/>
  <c r="GI11" i="3"/>
  <c r="GH11" i="3"/>
  <c r="GG11" i="3"/>
  <c r="GF11" i="3"/>
  <c r="GE11" i="3"/>
  <c r="GB11" i="3"/>
  <c r="GA11" i="3"/>
  <c r="FZ11" i="3"/>
  <c r="FY11" i="3"/>
  <c r="FW11" i="3"/>
  <c r="FV11" i="3"/>
  <c r="FU11" i="3"/>
  <c r="FT11" i="3"/>
  <c r="FS11" i="3"/>
  <c r="FR11" i="3"/>
  <c r="FQ11" i="3"/>
  <c r="FJ11" i="3"/>
  <c r="FI11" i="3"/>
  <c r="FH11" i="3"/>
  <c r="FG11" i="3"/>
  <c r="FF11" i="3"/>
  <c r="FP11" i="3" s="1"/>
  <c r="FE11" i="3"/>
  <c r="FD11" i="3"/>
  <c r="FB11" i="3"/>
  <c r="FA11" i="3"/>
  <c r="EZ11" i="3"/>
  <c r="EY11" i="3"/>
  <c r="EX11" i="3"/>
  <c r="EW11" i="3"/>
  <c r="EV11" i="3"/>
  <c r="EU11" i="3"/>
  <c r="ET11" i="3"/>
  <c r="ES11" i="3"/>
  <c r="ER11" i="3"/>
  <c r="EQ11" i="3"/>
  <c r="EP11" i="3"/>
  <c r="EO11" i="3"/>
  <c r="EN11" i="3"/>
  <c r="EM11" i="3"/>
  <c r="EL11" i="3"/>
  <c r="EK11" i="3"/>
  <c r="EJ11" i="3"/>
  <c r="EI11" i="3"/>
  <c r="EH11" i="3"/>
  <c r="EG11" i="3"/>
  <c r="EF11" i="3"/>
  <c r="EE11" i="3"/>
  <c r="ED11" i="3"/>
  <c r="EC11" i="3"/>
  <c r="EB11" i="3"/>
  <c r="EA11" i="3"/>
  <c r="DU11" i="3"/>
  <c r="DT11" i="3"/>
  <c r="DS11" i="3"/>
  <c r="DR11" i="3"/>
  <c r="DQ11" i="3"/>
  <c r="DP11" i="3"/>
  <c r="DO11" i="3"/>
  <c r="DN11" i="3"/>
  <c r="DK11" i="3"/>
  <c r="DJ11" i="3"/>
  <c r="DI11" i="3"/>
  <c r="DH11" i="3"/>
  <c r="DG11" i="3"/>
  <c r="DF11" i="3"/>
  <c r="DE11" i="3"/>
  <c r="DD11" i="3"/>
  <c r="DB11" i="3"/>
  <c r="DA11" i="3"/>
  <c r="CV11" i="3"/>
  <c r="CU11" i="3"/>
  <c r="CT11" i="3"/>
  <c r="CS11" i="3"/>
  <c r="GN11" i="3" s="1"/>
  <c r="CR11" i="3"/>
  <c r="GM11" i="3" s="1"/>
  <c r="CQ11" i="3"/>
  <c r="GL11" i="3" s="1"/>
  <c r="CP11" i="3"/>
  <c r="GJ11" i="3" s="1"/>
  <c r="GK11" i="3" s="1"/>
  <c r="CO11" i="3"/>
  <c r="DZ11" i="3" s="1"/>
  <c r="CN11" i="3"/>
  <c r="DY11" i="3" s="1"/>
  <c r="CM11" i="3"/>
  <c r="DX11" i="3" s="1"/>
  <c r="CL11" i="3"/>
  <c r="DW11" i="3" s="1"/>
  <c r="CG11" i="3" a="1"/>
  <c r="CG11" i="3" s="1"/>
  <c r="CF11" i="3"/>
  <c r="AV11" i="3"/>
  <c r="J11" i="3"/>
  <c r="G11" i="3"/>
  <c r="HX10" i="3" a="1"/>
  <c r="HX10" i="3" s="1"/>
  <c r="IW10" i="3" s="1"/>
  <c r="HW10" i="3" a="1"/>
  <c r="HW10" i="3" s="1"/>
  <c r="IV10" i="3" s="1"/>
  <c r="HV10" i="3" a="1"/>
  <c r="HV10" i="3" s="1"/>
  <c r="IU10" i="3" s="1"/>
  <c r="HU10" i="3" a="1"/>
  <c r="HU10" i="3" s="1"/>
  <c r="IT10" i="3" s="1"/>
  <c r="HT10" i="3" a="1"/>
  <c r="HT10" i="3" s="1"/>
  <c r="IS10" i="3" s="1"/>
  <c r="HS10" i="3" a="1"/>
  <c r="HS10" i="3" s="1"/>
  <c r="IR10" i="3" s="1"/>
  <c r="HR10" i="3" a="1"/>
  <c r="HR10" i="3" s="1"/>
  <c r="IQ10" i="3" s="1"/>
  <c r="HQ10" i="3" a="1"/>
  <c r="HQ10" i="3" s="1"/>
  <c r="IP10" i="3" s="1"/>
  <c r="HP10" i="3" a="1"/>
  <c r="HP10" i="3" s="1"/>
  <c r="IO10" i="3" s="1"/>
  <c r="HL10" i="3"/>
  <c r="HJ10" i="3"/>
  <c r="HH10" i="3"/>
  <c r="HB10" i="3"/>
  <c r="HA10" i="3"/>
  <c r="GZ10" i="3"/>
  <c r="GY10" i="3"/>
  <c r="GX10" i="3"/>
  <c r="GW10" i="3"/>
  <c r="GV10" i="3"/>
  <c r="GU10" i="3"/>
  <c r="GT10" i="3"/>
  <c r="GP10" i="3"/>
  <c r="GI10" i="3"/>
  <c r="GH10" i="3"/>
  <c r="GG10" i="3"/>
  <c r="GF10" i="3"/>
  <c r="GE10" i="3"/>
  <c r="GB10" i="3"/>
  <c r="GA10" i="3"/>
  <c r="FZ10" i="3"/>
  <c r="FY10" i="3"/>
  <c r="FW10" i="3"/>
  <c r="FV10" i="3"/>
  <c r="FU10" i="3"/>
  <c r="FT10" i="3"/>
  <c r="FS10" i="3"/>
  <c r="FR10" i="3"/>
  <c r="FQ10" i="3"/>
  <c r="FJ10" i="3"/>
  <c r="FI10" i="3"/>
  <c r="FH10" i="3"/>
  <c r="FG10" i="3"/>
  <c r="FF10" i="3"/>
  <c r="FP10" i="3" s="1"/>
  <c r="FE10" i="3"/>
  <c r="FD10" i="3"/>
  <c r="FB10" i="3"/>
  <c r="FA10" i="3"/>
  <c r="EZ10" i="3"/>
  <c r="EY10" i="3"/>
  <c r="EX10" i="3"/>
  <c r="EW10" i="3"/>
  <c r="EV10" i="3"/>
  <c r="EU10" i="3"/>
  <c r="ET10" i="3"/>
  <c r="ES10" i="3"/>
  <c r="ER10" i="3"/>
  <c r="EQ10" i="3"/>
  <c r="EP10" i="3"/>
  <c r="EO10" i="3"/>
  <c r="EN10" i="3"/>
  <c r="EM10" i="3"/>
  <c r="EL10" i="3"/>
  <c r="EK10" i="3"/>
  <c r="EJ10" i="3"/>
  <c r="EI10" i="3"/>
  <c r="EH10" i="3"/>
  <c r="EG10" i="3"/>
  <c r="EF10" i="3"/>
  <c r="EE10" i="3"/>
  <c r="ED10" i="3"/>
  <c r="EC10" i="3"/>
  <c r="EB10" i="3"/>
  <c r="EA10" i="3"/>
  <c r="DU10" i="3"/>
  <c r="DT10" i="3"/>
  <c r="DS10" i="3"/>
  <c r="DR10" i="3"/>
  <c r="DQ10" i="3"/>
  <c r="DP10" i="3"/>
  <c r="DO10" i="3"/>
  <c r="DN10" i="3"/>
  <c r="DK10" i="3"/>
  <c r="DJ10" i="3"/>
  <c r="DI10" i="3"/>
  <c r="DH10" i="3"/>
  <c r="DG10" i="3"/>
  <c r="DF10" i="3"/>
  <c r="DE10" i="3"/>
  <c r="DD10" i="3"/>
  <c r="DB10" i="3"/>
  <c r="DA10" i="3"/>
  <c r="CV10" i="3"/>
  <c r="CU10" i="3"/>
  <c r="CT10" i="3"/>
  <c r="CS10" i="3"/>
  <c r="GN10" i="3" s="1"/>
  <c r="CR10" i="3"/>
  <c r="GM10" i="3" s="1"/>
  <c r="CQ10" i="3"/>
  <c r="GL10" i="3" s="1"/>
  <c r="CP10" i="3"/>
  <c r="GJ10" i="3" s="1"/>
  <c r="GK10" i="3" s="1"/>
  <c r="CO10" i="3"/>
  <c r="DZ10" i="3" s="1"/>
  <c r="CN10" i="3"/>
  <c r="DY10" i="3" s="1"/>
  <c r="CM10" i="3"/>
  <c r="DX10" i="3" s="1"/>
  <c r="CL10" i="3"/>
  <c r="DW10" i="3" s="1"/>
  <c r="CG10" i="3" a="1"/>
  <c r="CG10" i="3" s="1"/>
  <c r="CF10" i="3"/>
  <c r="AV10" i="3"/>
  <c r="J10" i="3"/>
  <c r="G10" i="3"/>
  <c r="HX9" i="3" a="1"/>
  <c r="HX9" i="3" s="1"/>
  <c r="IW9" i="3" s="1"/>
  <c r="HW9" i="3" a="1"/>
  <c r="HW9" i="3" s="1"/>
  <c r="IV9" i="3" s="1"/>
  <c r="HV9" i="3" a="1"/>
  <c r="HV9" i="3" s="1"/>
  <c r="IU9" i="3" s="1"/>
  <c r="HU9" i="3" a="1"/>
  <c r="HU9" i="3" s="1"/>
  <c r="IT9" i="3" s="1"/>
  <c r="HT9" i="3" a="1"/>
  <c r="HT9" i="3" s="1"/>
  <c r="IS9" i="3" s="1"/>
  <c r="HS9" i="3" a="1"/>
  <c r="HS9" i="3" s="1"/>
  <c r="IR9" i="3" s="1"/>
  <c r="HR9" i="3" a="1"/>
  <c r="HR9" i="3" s="1"/>
  <c r="IQ9" i="3" s="1"/>
  <c r="HQ9" i="3" a="1"/>
  <c r="HQ9" i="3" s="1"/>
  <c r="IP9" i="3" s="1"/>
  <c r="HP9" i="3" a="1"/>
  <c r="HP9" i="3" s="1"/>
  <c r="IO9" i="3" s="1"/>
  <c r="HL9" i="3"/>
  <c r="HJ9" i="3"/>
  <c r="HH9" i="3"/>
  <c r="HB9" i="3"/>
  <c r="HA9" i="3"/>
  <c r="GZ9" i="3"/>
  <c r="GY9" i="3"/>
  <c r="GX9" i="3"/>
  <c r="GW9" i="3"/>
  <c r="GV9" i="3"/>
  <c r="GU9" i="3"/>
  <c r="GT9" i="3"/>
  <c r="GP9" i="3"/>
  <c r="GI9" i="3"/>
  <c r="GH9" i="3"/>
  <c r="GG9" i="3"/>
  <c r="GF9" i="3"/>
  <c r="GE9" i="3"/>
  <c r="GB9" i="3"/>
  <c r="GA9" i="3"/>
  <c r="FZ9" i="3"/>
  <c r="FY9" i="3"/>
  <c r="FW9" i="3"/>
  <c r="FV9" i="3"/>
  <c r="FU9" i="3"/>
  <c r="FT9" i="3"/>
  <c r="FS9" i="3"/>
  <c r="FR9" i="3"/>
  <c r="FQ9" i="3"/>
  <c r="FJ9" i="3"/>
  <c r="FI9" i="3"/>
  <c r="FH9" i="3"/>
  <c r="FG9" i="3"/>
  <c r="FF9" i="3"/>
  <c r="FE9" i="3"/>
  <c r="FD9" i="3"/>
  <c r="FB9" i="3"/>
  <c r="FA9" i="3"/>
  <c r="EZ9" i="3"/>
  <c r="EY9" i="3"/>
  <c r="EX9" i="3"/>
  <c r="EW9" i="3"/>
  <c r="EV9" i="3"/>
  <c r="EU9" i="3"/>
  <c r="ET9" i="3"/>
  <c r="ES9" i="3"/>
  <c r="ER9" i="3"/>
  <c r="EQ9" i="3"/>
  <c r="EP9" i="3"/>
  <c r="EO9" i="3"/>
  <c r="EN9" i="3"/>
  <c r="EM9" i="3"/>
  <c r="EL9" i="3"/>
  <c r="EK9" i="3"/>
  <c r="EJ9" i="3"/>
  <c r="EI9" i="3"/>
  <c r="EH9" i="3"/>
  <c r="EG9" i="3"/>
  <c r="EF9" i="3"/>
  <c r="EE9" i="3"/>
  <c r="ED9" i="3"/>
  <c r="EC9" i="3"/>
  <c r="EB9" i="3"/>
  <c r="EA9" i="3"/>
  <c r="DU9" i="3"/>
  <c r="DT9" i="3"/>
  <c r="DS9" i="3"/>
  <c r="DR9" i="3"/>
  <c r="DQ9" i="3"/>
  <c r="DP9" i="3"/>
  <c r="DO9" i="3"/>
  <c r="DN9" i="3"/>
  <c r="DK9" i="3"/>
  <c r="DJ9" i="3"/>
  <c r="DI9" i="3"/>
  <c r="DH9" i="3"/>
  <c r="DG9" i="3"/>
  <c r="DF9" i="3"/>
  <c r="DE9" i="3"/>
  <c r="DD9" i="3"/>
  <c r="CV9" i="3"/>
  <c r="CT9" i="3"/>
  <c r="CS9" i="3"/>
  <c r="GN9" i="3" s="1"/>
  <c r="CR9" i="3"/>
  <c r="GM9" i="3" s="1"/>
  <c r="CQ9" i="3"/>
  <c r="GL9" i="3" s="1"/>
  <c r="CP9" i="3"/>
  <c r="GJ9" i="3" s="1"/>
  <c r="GK9" i="3" s="1"/>
  <c r="CO9" i="3"/>
  <c r="DZ9" i="3" s="1"/>
  <c r="CN9" i="3"/>
  <c r="DY9" i="3" s="1"/>
  <c r="CM9" i="3"/>
  <c r="DX9" i="3" s="1"/>
  <c r="CL9" i="3"/>
  <c r="DW9" i="3" s="1"/>
  <c r="CG9" i="3" a="1"/>
  <c r="CG9" i="3" s="1"/>
  <c r="IM9" i="3" s="1"/>
  <c r="CF9" i="3"/>
  <c r="AV9" i="3"/>
  <c r="R9" i="3"/>
  <c r="CU9" i="3" s="1"/>
  <c r="Q9" i="3"/>
  <c r="J9" i="3"/>
  <c r="G9" i="3"/>
  <c r="HX8" i="3" a="1"/>
  <c r="HX8" i="3" s="1"/>
  <c r="IW8" i="3" s="1"/>
  <c r="HW8" i="3" a="1"/>
  <c r="HW8" i="3" s="1"/>
  <c r="IV8" i="3" s="1"/>
  <c r="HV8" i="3" a="1"/>
  <c r="HV8" i="3" s="1"/>
  <c r="IU8" i="3" s="1"/>
  <c r="HU8" i="3" a="1"/>
  <c r="HU8" i="3" s="1"/>
  <c r="IT8" i="3" s="1"/>
  <c r="HT8" i="3" a="1"/>
  <c r="HT8" i="3" s="1"/>
  <c r="IS8" i="3" s="1"/>
  <c r="HS8" i="3" a="1"/>
  <c r="HS8" i="3" s="1"/>
  <c r="IR8" i="3" s="1"/>
  <c r="HR8" i="3" a="1"/>
  <c r="HR8" i="3" s="1"/>
  <c r="IQ8" i="3" s="1"/>
  <c r="HQ8" i="3" a="1"/>
  <c r="HQ8" i="3" s="1"/>
  <c r="IP8" i="3" s="1"/>
  <c r="HP8" i="3" a="1"/>
  <c r="HP8" i="3" s="1"/>
  <c r="IO8" i="3" s="1"/>
  <c r="HL8" i="3"/>
  <c r="HJ8" i="3"/>
  <c r="HH8" i="3"/>
  <c r="HB8" i="3"/>
  <c r="HA8" i="3"/>
  <c r="GZ8" i="3"/>
  <c r="GY8" i="3"/>
  <c r="GX8" i="3"/>
  <c r="GW8" i="3"/>
  <c r="GV8" i="3"/>
  <c r="GU8" i="3"/>
  <c r="GT8" i="3"/>
  <c r="GP8" i="3"/>
  <c r="GI8" i="3"/>
  <c r="GH8" i="3"/>
  <c r="GG8" i="3"/>
  <c r="GF8" i="3"/>
  <c r="GE8" i="3"/>
  <c r="GB8" i="3"/>
  <c r="GA8" i="3"/>
  <c r="FZ8" i="3"/>
  <c r="FY8" i="3"/>
  <c r="FW8" i="3"/>
  <c r="FV8" i="3"/>
  <c r="FU8" i="3"/>
  <c r="FT8" i="3"/>
  <c r="FS8" i="3"/>
  <c r="FR8" i="3"/>
  <c r="FQ8" i="3"/>
  <c r="FJ8" i="3"/>
  <c r="FI8" i="3"/>
  <c r="FH8" i="3"/>
  <c r="FG8" i="3"/>
  <c r="FF8" i="3"/>
  <c r="FP8" i="3" s="1"/>
  <c r="FE8" i="3"/>
  <c r="FD8" i="3"/>
  <c r="FB8" i="3"/>
  <c r="FA8" i="3"/>
  <c r="EZ8" i="3"/>
  <c r="EY8" i="3"/>
  <c r="EX8" i="3"/>
  <c r="EW8" i="3"/>
  <c r="EV8" i="3"/>
  <c r="EU8" i="3"/>
  <c r="ET8" i="3"/>
  <c r="ES8" i="3"/>
  <c r="ER8" i="3"/>
  <c r="EQ8" i="3"/>
  <c r="EP8" i="3"/>
  <c r="EO8" i="3"/>
  <c r="EN8" i="3"/>
  <c r="EM8" i="3"/>
  <c r="EL8" i="3"/>
  <c r="EK8" i="3"/>
  <c r="EJ8" i="3"/>
  <c r="EI8" i="3"/>
  <c r="EH8" i="3"/>
  <c r="EG8" i="3"/>
  <c r="EF8" i="3"/>
  <c r="EE8" i="3"/>
  <c r="ED8" i="3"/>
  <c r="EC8" i="3"/>
  <c r="EB8" i="3"/>
  <c r="EA8" i="3"/>
  <c r="DU8" i="3"/>
  <c r="DT8" i="3"/>
  <c r="DS8" i="3"/>
  <c r="DR8" i="3"/>
  <c r="DQ8" i="3"/>
  <c r="DP8" i="3"/>
  <c r="DO8" i="3"/>
  <c r="DN8" i="3"/>
  <c r="DK8" i="3"/>
  <c r="DJ8" i="3"/>
  <c r="DI8" i="3"/>
  <c r="DH8" i="3"/>
  <c r="DG8" i="3"/>
  <c r="DF8" i="3"/>
  <c r="DE8" i="3"/>
  <c r="DD8" i="3"/>
  <c r="DB8" i="3"/>
  <c r="DA8" i="3"/>
  <c r="CV8" i="3"/>
  <c r="CT8" i="3"/>
  <c r="CS8" i="3"/>
  <c r="GN8" i="3" s="1"/>
  <c r="CR8" i="3"/>
  <c r="GM8" i="3" s="1"/>
  <c r="CQ8" i="3"/>
  <c r="GL8" i="3" s="1"/>
  <c r="CP8" i="3"/>
  <c r="GJ8" i="3" s="1"/>
  <c r="GK8" i="3" s="1"/>
  <c r="CO8" i="3"/>
  <c r="DZ8" i="3" s="1"/>
  <c r="CN8" i="3"/>
  <c r="DY8" i="3" s="1"/>
  <c r="CM8" i="3"/>
  <c r="DX8" i="3" s="1"/>
  <c r="CL8" i="3"/>
  <c r="DW8" i="3" s="1"/>
  <c r="CG8" i="3" a="1"/>
  <c r="CG8" i="3" s="1"/>
  <c r="CF8" i="3"/>
  <c r="AV8" i="3"/>
  <c r="R8" i="3"/>
  <c r="CU8" i="3" s="1"/>
  <c r="J8" i="3"/>
  <c r="G8" i="3"/>
  <c r="IL7" i="3"/>
  <c r="HX7" i="3" a="1"/>
  <c r="HX7" i="3" s="1"/>
  <c r="IW7" i="3" s="1"/>
  <c r="HW7" i="3" a="1"/>
  <c r="HW7" i="3" s="1"/>
  <c r="IV7" i="3" s="1"/>
  <c r="HV7" i="3" a="1"/>
  <c r="HV7" i="3" s="1"/>
  <c r="IU7" i="3" s="1"/>
  <c r="HU7" i="3" a="1"/>
  <c r="HU7" i="3" s="1"/>
  <c r="IT7" i="3" s="1"/>
  <c r="HT7" i="3" a="1"/>
  <c r="HT7" i="3" s="1"/>
  <c r="IS7" i="3" s="1"/>
  <c r="HS7" i="3" a="1"/>
  <c r="HS7" i="3" s="1"/>
  <c r="IR7" i="3" s="1"/>
  <c r="HR7" i="3" a="1"/>
  <c r="HR7" i="3" s="1"/>
  <c r="IQ7" i="3" s="1"/>
  <c r="HQ7" i="3" a="1"/>
  <c r="HQ7" i="3" s="1"/>
  <c r="IP7" i="3" s="1"/>
  <c r="HP7" i="3" a="1"/>
  <c r="HP7" i="3" s="1"/>
  <c r="IO7" i="3" s="1"/>
  <c r="HL7" i="3"/>
  <c r="HJ7" i="3"/>
  <c r="HH7" i="3"/>
  <c r="HB7" i="3"/>
  <c r="HA7" i="3"/>
  <c r="GZ7" i="3"/>
  <c r="GY7" i="3"/>
  <c r="GX7" i="3"/>
  <c r="GW7" i="3"/>
  <c r="GV7" i="3"/>
  <c r="GU7" i="3"/>
  <c r="GT7" i="3"/>
  <c r="GP7" i="3"/>
  <c r="GI7" i="3"/>
  <c r="GH7" i="3"/>
  <c r="GG7" i="3"/>
  <c r="GF7" i="3"/>
  <c r="GE7" i="3"/>
  <c r="GD7" i="3"/>
  <c r="GC7" i="3"/>
  <c r="GB7" i="3"/>
  <c r="GA7" i="3"/>
  <c r="FZ7" i="3"/>
  <c r="FY7" i="3"/>
  <c r="FX7" i="3"/>
  <c r="FW7" i="3"/>
  <c r="FV7" i="3"/>
  <c r="FU7" i="3"/>
  <c r="FT7" i="3"/>
  <c r="FS7" i="3"/>
  <c r="FR7" i="3"/>
  <c r="FQ7" i="3"/>
  <c r="FJ7" i="3"/>
  <c r="FI7" i="3"/>
  <c r="FH7" i="3"/>
  <c r="FG7" i="3"/>
  <c r="FF7" i="3"/>
  <c r="FE7" i="3"/>
  <c r="FD7" i="3"/>
  <c r="FC7" i="3"/>
  <c r="FB7" i="3"/>
  <c r="FA7" i="3"/>
  <c r="EZ7" i="3"/>
  <c r="EY7" i="3"/>
  <c r="EX7" i="3"/>
  <c r="EW7" i="3"/>
  <c r="EV7" i="3"/>
  <c r="EU7" i="3"/>
  <c r="ET7" i="3"/>
  <c r="ES7" i="3"/>
  <c r="ER7" i="3"/>
  <c r="EQ7" i="3"/>
  <c r="EP7" i="3"/>
  <c r="EO7" i="3"/>
  <c r="EN7" i="3"/>
  <c r="EM7" i="3"/>
  <c r="EL7" i="3"/>
  <c r="EK7" i="3"/>
  <c r="EJ7" i="3"/>
  <c r="EI7" i="3"/>
  <c r="EH7" i="3"/>
  <c r="EG7" i="3"/>
  <c r="EF7" i="3"/>
  <c r="EE7" i="3"/>
  <c r="ED7" i="3"/>
  <c r="EC7" i="3"/>
  <c r="EB7" i="3"/>
  <c r="EA7" i="3"/>
  <c r="DV7" i="3"/>
  <c r="DU7" i="3"/>
  <c r="DT7" i="3"/>
  <c r="DS7" i="3"/>
  <c r="DR7" i="3"/>
  <c r="DQ7" i="3"/>
  <c r="DP7" i="3"/>
  <c r="DO7" i="3"/>
  <c r="DN7" i="3"/>
  <c r="DK7" i="3"/>
  <c r="DJ7" i="3"/>
  <c r="DI7" i="3"/>
  <c r="DH7" i="3"/>
  <c r="DG7" i="3"/>
  <c r="DF7" i="3"/>
  <c r="DE7" i="3"/>
  <c r="DD7" i="3"/>
  <c r="DC7" i="3"/>
  <c r="DB7" i="3"/>
  <c r="DA7" i="3"/>
  <c r="CV7" i="3"/>
  <c r="CU7" i="3"/>
  <c r="CT7" i="3"/>
  <c r="CS7" i="3"/>
  <c r="GN7" i="3" s="1"/>
  <c r="CR7" i="3"/>
  <c r="GM7" i="3" s="1"/>
  <c r="CQ7" i="3"/>
  <c r="GL7" i="3" s="1"/>
  <c r="CP7" i="3"/>
  <c r="GJ7" i="3" s="1"/>
  <c r="GK7" i="3" s="1"/>
  <c r="CO7" i="3"/>
  <c r="DZ7" i="3" s="1"/>
  <c r="CN7" i="3"/>
  <c r="DY7" i="3" s="1"/>
  <c r="CM7" i="3"/>
  <c r="DX7" i="3" s="1"/>
  <c r="CL7" i="3"/>
  <c r="DW7" i="3" s="1"/>
  <c r="CG7" i="3" a="1"/>
  <c r="CG7" i="3" s="1"/>
  <c r="CF7" i="3"/>
  <c r="AV7" i="3"/>
  <c r="J7" i="3"/>
  <c r="G7" i="3"/>
  <c r="HX6" i="3" a="1"/>
  <c r="HX6" i="3" s="1"/>
  <c r="IW6" i="3" s="1"/>
  <c r="HW6" i="3" a="1"/>
  <c r="HW6" i="3" s="1"/>
  <c r="IV6" i="3" s="1"/>
  <c r="HV6" i="3" a="1"/>
  <c r="HV6" i="3" s="1"/>
  <c r="IU6" i="3" s="1"/>
  <c r="HU6" i="3" a="1"/>
  <c r="HU6" i="3" s="1"/>
  <c r="IT6" i="3" s="1"/>
  <c r="HT6" i="3" a="1"/>
  <c r="HT6" i="3" s="1"/>
  <c r="IS6" i="3" s="1"/>
  <c r="HS6" i="3" a="1"/>
  <c r="HS6" i="3" s="1"/>
  <c r="IR6" i="3" s="1"/>
  <c r="HR6" i="3" a="1"/>
  <c r="HR6" i="3" s="1"/>
  <c r="IQ6" i="3" s="1"/>
  <c r="HQ6" i="3" a="1"/>
  <c r="HQ6" i="3" s="1"/>
  <c r="IP6" i="3" s="1"/>
  <c r="HP6" i="3" a="1"/>
  <c r="HP6" i="3" s="1"/>
  <c r="IO6" i="3" s="1"/>
  <c r="HL6" i="3"/>
  <c r="HJ6" i="3"/>
  <c r="HH6" i="3"/>
  <c r="HB6" i="3"/>
  <c r="HA6" i="3"/>
  <c r="GZ6" i="3"/>
  <c r="GY6" i="3"/>
  <c r="GX6" i="3"/>
  <c r="GW6" i="3"/>
  <c r="GV6" i="3"/>
  <c r="GU6" i="3"/>
  <c r="GT6" i="3"/>
  <c r="GP6" i="3"/>
  <c r="GI6" i="3"/>
  <c r="GH6" i="3"/>
  <c r="GG6" i="3"/>
  <c r="GF6" i="3"/>
  <c r="GE6" i="3"/>
  <c r="GB6" i="3"/>
  <c r="GA6" i="3"/>
  <c r="FZ6" i="3"/>
  <c r="FY6" i="3"/>
  <c r="FW6" i="3"/>
  <c r="FV6" i="3"/>
  <c r="FU6" i="3"/>
  <c r="FT6" i="3"/>
  <c r="FS6" i="3"/>
  <c r="FR6" i="3"/>
  <c r="FQ6" i="3"/>
  <c r="FJ6" i="3"/>
  <c r="FI6" i="3"/>
  <c r="FH6" i="3"/>
  <c r="FG6" i="3"/>
  <c r="FF6" i="3"/>
  <c r="FP6" i="3" s="1"/>
  <c r="FE6" i="3"/>
  <c r="FD6" i="3"/>
  <c r="FB6" i="3"/>
  <c r="FA6" i="3"/>
  <c r="EZ6" i="3"/>
  <c r="EY6" i="3"/>
  <c r="EX6" i="3"/>
  <c r="EW6" i="3"/>
  <c r="EV6" i="3"/>
  <c r="EU6" i="3"/>
  <c r="ET6" i="3"/>
  <c r="ES6" i="3"/>
  <c r="ER6" i="3"/>
  <c r="EQ6" i="3"/>
  <c r="EP6" i="3"/>
  <c r="EO6" i="3"/>
  <c r="EN6" i="3"/>
  <c r="EM6" i="3"/>
  <c r="EL6" i="3"/>
  <c r="EK6" i="3"/>
  <c r="EJ6" i="3"/>
  <c r="EI6" i="3"/>
  <c r="EH6" i="3"/>
  <c r="EG6" i="3"/>
  <c r="EF6" i="3"/>
  <c r="EE6" i="3"/>
  <c r="ED6" i="3"/>
  <c r="EC6" i="3"/>
  <c r="EB6" i="3"/>
  <c r="EA6" i="3"/>
  <c r="DU6" i="3"/>
  <c r="DT6" i="3"/>
  <c r="DS6" i="3"/>
  <c r="DR6" i="3"/>
  <c r="DQ6" i="3"/>
  <c r="DP6" i="3"/>
  <c r="DO6" i="3"/>
  <c r="DN6" i="3"/>
  <c r="DK6" i="3"/>
  <c r="DJ6" i="3"/>
  <c r="DI6" i="3"/>
  <c r="DH6" i="3"/>
  <c r="DG6" i="3"/>
  <c r="DF6" i="3"/>
  <c r="DE6" i="3"/>
  <c r="DD6" i="3"/>
  <c r="DB6" i="3"/>
  <c r="DA6" i="3"/>
  <c r="CV6" i="3"/>
  <c r="CT6" i="3"/>
  <c r="CS6" i="3"/>
  <c r="GN6" i="3" s="1"/>
  <c r="CR6" i="3"/>
  <c r="GM6" i="3" s="1"/>
  <c r="CQ6" i="3"/>
  <c r="GL6" i="3" s="1"/>
  <c r="CP6" i="3"/>
  <c r="GJ6" i="3" s="1"/>
  <c r="GK6" i="3" s="1"/>
  <c r="CO6" i="3"/>
  <c r="DZ6" i="3" s="1"/>
  <c r="CN6" i="3"/>
  <c r="DY6" i="3" s="1"/>
  <c r="CM6" i="3"/>
  <c r="DX6" i="3" s="1"/>
  <c r="CL6" i="3"/>
  <c r="DW6" i="3" s="1"/>
  <c r="CG6" i="3" a="1"/>
  <c r="CG6" i="3" s="1"/>
  <c r="CF6" i="3"/>
  <c r="AV6" i="3"/>
  <c r="R6" i="3"/>
  <c r="CU6" i="3" s="1"/>
  <c r="J6" i="3"/>
  <c r="G6" i="3"/>
  <c r="IL5" i="3"/>
  <c r="HX5" i="3" a="1"/>
  <c r="HX5" i="3" s="1"/>
  <c r="IW5" i="3" s="1"/>
  <c r="HW5" i="3" a="1"/>
  <c r="HW5" i="3" s="1"/>
  <c r="IV5" i="3" s="1"/>
  <c r="HV5" i="3" a="1"/>
  <c r="HV5" i="3" s="1"/>
  <c r="IU5" i="3" s="1"/>
  <c r="HU5" i="3" a="1"/>
  <c r="HU5" i="3" s="1"/>
  <c r="IT5" i="3" s="1"/>
  <c r="HT5" i="3" a="1"/>
  <c r="HT5" i="3" s="1"/>
  <c r="IS5" i="3" s="1"/>
  <c r="HS5" i="3" a="1"/>
  <c r="HS5" i="3" s="1"/>
  <c r="IR5" i="3" s="1"/>
  <c r="HR5" i="3" a="1"/>
  <c r="HR5" i="3" s="1"/>
  <c r="IQ5" i="3" s="1"/>
  <c r="HQ5" i="3" a="1"/>
  <c r="HQ5" i="3" s="1"/>
  <c r="IP5" i="3" s="1"/>
  <c r="HP5" i="3" a="1"/>
  <c r="HP5" i="3" s="1"/>
  <c r="IO5" i="3" s="1"/>
  <c r="HL5" i="3"/>
  <c r="HJ5" i="3"/>
  <c r="HH5" i="3"/>
  <c r="HB5" i="3"/>
  <c r="HA5" i="3"/>
  <c r="GZ5" i="3"/>
  <c r="GY5" i="3"/>
  <c r="GX5" i="3"/>
  <c r="GW5" i="3"/>
  <c r="GV5" i="3"/>
  <c r="GU5" i="3"/>
  <c r="GT5" i="3"/>
  <c r="GP5" i="3"/>
  <c r="GI5" i="3"/>
  <c r="GH5" i="3"/>
  <c r="GG5" i="3"/>
  <c r="GF5" i="3"/>
  <c r="GE5" i="3"/>
  <c r="GD5" i="3"/>
  <c r="GC5" i="3"/>
  <c r="GB5" i="3"/>
  <c r="GA5" i="3"/>
  <c r="FZ5" i="3"/>
  <c r="FY5" i="3"/>
  <c r="FX5" i="3"/>
  <c r="FW5" i="3"/>
  <c r="FV5" i="3"/>
  <c r="FU5" i="3"/>
  <c r="FT5" i="3"/>
  <c r="FS5" i="3"/>
  <c r="FR5" i="3"/>
  <c r="FQ5" i="3"/>
  <c r="FJ5" i="3"/>
  <c r="FI5" i="3"/>
  <c r="FH5" i="3"/>
  <c r="FG5" i="3"/>
  <c r="FF5" i="3"/>
  <c r="FE5" i="3"/>
  <c r="FD5" i="3"/>
  <c r="FC5" i="3"/>
  <c r="FB5" i="3"/>
  <c r="FA5" i="3"/>
  <c r="EZ5" i="3"/>
  <c r="EY5" i="3"/>
  <c r="EX5" i="3"/>
  <c r="EW5" i="3"/>
  <c r="EV5" i="3"/>
  <c r="EU5" i="3"/>
  <c r="ET5" i="3"/>
  <c r="ES5" i="3"/>
  <c r="ER5" i="3"/>
  <c r="EQ5" i="3"/>
  <c r="EP5" i="3"/>
  <c r="EO5" i="3"/>
  <c r="EN5" i="3"/>
  <c r="EM5" i="3"/>
  <c r="EL5" i="3"/>
  <c r="EK5" i="3"/>
  <c r="EJ5" i="3"/>
  <c r="EI5" i="3"/>
  <c r="EH5" i="3"/>
  <c r="EG5" i="3"/>
  <c r="EF5" i="3"/>
  <c r="EE5" i="3"/>
  <c r="ED5" i="3"/>
  <c r="EC5" i="3"/>
  <c r="EB5" i="3"/>
  <c r="EA5" i="3"/>
  <c r="DV5" i="3"/>
  <c r="DU5" i="3"/>
  <c r="DT5" i="3"/>
  <c r="DS5" i="3"/>
  <c r="DR5" i="3"/>
  <c r="DQ5" i="3"/>
  <c r="DP5" i="3"/>
  <c r="DO5" i="3"/>
  <c r="DN5" i="3"/>
  <c r="DK5" i="3"/>
  <c r="DJ5" i="3"/>
  <c r="DI5" i="3"/>
  <c r="DH5" i="3"/>
  <c r="DG5" i="3"/>
  <c r="DF5" i="3"/>
  <c r="DE5" i="3"/>
  <c r="DD5" i="3"/>
  <c r="DC5" i="3"/>
  <c r="DB5" i="3"/>
  <c r="DA5" i="3"/>
  <c r="CV5" i="3"/>
  <c r="CU5" i="3"/>
  <c r="CT5" i="3"/>
  <c r="CS5" i="3"/>
  <c r="GN5" i="3" s="1"/>
  <c r="CR5" i="3"/>
  <c r="GM5" i="3" s="1"/>
  <c r="CQ5" i="3"/>
  <c r="GL5" i="3" s="1"/>
  <c r="CP5" i="3"/>
  <c r="GJ5" i="3" s="1"/>
  <c r="GK5" i="3" s="1"/>
  <c r="CO5" i="3"/>
  <c r="DZ5" i="3" s="1"/>
  <c r="CN5" i="3"/>
  <c r="DY5" i="3" s="1"/>
  <c r="CM5" i="3"/>
  <c r="DX5" i="3" s="1"/>
  <c r="CL5" i="3"/>
  <c r="DW5" i="3" s="1"/>
  <c r="CG5" i="3" a="1"/>
  <c r="CG5" i="3" s="1"/>
  <c r="CJ5" i="3" s="1"/>
  <c r="CY5" i="3" s="1"/>
  <c r="CF5" i="3"/>
  <c r="AV5" i="3"/>
  <c r="J5" i="3"/>
  <c r="G5" i="3"/>
  <c r="HX4" i="3" a="1"/>
  <c r="HX4" i="3" s="1"/>
  <c r="IW4" i="3" s="1"/>
  <c r="HW4" i="3" a="1"/>
  <c r="HW4" i="3" s="1"/>
  <c r="IV4" i="3" s="1"/>
  <c r="HV4" i="3" a="1"/>
  <c r="HV4" i="3" s="1"/>
  <c r="IU4" i="3" s="1"/>
  <c r="HU4" i="3" a="1"/>
  <c r="HU4" i="3" s="1"/>
  <c r="IT4" i="3" s="1"/>
  <c r="HT4" i="3" a="1"/>
  <c r="HT4" i="3" s="1"/>
  <c r="IS4" i="3" s="1"/>
  <c r="HS4" i="3" a="1"/>
  <c r="HS4" i="3" s="1"/>
  <c r="IR4" i="3" s="1"/>
  <c r="HR4" i="3" a="1"/>
  <c r="HR4" i="3" s="1"/>
  <c r="IQ4" i="3" s="1"/>
  <c r="HQ4" i="3" a="1"/>
  <c r="HQ4" i="3" s="1"/>
  <c r="IP4" i="3" s="1"/>
  <c r="HP4" i="3" a="1"/>
  <c r="HP4" i="3" s="1"/>
  <c r="IO4" i="3" s="1"/>
  <c r="HL4" i="3"/>
  <c r="HJ4" i="3"/>
  <c r="HH4" i="3"/>
  <c r="HB4" i="3"/>
  <c r="HA4" i="3"/>
  <c r="GZ4" i="3"/>
  <c r="GY4" i="3"/>
  <c r="GX4" i="3"/>
  <c r="GW4" i="3"/>
  <c r="GV4" i="3"/>
  <c r="GU4" i="3"/>
  <c r="GT4" i="3"/>
  <c r="GP4" i="3"/>
  <c r="GI4" i="3"/>
  <c r="GH4" i="3"/>
  <c r="GG4" i="3"/>
  <c r="GF4" i="3"/>
  <c r="GE4" i="3"/>
  <c r="GB4" i="3"/>
  <c r="GA4" i="3"/>
  <c r="FZ4" i="3"/>
  <c r="FY4" i="3"/>
  <c r="FW4" i="3"/>
  <c r="FV4" i="3"/>
  <c r="FU4" i="3"/>
  <c r="FT4" i="3"/>
  <c r="FS4" i="3"/>
  <c r="FR4" i="3"/>
  <c r="FQ4" i="3"/>
  <c r="FJ4" i="3"/>
  <c r="FI4" i="3"/>
  <c r="FH4" i="3"/>
  <c r="FG4" i="3"/>
  <c r="FF4" i="3"/>
  <c r="FP4" i="3" s="1"/>
  <c r="FE4" i="3"/>
  <c r="FD4" i="3"/>
  <c r="FB4" i="3"/>
  <c r="FA4" i="3"/>
  <c r="EZ4" i="3"/>
  <c r="EY4" i="3"/>
  <c r="EX4" i="3"/>
  <c r="EW4" i="3"/>
  <c r="EV4" i="3"/>
  <c r="EU4" i="3"/>
  <c r="ET4" i="3"/>
  <c r="ES4" i="3"/>
  <c r="ER4" i="3"/>
  <c r="EQ4" i="3"/>
  <c r="EP4" i="3"/>
  <c r="EO4" i="3"/>
  <c r="EN4" i="3"/>
  <c r="EM4" i="3"/>
  <c r="EL4" i="3"/>
  <c r="EK4" i="3"/>
  <c r="EJ4" i="3"/>
  <c r="EI4" i="3"/>
  <c r="EH4" i="3"/>
  <c r="EG4" i="3"/>
  <c r="EF4" i="3"/>
  <c r="EE4" i="3"/>
  <c r="ED4" i="3"/>
  <c r="EC4" i="3"/>
  <c r="EB4" i="3"/>
  <c r="EA4" i="3"/>
  <c r="DU4" i="3"/>
  <c r="DT4" i="3"/>
  <c r="DS4" i="3"/>
  <c r="DR4" i="3"/>
  <c r="DQ4" i="3"/>
  <c r="DP4" i="3"/>
  <c r="DO4" i="3"/>
  <c r="DN4" i="3"/>
  <c r="DK4" i="3"/>
  <c r="DJ4" i="3"/>
  <c r="DI4" i="3"/>
  <c r="DH4" i="3"/>
  <c r="DG4" i="3"/>
  <c r="DF4" i="3"/>
  <c r="DE4" i="3"/>
  <c r="DD4" i="3"/>
  <c r="DB4" i="3"/>
  <c r="DA4" i="3"/>
  <c r="CV4" i="3"/>
  <c r="CT4" i="3"/>
  <c r="CS4" i="3"/>
  <c r="GN4" i="3" s="1"/>
  <c r="CR4" i="3"/>
  <c r="GM4" i="3" s="1"/>
  <c r="CQ4" i="3"/>
  <c r="GL4" i="3" s="1"/>
  <c r="CP4" i="3"/>
  <c r="GJ4" i="3" s="1"/>
  <c r="GK4" i="3" s="1"/>
  <c r="CO4" i="3"/>
  <c r="DZ4" i="3" s="1"/>
  <c r="CN4" i="3"/>
  <c r="DY4" i="3" s="1"/>
  <c r="CM4" i="3"/>
  <c r="DX4" i="3" s="1"/>
  <c r="CL4" i="3"/>
  <c r="DW4" i="3" s="1"/>
  <c r="CG4" i="3" a="1"/>
  <c r="CG4" i="3" s="1"/>
  <c r="CF4" i="3"/>
  <c r="AV4" i="3"/>
  <c r="R4" i="3"/>
  <c r="CU4" i="3" s="1"/>
  <c r="J4" i="3"/>
  <c r="G4" i="3"/>
  <c r="HX3" i="3" a="1"/>
  <c r="HX3" i="3" s="1"/>
  <c r="IW3" i="3" s="1"/>
  <c r="HW3" i="3" a="1"/>
  <c r="HW3" i="3" s="1"/>
  <c r="IV3" i="3" s="1"/>
  <c r="HV3" i="3" a="1"/>
  <c r="HV3" i="3" s="1"/>
  <c r="IU3" i="3" s="1"/>
  <c r="HU3" i="3" a="1"/>
  <c r="HU3" i="3" s="1"/>
  <c r="IT3" i="3" s="1"/>
  <c r="HT3" i="3" a="1"/>
  <c r="HT3" i="3" s="1"/>
  <c r="IS3" i="3" s="1"/>
  <c r="HS3" i="3" a="1"/>
  <c r="HS3" i="3" s="1"/>
  <c r="IR3" i="3" s="1"/>
  <c r="HR3" i="3" a="1"/>
  <c r="HR3" i="3" s="1"/>
  <c r="IQ3" i="3" s="1"/>
  <c r="HQ3" i="3" a="1"/>
  <c r="HQ3" i="3" s="1"/>
  <c r="IP3" i="3" s="1"/>
  <c r="HP3" i="3" a="1"/>
  <c r="HP3" i="3" s="1"/>
  <c r="IO3" i="3" s="1"/>
  <c r="HL3" i="3"/>
  <c r="HJ3" i="3"/>
  <c r="HH3" i="3"/>
  <c r="HB3" i="3"/>
  <c r="HA3" i="3"/>
  <c r="GZ3" i="3"/>
  <c r="GY3" i="3"/>
  <c r="GX3" i="3"/>
  <c r="GW3" i="3"/>
  <c r="GV3" i="3"/>
  <c r="GU3" i="3"/>
  <c r="GT3" i="3"/>
  <c r="GP3" i="3"/>
  <c r="GI3" i="3"/>
  <c r="GH3" i="3"/>
  <c r="GG3" i="3"/>
  <c r="GF3" i="3"/>
  <c r="GE3" i="3"/>
  <c r="GB3" i="3"/>
  <c r="GA3" i="3"/>
  <c r="FZ3" i="3"/>
  <c r="FY3" i="3"/>
  <c r="FW3" i="3"/>
  <c r="FV3" i="3"/>
  <c r="FU3" i="3"/>
  <c r="FT3" i="3"/>
  <c r="FS3" i="3"/>
  <c r="FR3" i="3"/>
  <c r="FQ3" i="3"/>
  <c r="FJ3" i="3"/>
  <c r="FI3" i="3"/>
  <c r="FH3" i="3"/>
  <c r="FG3" i="3"/>
  <c r="FF3" i="3"/>
  <c r="FP3" i="3" s="1"/>
  <c r="FE3" i="3"/>
  <c r="FD3" i="3"/>
  <c r="FB3" i="3"/>
  <c r="FA3" i="3"/>
  <c r="EZ3" i="3"/>
  <c r="EY3" i="3"/>
  <c r="EX3" i="3"/>
  <c r="EW3" i="3"/>
  <c r="EV3" i="3"/>
  <c r="EU3" i="3"/>
  <c r="ET3" i="3"/>
  <c r="ES3" i="3"/>
  <c r="ER3" i="3"/>
  <c r="EQ3" i="3"/>
  <c r="EP3" i="3"/>
  <c r="EO3" i="3"/>
  <c r="EN3" i="3"/>
  <c r="EM3" i="3"/>
  <c r="EL3" i="3"/>
  <c r="EK3" i="3"/>
  <c r="EJ3" i="3"/>
  <c r="EI3" i="3"/>
  <c r="EH3" i="3"/>
  <c r="EG3" i="3"/>
  <c r="EF3" i="3"/>
  <c r="EE3" i="3"/>
  <c r="ED3" i="3"/>
  <c r="EC3" i="3"/>
  <c r="EB3" i="3"/>
  <c r="EA3" i="3"/>
  <c r="DU3" i="3"/>
  <c r="DT3" i="3"/>
  <c r="DS3" i="3"/>
  <c r="DR3" i="3"/>
  <c r="DQ3" i="3"/>
  <c r="DP3" i="3"/>
  <c r="DO3" i="3"/>
  <c r="DN3" i="3"/>
  <c r="DK3" i="3"/>
  <c r="DJ3" i="3"/>
  <c r="DI3" i="3"/>
  <c r="DH3" i="3"/>
  <c r="DG3" i="3"/>
  <c r="DF3" i="3"/>
  <c r="DE3" i="3"/>
  <c r="DD3" i="3"/>
  <c r="DB3" i="3"/>
  <c r="DA3" i="3"/>
  <c r="CV3" i="3"/>
  <c r="CT3" i="3"/>
  <c r="CS3" i="3"/>
  <c r="GN3" i="3" s="1"/>
  <c r="CR3" i="3"/>
  <c r="GM3" i="3" s="1"/>
  <c r="CQ3" i="3"/>
  <c r="GL3" i="3" s="1"/>
  <c r="CP3" i="3"/>
  <c r="GJ3" i="3" s="1"/>
  <c r="GK3" i="3" s="1"/>
  <c r="CO3" i="3"/>
  <c r="DZ3" i="3" s="1"/>
  <c r="CN3" i="3"/>
  <c r="DY3" i="3" s="1"/>
  <c r="CM3" i="3"/>
  <c r="DX3" i="3" s="1"/>
  <c r="CL3" i="3"/>
  <c r="DW3" i="3" s="1"/>
  <c r="CG3" i="3" a="1"/>
  <c r="CG3" i="3" s="1"/>
  <c r="CF3" i="3"/>
  <c r="AV3" i="3"/>
  <c r="R3" i="3"/>
  <c r="CU3" i="3" s="1"/>
  <c r="J3" i="3"/>
  <c r="G3" i="3"/>
  <c r="IL2" i="3"/>
  <c r="HX2" i="3" a="1"/>
  <c r="HX2" i="3" s="1"/>
  <c r="IW2" i="3" s="1"/>
  <c r="HW2" i="3" a="1"/>
  <c r="HW2" i="3" s="1"/>
  <c r="IV2" i="3" s="1"/>
  <c r="HV2" i="3" a="1"/>
  <c r="HV2" i="3" s="1"/>
  <c r="IU2" i="3" s="1"/>
  <c r="HU2" i="3" a="1"/>
  <c r="HU2" i="3" s="1"/>
  <c r="IT2" i="3" s="1"/>
  <c r="HT2" i="3" a="1"/>
  <c r="HT2" i="3" s="1"/>
  <c r="IS2" i="3" s="1"/>
  <c r="HS2" i="3" a="1"/>
  <c r="HS2" i="3" s="1"/>
  <c r="IR2" i="3" s="1"/>
  <c r="HR2" i="3" a="1"/>
  <c r="HR2" i="3" s="1"/>
  <c r="IQ2" i="3" s="1"/>
  <c r="HQ2" i="3" a="1"/>
  <c r="HQ2" i="3" s="1"/>
  <c r="IP2" i="3" s="1"/>
  <c r="HP2" i="3" a="1"/>
  <c r="HP2" i="3" s="1"/>
  <c r="IO2" i="3" s="1"/>
  <c r="HL2" i="3"/>
  <c r="HJ2" i="3"/>
  <c r="HH2" i="3"/>
  <c r="HB2" i="3"/>
  <c r="HA2" i="3"/>
  <c r="GZ2" i="3"/>
  <c r="GY2" i="3"/>
  <c r="GX2" i="3"/>
  <c r="GW2" i="3"/>
  <c r="GV2" i="3"/>
  <c r="GU2" i="3"/>
  <c r="GT2" i="3"/>
  <c r="GP2" i="3"/>
  <c r="GI2" i="3"/>
  <c r="GH2" i="3"/>
  <c r="GG2" i="3"/>
  <c r="GF2" i="3"/>
  <c r="GE2" i="3"/>
  <c r="GD2" i="3"/>
  <c r="GC2" i="3"/>
  <c r="GB2" i="3"/>
  <c r="GA2" i="3"/>
  <c r="FZ2" i="3"/>
  <c r="FY2" i="3"/>
  <c r="FX2" i="3"/>
  <c r="FW2" i="3"/>
  <c r="FV2" i="3"/>
  <c r="FU2" i="3"/>
  <c r="FT2" i="3"/>
  <c r="FS2" i="3"/>
  <c r="FR2" i="3"/>
  <c r="FQ2" i="3"/>
  <c r="FJ2" i="3"/>
  <c r="FI2" i="3"/>
  <c r="FH2" i="3"/>
  <c r="FG2" i="3"/>
  <c r="FF2" i="3"/>
  <c r="FE2" i="3"/>
  <c r="FD2" i="3"/>
  <c r="FC2" i="3"/>
  <c r="FB2" i="3"/>
  <c r="FA2" i="3"/>
  <c r="EZ2" i="3"/>
  <c r="EY2" i="3"/>
  <c r="EX2" i="3"/>
  <c r="EW2" i="3"/>
  <c r="EV2" i="3"/>
  <c r="EU2" i="3"/>
  <c r="ET2" i="3"/>
  <c r="ES2" i="3"/>
  <c r="ER2" i="3"/>
  <c r="EQ2" i="3"/>
  <c r="EP2" i="3"/>
  <c r="EO2" i="3"/>
  <c r="EN2" i="3"/>
  <c r="EM2" i="3"/>
  <c r="EL2" i="3"/>
  <c r="EK2" i="3"/>
  <c r="EJ2" i="3"/>
  <c r="EI2" i="3"/>
  <c r="EH2" i="3"/>
  <c r="EG2" i="3"/>
  <c r="EF2" i="3"/>
  <c r="EE2" i="3"/>
  <c r="ED2" i="3"/>
  <c r="EC2" i="3"/>
  <c r="EB2" i="3"/>
  <c r="EA2" i="3"/>
  <c r="DV2" i="3"/>
  <c r="DU2" i="3"/>
  <c r="DT2" i="3"/>
  <c r="DS2" i="3"/>
  <c r="DR2" i="3"/>
  <c r="DQ2" i="3"/>
  <c r="DP2" i="3"/>
  <c r="DO2" i="3"/>
  <c r="DN2" i="3"/>
  <c r="DK2" i="3"/>
  <c r="DJ2" i="3"/>
  <c r="DI2" i="3"/>
  <c r="DH2" i="3"/>
  <c r="DG2" i="3"/>
  <c r="DF2" i="3"/>
  <c r="DE2" i="3"/>
  <c r="DD2" i="3"/>
  <c r="DC2" i="3"/>
  <c r="DB2" i="3"/>
  <c r="DA2" i="3"/>
  <c r="CV2" i="3"/>
  <c r="CU2" i="3"/>
  <c r="CT2" i="3"/>
  <c r="CS2" i="3"/>
  <c r="GN2" i="3" s="1"/>
  <c r="CR2" i="3"/>
  <c r="GM2" i="3" s="1"/>
  <c r="CQ2" i="3"/>
  <c r="GL2" i="3" s="1"/>
  <c r="CP2" i="3"/>
  <c r="GJ2" i="3" s="1"/>
  <c r="GK2" i="3" s="1"/>
  <c r="CO2" i="3"/>
  <c r="DZ2" i="3" s="1"/>
  <c r="CN2" i="3"/>
  <c r="DY2" i="3" s="1"/>
  <c r="CM2" i="3"/>
  <c r="DX2" i="3" s="1"/>
  <c r="CL2" i="3"/>
  <c r="DW2" i="3" s="1"/>
  <c r="CG2" i="3" a="1"/>
  <c r="CG2" i="3" s="1"/>
  <c r="CF2" i="3"/>
  <c r="AV2" i="3"/>
  <c r="N2" i="3"/>
  <c r="J2" i="3"/>
  <c r="G2" i="3"/>
  <c r="HI16" i="3" l="1"/>
  <c r="FK12" i="3"/>
  <c r="FL12" i="3"/>
  <c r="FO22" i="3"/>
  <c r="FO13" i="3"/>
  <c r="FK22" i="3"/>
  <c r="FL22" i="3"/>
  <c r="FN16" i="3"/>
  <c r="FN22" i="3"/>
  <c r="HC22" i="3"/>
  <c r="FN15" i="3"/>
  <c r="HI12" i="3"/>
  <c r="DL22" i="3"/>
  <c r="CK22" i="3"/>
  <c r="CZ22" i="3" s="1"/>
  <c r="CJ22" i="3"/>
  <c r="CY22" i="3" s="1"/>
  <c r="IN22" i="3"/>
  <c r="IX22" i="3" s="1"/>
  <c r="DM22" i="3" a="1"/>
  <c r="DM22" i="3" s="1"/>
  <c r="CI22" i="3"/>
  <c r="CX22" i="3" s="1"/>
  <c r="CH22" i="3"/>
  <c r="CW22" i="3" s="1"/>
  <c r="IM22" i="3"/>
  <c r="HI11" i="3"/>
  <c r="HI6" i="3"/>
  <c r="FN6" i="3"/>
  <c r="FO14" i="3"/>
  <c r="FL14" i="3"/>
  <c r="DM21" i="3" a="1"/>
  <c r="DM21" i="3" s="1"/>
  <c r="FK14" i="3"/>
  <c r="FK18" i="3"/>
  <c r="FL18" i="3"/>
  <c r="FM18" i="3"/>
  <c r="FK2" i="3"/>
  <c r="IN5" i="3"/>
  <c r="IX5" i="3" s="1"/>
  <c r="FO15" i="3"/>
  <c r="HI19" i="3"/>
  <c r="HI2" i="3"/>
  <c r="HI10" i="3"/>
  <c r="FL15" i="3"/>
  <c r="FK13" i="3"/>
  <c r="FL13" i="3"/>
  <c r="HC6" i="3"/>
  <c r="FM13" i="3"/>
  <c r="FM12" i="3"/>
  <c r="FN18" i="3"/>
  <c r="FO19" i="3"/>
  <c r="CI3" i="3"/>
  <c r="CX3" i="3" s="1"/>
  <c r="CK3" i="3"/>
  <c r="CZ3" i="3" s="1"/>
  <c r="DM3" i="3" a="1"/>
  <c r="DM3" i="3" s="1"/>
  <c r="CJ3" i="3"/>
  <c r="CY3" i="3" s="1"/>
  <c r="CH3" i="3"/>
  <c r="CW3" i="3" s="1"/>
  <c r="HC18" i="3"/>
  <c r="FO2" i="3"/>
  <c r="FK10" i="3"/>
  <c r="FL10" i="3"/>
  <c r="HC8" i="3"/>
  <c r="FO4" i="3"/>
  <c r="FN4" i="3"/>
  <c r="FO8" i="3"/>
  <c r="FN8" i="3"/>
  <c r="HI17" i="3"/>
  <c r="FL8" i="3"/>
  <c r="FK16" i="3"/>
  <c r="FK4" i="3"/>
  <c r="FK8" i="3"/>
  <c r="FL4" i="3"/>
  <c r="FO21" i="3"/>
  <c r="FK21" i="3"/>
  <c r="FP21" i="3"/>
  <c r="FM4" i="3"/>
  <c r="FO6" i="3"/>
  <c r="FK7" i="3"/>
  <c r="FM8" i="3"/>
  <c r="FM10" i="3"/>
  <c r="FM16" i="3"/>
  <c r="FO3" i="3"/>
  <c r="HI8" i="3"/>
  <c r="FN9" i="3"/>
  <c r="HI14" i="3"/>
  <c r="FM2" i="3"/>
  <c r="HI7" i="3"/>
  <c r="HI21" i="3"/>
  <c r="HI4" i="3"/>
  <c r="CK5" i="3"/>
  <c r="CZ5" i="3" s="1"/>
  <c r="DL5" i="3"/>
  <c r="CI7" i="3"/>
  <c r="CX7" i="3" s="1"/>
  <c r="IM7" i="3"/>
  <c r="DM7" i="3" a="1"/>
  <c r="DM7" i="3" s="1"/>
  <c r="CK7" i="3"/>
  <c r="CZ7" i="3" s="1"/>
  <c r="CH7" i="3"/>
  <c r="CW7" i="3" s="1"/>
  <c r="IN6" i="3"/>
  <c r="IX6" i="3" s="1"/>
  <c r="IM6" i="3"/>
  <c r="CK6" i="3"/>
  <c r="CZ6" i="3" s="1"/>
  <c r="DL19" i="3"/>
  <c r="CK19" i="3"/>
  <c r="CZ19" i="3" s="1"/>
  <c r="IM19" i="3"/>
  <c r="CJ19" i="3"/>
  <c r="CY19" i="3" s="1"/>
  <c r="CH19" i="3"/>
  <c r="CW19" i="3" s="1"/>
  <c r="DM13" i="3" a="1"/>
  <c r="DM13" i="3" s="1"/>
  <c r="CK13" i="3"/>
  <c r="CZ13" i="3" s="1"/>
  <c r="CJ17" i="3"/>
  <c r="CY17" i="3" s="1"/>
  <c r="DL17" i="3"/>
  <c r="FK9" i="3"/>
  <c r="CK12" i="3"/>
  <c r="CZ12" i="3" s="1"/>
  <c r="HC5" i="3"/>
  <c r="HI13" i="3"/>
  <c r="FL2" i="3"/>
  <c r="FN2" i="3"/>
  <c r="FO7" i="3"/>
  <c r="HC13" i="3"/>
  <c r="CH18" i="3"/>
  <c r="CW18" i="3" s="1"/>
  <c r="CK18" i="3"/>
  <c r="CZ18" i="3" s="1"/>
  <c r="DL18" i="3"/>
  <c r="CJ18" i="3"/>
  <c r="CY18" i="3" s="1"/>
  <c r="IM18" i="3"/>
  <c r="CI18" i="3"/>
  <c r="CX18" i="3" s="1"/>
  <c r="FN21" i="3"/>
  <c r="DL12" i="3"/>
  <c r="HC2" i="3"/>
  <c r="FP2" i="3"/>
  <c r="HI3" i="3"/>
  <c r="FM6" i="3"/>
  <c r="FM7" i="3"/>
  <c r="CJ12" i="3"/>
  <c r="CY12" i="3" s="1"/>
  <c r="FL6" i="3"/>
  <c r="FO9" i="3"/>
  <c r="CK16" i="3"/>
  <c r="CZ16" i="3" s="1"/>
  <c r="CH16" i="3"/>
  <c r="CW16" i="3" s="1"/>
  <c r="HI18" i="3"/>
  <c r="FO18" i="3"/>
  <c r="FL3" i="3"/>
  <c r="FM3" i="3"/>
  <c r="CH5" i="3"/>
  <c r="CW5" i="3" s="1"/>
  <c r="IM3" i="3"/>
  <c r="CI5" i="3"/>
  <c r="CX5" i="3" s="1"/>
  <c r="HI9" i="3"/>
  <c r="FK11" i="3"/>
  <c r="FN13" i="3"/>
  <c r="FL21" i="3"/>
  <c r="IN3" i="3"/>
  <c r="IX3" i="3" s="1"/>
  <c r="FL11" i="3"/>
  <c r="FO16" i="3"/>
  <c r="FM21" i="3"/>
  <c r="FM11" i="3"/>
  <c r="FN14" i="3"/>
  <c r="FL16" i="3"/>
  <c r="HC16" i="3"/>
  <c r="CJ4" i="3"/>
  <c r="CY4" i="3" s="1"/>
  <c r="DL4" i="3"/>
  <c r="DM4" i="3" a="1"/>
  <c r="DM4" i="3" s="1"/>
  <c r="CK4" i="3"/>
  <c r="CZ4" i="3" s="1"/>
  <c r="IN4" i="3"/>
  <c r="IX4" i="3" s="1"/>
  <c r="CI4" i="3"/>
  <c r="CX4" i="3" s="1"/>
  <c r="IM4" i="3"/>
  <c r="CH4" i="3"/>
  <c r="CW4" i="3" s="1"/>
  <c r="CH11" i="3"/>
  <c r="CW11" i="3" s="1"/>
  <c r="DM11" i="3" a="1"/>
  <c r="DM11" i="3" s="1"/>
  <c r="DL11" i="3"/>
  <c r="CJ11" i="3"/>
  <c r="CY11" i="3" s="1"/>
  <c r="CI11" i="3"/>
  <c r="CX11" i="3" s="1"/>
  <c r="CK11" i="3"/>
  <c r="CZ11" i="3" s="1"/>
  <c r="IN11" i="3"/>
  <c r="IX11" i="3" s="1"/>
  <c r="IM11" i="3"/>
  <c r="DM8" i="3" a="1"/>
  <c r="DM8" i="3" s="1"/>
  <c r="IM8" i="3"/>
  <c r="CI8" i="3"/>
  <c r="CX8" i="3" s="1"/>
  <c r="IN8" i="3"/>
  <c r="IX8" i="3" s="1"/>
  <c r="CJ8" i="3"/>
  <c r="CY8" i="3" s="1"/>
  <c r="DL8" i="3"/>
  <c r="CK8" i="3"/>
  <c r="CZ8" i="3" s="1"/>
  <c r="CH8" i="3"/>
  <c r="CW8" i="3" s="1"/>
  <c r="FO12" i="3"/>
  <c r="FN12" i="3"/>
  <c r="FN5" i="3"/>
  <c r="FO5" i="3"/>
  <c r="CJ2" i="3"/>
  <c r="CY2" i="3" s="1"/>
  <c r="DM2" i="3" a="1"/>
  <c r="DM2" i="3" s="1"/>
  <c r="IN2" i="3"/>
  <c r="IX2" i="3" s="1"/>
  <c r="CK2" i="3"/>
  <c r="CZ2" i="3" s="1"/>
  <c r="IM2" i="3"/>
  <c r="CI2" i="3"/>
  <c r="CX2" i="3" s="1"/>
  <c r="DL2" i="3"/>
  <c r="CH2" i="3"/>
  <c r="CW2" i="3" s="1"/>
  <c r="DB9" i="3"/>
  <c r="DA9" i="3"/>
  <c r="IO21" i="3"/>
  <c r="DL21" i="3"/>
  <c r="IN15" i="3"/>
  <c r="IX15" i="3" s="1"/>
  <c r="CI15" i="3"/>
  <c r="CX15" i="3" s="1"/>
  <c r="DL15" i="3"/>
  <c r="DM15" i="3" a="1"/>
  <c r="DM15" i="3" s="1"/>
  <c r="CK15" i="3"/>
  <c r="CZ15" i="3" s="1"/>
  <c r="CJ15" i="3"/>
  <c r="CY15" i="3" s="1"/>
  <c r="IM15" i="3"/>
  <c r="DM6" i="3" a="1"/>
  <c r="DM6" i="3" s="1"/>
  <c r="HC10" i="3"/>
  <c r="CH15" i="3"/>
  <c r="CW15" i="3" s="1"/>
  <c r="FK17" i="3"/>
  <c r="FL5" i="3"/>
  <c r="FO10" i="3"/>
  <c r="FN10" i="3"/>
  <c r="FL17" i="3"/>
  <c r="FP5" i="3"/>
  <c r="FM5" i="3"/>
  <c r="FL7" i="3"/>
  <c r="FP17" i="3"/>
  <c r="FN17" i="3"/>
  <c r="FM17" i="3"/>
  <c r="FP7" i="3"/>
  <c r="FN7" i="3"/>
  <c r="FO11" i="3"/>
  <c r="FN11" i="3"/>
  <c r="HC3" i="3"/>
  <c r="FK5" i="3"/>
  <c r="HC12" i="3"/>
  <c r="HC7" i="3"/>
  <c r="DM9" i="3" a="1"/>
  <c r="DM9" i="3" s="1"/>
  <c r="IN9" i="3"/>
  <c r="IX9" i="3" s="1"/>
  <c r="CJ9" i="3"/>
  <c r="CY9" i="3" s="1"/>
  <c r="DL9" i="3"/>
  <c r="CK9" i="3"/>
  <c r="CZ9" i="3" s="1"/>
  <c r="CI9" i="3"/>
  <c r="CX9" i="3" s="1"/>
  <c r="CH9" i="3"/>
  <c r="CW9" i="3" s="1"/>
  <c r="CK14" i="3"/>
  <c r="CZ14" i="3" s="1"/>
  <c r="CJ14" i="3"/>
  <c r="CY14" i="3" s="1"/>
  <c r="IM14" i="3"/>
  <c r="CH14" i="3"/>
  <c r="CW14" i="3" s="1"/>
  <c r="FL9" i="3"/>
  <c r="FP9" i="3"/>
  <c r="HC11" i="3"/>
  <c r="CI14" i="3"/>
  <c r="CX14" i="3" s="1"/>
  <c r="DL14" i="3"/>
  <c r="HC15" i="3"/>
  <c r="CJ21" i="3"/>
  <c r="CY21" i="3" s="1"/>
  <c r="CK21" i="3"/>
  <c r="CZ21" i="3" s="1"/>
  <c r="CI21" i="3"/>
  <c r="CX21" i="3" s="1"/>
  <c r="IN21" i="3"/>
  <c r="IX21" i="3" s="1"/>
  <c r="IM21" i="3"/>
  <c r="CI6" i="3"/>
  <c r="CX6" i="3" s="1"/>
  <c r="CJ6" i="3"/>
  <c r="CY6" i="3" s="1"/>
  <c r="DL6" i="3"/>
  <c r="CH6" i="3"/>
  <c r="CW6" i="3" s="1"/>
  <c r="HC9" i="3"/>
  <c r="DM14" i="3" a="1"/>
  <c r="DM14" i="3" s="1"/>
  <c r="HC14" i="3"/>
  <c r="DL3" i="3"/>
  <c r="FK6" i="3"/>
  <c r="DL7" i="3"/>
  <c r="HC21" i="3"/>
  <c r="FN3" i="3"/>
  <c r="IN7" i="3"/>
  <c r="IX7" i="3" s="1"/>
  <c r="CJ10" i="3"/>
  <c r="CY10" i="3" s="1"/>
  <c r="DM10" i="3" a="1"/>
  <c r="DM10" i="3" s="1"/>
  <c r="IM10" i="3"/>
  <c r="IN10" i="3"/>
  <c r="IX10" i="3" s="1"/>
  <c r="CK10" i="3"/>
  <c r="CZ10" i="3" s="1"/>
  <c r="DM12" i="3" a="1"/>
  <c r="DM12" i="3" s="1"/>
  <c r="FK15" i="3"/>
  <c r="FK19" i="3"/>
  <c r="IM5" i="3"/>
  <c r="DM5" i="3" a="1"/>
  <c r="DM5" i="3" s="1"/>
  <c r="CJ7" i="3"/>
  <c r="CY7" i="3" s="1"/>
  <c r="CH10" i="3"/>
  <c r="CW10" i="3" s="1"/>
  <c r="CJ13" i="3"/>
  <c r="CY13" i="3" s="1"/>
  <c r="IM13" i="3"/>
  <c r="DL13" i="3"/>
  <c r="CI13" i="3"/>
  <c r="CX13" i="3" s="1"/>
  <c r="CH13" i="3"/>
  <c r="CW13" i="3" s="1"/>
  <c r="CI17" i="3"/>
  <c r="CX17" i="3" s="1"/>
  <c r="CH17" i="3"/>
  <c r="CW17" i="3" s="1"/>
  <c r="IM17" i="3"/>
  <c r="DM17" i="3" a="1"/>
  <c r="DM17" i="3" s="1"/>
  <c r="CK17" i="3"/>
  <c r="CZ17" i="3" s="1"/>
  <c r="HC17" i="3"/>
  <c r="IN19" i="3"/>
  <c r="IX19" i="3" s="1"/>
  <c r="DM19" i="3" a="1"/>
  <c r="DM19" i="3" s="1"/>
  <c r="CI19" i="3"/>
  <c r="CX19" i="3" s="1"/>
  <c r="FL19" i="3"/>
  <c r="FK3" i="3"/>
  <c r="HC4" i="3"/>
  <c r="CI10" i="3"/>
  <c r="CX10" i="3" s="1"/>
  <c r="DL10" i="3"/>
  <c r="FN19" i="3"/>
  <c r="CH12" i="3"/>
  <c r="CW12" i="3" s="1"/>
  <c r="CI12" i="3"/>
  <c r="CX12" i="3" s="1"/>
  <c r="IN12" i="3"/>
  <c r="IX12" i="3" s="1"/>
  <c r="FM15" i="3"/>
  <c r="DM18" i="3" a="1"/>
  <c r="DM18" i="3" s="1"/>
  <c r="FM19" i="3"/>
  <c r="DM16" i="3" a="1"/>
  <c r="DM16" i="3" s="1"/>
  <c r="CJ16" i="3"/>
  <c r="CY16" i="3" s="1"/>
  <c r="CI16" i="3"/>
  <c r="CX16" i="3" s="1"/>
  <c r="HC19" i="3"/>
  <c r="HI5" i="3"/>
  <c r="HI15" i="3"/>
  <c r="DL16" i="3"/>
  <c r="IM16" i="3"/>
  <c r="IN18" i="3"/>
  <c r="IX18" i="3" s="1"/>
  <c r="FM14" i="3"/>
  <c r="FM9" i="3"/>
  <c r="FO17" i="3"/>
  <c r="J79" i="1"/>
  <c r="J68" i="1"/>
  <c r="J65" i="1"/>
  <c r="J64" i="1"/>
  <c r="J62" i="1"/>
  <c r="J60" i="1"/>
  <c r="J58" i="1"/>
  <c r="J57" i="1"/>
  <c r="J56" i="1"/>
  <c r="J55" i="1"/>
  <c r="J54" i="1"/>
  <c r="J11" i="1"/>
  <c r="J87" i="1"/>
  <c r="J86" i="1"/>
  <c r="J85" i="1"/>
  <c r="J84" i="1"/>
  <c r="J83" i="1"/>
  <c r="J82" i="1"/>
  <c r="J78" i="1"/>
  <c r="J77" i="1"/>
  <c r="J73" i="1"/>
  <c r="J69" i="1"/>
  <c r="J67" i="1"/>
  <c r="J66" i="1"/>
  <c r="J59" i="1"/>
  <c r="J53" i="1"/>
  <c r="J52" i="1"/>
  <c r="J50" i="1"/>
  <c r="J49" i="1"/>
  <c r="J48" i="1"/>
  <c r="J47" i="1"/>
  <c r="J46" i="1"/>
  <c r="J45" i="1"/>
  <c r="J44" i="1"/>
  <c r="J42" i="1"/>
  <c r="J41" i="1"/>
  <c r="J40" i="1"/>
  <c r="J39" i="1"/>
  <c r="J38" i="1"/>
  <c r="J37" i="1"/>
  <c r="J36" i="1"/>
  <c r="J35" i="1"/>
  <c r="J34" i="1"/>
  <c r="J32" i="1"/>
  <c r="J31" i="1"/>
  <c r="J30" i="1"/>
  <c r="J29" i="1"/>
  <c r="J28" i="1"/>
  <c r="J27" i="1"/>
  <c r="J26" i="1"/>
  <c r="J25" i="1"/>
  <c r="J24" i="1"/>
  <c r="J23" i="1"/>
  <c r="J20" i="1"/>
  <c r="J19" i="1"/>
  <c r="J18" i="1"/>
  <c r="J17" i="1"/>
  <c r="J16" i="1"/>
  <c r="J15" i="1"/>
  <c r="J14" i="1"/>
  <c r="J13" i="1"/>
  <c r="J12" i="1"/>
  <c r="J10" i="1"/>
  <c r="J9" i="1"/>
  <c r="J8" i="1"/>
  <c r="J7" i="1"/>
  <c r="J6" i="1"/>
  <c r="J5" i="1"/>
  <c r="J4" i="1"/>
  <c r="J3" i="1"/>
  <c r="J2"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1" i="1"/>
  <c r="J80" i="1"/>
  <c r="J76" i="1"/>
  <c r="J75" i="1"/>
  <c r="J74" i="1"/>
  <c r="J72" i="1"/>
  <c r="J71" i="1"/>
  <c r="J70" i="1"/>
  <c r="J63" i="1"/>
  <c r="J61" i="1"/>
  <c r="J51" i="1"/>
  <c r="J43" i="1"/>
  <c r="J33" i="1"/>
  <c r="J22" i="1"/>
  <c r="J21" i="1"/>
  <c r="AW3" i="1"/>
  <c r="AW4" i="1"/>
  <c r="AW5" i="1"/>
  <c r="AW6" i="1"/>
  <c r="AW7" i="1"/>
  <c r="AW8"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2" i="1"/>
  <c r="HX112" i="1" a="1"/>
  <c r="HX112" i="1" s="1"/>
  <c r="IW112" i="1" s="1"/>
  <c r="HW112" i="1" a="1"/>
  <c r="HW112" i="1" s="1"/>
  <c r="IV112" i="1" s="1"/>
  <c r="HV112" i="1" a="1"/>
  <c r="HV112" i="1" s="1"/>
  <c r="IU112" i="1" s="1"/>
  <c r="HU112" i="1" a="1"/>
  <c r="HU112" i="1" s="1"/>
  <c r="IT112" i="1" s="1"/>
  <c r="HT112" i="1" a="1"/>
  <c r="HT112" i="1" s="1"/>
  <c r="IS112" i="1" s="1"/>
  <c r="HS112" i="1" a="1"/>
  <c r="HS112" i="1" s="1"/>
  <c r="IR112" i="1" s="1"/>
  <c r="HR112" i="1" a="1"/>
  <c r="HR112" i="1" s="1"/>
  <c r="IQ112" i="1" s="1"/>
  <c r="HQ112" i="1" a="1"/>
  <c r="HQ112" i="1" s="1"/>
  <c r="IP112" i="1" s="1"/>
  <c r="HP112" i="1" a="1"/>
  <c r="HP112" i="1" s="1"/>
  <c r="IO112" i="1" s="1"/>
  <c r="HL112" i="1"/>
  <c r="HJ112" i="1"/>
  <c r="HH112" i="1"/>
  <c r="HI112" i="1" s="1"/>
  <c r="HB112" i="1"/>
  <c r="HA112" i="1"/>
  <c r="GZ112" i="1"/>
  <c r="GY112" i="1"/>
  <c r="GX112" i="1"/>
  <c r="GW112" i="1"/>
  <c r="GV112" i="1"/>
  <c r="GU112" i="1"/>
  <c r="GT112" i="1"/>
  <c r="GP112" i="1"/>
  <c r="GI112" i="1"/>
  <c r="GH112" i="1"/>
  <c r="GG112" i="1"/>
  <c r="GF112" i="1"/>
  <c r="GE112" i="1"/>
  <c r="GB112" i="1"/>
  <c r="GA112" i="1"/>
  <c r="FZ112" i="1"/>
  <c r="FY112" i="1"/>
  <c r="FW112" i="1"/>
  <c r="FV112" i="1"/>
  <c r="FU112" i="1"/>
  <c r="FT112" i="1"/>
  <c r="FS112" i="1"/>
  <c r="FR112" i="1"/>
  <c r="FQ112" i="1"/>
  <c r="FJ112" i="1"/>
  <c r="FI112" i="1"/>
  <c r="FH112" i="1"/>
  <c r="FG112" i="1"/>
  <c r="FF112" i="1"/>
  <c r="FP112" i="1" s="1"/>
  <c r="FE112" i="1"/>
  <c r="FD112" i="1"/>
  <c r="FB112" i="1"/>
  <c r="FA112" i="1"/>
  <c r="EZ112" i="1"/>
  <c r="EY112" i="1"/>
  <c r="EX112" i="1"/>
  <c r="EW112" i="1"/>
  <c r="EV112" i="1"/>
  <c r="EU112" i="1"/>
  <c r="ET112" i="1"/>
  <c r="ES112" i="1"/>
  <c r="ER112" i="1"/>
  <c r="EQ112" i="1"/>
  <c r="EP112" i="1"/>
  <c r="EO112" i="1"/>
  <c r="EN112" i="1"/>
  <c r="EM112" i="1"/>
  <c r="EL112" i="1"/>
  <c r="EK112" i="1"/>
  <c r="EJ112" i="1"/>
  <c r="EI112" i="1"/>
  <c r="EH112" i="1"/>
  <c r="EG112" i="1"/>
  <c r="EF112" i="1"/>
  <c r="EE112" i="1"/>
  <c r="ED112" i="1"/>
  <c r="EC112" i="1"/>
  <c r="EB112" i="1"/>
  <c r="EA112" i="1"/>
  <c r="DU112" i="1"/>
  <c r="DT112" i="1"/>
  <c r="DS112" i="1"/>
  <c r="DR112" i="1"/>
  <c r="DQ112" i="1"/>
  <c r="DP112" i="1"/>
  <c r="DO112" i="1"/>
  <c r="DN112" i="1"/>
  <c r="DK112" i="1"/>
  <c r="DJ112" i="1"/>
  <c r="DI112" i="1"/>
  <c r="DH112" i="1"/>
  <c r="DG112" i="1"/>
  <c r="DF112" i="1"/>
  <c r="DE112" i="1"/>
  <c r="DD112" i="1"/>
  <c r="DB112" i="1"/>
  <c r="DA112" i="1"/>
  <c r="CV112" i="1"/>
  <c r="CT112" i="1"/>
  <c r="CS112" i="1"/>
  <c r="GN112" i="1" s="1"/>
  <c r="CR112" i="1"/>
  <c r="GM112" i="1" s="1"/>
  <c r="CQ112" i="1"/>
  <c r="GL112" i="1" s="1"/>
  <c r="CP112" i="1"/>
  <c r="GJ112" i="1" s="1"/>
  <c r="GK112" i="1" s="1"/>
  <c r="CO112" i="1"/>
  <c r="DZ112" i="1" s="1"/>
  <c r="CN112" i="1"/>
  <c r="DY112" i="1" s="1"/>
  <c r="CM112" i="1"/>
  <c r="DX112" i="1" s="1"/>
  <c r="CL112" i="1"/>
  <c r="DW112" i="1" s="1"/>
  <c r="CG112" i="1" a="1"/>
  <c r="CG112" i="1" s="1"/>
  <c r="CH112" i="1" s="1"/>
  <c r="CW112" i="1" s="1"/>
  <c r="CF112" i="1"/>
  <c r="AV112" i="1"/>
  <c r="R112" i="1"/>
  <c r="CU112" i="1" s="1"/>
  <c r="G112" i="1"/>
  <c r="HX111" i="1" a="1"/>
  <c r="HX111" i="1" s="1"/>
  <c r="IW111" i="1" s="1"/>
  <c r="HW111" i="1" a="1"/>
  <c r="HW111" i="1" s="1"/>
  <c r="IV111" i="1" s="1"/>
  <c r="HV111" i="1" a="1"/>
  <c r="HV111" i="1" s="1"/>
  <c r="IU111" i="1" s="1"/>
  <c r="HU111" i="1" a="1"/>
  <c r="HU111" i="1" s="1"/>
  <c r="IT111" i="1" s="1"/>
  <c r="HT111" i="1" a="1"/>
  <c r="HT111" i="1" s="1"/>
  <c r="IS111" i="1" s="1"/>
  <c r="HS111" i="1" a="1"/>
  <c r="HS111" i="1" s="1"/>
  <c r="IR111" i="1" s="1"/>
  <c r="HR111" i="1" a="1"/>
  <c r="HR111" i="1" s="1"/>
  <c r="IQ111" i="1" s="1"/>
  <c r="HQ111" i="1" a="1"/>
  <c r="HQ111" i="1" s="1"/>
  <c r="IP111" i="1" s="1"/>
  <c r="HP111" i="1" a="1"/>
  <c r="HP111" i="1" s="1"/>
  <c r="IO111" i="1" s="1"/>
  <c r="HL111" i="1"/>
  <c r="HJ111" i="1"/>
  <c r="HH111" i="1"/>
  <c r="HI111" i="1" s="1"/>
  <c r="HB111" i="1"/>
  <c r="HA111" i="1"/>
  <c r="GZ111" i="1"/>
  <c r="GY111" i="1"/>
  <c r="GX111" i="1"/>
  <c r="GW111" i="1"/>
  <c r="GV111" i="1"/>
  <c r="GU111" i="1"/>
  <c r="GT111" i="1"/>
  <c r="GP111" i="1"/>
  <c r="GI111" i="1"/>
  <c r="GH111" i="1"/>
  <c r="GG111" i="1"/>
  <c r="GF111" i="1"/>
  <c r="GE111" i="1"/>
  <c r="GB111" i="1"/>
  <c r="GA111" i="1"/>
  <c r="FZ111" i="1"/>
  <c r="FY111" i="1"/>
  <c r="FW111" i="1"/>
  <c r="FV111" i="1"/>
  <c r="FU111" i="1"/>
  <c r="FT111" i="1"/>
  <c r="FS111" i="1"/>
  <c r="FR111" i="1"/>
  <c r="FQ111" i="1"/>
  <c r="FJ111" i="1"/>
  <c r="FI111" i="1"/>
  <c r="FH111" i="1"/>
  <c r="FG111" i="1"/>
  <c r="FF111" i="1"/>
  <c r="FP111" i="1" s="1"/>
  <c r="FE111" i="1"/>
  <c r="FD111" i="1"/>
  <c r="FB111" i="1"/>
  <c r="FA111" i="1"/>
  <c r="EZ111" i="1"/>
  <c r="EY111" i="1"/>
  <c r="EX111" i="1"/>
  <c r="EW111" i="1"/>
  <c r="EV111" i="1"/>
  <c r="EU111" i="1"/>
  <c r="ET111" i="1"/>
  <c r="ES111" i="1"/>
  <c r="ER111" i="1"/>
  <c r="EQ111" i="1"/>
  <c r="EP111" i="1"/>
  <c r="EO111" i="1"/>
  <c r="EN111" i="1"/>
  <c r="EM111" i="1"/>
  <c r="EL111" i="1"/>
  <c r="EK111" i="1"/>
  <c r="EJ111" i="1"/>
  <c r="EI111" i="1"/>
  <c r="EH111" i="1"/>
  <c r="EG111" i="1"/>
  <c r="EF111" i="1"/>
  <c r="EE111" i="1"/>
  <c r="ED111" i="1"/>
  <c r="EC111" i="1"/>
  <c r="EB111" i="1"/>
  <c r="EA111" i="1"/>
  <c r="DU111" i="1"/>
  <c r="DT111" i="1"/>
  <c r="DS111" i="1"/>
  <c r="DR111" i="1"/>
  <c r="DQ111" i="1"/>
  <c r="DP111" i="1"/>
  <c r="DO111" i="1"/>
  <c r="DN111" i="1"/>
  <c r="DK111" i="1"/>
  <c r="DJ111" i="1"/>
  <c r="DI111" i="1"/>
  <c r="DH111" i="1"/>
  <c r="DG111" i="1"/>
  <c r="DF111" i="1"/>
  <c r="DE111" i="1"/>
  <c r="DD111" i="1"/>
  <c r="DB111" i="1"/>
  <c r="DA111" i="1"/>
  <c r="CV111" i="1"/>
  <c r="CU111" i="1"/>
  <c r="CT111" i="1"/>
  <c r="CS111" i="1"/>
  <c r="GN111" i="1" s="1"/>
  <c r="CR111" i="1"/>
  <c r="GM111" i="1" s="1"/>
  <c r="CQ111" i="1"/>
  <c r="GL111" i="1" s="1"/>
  <c r="CP111" i="1"/>
  <c r="GJ111" i="1" s="1"/>
  <c r="GK111" i="1" s="1"/>
  <c r="CO111" i="1"/>
  <c r="DZ111" i="1" s="1"/>
  <c r="CN111" i="1"/>
  <c r="DY111" i="1" s="1"/>
  <c r="CM111" i="1"/>
  <c r="DX111" i="1" s="1"/>
  <c r="CL111" i="1"/>
  <c r="DW111" i="1" s="1"/>
  <c r="CG111" i="1" a="1"/>
  <c r="CG111" i="1" s="1"/>
  <c r="CJ111" i="1" s="1"/>
  <c r="CY111" i="1" s="1"/>
  <c r="CF111" i="1"/>
  <c r="AV111" i="1"/>
  <c r="G111" i="1"/>
  <c r="HX110" i="1" a="1"/>
  <c r="HX110" i="1" s="1"/>
  <c r="IW110" i="1" s="1"/>
  <c r="HW110" i="1" a="1"/>
  <c r="HW110" i="1" s="1"/>
  <c r="IV110" i="1" s="1"/>
  <c r="HV110" i="1" a="1"/>
  <c r="HV110" i="1" s="1"/>
  <c r="IU110" i="1" s="1"/>
  <c r="HU110" i="1" a="1"/>
  <c r="HU110" i="1" s="1"/>
  <c r="IT110" i="1" s="1"/>
  <c r="HT110" i="1" a="1"/>
  <c r="HT110" i="1" s="1"/>
  <c r="IS110" i="1" s="1"/>
  <c r="HS110" i="1" a="1"/>
  <c r="HS110" i="1" s="1"/>
  <c r="IR110" i="1" s="1"/>
  <c r="HR110" i="1" a="1"/>
  <c r="HR110" i="1" s="1"/>
  <c r="IQ110" i="1" s="1"/>
  <c r="HQ110" i="1" a="1"/>
  <c r="HQ110" i="1" s="1"/>
  <c r="IP110" i="1" s="1"/>
  <c r="HP110" i="1" a="1"/>
  <c r="HP110" i="1" s="1"/>
  <c r="IO110" i="1" s="1"/>
  <c r="HL110" i="1"/>
  <c r="HJ110" i="1"/>
  <c r="HH110" i="1"/>
  <c r="HI110" i="1" s="1"/>
  <c r="HB110" i="1"/>
  <c r="HA110" i="1"/>
  <c r="GZ110" i="1"/>
  <c r="GY110" i="1"/>
  <c r="GX110" i="1"/>
  <c r="GW110" i="1"/>
  <c r="GV110" i="1"/>
  <c r="GU110" i="1"/>
  <c r="GT110" i="1"/>
  <c r="GP110" i="1"/>
  <c r="GI110" i="1"/>
  <c r="GH110" i="1"/>
  <c r="GG110" i="1"/>
  <c r="GF110" i="1"/>
  <c r="GE110" i="1"/>
  <c r="GB110" i="1"/>
  <c r="GA110" i="1"/>
  <c r="FZ110" i="1"/>
  <c r="FY110" i="1"/>
  <c r="FW110" i="1"/>
  <c r="FV110" i="1"/>
  <c r="FU110" i="1"/>
  <c r="FT110" i="1"/>
  <c r="FS110" i="1"/>
  <c r="FR110" i="1"/>
  <c r="FQ110" i="1"/>
  <c r="FJ110" i="1"/>
  <c r="FI110" i="1"/>
  <c r="FH110" i="1"/>
  <c r="FG110" i="1"/>
  <c r="FF110" i="1"/>
  <c r="FP110" i="1" s="1"/>
  <c r="FE110" i="1"/>
  <c r="FD110" i="1"/>
  <c r="FB110" i="1"/>
  <c r="FA110" i="1"/>
  <c r="EZ110" i="1"/>
  <c r="EY110" i="1"/>
  <c r="EX110" i="1"/>
  <c r="EW110" i="1"/>
  <c r="EV110" i="1"/>
  <c r="EU110" i="1"/>
  <c r="ET110" i="1"/>
  <c r="ES110" i="1"/>
  <c r="ER110" i="1"/>
  <c r="EQ110" i="1"/>
  <c r="EP110" i="1"/>
  <c r="EO110" i="1"/>
  <c r="EN110" i="1"/>
  <c r="EM110" i="1"/>
  <c r="EL110" i="1"/>
  <c r="EK110" i="1"/>
  <c r="EJ110" i="1"/>
  <c r="EI110" i="1"/>
  <c r="EH110" i="1"/>
  <c r="EG110" i="1"/>
  <c r="EF110" i="1"/>
  <c r="EE110" i="1"/>
  <c r="ED110" i="1"/>
  <c r="EC110" i="1"/>
  <c r="EB110" i="1"/>
  <c r="EA110" i="1"/>
  <c r="DU110" i="1"/>
  <c r="DT110" i="1"/>
  <c r="DS110" i="1"/>
  <c r="DR110" i="1"/>
  <c r="DQ110" i="1"/>
  <c r="DP110" i="1"/>
  <c r="DO110" i="1"/>
  <c r="DN110" i="1"/>
  <c r="DK110" i="1"/>
  <c r="DJ110" i="1"/>
  <c r="DI110" i="1"/>
  <c r="DH110" i="1"/>
  <c r="DG110" i="1"/>
  <c r="DF110" i="1"/>
  <c r="DE110" i="1"/>
  <c r="DD110" i="1"/>
  <c r="DB110" i="1"/>
  <c r="DA110" i="1"/>
  <c r="CV110" i="1"/>
  <c r="CU110" i="1"/>
  <c r="CT110" i="1"/>
  <c r="CS110" i="1"/>
  <c r="GN110" i="1" s="1"/>
  <c r="CR110" i="1"/>
  <c r="GM110" i="1" s="1"/>
  <c r="CQ110" i="1"/>
  <c r="GL110" i="1" s="1"/>
  <c r="CP110" i="1"/>
  <c r="GJ110" i="1" s="1"/>
  <c r="GK110" i="1" s="1"/>
  <c r="CO110" i="1"/>
  <c r="DZ110" i="1" s="1"/>
  <c r="CN110" i="1"/>
  <c r="DY110" i="1" s="1"/>
  <c r="CM110" i="1"/>
  <c r="DX110" i="1" s="1"/>
  <c r="CL110" i="1"/>
  <c r="DW110" i="1" s="1"/>
  <c r="CG110" i="1" a="1"/>
  <c r="CG110" i="1" s="1"/>
  <c r="CF110" i="1"/>
  <c r="AV110" i="1"/>
  <c r="G110" i="1"/>
  <c r="HX109" i="1" a="1"/>
  <c r="HX109" i="1" s="1"/>
  <c r="IW109" i="1" s="1"/>
  <c r="HW109" i="1" a="1"/>
  <c r="HW109" i="1" s="1"/>
  <c r="IV109" i="1" s="1"/>
  <c r="HV109" i="1" a="1"/>
  <c r="HV109" i="1" s="1"/>
  <c r="IU109" i="1" s="1"/>
  <c r="HU109" i="1" a="1"/>
  <c r="HU109" i="1" s="1"/>
  <c r="IT109" i="1" s="1"/>
  <c r="HT109" i="1" a="1"/>
  <c r="HT109" i="1" s="1"/>
  <c r="IS109" i="1" s="1"/>
  <c r="HS109" i="1" a="1"/>
  <c r="HS109" i="1" s="1"/>
  <c r="IR109" i="1" s="1"/>
  <c r="HR109" i="1" a="1"/>
  <c r="HR109" i="1" s="1"/>
  <c r="IQ109" i="1" s="1"/>
  <c r="HQ109" i="1" a="1"/>
  <c r="HQ109" i="1" s="1"/>
  <c r="IP109" i="1" s="1"/>
  <c r="HP109" i="1" a="1"/>
  <c r="HP109" i="1" s="1"/>
  <c r="IO109" i="1" s="1"/>
  <c r="HL109" i="1"/>
  <c r="HJ109" i="1"/>
  <c r="HH109" i="1"/>
  <c r="HI109" i="1" s="1"/>
  <c r="HB109" i="1"/>
  <c r="HA109" i="1"/>
  <c r="GZ109" i="1"/>
  <c r="GY109" i="1"/>
  <c r="GX109" i="1"/>
  <c r="GW109" i="1"/>
  <c r="GV109" i="1"/>
  <c r="GU109" i="1"/>
  <c r="GT109" i="1"/>
  <c r="GP109" i="1"/>
  <c r="GI109" i="1"/>
  <c r="GH109" i="1"/>
  <c r="GG109" i="1"/>
  <c r="GF109" i="1"/>
  <c r="GE109" i="1"/>
  <c r="GB109" i="1"/>
  <c r="GA109" i="1"/>
  <c r="FZ109" i="1"/>
  <c r="FY109" i="1"/>
  <c r="FW109" i="1"/>
  <c r="FV109" i="1"/>
  <c r="FU109" i="1"/>
  <c r="FT109" i="1"/>
  <c r="FS109" i="1"/>
  <c r="FR109" i="1"/>
  <c r="FQ109" i="1"/>
  <c r="FJ109" i="1"/>
  <c r="FI109" i="1"/>
  <c r="FH109" i="1"/>
  <c r="FG109" i="1"/>
  <c r="FF109" i="1"/>
  <c r="FP109" i="1" s="1"/>
  <c r="FE109" i="1"/>
  <c r="FD109" i="1"/>
  <c r="FB109" i="1"/>
  <c r="FA109" i="1"/>
  <c r="EZ109" i="1"/>
  <c r="EY109" i="1"/>
  <c r="EX109" i="1"/>
  <c r="EW109" i="1"/>
  <c r="EV109" i="1"/>
  <c r="EU109" i="1"/>
  <c r="ET109" i="1"/>
  <c r="ES109" i="1"/>
  <c r="ER109" i="1"/>
  <c r="EQ109" i="1"/>
  <c r="EP109" i="1"/>
  <c r="EO109" i="1"/>
  <c r="EN109" i="1"/>
  <c r="EM109" i="1"/>
  <c r="EL109" i="1"/>
  <c r="EK109" i="1"/>
  <c r="EJ109" i="1"/>
  <c r="EI109" i="1"/>
  <c r="EH109" i="1"/>
  <c r="EG109" i="1"/>
  <c r="EF109" i="1"/>
  <c r="EE109" i="1"/>
  <c r="ED109" i="1"/>
  <c r="EC109" i="1"/>
  <c r="EB109" i="1"/>
  <c r="EA109" i="1"/>
  <c r="DU109" i="1"/>
  <c r="DT109" i="1"/>
  <c r="DS109" i="1"/>
  <c r="DR109" i="1"/>
  <c r="DQ109" i="1"/>
  <c r="DP109" i="1"/>
  <c r="DO109" i="1"/>
  <c r="DN109" i="1"/>
  <c r="DK109" i="1"/>
  <c r="DJ109" i="1"/>
  <c r="DI109" i="1"/>
  <c r="DH109" i="1"/>
  <c r="DG109" i="1"/>
  <c r="DF109" i="1"/>
  <c r="DE109" i="1"/>
  <c r="DD109" i="1"/>
  <c r="DB109" i="1"/>
  <c r="DA109" i="1"/>
  <c r="CV109" i="1"/>
  <c r="CU109" i="1"/>
  <c r="CT109" i="1"/>
  <c r="CS109" i="1"/>
  <c r="GN109" i="1" s="1"/>
  <c r="CR109" i="1"/>
  <c r="GM109" i="1" s="1"/>
  <c r="CQ109" i="1"/>
  <c r="GL109" i="1" s="1"/>
  <c r="CP109" i="1"/>
  <c r="GJ109" i="1" s="1"/>
  <c r="GK109" i="1" s="1"/>
  <c r="CO109" i="1"/>
  <c r="DZ109" i="1" s="1"/>
  <c r="CN109" i="1"/>
  <c r="DY109" i="1" s="1"/>
  <c r="CM109" i="1"/>
  <c r="DX109" i="1" s="1"/>
  <c r="CL109" i="1"/>
  <c r="DW109" i="1" s="1"/>
  <c r="CG109" i="1" a="1"/>
  <c r="CG109" i="1" s="1"/>
  <c r="CF109" i="1"/>
  <c r="AV109" i="1"/>
  <c r="G109" i="1"/>
  <c r="HX108" i="1" a="1"/>
  <c r="HX108" i="1" s="1"/>
  <c r="IW108" i="1" s="1"/>
  <c r="HW108" i="1" a="1"/>
  <c r="HW108" i="1" s="1"/>
  <c r="IV108" i="1" s="1"/>
  <c r="HV108" i="1" a="1"/>
  <c r="HV108" i="1" s="1"/>
  <c r="IU108" i="1" s="1"/>
  <c r="HU108" i="1" a="1"/>
  <c r="HU108" i="1" s="1"/>
  <c r="IT108" i="1" s="1"/>
  <c r="HT108" i="1" a="1"/>
  <c r="HT108" i="1" s="1"/>
  <c r="IS108" i="1" s="1"/>
  <c r="HS108" i="1" a="1"/>
  <c r="HS108" i="1" s="1"/>
  <c r="IR108" i="1" s="1"/>
  <c r="HR108" i="1" a="1"/>
  <c r="HR108" i="1" s="1"/>
  <c r="IQ108" i="1" s="1"/>
  <c r="HQ108" i="1" a="1"/>
  <c r="HQ108" i="1" s="1"/>
  <c r="IP108" i="1" s="1"/>
  <c r="HP108" i="1" a="1"/>
  <c r="HP108" i="1" s="1"/>
  <c r="IO108" i="1" s="1"/>
  <c r="HL108" i="1"/>
  <c r="HJ108" i="1"/>
  <c r="HH108" i="1"/>
  <c r="HB108" i="1"/>
  <c r="HA108" i="1"/>
  <c r="GZ108" i="1"/>
  <c r="GY108" i="1"/>
  <c r="GX108" i="1"/>
  <c r="GW108" i="1"/>
  <c r="GV108" i="1"/>
  <c r="GU108" i="1"/>
  <c r="GT108" i="1"/>
  <c r="GP108" i="1"/>
  <c r="GI108" i="1"/>
  <c r="GH108" i="1"/>
  <c r="GG108" i="1"/>
  <c r="GF108" i="1"/>
  <c r="GE108" i="1"/>
  <c r="GB108" i="1"/>
  <c r="GA108" i="1"/>
  <c r="FZ108" i="1"/>
  <c r="FY108" i="1"/>
  <c r="FW108" i="1"/>
  <c r="FV108" i="1"/>
  <c r="FU108" i="1"/>
  <c r="FT108" i="1"/>
  <c r="FS108" i="1"/>
  <c r="FR108" i="1"/>
  <c r="FQ108" i="1"/>
  <c r="FJ108" i="1"/>
  <c r="FI108" i="1"/>
  <c r="FH108" i="1"/>
  <c r="FG108" i="1"/>
  <c r="FF108" i="1"/>
  <c r="FE108" i="1"/>
  <c r="FD108" i="1"/>
  <c r="FB108" i="1"/>
  <c r="FA108" i="1"/>
  <c r="EZ108" i="1"/>
  <c r="EY108" i="1"/>
  <c r="EX108" i="1"/>
  <c r="EW108" i="1"/>
  <c r="EV108" i="1"/>
  <c r="EU108" i="1"/>
  <c r="ET108" i="1"/>
  <c r="ES108" i="1"/>
  <c r="ER108" i="1"/>
  <c r="EQ108" i="1"/>
  <c r="EP108" i="1"/>
  <c r="EO108" i="1"/>
  <c r="EN108" i="1"/>
  <c r="EM108" i="1"/>
  <c r="EL108" i="1"/>
  <c r="EK108" i="1"/>
  <c r="EJ108" i="1"/>
  <c r="EI108" i="1"/>
  <c r="EH108" i="1"/>
  <c r="EG108" i="1"/>
  <c r="EF108" i="1"/>
  <c r="EE108" i="1"/>
  <c r="ED108" i="1"/>
  <c r="EC108" i="1"/>
  <c r="EB108" i="1"/>
  <c r="EA108" i="1"/>
  <c r="DU108" i="1"/>
  <c r="DT108" i="1"/>
  <c r="DS108" i="1"/>
  <c r="DR108" i="1"/>
  <c r="DQ108" i="1"/>
  <c r="DP108" i="1"/>
  <c r="DO108" i="1"/>
  <c r="DN108" i="1"/>
  <c r="DK108" i="1"/>
  <c r="DJ108" i="1"/>
  <c r="DI108" i="1"/>
  <c r="DH108" i="1"/>
  <c r="DG108" i="1"/>
  <c r="DF108" i="1"/>
  <c r="DE108" i="1"/>
  <c r="DD108" i="1"/>
  <c r="DB108" i="1"/>
  <c r="DA108" i="1"/>
  <c r="CV108" i="1"/>
  <c r="CU108" i="1"/>
  <c r="CT108" i="1"/>
  <c r="CS108" i="1"/>
  <c r="GN108" i="1" s="1"/>
  <c r="CR108" i="1"/>
  <c r="GM108" i="1" s="1"/>
  <c r="CQ108" i="1"/>
  <c r="GL108" i="1" s="1"/>
  <c r="CP108" i="1"/>
  <c r="GJ108" i="1" s="1"/>
  <c r="GK108" i="1" s="1"/>
  <c r="CO108" i="1"/>
  <c r="DZ108" i="1" s="1"/>
  <c r="CN108" i="1"/>
  <c r="DY108" i="1" s="1"/>
  <c r="CM108" i="1"/>
  <c r="DX108" i="1" s="1"/>
  <c r="CL108" i="1"/>
  <c r="DW108" i="1" s="1"/>
  <c r="CG108" i="1" a="1"/>
  <c r="CG108" i="1" s="1"/>
  <c r="CF108" i="1"/>
  <c r="AV108" i="1"/>
  <c r="G108" i="1"/>
  <c r="HX107" i="1" a="1"/>
  <c r="HX107" i="1" s="1"/>
  <c r="IW107" i="1" s="1"/>
  <c r="HW107" i="1" a="1"/>
  <c r="HW107" i="1" s="1"/>
  <c r="IV107" i="1" s="1"/>
  <c r="HV107" i="1" a="1"/>
  <c r="HV107" i="1" s="1"/>
  <c r="IU107" i="1" s="1"/>
  <c r="HU107" i="1" a="1"/>
  <c r="HU107" i="1" s="1"/>
  <c r="IT107" i="1" s="1"/>
  <c r="HT107" i="1" a="1"/>
  <c r="HT107" i="1" s="1"/>
  <c r="IS107" i="1" s="1"/>
  <c r="HS107" i="1" a="1"/>
  <c r="HS107" i="1" s="1"/>
  <c r="IR107" i="1" s="1"/>
  <c r="HR107" i="1" a="1"/>
  <c r="HR107" i="1" s="1"/>
  <c r="IQ107" i="1" s="1"/>
  <c r="HQ107" i="1" a="1"/>
  <c r="HQ107" i="1" s="1"/>
  <c r="IP107" i="1" s="1"/>
  <c r="HP107" i="1" a="1"/>
  <c r="HP107" i="1" s="1"/>
  <c r="IO107" i="1" s="1"/>
  <c r="HL107" i="1"/>
  <c r="HJ107" i="1"/>
  <c r="HH107" i="1"/>
  <c r="HB107" i="1"/>
  <c r="HA107" i="1"/>
  <c r="GZ107" i="1"/>
  <c r="GY107" i="1"/>
  <c r="GX107" i="1"/>
  <c r="GW107" i="1"/>
  <c r="GV107" i="1"/>
  <c r="GU107" i="1"/>
  <c r="GT107" i="1"/>
  <c r="GP107" i="1"/>
  <c r="GI107" i="1"/>
  <c r="GH107" i="1"/>
  <c r="GG107" i="1"/>
  <c r="GF107" i="1"/>
  <c r="GE107" i="1"/>
  <c r="GB107" i="1"/>
  <c r="GA107" i="1"/>
  <c r="FZ107" i="1"/>
  <c r="FY107" i="1"/>
  <c r="FW107" i="1"/>
  <c r="FV107" i="1"/>
  <c r="FU107" i="1"/>
  <c r="FT107" i="1"/>
  <c r="FS107" i="1"/>
  <c r="FR107" i="1"/>
  <c r="FQ107" i="1"/>
  <c r="FJ107" i="1"/>
  <c r="FI107" i="1"/>
  <c r="FH107" i="1"/>
  <c r="FG107" i="1"/>
  <c r="FF107" i="1"/>
  <c r="FP107" i="1" s="1"/>
  <c r="FE107" i="1"/>
  <c r="FD107" i="1"/>
  <c r="FB107" i="1"/>
  <c r="FA107" i="1"/>
  <c r="EZ107" i="1"/>
  <c r="EY107" i="1"/>
  <c r="EX107" i="1"/>
  <c r="EW107" i="1"/>
  <c r="EV107" i="1"/>
  <c r="EU107" i="1"/>
  <c r="ET107" i="1"/>
  <c r="ES107" i="1"/>
  <c r="ER107" i="1"/>
  <c r="EQ107" i="1"/>
  <c r="EP107" i="1"/>
  <c r="EO107" i="1"/>
  <c r="EN107" i="1"/>
  <c r="EM107" i="1"/>
  <c r="EL107" i="1"/>
  <c r="EK107" i="1"/>
  <c r="EJ107" i="1"/>
  <c r="EI107" i="1"/>
  <c r="EH107" i="1"/>
  <c r="EG107" i="1"/>
  <c r="EF107" i="1"/>
  <c r="EE107" i="1"/>
  <c r="ED107" i="1"/>
  <c r="EC107" i="1"/>
  <c r="EB107" i="1"/>
  <c r="EA107" i="1"/>
  <c r="DU107" i="1"/>
  <c r="DT107" i="1"/>
  <c r="DS107" i="1"/>
  <c r="DR107" i="1"/>
  <c r="DQ107" i="1"/>
  <c r="DP107" i="1"/>
  <c r="DO107" i="1"/>
  <c r="DN107" i="1"/>
  <c r="DK107" i="1"/>
  <c r="DJ107" i="1"/>
  <c r="DI107" i="1"/>
  <c r="DH107" i="1"/>
  <c r="DG107" i="1"/>
  <c r="DF107" i="1"/>
  <c r="DE107" i="1"/>
  <c r="DD107" i="1"/>
  <c r="DB107" i="1"/>
  <c r="DA107" i="1"/>
  <c r="CV107" i="1"/>
  <c r="CT107" i="1"/>
  <c r="CS107" i="1"/>
  <c r="GN107" i="1" s="1"/>
  <c r="CR107" i="1"/>
  <c r="GM107" i="1" s="1"/>
  <c r="CQ107" i="1"/>
  <c r="GL107" i="1" s="1"/>
  <c r="CP107" i="1"/>
  <c r="GJ107" i="1" s="1"/>
  <c r="GK107" i="1" s="1"/>
  <c r="CO107" i="1"/>
  <c r="DZ107" i="1" s="1"/>
  <c r="CN107" i="1"/>
  <c r="DY107" i="1" s="1"/>
  <c r="CM107" i="1"/>
  <c r="DX107" i="1" s="1"/>
  <c r="CL107" i="1"/>
  <c r="DW107" i="1" s="1"/>
  <c r="CG107" i="1" a="1"/>
  <c r="CG107" i="1" s="1"/>
  <c r="IN107" i="1" s="1"/>
  <c r="IX107" i="1" s="1"/>
  <c r="CF107" i="1"/>
  <c r="AV107" i="1"/>
  <c r="R107" i="1"/>
  <c r="CU107" i="1" s="1"/>
  <c r="G107" i="1"/>
  <c r="HX106" i="1" a="1"/>
  <c r="HX106" i="1" s="1"/>
  <c r="IW106" i="1" s="1"/>
  <c r="HW106" i="1" a="1"/>
  <c r="HW106" i="1" s="1"/>
  <c r="IV106" i="1" s="1"/>
  <c r="HV106" i="1" a="1"/>
  <c r="HV106" i="1" s="1"/>
  <c r="IU106" i="1" s="1"/>
  <c r="HU106" i="1" a="1"/>
  <c r="HU106" i="1" s="1"/>
  <c r="IT106" i="1" s="1"/>
  <c r="HT106" i="1" a="1"/>
  <c r="HT106" i="1" s="1"/>
  <c r="IS106" i="1" s="1"/>
  <c r="HS106" i="1" a="1"/>
  <c r="HS106" i="1" s="1"/>
  <c r="IR106" i="1" s="1"/>
  <c r="HR106" i="1" a="1"/>
  <c r="HR106" i="1" s="1"/>
  <c r="IQ106" i="1" s="1"/>
  <c r="HQ106" i="1" a="1"/>
  <c r="HQ106" i="1" s="1"/>
  <c r="IP106" i="1" s="1"/>
  <c r="HP106" i="1" a="1"/>
  <c r="HP106" i="1" s="1"/>
  <c r="IO106" i="1" s="1"/>
  <c r="HL106" i="1"/>
  <c r="HJ106" i="1"/>
  <c r="HH106" i="1"/>
  <c r="HB106" i="1"/>
  <c r="HA106" i="1"/>
  <c r="GZ106" i="1"/>
  <c r="GY106" i="1"/>
  <c r="GX106" i="1"/>
  <c r="GW106" i="1"/>
  <c r="GV106" i="1"/>
  <c r="GU106" i="1"/>
  <c r="GT106" i="1"/>
  <c r="GP106" i="1"/>
  <c r="GI106" i="1"/>
  <c r="GH106" i="1"/>
  <c r="GG106" i="1"/>
  <c r="GF106" i="1"/>
  <c r="GE106" i="1"/>
  <c r="GB106" i="1"/>
  <c r="GA106" i="1"/>
  <c r="FZ106" i="1"/>
  <c r="FY106" i="1"/>
  <c r="FW106" i="1"/>
  <c r="FV106" i="1"/>
  <c r="FU106" i="1"/>
  <c r="FT106" i="1"/>
  <c r="FS106" i="1"/>
  <c r="FR106" i="1"/>
  <c r="FQ106" i="1"/>
  <c r="FJ106" i="1"/>
  <c r="FI106" i="1"/>
  <c r="FH106" i="1"/>
  <c r="FG106" i="1"/>
  <c r="FF106" i="1"/>
  <c r="FE106" i="1"/>
  <c r="FD106" i="1"/>
  <c r="FB106" i="1"/>
  <c r="FA106" i="1"/>
  <c r="EZ106" i="1"/>
  <c r="EY106" i="1"/>
  <c r="EX106" i="1"/>
  <c r="EW106" i="1"/>
  <c r="EV106" i="1"/>
  <c r="EU106" i="1"/>
  <c r="ET106" i="1"/>
  <c r="ES106" i="1"/>
  <c r="ER106" i="1"/>
  <c r="EQ106" i="1"/>
  <c r="EP106" i="1"/>
  <c r="EO106" i="1"/>
  <c r="EN106" i="1"/>
  <c r="EM106" i="1"/>
  <c r="EL106" i="1"/>
  <c r="EK106" i="1"/>
  <c r="EJ106" i="1"/>
  <c r="EI106" i="1"/>
  <c r="EH106" i="1"/>
  <c r="EG106" i="1"/>
  <c r="EF106" i="1"/>
  <c r="EE106" i="1"/>
  <c r="ED106" i="1"/>
  <c r="EC106" i="1"/>
  <c r="EB106" i="1"/>
  <c r="EA106" i="1"/>
  <c r="DU106" i="1"/>
  <c r="DT106" i="1"/>
  <c r="DS106" i="1"/>
  <c r="DR106" i="1"/>
  <c r="DQ106" i="1"/>
  <c r="DP106" i="1"/>
  <c r="DO106" i="1"/>
  <c r="DN106" i="1"/>
  <c r="DK106" i="1"/>
  <c r="DJ106" i="1"/>
  <c r="DI106" i="1"/>
  <c r="DH106" i="1"/>
  <c r="DG106" i="1"/>
  <c r="DF106" i="1"/>
  <c r="DE106" i="1"/>
  <c r="DD106" i="1"/>
  <c r="DB106" i="1"/>
  <c r="DA106" i="1"/>
  <c r="CV106" i="1"/>
  <c r="CT106" i="1"/>
  <c r="CS106" i="1"/>
  <c r="GN106" i="1" s="1"/>
  <c r="CR106" i="1"/>
  <c r="GM106" i="1" s="1"/>
  <c r="CQ106" i="1"/>
  <c r="GL106" i="1" s="1"/>
  <c r="CP106" i="1"/>
  <c r="GJ106" i="1" s="1"/>
  <c r="GK106" i="1" s="1"/>
  <c r="CO106" i="1"/>
  <c r="DZ106" i="1" s="1"/>
  <c r="CN106" i="1"/>
  <c r="DY106" i="1" s="1"/>
  <c r="CM106" i="1"/>
  <c r="DX106" i="1" s="1"/>
  <c r="CL106" i="1"/>
  <c r="DW106" i="1" s="1"/>
  <c r="CG106" i="1" a="1"/>
  <c r="CG106" i="1" s="1"/>
  <c r="CF106" i="1"/>
  <c r="AV106" i="1"/>
  <c r="R106" i="1"/>
  <c r="CU106" i="1" s="1"/>
  <c r="G106" i="1"/>
  <c r="HX105" i="1" a="1"/>
  <c r="HX105" i="1" s="1"/>
  <c r="IW105" i="1" s="1"/>
  <c r="HW105" i="1" a="1"/>
  <c r="HW105" i="1" s="1"/>
  <c r="IV105" i="1" s="1"/>
  <c r="HV105" i="1" a="1"/>
  <c r="HV105" i="1" s="1"/>
  <c r="IU105" i="1" s="1"/>
  <c r="HU105" i="1" a="1"/>
  <c r="HU105" i="1" s="1"/>
  <c r="IT105" i="1" s="1"/>
  <c r="HT105" i="1" a="1"/>
  <c r="HT105" i="1" s="1"/>
  <c r="IS105" i="1" s="1"/>
  <c r="HS105" i="1" a="1"/>
  <c r="HS105" i="1" s="1"/>
  <c r="IR105" i="1" s="1"/>
  <c r="HR105" i="1" a="1"/>
  <c r="HR105" i="1" s="1"/>
  <c r="IQ105" i="1" s="1"/>
  <c r="HQ105" i="1" a="1"/>
  <c r="HQ105" i="1" s="1"/>
  <c r="IP105" i="1" s="1"/>
  <c r="HP105" i="1" a="1"/>
  <c r="HP105" i="1" s="1"/>
  <c r="IO105" i="1" s="1"/>
  <c r="HL105" i="1"/>
  <c r="HJ105" i="1"/>
  <c r="HH105" i="1"/>
  <c r="HB105" i="1"/>
  <c r="HA105" i="1"/>
  <c r="GZ105" i="1"/>
  <c r="GY105" i="1"/>
  <c r="GX105" i="1"/>
  <c r="GW105" i="1"/>
  <c r="GV105" i="1"/>
  <c r="GU105" i="1"/>
  <c r="GT105" i="1"/>
  <c r="GP105" i="1"/>
  <c r="GI105" i="1"/>
  <c r="GH105" i="1"/>
  <c r="GG105" i="1"/>
  <c r="GF105" i="1"/>
  <c r="GE105" i="1"/>
  <c r="GB105" i="1"/>
  <c r="GA105" i="1"/>
  <c r="FZ105" i="1"/>
  <c r="FY105" i="1"/>
  <c r="FW105" i="1"/>
  <c r="FV105" i="1"/>
  <c r="FU105" i="1"/>
  <c r="FT105" i="1"/>
  <c r="FS105" i="1"/>
  <c r="FR105" i="1"/>
  <c r="FQ105" i="1"/>
  <c r="FJ105" i="1"/>
  <c r="FI105" i="1"/>
  <c r="FH105" i="1"/>
  <c r="FG105" i="1"/>
  <c r="FF105" i="1"/>
  <c r="FE105" i="1"/>
  <c r="FD105" i="1"/>
  <c r="FB105" i="1"/>
  <c r="FA105" i="1"/>
  <c r="EZ105" i="1"/>
  <c r="EY105" i="1"/>
  <c r="EX105" i="1"/>
  <c r="EW105" i="1"/>
  <c r="EV105" i="1"/>
  <c r="EU105" i="1"/>
  <c r="ET105" i="1"/>
  <c r="ES105" i="1"/>
  <c r="ER105" i="1"/>
  <c r="EQ105" i="1"/>
  <c r="EP105" i="1"/>
  <c r="EO105" i="1"/>
  <c r="EN105" i="1"/>
  <c r="EM105" i="1"/>
  <c r="EL105" i="1"/>
  <c r="EK105" i="1"/>
  <c r="EJ105" i="1"/>
  <c r="EI105" i="1"/>
  <c r="EH105" i="1"/>
  <c r="EG105" i="1"/>
  <c r="EF105" i="1"/>
  <c r="EE105" i="1"/>
  <c r="ED105" i="1"/>
  <c r="EC105" i="1"/>
  <c r="EB105" i="1"/>
  <c r="EA105" i="1"/>
  <c r="DU105" i="1"/>
  <c r="DT105" i="1"/>
  <c r="DS105" i="1"/>
  <c r="DR105" i="1"/>
  <c r="DQ105" i="1"/>
  <c r="DP105" i="1"/>
  <c r="DO105" i="1"/>
  <c r="DN105" i="1"/>
  <c r="DK105" i="1"/>
  <c r="DJ105" i="1"/>
  <c r="DI105" i="1"/>
  <c r="DH105" i="1"/>
  <c r="DG105" i="1"/>
  <c r="DF105" i="1"/>
  <c r="DE105" i="1"/>
  <c r="DD105" i="1"/>
  <c r="DB105" i="1"/>
  <c r="DA105" i="1"/>
  <c r="CV105" i="1"/>
  <c r="CT105" i="1"/>
  <c r="CS105" i="1"/>
  <c r="GN105" i="1" s="1"/>
  <c r="CR105" i="1"/>
  <c r="GM105" i="1" s="1"/>
  <c r="CQ105" i="1"/>
  <c r="GL105" i="1" s="1"/>
  <c r="CP105" i="1"/>
  <c r="GJ105" i="1" s="1"/>
  <c r="GK105" i="1" s="1"/>
  <c r="CO105" i="1"/>
  <c r="DZ105" i="1" s="1"/>
  <c r="CN105" i="1"/>
  <c r="DY105" i="1" s="1"/>
  <c r="CM105" i="1"/>
  <c r="DX105" i="1" s="1"/>
  <c r="CL105" i="1"/>
  <c r="DW105" i="1" s="1"/>
  <c r="CG105" i="1" a="1"/>
  <c r="CG105" i="1" s="1"/>
  <c r="CF105" i="1"/>
  <c r="AV105" i="1"/>
  <c r="R105" i="1"/>
  <c r="CU105" i="1" s="1"/>
  <c r="G105" i="1"/>
  <c r="HX104" i="1" a="1"/>
  <c r="HX104" i="1" s="1"/>
  <c r="IW104" i="1" s="1"/>
  <c r="HW104" i="1" a="1"/>
  <c r="HW104" i="1" s="1"/>
  <c r="IV104" i="1" s="1"/>
  <c r="HV104" i="1" a="1"/>
  <c r="HV104" i="1" s="1"/>
  <c r="IU104" i="1" s="1"/>
  <c r="HU104" i="1" a="1"/>
  <c r="HU104" i="1" s="1"/>
  <c r="IT104" i="1" s="1"/>
  <c r="HT104" i="1" a="1"/>
  <c r="HT104" i="1" s="1"/>
  <c r="IS104" i="1" s="1"/>
  <c r="HS104" i="1" a="1"/>
  <c r="HS104" i="1" s="1"/>
  <c r="IR104" i="1" s="1"/>
  <c r="HR104" i="1" a="1"/>
  <c r="HR104" i="1" s="1"/>
  <c r="IQ104" i="1" s="1"/>
  <c r="HQ104" i="1" a="1"/>
  <c r="HQ104" i="1" s="1"/>
  <c r="IP104" i="1" s="1"/>
  <c r="HP104" i="1" a="1"/>
  <c r="HP104" i="1" s="1"/>
  <c r="IO104" i="1" s="1"/>
  <c r="HL104" i="1"/>
  <c r="HJ104" i="1"/>
  <c r="HH104" i="1"/>
  <c r="HB104" i="1"/>
  <c r="HA104" i="1"/>
  <c r="GZ104" i="1"/>
  <c r="GY104" i="1"/>
  <c r="GX104" i="1"/>
  <c r="GW104" i="1"/>
  <c r="GV104" i="1"/>
  <c r="GU104" i="1"/>
  <c r="GT104" i="1"/>
  <c r="GP104" i="1"/>
  <c r="GI104" i="1"/>
  <c r="GH104" i="1"/>
  <c r="GG104" i="1"/>
  <c r="GF104" i="1"/>
  <c r="GE104" i="1"/>
  <c r="GB104" i="1"/>
  <c r="GA104" i="1"/>
  <c r="FZ104" i="1"/>
  <c r="FY104" i="1"/>
  <c r="FW104" i="1"/>
  <c r="FV104" i="1"/>
  <c r="FU104" i="1"/>
  <c r="FT104" i="1"/>
  <c r="FS104" i="1"/>
  <c r="FR104" i="1"/>
  <c r="FQ104" i="1"/>
  <c r="FJ104" i="1"/>
  <c r="FI104" i="1"/>
  <c r="FH104" i="1"/>
  <c r="FG104" i="1"/>
  <c r="FF104" i="1"/>
  <c r="FE104" i="1"/>
  <c r="FD104" i="1"/>
  <c r="FB104" i="1"/>
  <c r="FA104" i="1"/>
  <c r="EZ104" i="1"/>
  <c r="EY104" i="1"/>
  <c r="EX104" i="1"/>
  <c r="EW104" i="1"/>
  <c r="EV104" i="1"/>
  <c r="EU104" i="1"/>
  <c r="ET104" i="1"/>
  <c r="ES104" i="1"/>
  <c r="ER104" i="1"/>
  <c r="EQ104" i="1"/>
  <c r="EP104" i="1"/>
  <c r="EO104" i="1"/>
  <c r="EN104" i="1"/>
  <c r="EM104" i="1"/>
  <c r="EL104" i="1"/>
  <c r="EK104" i="1"/>
  <c r="EJ104" i="1"/>
  <c r="EI104" i="1"/>
  <c r="EH104" i="1"/>
  <c r="EG104" i="1"/>
  <c r="EF104" i="1"/>
  <c r="EE104" i="1"/>
  <c r="ED104" i="1"/>
  <c r="EC104" i="1"/>
  <c r="EB104" i="1"/>
  <c r="EA104" i="1"/>
  <c r="DU104" i="1"/>
  <c r="DT104" i="1"/>
  <c r="DS104" i="1"/>
  <c r="DR104" i="1"/>
  <c r="DQ104" i="1"/>
  <c r="DP104" i="1"/>
  <c r="DO104" i="1"/>
  <c r="DN104" i="1"/>
  <c r="DK104" i="1"/>
  <c r="DJ104" i="1"/>
  <c r="DI104" i="1"/>
  <c r="DH104" i="1"/>
  <c r="DG104" i="1"/>
  <c r="DF104" i="1"/>
  <c r="DE104" i="1"/>
  <c r="DD104" i="1"/>
  <c r="DB104" i="1"/>
  <c r="DA104" i="1"/>
  <c r="CV104" i="1"/>
  <c r="CT104" i="1"/>
  <c r="CS104" i="1"/>
  <c r="GN104" i="1" s="1"/>
  <c r="CR104" i="1"/>
  <c r="GM104" i="1" s="1"/>
  <c r="CQ104" i="1"/>
  <c r="GL104" i="1" s="1"/>
  <c r="CP104" i="1"/>
  <c r="GJ104" i="1" s="1"/>
  <c r="GK104" i="1" s="1"/>
  <c r="CO104" i="1"/>
  <c r="DZ104" i="1" s="1"/>
  <c r="CN104" i="1"/>
  <c r="DY104" i="1" s="1"/>
  <c r="CM104" i="1"/>
  <c r="DX104" i="1" s="1"/>
  <c r="CL104" i="1"/>
  <c r="DW104" i="1" s="1"/>
  <c r="CG104" i="1" a="1"/>
  <c r="CG104" i="1" s="1"/>
  <c r="CF104" i="1"/>
  <c r="AV104" i="1"/>
  <c r="R104" i="1"/>
  <c r="CU104" i="1" s="1"/>
  <c r="G104" i="1"/>
  <c r="HX103" i="1" a="1"/>
  <c r="HX103" i="1" s="1"/>
  <c r="IW103" i="1" s="1"/>
  <c r="HW103" i="1" a="1"/>
  <c r="HW103" i="1" s="1"/>
  <c r="IV103" i="1" s="1"/>
  <c r="HV103" i="1" a="1"/>
  <c r="HV103" i="1" s="1"/>
  <c r="IU103" i="1" s="1"/>
  <c r="HU103" i="1" a="1"/>
  <c r="HU103" i="1" s="1"/>
  <c r="IT103" i="1" s="1"/>
  <c r="HT103" i="1" a="1"/>
  <c r="HT103" i="1" s="1"/>
  <c r="IS103" i="1" s="1"/>
  <c r="HS103" i="1" a="1"/>
  <c r="HS103" i="1" s="1"/>
  <c r="IR103" i="1" s="1"/>
  <c r="HR103" i="1" a="1"/>
  <c r="HR103" i="1" s="1"/>
  <c r="IQ103" i="1" s="1"/>
  <c r="HQ103" i="1" a="1"/>
  <c r="HQ103" i="1" s="1"/>
  <c r="IP103" i="1" s="1"/>
  <c r="HP103" i="1" a="1"/>
  <c r="HP103" i="1" s="1"/>
  <c r="IO103" i="1" s="1"/>
  <c r="HL103" i="1"/>
  <c r="HJ103" i="1"/>
  <c r="HH103" i="1"/>
  <c r="HB103" i="1"/>
  <c r="HA103" i="1"/>
  <c r="GZ103" i="1"/>
  <c r="GY103" i="1"/>
  <c r="GX103" i="1"/>
  <c r="GW103" i="1"/>
  <c r="GV103" i="1"/>
  <c r="GU103" i="1"/>
  <c r="GT103" i="1"/>
  <c r="GP103" i="1"/>
  <c r="GI103" i="1"/>
  <c r="GH103" i="1"/>
  <c r="GG103" i="1"/>
  <c r="GF103" i="1"/>
  <c r="GE103" i="1"/>
  <c r="GB103" i="1"/>
  <c r="GA103" i="1"/>
  <c r="FZ103" i="1"/>
  <c r="FY103" i="1"/>
  <c r="FW103" i="1"/>
  <c r="FV103" i="1"/>
  <c r="FU103" i="1"/>
  <c r="FT103" i="1"/>
  <c r="FS103" i="1"/>
  <c r="FR103" i="1"/>
  <c r="FQ103" i="1"/>
  <c r="FJ103" i="1"/>
  <c r="FI103" i="1"/>
  <c r="FH103" i="1"/>
  <c r="FG103" i="1"/>
  <c r="FF103" i="1"/>
  <c r="FE103" i="1"/>
  <c r="FD103" i="1"/>
  <c r="FB103" i="1"/>
  <c r="FA103" i="1"/>
  <c r="EZ103" i="1"/>
  <c r="EY103" i="1"/>
  <c r="EX103" i="1"/>
  <c r="EW103" i="1"/>
  <c r="EV103" i="1"/>
  <c r="EU103" i="1"/>
  <c r="ET103" i="1"/>
  <c r="ES103" i="1"/>
  <c r="ER103" i="1"/>
  <c r="EQ103" i="1"/>
  <c r="EP103" i="1"/>
  <c r="EO103" i="1"/>
  <c r="EN103" i="1"/>
  <c r="EM103" i="1"/>
  <c r="EL103" i="1"/>
  <c r="EK103" i="1"/>
  <c r="EJ103" i="1"/>
  <c r="EI103" i="1"/>
  <c r="EH103" i="1"/>
  <c r="EG103" i="1"/>
  <c r="EF103" i="1"/>
  <c r="EE103" i="1"/>
  <c r="ED103" i="1"/>
  <c r="EC103" i="1"/>
  <c r="EB103" i="1"/>
  <c r="EA103" i="1"/>
  <c r="DU103" i="1"/>
  <c r="DT103" i="1"/>
  <c r="DS103" i="1"/>
  <c r="DR103" i="1"/>
  <c r="DQ103" i="1"/>
  <c r="DP103" i="1"/>
  <c r="DO103" i="1"/>
  <c r="DN103" i="1"/>
  <c r="DK103" i="1"/>
  <c r="DJ103" i="1"/>
  <c r="DI103" i="1"/>
  <c r="DH103" i="1"/>
  <c r="DG103" i="1"/>
  <c r="DF103" i="1"/>
  <c r="DE103" i="1"/>
  <c r="DD103" i="1"/>
  <c r="DB103" i="1"/>
  <c r="DA103" i="1"/>
  <c r="CV103" i="1"/>
  <c r="CT103" i="1"/>
  <c r="CS103" i="1"/>
  <c r="GN103" i="1" s="1"/>
  <c r="CR103" i="1"/>
  <c r="GM103" i="1" s="1"/>
  <c r="CQ103" i="1"/>
  <c r="GL103" i="1" s="1"/>
  <c r="CP103" i="1"/>
  <c r="GJ103" i="1" s="1"/>
  <c r="GK103" i="1" s="1"/>
  <c r="CO103" i="1"/>
  <c r="DZ103" i="1" s="1"/>
  <c r="CN103" i="1"/>
  <c r="DY103" i="1" s="1"/>
  <c r="CM103" i="1"/>
  <c r="DX103" i="1" s="1"/>
  <c r="CL103" i="1"/>
  <c r="DW103" i="1" s="1"/>
  <c r="CG103" i="1" a="1"/>
  <c r="CG103" i="1" s="1"/>
  <c r="CJ103" i="1" s="1"/>
  <c r="CY103" i="1" s="1"/>
  <c r="CF103" i="1"/>
  <c r="AV103" i="1"/>
  <c r="R103" i="1"/>
  <c r="CU103" i="1" s="1"/>
  <c r="G103" i="1"/>
  <c r="HX102" i="1" a="1"/>
  <c r="HX102" i="1" s="1"/>
  <c r="IW102" i="1" s="1"/>
  <c r="HW102" i="1" a="1"/>
  <c r="HW102" i="1" s="1"/>
  <c r="IV102" i="1" s="1"/>
  <c r="HV102" i="1" a="1"/>
  <c r="HV102" i="1" s="1"/>
  <c r="IU102" i="1" s="1"/>
  <c r="HU102" i="1" a="1"/>
  <c r="HU102" i="1" s="1"/>
  <c r="IT102" i="1" s="1"/>
  <c r="HT102" i="1" a="1"/>
  <c r="HT102" i="1" s="1"/>
  <c r="IS102" i="1" s="1"/>
  <c r="HS102" i="1" a="1"/>
  <c r="HS102" i="1" s="1"/>
  <c r="IR102" i="1" s="1"/>
  <c r="HR102" i="1" a="1"/>
  <c r="HR102" i="1" s="1"/>
  <c r="IQ102" i="1" s="1"/>
  <c r="HQ102" i="1" a="1"/>
  <c r="HQ102" i="1" s="1"/>
  <c r="IP102" i="1" s="1"/>
  <c r="HP102" i="1" a="1"/>
  <c r="HP102" i="1" s="1"/>
  <c r="IO102" i="1" s="1"/>
  <c r="HL102" i="1"/>
  <c r="HJ102" i="1"/>
  <c r="HH102" i="1"/>
  <c r="HB102" i="1"/>
  <c r="HA102" i="1"/>
  <c r="GZ102" i="1"/>
  <c r="GY102" i="1"/>
  <c r="GX102" i="1"/>
  <c r="GW102" i="1"/>
  <c r="GV102" i="1"/>
  <c r="GU102" i="1"/>
  <c r="GT102" i="1"/>
  <c r="GP102" i="1"/>
  <c r="GI102" i="1"/>
  <c r="GH102" i="1"/>
  <c r="GG102" i="1"/>
  <c r="GF102" i="1"/>
  <c r="GE102" i="1"/>
  <c r="GB102" i="1"/>
  <c r="GA102" i="1"/>
  <c r="FZ102" i="1"/>
  <c r="FY102" i="1"/>
  <c r="FW102" i="1"/>
  <c r="FV102" i="1"/>
  <c r="FU102" i="1"/>
  <c r="FT102" i="1"/>
  <c r="FS102" i="1"/>
  <c r="FR102" i="1"/>
  <c r="FQ102" i="1"/>
  <c r="FJ102" i="1"/>
  <c r="FI102" i="1"/>
  <c r="FH102" i="1"/>
  <c r="FG102" i="1"/>
  <c r="FF102" i="1"/>
  <c r="FP102" i="1" s="1"/>
  <c r="FE102" i="1"/>
  <c r="FD102" i="1"/>
  <c r="FB102" i="1"/>
  <c r="FA102" i="1"/>
  <c r="EZ102" i="1"/>
  <c r="EY102" i="1"/>
  <c r="EX102" i="1"/>
  <c r="EW102" i="1"/>
  <c r="EV102" i="1"/>
  <c r="EU102" i="1"/>
  <c r="ET102" i="1"/>
  <c r="ES102" i="1"/>
  <c r="ER102" i="1"/>
  <c r="EQ102" i="1"/>
  <c r="EP102" i="1"/>
  <c r="EO102" i="1"/>
  <c r="EN102" i="1"/>
  <c r="EM102" i="1"/>
  <c r="EL102" i="1"/>
  <c r="EK102" i="1"/>
  <c r="EJ102" i="1"/>
  <c r="EI102" i="1"/>
  <c r="EH102" i="1"/>
  <c r="EG102" i="1"/>
  <c r="EF102" i="1"/>
  <c r="EE102" i="1"/>
  <c r="ED102" i="1"/>
  <c r="EC102" i="1"/>
  <c r="EB102" i="1"/>
  <c r="EA102" i="1"/>
  <c r="DU102" i="1"/>
  <c r="DT102" i="1"/>
  <c r="DS102" i="1"/>
  <c r="DR102" i="1"/>
  <c r="DQ102" i="1"/>
  <c r="DP102" i="1"/>
  <c r="DO102" i="1"/>
  <c r="DN102" i="1"/>
  <c r="DK102" i="1"/>
  <c r="DJ102" i="1"/>
  <c r="DI102" i="1"/>
  <c r="DH102" i="1"/>
  <c r="DG102" i="1"/>
  <c r="DF102" i="1"/>
  <c r="DE102" i="1"/>
  <c r="DD102" i="1"/>
  <c r="DB102" i="1"/>
  <c r="DA102" i="1"/>
  <c r="CV102" i="1"/>
  <c r="CT102" i="1"/>
  <c r="CS102" i="1"/>
  <c r="GN102" i="1" s="1"/>
  <c r="CR102" i="1"/>
  <c r="GM102" i="1" s="1"/>
  <c r="CQ102" i="1"/>
  <c r="GL102" i="1" s="1"/>
  <c r="CP102" i="1"/>
  <c r="GJ102" i="1" s="1"/>
  <c r="GK102" i="1" s="1"/>
  <c r="CO102" i="1"/>
  <c r="DZ102" i="1" s="1"/>
  <c r="CN102" i="1"/>
  <c r="DY102" i="1" s="1"/>
  <c r="CM102" i="1"/>
  <c r="DX102" i="1" s="1"/>
  <c r="CL102" i="1"/>
  <c r="DW102" i="1" s="1"/>
  <c r="CG102" i="1" a="1"/>
  <c r="CG102" i="1" s="1"/>
  <c r="DL102" i="1" s="1"/>
  <c r="CF102" i="1"/>
  <c r="AV102" i="1"/>
  <c r="R102" i="1"/>
  <c r="CU102" i="1" s="1"/>
  <c r="G102" i="1"/>
  <c r="HX101" i="1" a="1"/>
  <c r="HX101" i="1" s="1"/>
  <c r="IW101" i="1" s="1"/>
  <c r="HW101" i="1" a="1"/>
  <c r="HW101" i="1" s="1"/>
  <c r="IV101" i="1" s="1"/>
  <c r="HV101" i="1" a="1"/>
  <c r="HV101" i="1" s="1"/>
  <c r="IU101" i="1" s="1"/>
  <c r="HU101" i="1" a="1"/>
  <c r="HU101" i="1" s="1"/>
  <c r="IT101" i="1" s="1"/>
  <c r="HT101" i="1" a="1"/>
  <c r="HT101" i="1" s="1"/>
  <c r="IS101" i="1" s="1"/>
  <c r="HS101" i="1" a="1"/>
  <c r="HS101" i="1" s="1"/>
  <c r="IR101" i="1" s="1"/>
  <c r="HR101" i="1" a="1"/>
  <c r="HR101" i="1" s="1"/>
  <c r="IQ101" i="1" s="1"/>
  <c r="HQ101" i="1" a="1"/>
  <c r="HQ101" i="1" s="1"/>
  <c r="IP101" i="1" s="1"/>
  <c r="HP101" i="1" a="1"/>
  <c r="HP101" i="1" s="1"/>
  <c r="IO101" i="1" s="1"/>
  <c r="HL101" i="1"/>
  <c r="HJ101" i="1"/>
  <c r="HH101" i="1"/>
  <c r="HI101" i="1" s="1"/>
  <c r="HB101" i="1"/>
  <c r="HA101" i="1"/>
  <c r="GZ101" i="1"/>
  <c r="GY101" i="1"/>
  <c r="GX101" i="1"/>
  <c r="GW101" i="1"/>
  <c r="GV101" i="1"/>
  <c r="GU101" i="1"/>
  <c r="GT101" i="1"/>
  <c r="GP101" i="1"/>
  <c r="GI101" i="1"/>
  <c r="GH101" i="1"/>
  <c r="GG101" i="1"/>
  <c r="GF101" i="1"/>
  <c r="GE101" i="1"/>
  <c r="GB101" i="1"/>
  <c r="GA101" i="1"/>
  <c r="FZ101" i="1"/>
  <c r="FY101" i="1"/>
  <c r="FW101" i="1"/>
  <c r="FV101" i="1"/>
  <c r="FU101" i="1"/>
  <c r="FT101" i="1"/>
  <c r="FS101" i="1"/>
  <c r="FR101" i="1"/>
  <c r="FQ101" i="1"/>
  <c r="FJ101" i="1"/>
  <c r="FI101" i="1"/>
  <c r="FH101" i="1"/>
  <c r="FG101" i="1"/>
  <c r="FF101" i="1"/>
  <c r="FE101" i="1"/>
  <c r="FD101" i="1"/>
  <c r="FB101" i="1"/>
  <c r="FA101" i="1"/>
  <c r="EZ101" i="1"/>
  <c r="EY101" i="1"/>
  <c r="EX101" i="1"/>
  <c r="EW101" i="1"/>
  <c r="EV101" i="1"/>
  <c r="EU101" i="1"/>
  <c r="ET101" i="1"/>
  <c r="ES101" i="1"/>
  <c r="ER101" i="1"/>
  <c r="EQ101" i="1"/>
  <c r="EP101" i="1"/>
  <c r="EO101" i="1"/>
  <c r="EN101" i="1"/>
  <c r="EM101" i="1"/>
  <c r="EL101" i="1"/>
  <c r="EK101" i="1"/>
  <c r="EJ101" i="1"/>
  <c r="EI101" i="1"/>
  <c r="EH101" i="1"/>
  <c r="EG101" i="1"/>
  <c r="EF101" i="1"/>
  <c r="EE101" i="1"/>
  <c r="ED101" i="1"/>
  <c r="EC101" i="1"/>
  <c r="EB101" i="1"/>
  <c r="EA101" i="1"/>
  <c r="DU101" i="1"/>
  <c r="DT101" i="1"/>
  <c r="DS101" i="1"/>
  <c r="DR101" i="1"/>
  <c r="DQ101" i="1"/>
  <c r="DP101" i="1"/>
  <c r="DO101" i="1"/>
  <c r="DN101" i="1"/>
  <c r="DK101" i="1"/>
  <c r="DJ101" i="1"/>
  <c r="DI101" i="1"/>
  <c r="DH101" i="1"/>
  <c r="DG101" i="1"/>
  <c r="DF101" i="1"/>
  <c r="DE101" i="1"/>
  <c r="DD101" i="1"/>
  <c r="DB101" i="1"/>
  <c r="DA101" i="1"/>
  <c r="CV101" i="1"/>
  <c r="CU101" i="1"/>
  <c r="CT101" i="1"/>
  <c r="CS101" i="1"/>
  <c r="GN101" i="1" s="1"/>
  <c r="CR101" i="1"/>
  <c r="GM101" i="1" s="1"/>
  <c r="CQ101" i="1"/>
  <c r="GL101" i="1" s="1"/>
  <c r="CP101" i="1"/>
  <c r="GJ101" i="1" s="1"/>
  <c r="GK101" i="1" s="1"/>
  <c r="CO101" i="1"/>
  <c r="DZ101" i="1" s="1"/>
  <c r="CN101" i="1"/>
  <c r="DY101" i="1" s="1"/>
  <c r="CM101" i="1"/>
  <c r="DX101" i="1" s="1"/>
  <c r="CL101" i="1"/>
  <c r="DW101" i="1" s="1"/>
  <c r="CG101" i="1" a="1"/>
  <c r="CG101" i="1" s="1"/>
  <c r="CF101" i="1"/>
  <c r="AV101" i="1"/>
  <c r="G101" i="1"/>
  <c r="HX100" i="1" a="1"/>
  <c r="HX100" i="1" s="1"/>
  <c r="IW100" i="1" s="1"/>
  <c r="HW100" i="1" a="1"/>
  <c r="HW100" i="1" s="1"/>
  <c r="IV100" i="1" s="1"/>
  <c r="HV100" i="1" a="1"/>
  <c r="HV100" i="1" s="1"/>
  <c r="IU100" i="1" s="1"/>
  <c r="HU100" i="1" a="1"/>
  <c r="HU100" i="1" s="1"/>
  <c r="IT100" i="1" s="1"/>
  <c r="HT100" i="1" a="1"/>
  <c r="HT100" i="1" s="1"/>
  <c r="IS100" i="1" s="1"/>
  <c r="HS100" i="1" a="1"/>
  <c r="HS100" i="1" s="1"/>
  <c r="IR100" i="1" s="1"/>
  <c r="HR100" i="1" a="1"/>
  <c r="HR100" i="1" s="1"/>
  <c r="IQ100" i="1" s="1"/>
  <c r="HQ100" i="1" a="1"/>
  <c r="HQ100" i="1" s="1"/>
  <c r="IP100" i="1" s="1"/>
  <c r="HP100" i="1" a="1"/>
  <c r="HP100" i="1" s="1"/>
  <c r="IO100" i="1" s="1"/>
  <c r="HL100" i="1"/>
  <c r="HJ100" i="1"/>
  <c r="HH100" i="1"/>
  <c r="HI100" i="1" s="1"/>
  <c r="HB100" i="1"/>
  <c r="HA100" i="1"/>
  <c r="GZ100" i="1"/>
  <c r="GY100" i="1"/>
  <c r="GX100" i="1"/>
  <c r="GW100" i="1"/>
  <c r="GV100" i="1"/>
  <c r="GU100" i="1"/>
  <c r="GT100" i="1"/>
  <c r="GP100" i="1"/>
  <c r="GI100" i="1"/>
  <c r="GH100" i="1"/>
  <c r="GG100" i="1"/>
  <c r="GF100" i="1"/>
  <c r="GE100" i="1"/>
  <c r="GB100" i="1"/>
  <c r="GA100" i="1"/>
  <c r="FZ100" i="1"/>
  <c r="FY100" i="1"/>
  <c r="FW100" i="1"/>
  <c r="FV100" i="1"/>
  <c r="FU100" i="1"/>
  <c r="FT100" i="1"/>
  <c r="FS100" i="1"/>
  <c r="FR100" i="1"/>
  <c r="FQ100" i="1"/>
  <c r="FJ100" i="1"/>
  <c r="FI100" i="1"/>
  <c r="FH100" i="1"/>
  <c r="FG100" i="1"/>
  <c r="FF100" i="1"/>
  <c r="FE100" i="1"/>
  <c r="FD100" i="1"/>
  <c r="FB100" i="1"/>
  <c r="FA100" i="1"/>
  <c r="EZ100" i="1"/>
  <c r="EY100" i="1"/>
  <c r="EX100" i="1"/>
  <c r="EW100" i="1"/>
  <c r="EV100" i="1"/>
  <c r="EU100" i="1"/>
  <c r="ET100" i="1"/>
  <c r="ES100" i="1"/>
  <c r="ER100" i="1"/>
  <c r="EQ100" i="1"/>
  <c r="EP100" i="1"/>
  <c r="EO100" i="1"/>
  <c r="EN100" i="1"/>
  <c r="EM100" i="1"/>
  <c r="EL100" i="1"/>
  <c r="EK100" i="1"/>
  <c r="EJ100" i="1"/>
  <c r="EI100" i="1"/>
  <c r="EH100" i="1"/>
  <c r="EG100" i="1"/>
  <c r="EF100" i="1"/>
  <c r="EE100" i="1"/>
  <c r="ED100" i="1"/>
  <c r="EC100" i="1"/>
  <c r="EB100" i="1"/>
  <c r="EA100" i="1"/>
  <c r="DU100" i="1"/>
  <c r="DT100" i="1"/>
  <c r="DS100" i="1"/>
  <c r="DR100" i="1"/>
  <c r="DQ100" i="1"/>
  <c r="DP100" i="1"/>
  <c r="DO100" i="1"/>
  <c r="DN100" i="1"/>
  <c r="DK100" i="1"/>
  <c r="DJ100" i="1"/>
  <c r="DI100" i="1"/>
  <c r="DH100" i="1"/>
  <c r="DG100" i="1"/>
  <c r="DF100" i="1"/>
  <c r="DE100" i="1"/>
  <c r="DD100" i="1"/>
  <c r="DB100" i="1"/>
  <c r="DA100" i="1"/>
  <c r="CV100" i="1"/>
  <c r="CT100" i="1"/>
  <c r="CS100" i="1"/>
  <c r="GN100" i="1" s="1"/>
  <c r="CR100" i="1"/>
  <c r="GM100" i="1" s="1"/>
  <c r="CQ100" i="1"/>
  <c r="GL100" i="1" s="1"/>
  <c r="CP100" i="1"/>
  <c r="GJ100" i="1" s="1"/>
  <c r="GK100" i="1" s="1"/>
  <c r="CO100" i="1"/>
  <c r="DZ100" i="1" s="1"/>
  <c r="CN100" i="1"/>
  <c r="DY100" i="1" s="1"/>
  <c r="CM100" i="1"/>
  <c r="DX100" i="1" s="1"/>
  <c r="CL100" i="1"/>
  <c r="DW100" i="1" s="1"/>
  <c r="CG100" i="1" a="1"/>
  <c r="CG100" i="1" s="1"/>
  <c r="CF100" i="1"/>
  <c r="AV100" i="1"/>
  <c r="R100" i="1"/>
  <c r="CU100" i="1" s="1"/>
  <c r="G100" i="1"/>
  <c r="HX99" i="1" a="1"/>
  <c r="HX99" i="1" s="1"/>
  <c r="IW99" i="1" s="1"/>
  <c r="HW99" i="1" a="1"/>
  <c r="HW99" i="1" s="1"/>
  <c r="IV99" i="1" s="1"/>
  <c r="HV99" i="1" a="1"/>
  <c r="HV99" i="1" s="1"/>
  <c r="IU99" i="1" s="1"/>
  <c r="HU99" i="1" a="1"/>
  <c r="HU99" i="1" s="1"/>
  <c r="IT99" i="1" s="1"/>
  <c r="HT99" i="1" a="1"/>
  <c r="HT99" i="1" s="1"/>
  <c r="IS99" i="1" s="1"/>
  <c r="HS99" i="1" a="1"/>
  <c r="HS99" i="1" s="1"/>
  <c r="IR99" i="1" s="1"/>
  <c r="HR99" i="1" a="1"/>
  <c r="HR99" i="1" s="1"/>
  <c r="IQ99" i="1" s="1"/>
  <c r="HQ99" i="1" a="1"/>
  <c r="HQ99" i="1" s="1"/>
  <c r="IP99" i="1" s="1"/>
  <c r="HP99" i="1" a="1"/>
  <c r="HP99" i="1" s="1"/>
  <c r="IO99" i="1" s="1"/>
  <c r="HL99" i="1"/>
  <c r="HJ99" i="1"/>
  <c r="HH99" i="1"/>
  <c r="HI99" i="1" s="1"/>
  <c r="HB99" i="1"/>
  <c r="HA99" i="1"/>
  <c r="GZ99" i="1"/>
  <c r="GY99" i="1"/>
  <c r="GX99" i="1"/>
  <c r="GW99" i="1"/>
  <c r="GV99" i="1"/>
  <c r="GU99" i="1"/>
  <c r="GT99" i="1"/>
  <c r="GP99" i="1"/>
  <c r="GI99" i="1"/>
  <c r="GH99" i="1"/>
  <c r="GG99" i="1"/>
  <c r="GF99" i="1"/>
  <c r="GE99" i="1"/>
  <c r="GB99" i="1"/>
  <c r="GA99" i="1"/>
  <c r="FZ99" i="1"/>
  <c r="FY99" i="1"/>
  <c r="FW99" i="1"/>
  <c r="FV99" i="1"/>
  <c r="FU99" i="1"/>
  <c r="FT99" i="1"/>
  <c r="FS99" i="1"/>
  <c r="FR99" i="1"/>
  <c r="FQ99" i="1"/>
  <c r="FJ99" i="1"/>
  <c r="FI99" i="1"/>
  <c r="FH99" i="1"/>
  <c r="FG99" i="1"/>
  <c r="FF99" i="1"/>
  <c r="FP99" i="1" s="1"/>
  <c r="FE99" i="1"/>
  <c r="FD99" i="1"/>
  <c r="FB99" i="1"/>
  <c r="FA99" i="1"/>
  <c r="EZ99" i="1"/>
  <c r="EY99" i="1"/>
  <c r="EX99" i="1"/>
  <c r="EW99" i="1"/>
  <c r="EV99" i="1"/>
  <c r="EU99" i="1"/>
  <c r="ET99" i="1"/>
  <c r="ES99" i="1"/>
  <c r="ER99" i="1"/>
  <c r="EQ99" i="1"/>
  <c r="EP99" i="1"/>
  <c r="EO99" i="1"/>
  <c r="EN99" i="1"/>
  <c r="EM99" i="1"/>
  <c r="EL99" i="1"/>
  <c r="EK99" i="1"/>
  <c r="EJ99" i="1"/>
  <c r="EI99" i="1"/>
  <c r="EH99" i="1"/>
  <c r="EG99" i="1"/>
  <c r="EF99" i="1"/>
  <c r="EE99" i="1"/>
  <c r="ED99" i="1"/>
  <c r="EC99" i="1"/>
  <c r="EB99" i="1"/>
  <c r="EA99" i="1"/>
  <c r="DU99" i="1"/>
  <c r="DT99" i="1"/>
  <c r="DS99" i="1"/>
  <c r="DR99" i="1"/>
  <c r="DQ99" i="1"/>
  <c r="DP99" i="1"/>
  <c r="DO99" i="1"/>
  <c r="DN99" i="1"/>
  <c r="DK99" i="1"/>
  <c r="DJ99" i="1"/>
  <c r="DI99" i="1"/>
  <c r="DH99" i="1"/>
  <c r="DG99" i="1"/>
  <c r="DF99" i="1"/>
  <c r="DE99" i="1"/>
  <c r="DD99" i="1"/>
  <c r="DB99" i="1"/>
  <c r="DA99" i="1"/>
  <c r="CV99" i="1"/>
  <c r="CT99" i="1"/>
  <c r="CS99" i="1"/>
  <c r="GN99" i="1" s="1"/>
  <c r="CR99" i="1"/>
  <c r="GM99" i="1" s="1"/>
  <c r="CQ99" i="1"/>
  <c r="GL99" i="1" s="1"/>
  <c r="CP99" i="1"/>
  <c r="GJ99" i="1" s="1"/>
  <c r="GK99" i="1" s="1"/>
  <c r="CO99" i="1"/>
  <c r="DZ99" i="1" s="1"/>
  <c r="CN99" i="1"/>
  <c r="DY99" i="1" s="1"/>
  <c r="CM99" i="1"/>
  <c r="DX99" i="1" s="1"/>
  <c r="CL99" i="1"/>
  <c r="DW99" i="1" s="1"/>
  <c r="CG99" i="1" a="1"/>
  <c r="CG99" i="1" s="1"/>
  <c r="CH99" i="1" s="1"/>
  <c r="CW99" i="1" s="1"/>
  <c r="CF99" i="1"/>
  <c r="AV99" i="1"/>
  <c r="R99" i="1"/>
  <c r="CU99" i="1" s="1"/>
  <c r="G99" i="1"/>
  <c r="HX98" i="1" a="1"/>
  <c r="HX98" i="1" s="1"/>
  <c r="IW98" i="1" s="1"/>
  <c r="HW98" i="1" a="1"/>
  <c r="HW98" i="1" s="1"/>
  <c r="IV98" i="1" s="1"/>
  <c r="HV98" i="1" a="1"/>
  <c r="HV98" i="1" s="1"/>
  <c r="IU98" i="1" s="1"/>
  <c r="HU98" i="1" a="1"/>
  <c r="HU98" i="1" s="1"/>
  <c r="IT98" i="1" s="1"/>
  <c r="HT98" i="1" a="1"/>
  <c r="HT98" i="1" s="1"/>
  <c r="IS98" i="1" s="1"/>
  <c r="HS98" i="1" a="1"/>
  <c r="HS98" i="1" s="1"/>
  <c r="IR98" i="1" s="1"/>
  <c r="HR98" i="1" a="1"/>
  <c r="HR98" i="1" s="1"/>
  <c r="IQ98" i="1" s="1"/>
  <c r="HQ98" i="1" a="1"/>
  <c r="HQ98" i="1" s="1"/>
  <c r="IP98" i="1" s="1"/>
  <c r="HP98" i="1" a="1"/>
  <c r="HP98" i="1" s="1"/>
  <c r="IO98" i="1" s="1"/>
  <c r="HL98" i="1"/>
  <c r="HJ98" i="1"/>
  <c r="HH98" i="1"/>
  <c r="HI98" i="1" s="1"/>
  <c r="HB98" i="1"/>
  <c r="HA98" i="1"/>
  <c r="GZ98" i="1"/>
  <c r="GY98" i="1"/>
  <c r="GX98" i="1"/>
  <c r="GW98" i="1"/>
  <c r="GV98" i="1"/>
  <c r="GU98" i="1"/>
  <c r="GT98" i="1"/>
  <c r="GP98" i="1"/>
  <c r="GI98" i="1"/>
  <c r="GH98" i="1"/>
  <c r="GG98" i="1"/>
  <c r="GF98" i="1"/>
  <c r="GE98" i="1"/>
  <c r="GB98" i="1"/>
  <c r="GA98" i="1"/>
  <c r="FZ98" i="1"/>
  <c r="FY98" i="1"/>
  <c r="FW98" i="1"/>
  <c r="FV98" i="1"/>
  <c r="FU98" i="1"/>
  <c r="FT98" i="1"/>
  <c r="FS98" i="1"/>
  <c r="FR98" i="1"/>
  <c r="FQ98" i="1"/>
  <c r="FJ98" i="1"/>
  <c r="FI98" i="1"/>
  <c r="FH98" i="1"/>
  <c r="FG98" i="1"/>
  <c r="FF98" i="1"/>
  <c r="FP98" i="1" s="1"/>
  <c r="FE98" i="1"/>
  <c r="FD98" i="1"/>
  <c r="FB98" i="1"/>
  <c r="FA98" i="1"/>
  <c r="EZ98" i="1"/>
  <c r="EY98" i="1"/>
  <c r="EX98" i="1"/>
  <c r="EW98" i="1"/>
  <c r="EV98" i="1"/>
  <c r="EU98" i="1"/>
  <c r="ET98" i="1"/>
  <c r="ES98" i="1"/>
  <c r="ER98" i="1"/>
  <c r="EQ98" i="1"/>
  <c r="EP98" i="1"/>
  <c r="EO98" i="1"/>
  <c r="EN98" i="1"/>
  <c r="EM98" i="1"/>
  <c r="EL98" i="1"/>
  <c r="EK98" i="1"/>
  <c r="EJ98" i="1"/>
  <c r="EI98" i="1"/>
  <c r="EH98" i="1"/>
  <c r="EG98" i="1"/>
  <c r="EF98" i="1"/>
  <c r="EE98" i="1"/>
  <c r="ED98" i="1"/>
  <c r="EC98" i="1"/>
  <c r="EB98" i="1"/>
  <c r="EA98" i="1"/>
  <c r="DU98" i="1"/>
  <c r="DT98" i="1"/>
  <c r="DS98" i="1"/>
  <c r="DR98" i="1"/>
  <c r="DQ98" i="1"/>
  <c r="DP98" i="1"/>
  <c r="DO98" i="1"/>
  <c r="DN98" i="1"/>
  <c r="DK98" i="1"/>
  <c r="DJ98" i="1"/>
  <c r="DI98" i="1"/>
  <c r="DH98" i="1"/>
  <c r="DG98" i="1"/>
  <c r="DF98" i="1"/>
  <c r="DE98" i="1"/>
  <c r="DD98" i="1"/>
  <c r="DB98" i="1"/>
  <c r="DA98" i="1"/>
  <c r="CV98" i="1"/>
  <c r="CT98" i="1"/>
  <c r="CS98" i="1"/>
  <c r="GN98" i="1" s="1"/>
  <c r="CR98" i="1"/>
  <c r="GM98" i="1" s="1"/>
  <c r="CQ98" i="1"/>
  <c r="GL98" i="1" s="1"/>
  <c r="CP98" i="1"/>
  <c r="GJ98" i="1" s="1"/>
  <c r="GK98" i="1" s="1"/>
  <c r="CO98" i="1"/>
  <c r="DZ98" i="1" s="1"/>
  <c r="CN98" i="1"/>
  <c r="DY98" i="1" s="1"/>
  <c r="CM98" i="1"/>
  <c r="DX98" i="1" s="1"/>
  <c r="CL98" i="1"/>
  <c r="DW98" i="1" s="1"/>
  <c r="CG98" i="1" a="1"/>
  <c r="CG98" i="1" s="1"/>
  <c r="CH98" i="1" s="1"/>
  <c r="CW98" i="1" s="1"/>
  <c r="CF98" i="1"/>
  <c r="AV98" i="1"/>
  <c r="R98" i="1"/>
  <c r="CU98" i="1" s="1"/>
  <c r="G98" i="1"/>
  <c r="HX97" i="1" a="1"/>
  <c r="HX97" i="1" s="1"/>
  <c r="IW97" i="1" s="1"/>
  <c r="HW97" i="1" a="1"/>
  <c r="HW97" i="1" s="1"/>
  <c r="IV97" i="1" s="1"/>
  <c r="HV97" i="1" a="1"/>
  <c r="HV97" i="1" s="1"/>
  <c r="IU97" i="1" s="1"/>
  <c r="HU97" i="1" a="1"/>
  <c r="HU97" i="1" s="1"/>
  <c r="IT97" i="1" s="1"/>
  <c r="HT97" i="1" a="1"/>
  <c r="HT97" i="1" s="1"/>
  <c r="IS97" i="1" s="1"/>
  <c r="HS97" i="1" a="1"/>
  <c r="HS97" i="1" s="1"/>
  <c r="IR97" i="1" s="1"/>
  <c r="HR97" i="1" a="1"/>
  <c r="HR97" i="1" s="1"/>
  <c r="IQ97" i="1" s="1"/>
  <c r="HQ97" i="1" a="1"/>
  <c r="HQ97" i="1" s="1"/>
  <c r="IP97" i="1" s="1"/>
  <c r="HP97" i="1" a="1"/>
  <c r="HP97" i="1" s="1"/>
  <c r="IO97" i="1" s="1"/>
  <c r="HL97" i="1"/>
  <c r="HJ97" i="1"/>
  <c r="HH97" i="1"/>
  <c r="HI97" i="1" s="1"/>
  <c r="HB97" i="1"/>
  <c r="HA97" i="1"/>
  <c r="GZ97" i="1"/>
  <c r="GY97" i="1"/>
  <c r="GX97" i="1"/>
  <c r="GW97" i="1"/>
  <c r="GV97" i="1"/>
  <c r="GU97" i="1"/>
  <c r="GT97" i="1"/>
  <c r="GP97" i="1"/>
  <c r="GI97" i="1"/>
  <c r="GH97" i="1"/>
  <c r="GG97" i="1"/>
  <c r="GF97" i="1"/>
  <c r="GE97" i="1"/>
  <c r="GB97" i="1"/>
  <c r="GA97" i="1"/>
  <c r="FZ97" i="1"/>
  <c r="FY97" i="1"/>
  <c r="FW97" i="1"/>
  <c r="FV97" i="1"/>
  <c r="FU97" i="1"/>
  <c r="FT97" i="1"/>
  <c r="FS97" i="1"/>
  <c r="FR97" i="1"/>
  <c r="FQ97" i="1"/>
  <c r="FJ97" i="1"/>
  <c r="FI97" i="1"/>
  <c r="FH97" i="1"/>
  <c r="FG97" i="1"/>
  <c r="FF97" i="1"/>
  <c r="FP97" i="1" s="1"/>
  <c r="FE97" i="1"/>
  <c r="FD97" i="1"/>
  <c r="FB97" i="1"/>
  <c r="FA97" i="1"/>
  <c r="EZ97" i="1"/>
  <c r="EY97" i="1"/>
  <c r="EX97" i="1"/>
  <c r="EW97" i="1"/>
  <c r="EV97" i="1"/>
  <c r="EU97" i="1"/>
  <c r="ET97" i="1"/>
  <c r="ES97" i="1"/>
  <c r="ER97" i="1"/>
  <c r="EQ97" i="1"/>
  <c r="EP97" i="1"/>
  <c r="EO97" i="1"/>
  <c r="EN97" i="1"/>
  <c r="EM97" i="1"/>
  <c r="EL97" i="1"/>
  <c r="EK97" i="1"/>
  <c r="EJ97" i="1"/>
  <c r="EI97" i="1"/>
  <c r="EH97" i="1"/>
  <c r="EG97" i="1"/>
  <c r="EF97" i="1"/>
  <c r="EE97" i="1"/>
  <c r="ED97" i="1"/>
  <c r="EC97" i="1"/>
  <c r="EB97" i="1"/>
  <c r="EA97" i="1"/>
  <c r="DU97" i="1"/>
  <c r="DT97" i="1"/>
  <c r="DS97" i="1"/>
  <c r="DR97" i="1"/>
  <c r="DQ97" i="1"/>
  <c r="DP97" i="1"/>
  <c r="DO97" i="1"/>
  <c r="DN97" i="1"/>
  <c r="DK97" i="1"/>
  <c r="DJ97" i="1"/>
  <c r="DI97" i="1"/>
  <c r="DH97" i="1"/>
  <c r="DG97" i="1"/>
  <c r="DF97" i="1"/>
  <c r="DE97" i="1"/>
  <c r="DD97" i="1"/>
  <c r="DB97" i="1"/>
  <c r="DA97" i="1"/>
  <c r="CV97" i="1"/>
  <c r="CT97" i="1"/>
  <c r="CS97" i="1"/>
  <c r="GN97" i="1" s="1"/>
  <c r="CR97" i="1"/>
  <c r="GM97" i="1" s="1"/>
  <c r="CQ97" i="1"/>
  <c r="GL97" i="1" s="1"/>
  <c r="CP97" i="1"/>
  <c r="GJ97" i="1" s="1"/>
  <c r="GK97" i="1" s="1"/>
  <c r="CO97" i="1"/>
  <c r="DZ97" i="1" s="1"/>
  <c r="CN97" i="1"/>
  <c r="DY97" i="1" s="1"/>
  <c r="CM97" i="1"/>
  <c r="DX97" i="1" s="1"/>
  <c r="CL97" i="1"/>
  <c r="DW97" i="1" s="1"/>
  <c r="CG97" i="1" a="1"/>
  <c r="CG97" i="1" s="1"/>
  <c r="DM97" i="1" s="1" a="1"/>
  <c r="DM97" i="1" s="1"/>
  <c r="CF97" i="1"/>
  <c r="AV97" i="1"/>
  <c r="R97" i="1"/>
  <c r="CU97" i="1" s="1"/>
  <c r="G97" i="1"/>
  <c r="HX96" i="1" a="1"/>
  <c r="HX96" i="1" s="1"/>
  <c r="IW96" i="1" s="1"/>
  <c r="HW96" i="1" a="1"/>
  <c r="HW96" i="1" s="1"/>
  <c r="IV96" i="1" s="1"/>
  <c r="HV96" i="1" a="1"/>
  <c r="HV96" i="1" s="1"/>
  <c r="IU96" i="1" s="1"/>
  <c r="HU96" i="1" a="1"/>
  <c r="HU96" i="1" s="1"/>
  <c r="IT96" i="1" s="1"/>
  <c r="HT96" i="1" a="1"/>
  <c r="HT96" i="1" s="1"/>
  <c r="IS96" i="1" s="1"/>
  <c r="HS96" i="1" a="1"/>
  <c r="HS96" i="1" s="1"/>
  <c r="IR96" i="1" s="1"/>
  <c r="HR96" i="1" a="1"/>
  <c r="HR96" i="1" s="1"/>
  <c r="IQ96" i="1" s="1"/>
  <c r="HQ96" i="1" a="1"/>
  <c r="HQ96" i="1" s="1"/>
  <c r="IP96" i="1" s="1"/>
  <c r="HP96" i="1" a="1"/>
  <c r="HP96" i="1" s="1"/>
  <c r="IO96" i="1" s="1"/>
  <c r="HL96" i="1"/>
  <c r="HJ96" i="1"/>
  <c r="HH96" i="1"/>
  <c r="HB96" i="1"/>
  <c r="HA96" i="1"/>
  <c r="GZ96" i="1"/>
  <c r="GY96" i="1"/>
  <c r="GX96" i="1"/>
  <c r="GW96" i="1"/>
  <c r="GV96" i="1"/>
  <c r="GU96" i="1"/>
  <c r="GT96" i="1"/>
  <c r="GP96" i="1"/>
  <c r="GI96" i="1"/>
  <c r="GH96" i="1"/>
  <c r="GG96" i="1"/>
  <c r="GF96" i="1"/>
  <c r="GE96" i="1"/>
  <c r="GB96" i="1"/>
  <c r="GA96" i="1"/>
  <c r="FZ96" i="1"/>
  <c r="FY96" i="1"/>
  <c r="FW96" i="1"/>
  <c r="FV96" i="1"/>
  <c r="FU96" i="1"/>
  <c r="FT96" i="1"/>
  <c r="FS96" i="1"/>
  <c r="FR96" i="1"/>
  <c r="FQ96" i="1"/>
  <c r="FJ96" i="1"/>
  <c r="FI96" i="1"/>
  <c r="FH96" i="1"/>
  <c r="FG96" i="1"/>
  <c r="FF96" i="1"/>
  <c r="FE96" i="1"/>
  <c r="FD96" i="1"/>
  <c r="FB96" i="1"/>
  <c r="FA96" i="1"/>
  <c r="EZ96" i="1"/>
  <c r="EY96" i="1"/>
  <c r="EX96" i="1"/>
  <c r="EW96" i="1"/>
  <c r="EV96" i="1"/>
  <c r="EU96" i="1"/>
  <c r="ET96" i="1"/>
  <c r="ES96" i="1"/>
  <c r="ER96" i="1"/>
  <c r="EQ96" i="1"/>
  <c r="EP96" i="1"/>
  <c r="EO96" i="1"/>
  <c r="EN96" i="1"/>
  <c r="EM96" i="1"/>
  <c r="EL96" i="1"/>
  <c r="EK96" i="1"/>
  <c r="EJ96" i="1"/>
  <c r="EI96" i="1"/>
  <c r="EH96" i="1"/>
  <c r="EG96" i="1"/>
  <c r="EF96" i="1"/>
  <c r="EE96" i="1"/>
  <c r="ED96" i="1"/>
  <c r="EC96" i="1"/>
  <c r="EB96" i="1"/>
  <c r="EA96" i="1"/>
  <c r="DU96" i="1"/>
  <c r="DT96" i="1"/>
  <c r="DS96" i="1"/>
  <c r="DR96" i="1"/>
  <c r="DQ96" i="1"/>
  <c r="DP96" i="1"/>
  <c r="DO96" i="1"/>
  <c r="DN96" i="1"/>
  <c r="DK96" i="1"/>
  <c r="DJ96" i="1"/>
  <c r="DI96" i="1"/>
  <c r="DH96" i="1"/>
  <c r="DG96" i="1"/>
  <c r="DF96" i="1"/>
  <c r="DE96" i="1"/>
  <c r="DD96" i="1"/>
  <c r="DB96" i="1"/>
  <c r="DA96" i="1"/>
  <c r="CV96" i="1"/>
  <c r="CT96" i="1"/>
  <c r="CS96" i="1"/>
  <c r="GN96" i="1" s="1"/>
  <c r="CR96" i="1"/>
  <c r="GM96" i="1" s="1"/>
  <c r="CQ96" i="1"/>
  <c r="GL96" i="1" s="1"/>
  <c r="CP96" i="1"/>
  <c r="GJ96" i="1" s="1"/>
  <c r="GK96" i="1" s="1"/>
  <c r="CO96" i="1"/>
  <c r="DZ96" i="1" s="1"/>
  <c r="CN96" i="1"/>
  <c r="DY96" i="1" s="1"/>
  <c r="CM96" i="1"/>
  <c r="DX96" i="1" s="1"/>
  <c r="CL96" i="1"/>
  <c r="DW96" i="1" s="1"/>
  <c r="CG96" i="1" a="1"/>
  <c r="CG96" i="1" s="1"/>
  <c r="CF96" i="1"/>
  <c r="AV96" i="1"/>
  <c r="R96" i="1"/>
  <c r="CU96" i="1" s="1"/>
  <c r="G96" i="1"/>
  <c r="HX95" i="1" a="1"/>
  <c r="HX95" i="1" s="1"/>
  <c r="IW95" i="1" s="1"/>
  <c r="HW95" i="1" a="1"/>
  <c r="HW95" i="1" s="1"/>
  <c r="IV95" i="1" s="1"/>
  <c r="HV95" i="1" a="1"/>
  <c r="HV95" i="1" s="1"/>
  <c r="IU95" i="1" s="1"/>
  <c r="HU95" i="1" a="1"/>
  <c r="HU95" i="1" s="1"/>
  <c r="IT95" i="1" s="1"/>
  <c r="HT95" i="1" a="1"/>
  <c r="HT95" i="1" s="1"/>
  <c r="IS95" i="1" s="1"/>
  <c r="HS95" i="1" a="1"/>
  <c r="HS95" i="1" s="1"/>
  <c r="IR95" i="1" s="1"/>
  <c r="HR95" i="1" a="1"/>
  <c r="HR95" i="1" s="1"/>
  <c r="IQ95" i="1" s="1"/>
  <c r="HQ95" i="1" a="1"/>
  <c r="HQ95" i="1" s="1"/>
  <c r="IP95" i="1" s="1"/>
  <c r="HP95" i="1" a="1"/>
  <c r="HP95" i="1" s="1"/>
  <c r="IO95" i="1" s="1"/>
  <c r="HL95" i="1"/>
  <c r="HJ95" i="1"/>
  <c r="HH95" i="1"/>
  <c r="HB95" i="1"/>
  <c r="HA95" i="1"/>
  <c r="GZ95" i="1"/>
  <c r="GY95" i="1"/>
  <c r="GX95" i="1"/>
  <c r="GW95" i="1"/>
  <c r="GV95" i="1"/>
  <c r="GU95" i="1"/>
  <c r="GT95" i="1"/>
  <c r="GP95" i="1"/>
  <c r="GI95" i="1"/>
  <c r="GH95" i="1"/>
  <c r="GG95" i="1"/>
  <c r="GF95" i="1"/>
  <c r="GE95" i="1"/>
  <c r="GB95" i="1"/>
  <c r="GA95" i="1"/>
  <c r="FZ95" i="1"/>
  <c r="FY95" i="1"/>
  <c r="FW95" i="1"/>
  <c r="FV95" i="1"/>
  <c r="FU95" i="1"/>
  <c r="FT95" i="1"/>
  <c r="FS95" i="1"/>
  <c r="FR95" i="1"/>
  <c r="FQ95" i="1"/>
  <c r="FJ95" i="1"/>
  <c r="FI95" i="1"/>
  <c r="FH95" i="1"/>
  <c r="FG95" i="1"/>
  <c r="FF95" i="1"/>
  <c r="FE95" i="1"/>
  <c r="FD95" i="1"/>
  <c r="FB95" i="1"/>
  <c r="FA95" i="1"/>
  <c r="EZ95" i="1"/>
  <c r="EY95" i="1"/>
  <c r="EX95" i="1"/>
  <c r="EW95" i="1"/>
  <c r="EV95" i="1"/>
  <c r="EU95" i="1"/>
  <c r="ET95" i="1"/>
  <c r="ES95" i="1"/>
  <c r="ER95" i="1"/>
  <c r="EQ95" i="1"/>
  <c r="EP95" i="1"/>
  <c r="EO95" i="1"/>
  <c r="EN95" i="1"/>
  <c r="EM95" i="1"/>
  <c r="EL95" i="1"/>
  <c r="EK95" i="1"/>
  <c r="EJ95" i="1"/>
  <c r="EI95" i="1"/>
  <c r="EH95" i="1"/>
  <c r="EG95" i="1"/>
  <c r="EF95" i="1"/>
  <c r="EE95" i="1"/>
  <c r="ED95" i="1"/>
  <c r="EC95" i="1"/>
  <c r="EB95" i="1"/>
  <c r="EA95" i="1"/>
  <c r="DU95" i="1"/>
  <c r="DT95" i="1"/>
  <c r="DS95" i="1"/>
  <c r="DR95" i="1"/>
  <c r="DQ95" i="1"/>
  <c r="DP95" i="1"/>
  <c r="DO95" i="1"/>
  <c r="DN95" i="1"/>
  <c r="DK95" i="1"/>
  <c r="DJ95" i="1"/>
  <c r="DI95" i="1"/>
  <c r="DH95" i="1"/>
  <c r="DG95" i="1"/>
  <c r="DF95" i="1"/>
  <c r="DE95" i="1"/>
  <c r="DD95" i="1"/>
  <c r="DB95" i="1"/>
  <c r="DA95" i="1"/>
  <c r="CV95" i="1"/>
  <c r="CT95" i="1"/>
  <c r="CS95" i="1"/>
  <c r="GN95" i="1" s="1"/>
  <c r="CR95" i="1"/>
  <c r="GM95" i="1" s="1"/>
  <c r="CQ95" i="1"/>
  <c r="GL95" i="1" s="1"/>
  <c r="CP95" i="1"/>
  <c r="GJ95" i="1" s="1"/>
  <c r="GK95" i="1" s="1"/>
  <c r="CO95" i="1"/>
  <c r="DZ95" i="1" s="1"/>
  <c r="CN95" i="1"/>
  <c r="DY95" i="1" s="1"/>
  <c r="CM95" i="1"/>
  <c r="DX95" i="1" s="1"/>
  <c r="CL95" i="1"/>
  <c r="DW95" i="1" s="1"/>
  <c r="CG95" i="1" a="1"/>
  <c r="CG95" i="1" s="1"/>
  <c r="CF95" i="1"/>
  <c r="AV95" i="1"/>
  <c r="R95" i="1"/>
  <c r="CU95" i="1" s="1"/>
  <c r="G95" i="1"/>
  <c r="HX94" i="1" a="1"/>
  <c r="HX94" i="1" s="1"/>
  <c r="IW94" i="1" s="1"/>
  <c r="HW94" i="1" a="1"/>
  <c r="HW94" i="1" s="1"/>
  <c r="IV94" i="1" s="1"/>
  <c r="HV94" i="1" a="1"/>
  <c r="HV94" i="1" s="1"/>
  <c r="IU94" i="1" s="1"/>
  <c r="HU94" i="1" a="1"/>
  <c r="HU94" i="1" s="1"/>
  <c r="IT94" i="1" s="1"/>
  <c r="HT94" i="1" a="1"/>
  <c r="HT94" i="1" s="1"/>
  <c r="IS94" i="1" s="1"/>
  <c r="HS94" i="1" a="1"/>
  <c r="HS94" i="1" s="1"/>
  <c r="IR94" i="1" s="1"/>
  <c r="HR94" i="1" a="1"/>
  <c r="HR94" i="1" s="1"/>
  <c r="IQ94" i="1" s="1"/>
  <c r="HQ94" i="1" a="1"/>
  <c r="HQ94" i="1" s="1"/>
  <c r="IP94" i="1" s="1"/>
  <c r="HP94" i="1" a="1"/>
  <c r="HP94" i="1" s="1"/>
  <c r="IO94" i="1" s="1"/>
  <c r="HL94" i="1"/>
  <c r="HJ94" i="1"/>
  <c r="HH94" i="1"/>
  <c r="HB94" i="1"/>
  <c r="HA94" i="1"/>
  <c r="GZ94" i="1"/>
  <c r="GY94" i="1"/>
  <c r="GX94" i="1"/>
  <c r="GW94" i="1"/>
  <c r="GV94" i="1"/>
  <c r="GU94" i="1"/>
  <c r="GT94" i="1"/>
  <c r="GP94" i="1"/>
  <c r="GI94" i="1"/>
  <c r="GH94" i="1"/>
  <c r="GG94" i="1"/>
  <c r="GF94" i="1"/>
  <c r="GE94" i="1"/>
  <c r="GB94" i="1"/>
  <c r="GA94" i="1"/>
  <c r="FZ94" i="1"/>
  <c r="FY94" i="1"/>
  <c r="FW94" i="1"/>
  <c r="FV94" i="1"/>
  <c r="FU94" i="1"/>
  <c r="FT94" i="1"/>
  <c r="FS94" i="1"/>
  <c r="FR94" i="1"/>
  <c r="FQ94" i="1"/>
  <c r="FJ94" i="1"/>
  <c r="FI94" i="1"/>
  <c r="FH94" i="1"/>
  <c r="FG94" i="1"/>
  <c r="FF94" i="1"/>
  <c r="FE94" i="1"/>
  <c r="FD94" i="1"/>
  <c r="FB94" i="1"/>
  <c r="FA94" i="1"/>
  <c r="EZ94" i="1"/>
  <c r="EY94" i="1"/>
  <c r="EX94" i="1"/>
  <c r="EW94" i="1"/>
  <c r="EV94" i="1"/>
  <c r="EU94" i="1"/>
  <c r="ET94" i="1"/>
  <c r="ES94" i="1"/>
  <c r="ER94" i="1"/>
  <c r="EQ94" i="1"/>
  <c r="EP94" i="1"/>
  <c r="EO94" i="1"/>
  <c r="EN94" i="1"/>
  <c r="EM94" i="1"/>
  <c r="EL94" i="1"/>
  <c r="EK94" i="1"/>
  <c r="EJ94" i="1"/>
  <c r="EI94" i="1"/>
  <c r="EH94" i="1"/>
  <c r="EG94" i="1"/>
  <c r="EF94" i="1"/>
  <c r="EE94" i="1"/>
  <c r="ED94" i="1"/>
  <c r="EC94" i="1"/>
  <c r="EB94" i="1"/>
  <c r="EA94" i="1"/>
  <c r="DU94" i="1"/>
  <c r="DT94" i="1"/>
  <c r="DS94" i="1"/>
  <c r="DR94" i="1"/>
  <c r="DQ94" i="1"/>
  <c r="DP94" i="1"/>
  <c r="DO94" i="1"/>
  <c r="DN94" i="1"/>
  <c r="DK94" i="1"/>
  <c r="DJ94" i="1"/>
  <c r="DI94" i="1"/>
  <c r="DH94" i="1"/>
  <c r="DG94" i="1"/>
  <c r="DF94" i="1"/>
  <c r="DE94" i="1"/>
  <c r="DD94" i="1"/>
  <c r="DB94" i="1"/>
  <c r="DA94" i="1"/>
  <c r="CV94" i="1"/>
  <c r="CT94" i="1"/>
  <c r="CS94" i="1"/>
  <c r="GN94" i="1" s="1"/>
  <c r="CR94" i="1"/>
  <c r="GM94" i="1" s="1"/>
  <c r="CQ94" i="1"/>
  <c r="GL94" i="1" s="1"/>
  <c r="CP94" i="1"/>
  <c r="GJ94" i="1" s="1"/>
  <c r="GK94" i="1" s="1"/>
  <c r="CO94" i="1"/>
  <c r="DZ94" i="1" s="1"/>
  <c r="CN94" i="1"/>
  <c r="DY94" i="1" s="1"/>
  <c r="CM94" i="1"/>
  <c r="DX94" i="1" s="1"/>
  <c r="CL94" i="1"/>
  <c r="DW94" i="1" s="1"/>
  <c r="CG94" i="1" a="1"/>
  <c r="CG94" i="1" s="1"/>
  <c r="CI94" i="1" s="1"/>
  <c r="CX94" i="1" s="1"/>
  <c r="CF94" i="1"/>
  <c r="AV94" i="1"/>
  <c r="R94" i="1"/>
  <c r="CU94" i="1" s="1"/>
  <c r="G94" i="1"/>
  <c r="HX93" i="1" a="1"/>
  <c r="HX93" i="1" s="1"/>
  <c r="IW93" i="1" s="1"/>
  <c r="HW93" i="1" a="1"/>
  <c r="HW93" i="1" s="1"/>
  <c r="IV93" i="1" s="1"/>
  <c r="HV93" i="1" a="1"/>
  <c r="HV93" i="1" s="1"/>
  <c r="IU93" i="1" s="1"/>
  <c r="HU93" i="1" a="1"/>
  <c r="HU93" i="1" s="1"/>
  <c r="IT93" i="1" s="1"/>
  <c r="HT93" i="1" a="1"/>
  <c r="HT93" i="1" s="1"/>
  <c r="IS93" i="1" s="1"/>
  <c r="HS93" i="1" a="1"/>
  <c r="HS93" i="1" s="1"/>
  <c r="IR93" i="1" s="1"/>
  <c r="HR93" i="1" a="1"/>
  <c r="HR93" i="1" s="1"/>
  <c r="IQ93" i="1" s="1"/>
  <c r="HQ93" i="1" a="1"/>
  <c r="HQ93" i="1" s="1"/>
  <c r="IP93" i="1" s="1"/>
  <c r="HP93" i="1" a="1"/>
  <c r="HP93" i="1" s="1"/>
  <c r="IO93" i="1" s="1"/>
  <c r="HL93" i="1"/>
  <c r="HJ93" i="1"/>
  <c r="HH93" i="1"/>
  <c r="HB93" i="1"/>
  <c r="HA93" i="1"/>
  <c r="GZ93" i="1"/>
  <c r="GY93" i="1"/>
  <c r="GX93" i="1"/>
  <c r="GW93" i="1"/>
  <c r="GV93" i="1"/>
  <c r="GU93" i="1"/>
  <c r="GT93" i="1"/>
  <c r="GP93" i="1"/>
  <c r="GI93" i="1"/>
  <c r="GH93" i="1"/>
  <c r="GG93" i="1"/>
  <c r="GF93" i="1"/>
  <c r="GE93" i="1"/>
  <c r="GB93" i="1"/>
  <c r="GA93" i="1"/>
  <c r="FZ93" i="1"/>
  <c r="FY93" i="1"/>
  <c r="FW93" i="1"/>
  <c r="FV93" i="1"/>
  <c r="FU93" i="1"/>
  <c r="FT93" i="1"/>
  <c r="FS93" i="1"/>
  <c r="FR93" i="1"/>
  <c r="FQ93" i="1"/>
  <c r="FJ93" i="1"/>
  <c r="FI93" i="1"/>
  <c r="FH93" i="1"/>
  <c r="FG93" i="1"/>
  <c r="FF93" i="1"/>
  <c r="FP93" i="1" s="1"/>
  <c r="FE93" i="1"/>
  <c r="FD93" i="1"/>
  <c r="FB93" i="1"/>
  <c r="FA93" i="1"/>
  <c r="EZ93" i="1"/>
  <c r="EY93" i="1"/>
  <c r="EX93" i="1"/>
  <c r="EW93" i="1"/>
  <c r="EV93" i="1"/>
  <c r="EU93" i="1"/>
  <c r="ET93" i="1"/>
  <c r="ES93" i="1"/>
  <c r="ER93" i="1"/>
  <c r="EQ93" i="1"/>
  <c r="EP93" i="1"/>
  <c r="EO93" i="1"/>
  <c r="EN93" i="1"/>
  <c r="EM93" i="1"/>
  <c r="EL93" i="1"/>
  <c r="EK93" i="1"/>
  <c r="EJ93" i="1"/>
  <c r="EI93" i="1"/>
  <c r="EH93" i="1"/>
  <c r="EG93" i="1"/>
  <c r="EF93" i="1"/>
  <c r="EE93" i="1"/>
  <c r="ED93" i="1"/>
  <c r="EC93" i="1"/>
  <c r="EB93" i="1"/>
  <c r="EA93" i="1"/>
  <c r="DU93" i="1"/>
  <c r="DT93" i="1"/>
  <c r="DS93" i="1"/>
  <c r="DR93" i="1"/>
  <c r="DQ93" i="1"/>
  <c r="DP93" i="1"/>
  <c r="DO93" i="1"/>
  <c r="DN93" i="1"/>
  <c r="DK93" i="1"/>
  <c r="DJ93" i="1"/>
  <c r="DI93" i="1"/>
  <c r="DH93" i="1"/>
  <c r="DG93" i="1"/>
  <c r="DF93" i="1"/>
  <c r="DE93" i="1"/>
  <c r="DD93" i="1"/>
  <c r="DB93" i="1"/>
  <c r="DA93" i="1"/>
  <c r="CV93" i="1"/>
  <c r="CT93" i="1"/>
  <c r="CS93" i="1"/>
  <c r="GN93" i="1" s="1"/>
  <c r="CR93" i="1"/>
  <c r="GM93" i="1" s="1"/>
  <c r="CQ93" i="1"/>
  <c r="GL93" i="1" s="1"/>
  <c r="CP93" i="1"/>
  <c r="GJ93" i="1" s="1"/>
  <c r="GK93" i="1" s="1"/>
  <c r="CO93" i="1"/>
  <c r="DZ93" i="1" s="1"/>
  <c r="CN93" i="1"/>
  <c r="DY93" i="1" s="1"/>
  <c r="CM93" i="1"/>
  <c r="DX93" i="1" s="1"/>
  <c r="CL93" i="1"/>
  <c r="DW93" i="1" s="1"/>
  <c r="CG93" i="1" a="1"/>
  <c r="CG93" i="1" s="1"/>
  <c r="CF93" i="1"/>
  <c r="AV93" i="1"/>
  <c r="R93" i="1"/>
  <c r="CU93" i="1" s="1"/>
  <c r="G93" i="1"/>
  <c r="HX92" i="1" a="1"/>
  <c r="HX92" i="1" s="1"/>
  <c r="IW92" i="1" s="1"/>
  <c r="HW92" i="1" a="1"/>
  <c r="HW92" i="1" s="1"/>
  <c r="IV92" i="1" s="1"/>
  <c r="HV92" i="1" a="1"/>
  <c r="HV92" i="1" s="1"/>
  <c r="IU92" i="1" s="1"/>
  <c r="HU92" i="1" a="1"/>
  <c r="HU92" i="1" s="1"/>
  <c r="IT92" i="1" s="1"/>
  <c r="HT92" i="1" a="1"/>
  <c r="HT92" i="1" s="1"/>
  <c r="IS92" i="1" s="1"/>
  <c r="HS92" i="1" a="1"/>
  <c r="HS92" i="1" s="1"/>
  <c r="IR92" i="1" s="1"/>
  <c r="HR92" i="1" a="1"/>
  <c r="HR92" i="1" s="1"/>
  <c r="IQ92" i="1" s="1"/>
  <c r="HQ92" i="1" a="1"/>
  <c r="HQ92" i="1" s="1"/>
  <c r="IP92" i="1" s="1"/>
  <c r="HP92" i="1" a="1"/>
  <c r="HP92" i="1" s="1"/>
  <c r="IO92" i="1" s="1"/>
  <c r="HL92" i="1"/>
  <c r="HJ92" i="1"/>
  <c r="HH92" i="1"/>
  <c r="HB92" i="1"/>
  <c r="HA92" i="1"/>
  <c r="GZ92" i="1"/>
  <c r="GY92" i="1"/>
  <c r="GX92" i="1"/>
  <c r="GW92" i="1"/>
  <c r="GV92" i="1"/>
  <c r="GU92" i="1"/>
  <c r="GT92" i="1"/>
  <c r="GP92" i="1"/>
  <c r="GI92" i="1"/>
  <c r="GH92" i="1"/>
  <c r="GG92" i="1"/>
  <c r="GF92" i="1"/>
  <c r="GE92" i="1"/>
  <c r="GB92" i="1"/>
  <c r="GA92" i="1"/>
  <c r="FZ92" i="1"/>
  <c r="FY92" i="1"/>
  <c r="FW92" i="1"/>
  <c r="FV92" i="1"/>
  <c r="FU92" i="1"/>
  <c r="FT92" i="1"/>
  <c r="FS92" i="1"/>
  <c r="FR92" i="1"/>
  <c r="FQ92" i="1"/>
  <c r="FJ92" i="1"/>
  <c r="FI92" i="1"/>
  <c r="FH92" i="1"/>
  <c r="FG92" i="1"/>
  <c r="FF92" i="1"/>
  <c r="FP92" i="1" s="1"/>
  <c r="FE92" i="1"/>
  <c r="FD92" i="1"/>
  <c r="FB92" i="1"/>
  <c r="FA92" i="1"/>
  <c r="EZ92" i="1"/>
  <c r="EY92" i="1"/>
  <c r="EX92" i="1"/>
  <c r="EW92" i="1"/>
  <c r="EV92" i="1"/>
  <c r="EU92" i="1"/>
  <c r="ET92" i="1"/>
  <c r="ES92" i="1"/>
  <c r="ER92" i="1"/>
  <c r="EQ92" i="1"/>
  <c r="EP92" i="1"/>
  <c r="EO92" i="1"/>
  <c r="EN92" i="1"/>
  <c r="EM92" i="1"/>
  <c r="EL92" i="1"/>
  <c r="EK92" i="1"/>
  <c r="EJ92" i="1"/>
  <c r="EI92" i="1"/>
  <c r="EH92" i="1"/>
  <c r="EG92" i="1"/>
  <c r="EF92" i="1"/>
  <c r="EE92" i="1"/>
  <c r="ED92" i="1"/>
  <c r="EC92" i="1"/>
  <c r="EB92" i="1"/>
  <c r="EA92" i="1"/>
  <c r="DU92" i="1"/>
  <c r="DT92" i="1"/>
  <c r="DS92" i="1"/>
  <c r="DR92" i="1"/>
  <c r="DQ92" i="1"/>
  <c r="DP92" i="1"/>
  <c r="DO92" i="1"/>
  <c r="DN92" i="1"/>
  <c r="DK92" i="1"/>
  <c r="DJ92" i="1"/>
  <c r="DI92" i="1"/>
  <c r="DH92" i="1"/>
  <c r="DG92" i="1"/>
  <c r="DF92" i="1"/>
  <c r="DE92" i="1"/>
  <c r="DD92" i="1"/>
  <c r="DB92" i="1"/>
  <c r="DA92" i="1"/>
  <c r="CV92" i="1"/>
  <c r="CT92" i="1"/>
  <c r="CS92" i="1"/>
  <c r="GN92" i="1" s="1"/>
  <c r="CR92" i="1"/>
  <c r="GM92" i="1" s="1"/>
  <c r="CQ92" i="1"/>
  <c r="GL92" i="1" s="1"/>
  <c r="CP92" i="1"/>
  <c r="GJ92" i="1" s="1"/>
  <c r="GK92" i="1" s="1"/>
  <c r="CO92" i="1"/>
  <c r="DZ92" i="1" s="1"/>
  <c r="CN92" i="1"/>
  <c r="DY92" i="1" s="1"/>
  <c r="CM92" i="1"/>
  <c r="DX92" i="1" s="1"/>
  <c r="CL92" i="1"/>
  <c r="DW92" i="1" s="1"/>
  <c r="CG92" i="1" a="1"/>
  <c r="CG92" i="1" s="1"/>
  <c r="CF92" i="1"/>
  <c r="AV92" i="1"/>
  <c r="R92" i="1"/>
  <c r="CU92" i="1" s="1"/>
  <c r="G92" i="1"/>
  <c r="HX91" i="1" a="1"/>
  <c r="HX91" i="1" s="1"/>
  <c r="IW91" i="1" s="1"/>
  <c r="HW91" i="1" a="1"/>
  <c r="HW91" i="1" s="1"/>
  <c r="IV91" i="1" s="1"/>
  <c r="HV91" i="1" a="1"/>
  <c r="HV91" i="1" s="1"/>
  <c r="IU91" i="1" s="1"/>
  <c r="HU91" i="1" a="1"/>
  <c r="HU91" i="1" s="1"/>
  <c r="IT91" i="1" s="1"/>
  <c r="HT91" i="1" a="1"/>
  <c r="HT91" i="1" s="1"/>
  <c r="IS91" i="1" s="1"/>
  <c r="HS91" i="1" a="1"/>
  <c r="HS91" i="1" s="1"/>
  <c r="IR91" i="1" s="1"/>
  <c r="HR91" i="1" a="1"/>
  <c r="HR91" i="1" s="1"/>
  <c r="IQ91" i="1" s="1"/>
  <c r="HQ91" i="1" a="1"/>
  <c r="HQ91" i="1" s="1"/>
  <c r="IP91" i="1" s="1"/>
  <c r="HP91" i="1" a="1"/>
  <c r="HP91" i="1" s="1"/>
  <c r="IO91" i="1" s="1"/>
  <c r="HL91" i="1"/>
  <c r="HJ91" i="1"/>
  <c r="HH91" i="1"/>
  <c r="HB91" i="1"/>
  <c r="HA91" i="1"/>
  <c r="GZ91" i="1"/>
  <c r="GY91" i="1"/>
  <c r="GX91" i="1"/>
  <c r="GW91" i="1"/>
  <c r="GV91" i="1"/>
  <c r="GU91" i="1"/>
  <c r="GT91" i="1"/>
  <c r="GP91" i="1"/>
  <c r="GI91" i="1"/>
  <c r="GH91" i="1"/>
  <c r="GG91" i="1"/>
  <c r="GF91" i="1"/>
  <c r="GE91" i="1"/>
  <c r="GB91" i="1"/>
  <c r="GA91" i="1"/>
  <c r="FZ91" i="1"/>
  <c r="FY91" i="1"/>
  <c r="FW91" i="1"/>
  <c r="FV91" i="1"/>
  <c r="FU91" i="1"/>
  <c r="FT91" i="1"/>
  <c r="FS91" i="1"/>
  <c r="FR91" i="1"/>
  <c r="FQ91" i="1"/>
  <c r="FJ91" i="1"/>
  <c r="FI91" i="1"/>
  <c r="FH91" i="1"/>
  <c r="FG91" i="1"/>
  <c r="FF91" i="1"/>
  <c r="FP91" i="1" s="1"/>
  <c r="FE91" i="1"/>
  <c r="FD91" i="1"/>
  <c r="FB91" i="1"/>
  <c r="FA91" i="1"/>
  <c r="EZ91" i="1"/>
  <c r="EY91" i="1"/>
  <c r="EX91" i="1"/>
  <c r="EW91" i="1"/>
  <c r="EV91" i="1"/>
  <c r="EU91" i="1"/>
  <c r="ET91" i="1"/>
  <c r="ES91" i="1"/>
  <c r="ER91" i="1"/>
  <c r="EQ91" i="1"/>
  <c r="EP91" i="1"/>
  <c r="EO91" i="1"/>
  <c r="EN91" i="1"/>
  <c r="EM91" i="1"/>
  <c r="EL91" i="1"/>
  <c r="EK91" i="1"/>
  <c r="EJ91" i="1"/>
  <c r="EI91" i="1"/>
  <c r="EH91" i="1"/>
  <c r="EG91" i="1"/>
  <c r="EF91" i="1"/>
  <c r="EE91" i="1"/>
  <c r="ED91" i="1"/>
  <c r="EC91" i="1"/>
  <c r="EB91" i="1"/>
  <c r="EA91" i="1"/>
  <c r="DU91" i="1"/>
  <c r="DT91" i="1"/>
  <c r="DS91" i="1"/>
  <c r="DR91" i="1"/>
  <c r="DQ91" i="1"/>
  <c r="DP91" i="1"/>
  <c r="DO91" i="1"/>
  <c r="DN91" i="1"/>
  <c r="DK91" i="1"/>
  <c r="DJ91" i="1"/>
  <c r="DI91" i="1"/>
  <c r="DH91" i="1"/>
  <c r="DG91" i="1"/>
  <c r="DF91" i="1"/>
  <c r="DE91" i="1"/>
  <c r="DD91" i="1"/>
  <c r="DB91" i="1"/>
  <c r="DA91" i="1"/>
  <c r="CV91" i="1"/>
  <c r="CT91" i="1"/>
  <c r="CS91" i="1"/>
  <c r="GN91" i="1" s="1"/>
  <c r="CR91" i="1"/>
  <c r="GM91" i="1" s="1"/>
  <c r="CQ91" i="1"/>
  <c r="GL91" i="1" s="1"/>
  <c r="CP91" i="1"/>
  <c r="GJ91" i="1" s="1"/>
  <c r="GK91" i="1" s="1"/>
  <c r="CO91" i="1"/>
  <c r="DZ91" i="1" s="1"/>
  <c r="CN91" i="1"/>
  <c r="DY91" i="1" s="1"/>
  <c r="CM91" i="1"/>
  <c r="DX91" i="1" s="1"/>
  <c r="CL91" i="1"/>
  <c r="DW91" i="1" s="1"/>
  <c r="CG91" i="1" a="1"/>
  <c r="CG91" i="1" s="1"/>
  <c r="CF91" i="1"/>
  <c r="AV91" i="1"/>
  <c r="R91" i="1"/>
  <c r="CU91" i="1" s="1"/>
  <c r="G91" i="1"/>
  <c r="HX90" i="1" a="1"/>
  <c r="HX90" i="1" s="1"/>
  <c r="IW90" i="1" s="1"/>
  <c r="HW90" i="1" a="1"/>
  <c r="HW90" i="1" s="1"/>
  <c r="IV90" i="1" s="1"/>
  <c r="HV90" i="1" a="1"/>
  <c r="HV90" i="1" s="1"/>
  <c r="IU90" i="1" s="1"/>
  <c r="HU90" i="1" a="1"/>
  <c r="HU90" i="1" s="1"/>
  <c r="IT90" i="1" s="1"/>
  <c r="HT90" i="1" a="1"/>
  <c r="HT90" i="1" s="1"/>
  <c r="IS90" i="1" s="1"/>
  <c r="HS90" i="1" a="1"/>
  <c r="HS90" i="1" s="1"/>
  <c r="IR90" i="1" s="1"/>
  <c r="HR90" i="1" a="1"/>
  <c r="HR90" i="1" s="1"/>
  <c r="IQ90" i="1" s="1"/>
  <c r="HQ90" i="1" a="1"/>
  <c r="HQ90" i="1" s="1"/>
  <c r="IP90" i="1" s="1"/>
  <c r="HP90" i="1" a="1"/>
  <c r="HP90" i="1" s="1"/>
  <c r="IO90" i="1" s="1"/>
  <c r="HL90" i="1"/>
  <c r="HJ90" i="1"/>
  <c r="HH90" i="1"/>
  <c r="HB90" i="1"/>
  <c r="HA90" i="1"/>
  <c r="GZ90" i="1"/>
  <c r="GY90" i="1"/>
  <c r="GX90" i="1"/>
  <c r="GW90" i="1"/>
  <c r="GV90" i="1"/>
  <c r="GU90" i="1"/>
  <c r="GT90" i="1"/>
  <c r="GP90" i="1"/>
  <c r="GI90" i="1"/>
  <c r="GH90" i="1"/>
  <c r="GG90" i="1"/>
  <c r="GF90" i="1"/>
  <c r="GE90" i="1"/>
  <c r="GB90" i="1"/>
  <c r="GA90" i="1"/>
  <c r="FZ90" i="1"/>
  <c r="FY90" i="1"/>
  <c r="FW90" i="1"/>
  <c r="FV90" i="1"/>
  <c r="FU90" i="1"/>
  <c r="FT90" i="1"/>
  <c r="FS90" i="1"/>
  <c r="FR90" i="1"/>
  <c r="FQ90" i="1"/>
  <c r="FJ90" i="1"/>
  <c r="FI90" i="1"/>
  <c r="FH90" i="1"/>
  <c r="FG90" i="1"/>
  <c r="FF90" i="1"/>
  <c r="FP90" i="1" s="1"/>
  <c r="FE90" i="1"/>
  <c r="FD90" i="1"/>
  <c r="FB90" i="1"/>
  <c r="FA90" i="1"/>
  <c r="EZ90" i="1"/>
  <c r="EY90" i="1"/>
  <c r="EX90" i="1"/>
  <c r="EW90" i="1"/>
  <c r="EV90" i="1"/>
  <c r="EU90" i="1"/>
  <c r="ET90" i="1"/>
  <c r="ES90" i="1"/>
  <c r="ER90" i="1"/>
  <c r="EQ90" i="1"/>
  <c r="EP90" i="1"/>
  <c r="EO90" i="1"/>
  <c r="EN90" i="1"/>
  <c r="EM90" i="1"/>
  <c r="EL90" i="1"/>
  <c r="EK90" i="1"/>
  <c r="EJ90" i="1"/>
  <c r="EI90" i="1"/>
  <c r="EH90" i="1"/>
  <c r="EG90" i="1"/>
  <c r="EF90" i="1"/>
  <c r="EE90" i="1"/>
  <c r="ED90" i="1"/>
  <c r="EC90" i="1"/>
  <c r="EB90" i="1"/>
  <c r="EA90" i="1"/>
  <c r="DU90" i="1"/>
  <c r="DT90" i="1"/>
  <c r="DS90" i="1"/>
  <c r="DR90" i="1"/>
  <c r="DQ90" i="1"/>
  <c r="DP90" i="1"/>
  <c r="DO90" i="1"/>
  <c r="DN90" i="1"/>
  <c r="DK90" i="1"/>
  <c r="DJ90" i="1"/>
  <c r="DI90" i="1"/>
  <c r="DH90" i="1"/>
  <c r="DG90" i="1"/>
  <c r="DF90" i="1"/>
  <c r="DE90" i="1"/>
  <c r="DD90" i="1"/>
  <c r="DB90" i="1"/>
  <c r="DA90" i="1"/>
  <c r="CV90" i="1"/>
  <c r="CT90" i="1"/>
  <c r="CS90" i="1"/>
  <c r="GN90" i="1" s="1"/>
  <c r="CR90" i="1"/>
  <c r="GM90" i="1" s="1"/>
  <c r="CQ90" i="1"/>
  <c r="GL90" i="1" s="1"/>
  <c r="CP90" i="1"/>
  <c r="GJ90" i="1" s="1"/>
  <c r="GK90" i="1" s="1"/>
  <c r="CO90" i="1"/>
  <c r="DZ90" i="1" s="1"/>
  <c r="CN90" i="1"/>
  <c r="DY90" i="1" s="1"/>
  <c r="CM90" i="1"/>
  <c r="DX90" i="1" s="1"/>
  <c r="CL90" i="1"/>
  <c r="DW90" i="1" s="1"/>
  <c r="CG90" i="1" a="1"/>
  <c r="CG90" i="1" s="1"/>
  <c r="CF90" i="1"/>
  <c r="AV90" i="1"/>
  <c r="R90" i="1"/>
  <c r="CU90" i="1" s="1"/>
  <c r="G90" i="1"/>
  <c r="HX89" i="1" a="1"/>
  <c r="HX89" i="1" s="1"/>
  <c r="IW89" i="1" s="1"/>
  <c r="HW89" i="1" a="1"/>
  <c r="HW89" i="1" s="1"/>
  <c r="IV89" i="1" s="1"/>
  <c r="HV89" i="1" a="1"/>
  <c r="HV89" i="1" s="1"/>
  <c r="IU89" i="1" s="1"/>
  <c r="HU89" i="1" a="1"/>
  <c r="HU89" i="1" s="1"/>
  <c r="IT89" i="1" s="1"/>
  <c r="HT89" i="1" a="1"/>
  <c r="HT89" i="1" s="1"/>
  <c r="IS89" i="1" s="1"/>
  <c r="HS89" i="1" a="1"/>
  <c r="HS89" i="1" s="1"/>
  <c r="IR89" i="1" s="1"/>
  <c r="HR89" i="1" a="1"/>
  <c r="HR89" i="1" s="1"/>
  <c r="IQ89" i="1" s="1"/>
  <c r="HQ89" i="1" a="1"/>
  <c r="HQ89" i="1" s="1"/>
  <c r="IP89" i="1" s="1"/>
  <c r="HP89" i="1" a="1"/>
  <c r="HP89" i="1" s="1"/>
  <c r="IO89" i="1" s="1"/>
  <c r="HL89" i="1"/>
  <c r="HJ89" i="1"/>
  <c r="HH89" i="1"/>
  <c r="HI89" i="1" s="1"/>
  <c r="HB89" i="1"/>
  <c r="HA89" i="1"/>
  <c r="GZ89" i="1"/>
  <c r="GY89" i="1"/>
  <c r="GX89" i="1"/>
  <c r="GW89" i="1"/>
  <c r="GV89" i="1"/>
  <c r="GU89" i="1"/>
  <c r="GT89" i="1"/>
  <c r="GP89" i="1"/>
  <c r="GI89" i="1"/>
  <c r="GH89" i="1"/>
  <c r="GG89" i="1"/>
  <c r="GF89" i="1"/>
  <c r="GE89" i="1"/>
  <c r="GB89" i="1"/>
  <c r="GA89" i="1"/>
  <c r="FZ89" i="1"/>
  <c r="FY89" i="1"/>
  <c r="FW89" i="1"/>
  <c r="FV89" i="1"/>
  <c r="FU89" i="1"/>
  <c r="FT89" i="1"/>
  <c r="FS89" i="1"/>
  <c r="FR89" i="1"/>
  <c r="FQ89" i="1"/>
  <c r="FJ89" i="1"/>
  <c r="FI89" i="1"/>
  <c r="FH89" i="1"/>
  <c r="FG89" i="1"/>
  <c r="FF89" i="1"/>
  <c r="FP89" i="1" s="1"/>
  <c r="FE89" i="1"/>
  <c r="FD89" i="1"/>
  <c r="FB89" i="1"/>
  <c r="FA89" i="1"/>
  <c r="EZ89" i="1"/>
  <c r="EY89" i="1"/>
  <c r="EX89" i="1"/>
  <c r="EW89" i="1"/>
  <c r="EV89" i="1"/>
  <c r="EU89" i="1"/>
  <c r="ET89" i="1"/>
  <c r="ES89" i="1"/>
  <c r="ER89" i="1"/>
  <c r="EQ89" i="1"/>
  <c r="EP89" i="1"/>
  <c r="EO89" i="1"/>
  <c r="EN89" i="1"/>
  <c r="EM89" i="1"/>
  <c r="EL89" i="1"/>
  <c r="EK89" i="1"/>
  <c r="EJ89" i="1"/>
  <c r="EI89" i="1"/>
  <c r="EH89" i="1"/>
  <c r="EG89" i="1"/>
  <c r="EF89" i="1"/>
  <c r="EE89" i="1"/>
  <c r="ED89" i="1"/>
  <c r="EC89" i="1"/>
  <c r="EB89" i="1"/>
  <c r="EA89" i="1"/>
  <c r="DU89" i="1"/>
  <c r="DT89" i="1"/>
  <c r="DS89" i="1"/>
  <c r="DR89" i="1"/>
  <c r="DQ89" i="1"/>
  <c r="DP89" i="1"/>
  <c r="DO89" i="1"/>
  <c r="DN89" i="1"/>
  <c r="DK89" i="1"/>
  <c r="DJ89" i="1"/>
  <c r="DI89" i="1"/>
  <c r="DH89" i="1"/>
  <c r="DG89" i="1"/>
  <c r="DF89" i="1"/>
  <c r="DE89" i="1"/>
  <c r="DD89" i="1"/>
  <c r="DB89" i="1"/>
  <c r="DA89" i="1"/>
  <c r="CV89" i="1"/>
  <c r="CT89" i="1"/>
  <c r="CS89" i="1"/>
  <c r="GN89" i="1" s="1"/>
  <c r="CR89" i="1"/>
  <c r="GM89" i="1" s="1"/>
  <c r="CQ89" i="1"/>
  <c r="GL89" i="1" s="1"/>
  <c r="CP89" i="1"/>
  <c r="GJ89" i="1" s="1"/>
  <c r="GK89" i="1" s="1"/>
  <c r="CO89" i="1"/>
  <c r="DZ89" i="1" s="1"/>
  <c r="CN89" i="1"/>
  <c r="DY89" i="1" s="1"/>
  <c r="CM89" i="1"/>
  <c r="DX89" i="1" s="1"/>
  <c r="CL89" i="1"/>
  <c r="DW89" i="1" s="1"/>
  <c r="CG89" i="1" a="1"/>
  <c r="CG89" i="1" s="1"/>
  <c r="CF89" i="1"/>
  <c r="AV89" i="1"/>
  <c r="R89" i="1"/>
  <c r="CU89" i="1" s="1"/>
  <c r="G89" i="1"/>
  <c r="HX88" i="1" a="1"/>
  <c r="HX88" i="1" s="1"/>
  <c r="IW88" i="1" s="1"/>
  <c r="HW88" i="1" a="1"/>
  <c r="HW88" i="1" s="1"/>
  <c r="IV88" i="1" s="1"/>
  <c r="HV88" i="1" a="1"/>
  <c r="HV88" i="1" s="1"/>
  <c r="IU88" i="1" s="1"/>
  <c r="HU88" i="1" a="1"/>
  <c r="HU88" i="1" s="1"/>
  <c r="IT88" i="1" s="1"/>
  <c r="HT88" i="1" a="1"/>
  <c r="HT88" i="1" s="1"/>
  <c r="IS88" i="1" s="1"/>
  <c r="HS88" i="1" a="1"/>
  <c r="HS88" i="1" s="1"/>
  <c r="IR88" i="1" s="1"/>
  <c r="HR88" i="1" a="1"/>
  <c r="HR88" i="1" s="1"/>
  <c r="IQ88" i="1" s="1"/>
  <c r="HQ88" i="1" a="1"/>
  <c r="HQ88" i="1" s="1"/>
  <c r="IP88" i="1" s="1"/>
  <c r="HP88" i="1" a="1"/>
  <c r="HP88" i="1" s="1"/>
  <c r="IO88" i="1" s="1"/>
  <c r="HL88" i="1"/>
  <c r="HJ88" i="1"/>
  <c r="HH88" i="1"/>
  <c r="HI88" i="1" s="1"/>
  <c r="HB88" i="1"/>
  <c r="HA88" i="1"/>
  <c r="GZ88" i="1"/>
  <c r="GY88" i="1"/>
  <c r="GX88" i="1"/>
  <c r="GW88" i="1"/>
  <c r="GV88" i="1"/>
  <c r="GU88" i="1"/>
  <c r="GT88" i="1"/>
  <c r="GP88" i="1"/>
  <c r="GI88" i="1"/>
  <c r="GH88" i="1"/>
  <c r="GG88" i="1"/>
  <c r="GF88" i="1"/>
  <c r="GE88" i="1"/>
  <c r="GB88" i="1"/>
  <c r="GA88" i="1"/>
  <c r="FZ88" i="1"/>
  <c r="FY88" i="1"/>
  <c r="FW88" i="1"/>
  <c r="FV88" i="1"/>
  <c r="FU88" i="1"/>
  <c r="FT88" i="1"/>
  <c r="FS88" i="1"/>
  <c r="FR88" i="1"/>
  <c r="FQ88" i="1"/>
  <c r="FJ88" i="1"/>
  <c r="FI88" i="1"/>
  <c r="FH88" i="1"/>
  <c r="FG88" i="1"/>
  <c r="FF88" i="1"/>
  <c r="FE88" i="1"/>
  <c r="FD88" i="1"/>
  <c r="FB88" i="1"/>
  <c r="FA88" i="1"/>
  <c r="EZ88" i="1"/>
  <c r="EY88" i="1"/>
  <c r="EX88" i="1"/>
  <c r="EW88" i="1"/>
  <c r="EV88" i="1"/>
  <c r="EU88" i="1"/>
  <c r="ET88" i="1"/>
  <c r="ES88" i="1"/>
  <c r="ER88" i="1"/>
  <c r="EQ88" i="1"/>
  <c r="EP88" i="1"/>
  <c r="EO88" i="1"/>
  <c r="EN88" i="1"/>
  <c r="EM88" i="1"/>
  <c r="EL88" i="1"/>
  <c r="EK88" i="1"/>
  <c r="EJ88" i="1"/>
  <c r="EI88" i="1"/>
  <c r="EH88" i="1"/>
  <c r="EG88" i="1"/>
  <c r="EF88" i="1"/>
  <c r="EE88" i="1"/>
  <c r="ED88" i="1"/>
  <c r="EC88" i="1"/>
  <c r="EB88" i="1"/>
  <c r="EA88" i="1"/>
  <c r="DU88" i="1"/>
  <c r="DT88" i="1"/>
  <c r="DS88" i="1"/>
  <c r="DR88" i="1"/>
  <c r="DQ88" i="1"/>
  <c r="DP88" i="1"/>
  <c r="DO88" i="1"/>
  <c r="DN88" i="1"/>
  <c r="DK88" i="1"/>
  <c r="DJ88" i="1"/>
  <c r="DI88" i="1"/>
  <c r="DH88" i="1"/>
  <c r="DG88" i="1"/>
  <c r="DF88" i="1"/>
  <c r="DE88" i="1"/>
  <c r="DD88" i="1"/>
  <c r="DB88" i="1"/>
  <c r="DA88" i="1"/>
  <c r="CV88" i="1"/>
  <c r="CU88" i="1"/>
  <c r="CT88" i="1"/>
  <c r="CS88" i="1"/>
  <c r="GN88" i="1" s="1"/>
  <c r="CR88" i="1"/>
  <c r="GM88" i="1" s="1"/>
  <c r="CQ88" i="1"/>
  <c r="GL88" i="1" s="1"/>
  <c r="CP88" i="1"/>
  <c r="GJ88" i="1" s="1"/>
  <c r="GK88" i="1" s="1"/>
  <c r="CO88" i="1"/>
  <c r="DZ88" i="1" s="1"/>
  <c r="CN88" i="1"/>
  <c r="DY88" i="1" s="1"/>
  <c r="CM88" i="1"/>
  <c r="DX88" i="1" s="1"/>
  <c r="CL88" i="1"/>
  <c r="DW88" i="1" s="1"/>
  <c r="CG88" i="1" a="1"/>
  <c r="CG88" i="1" s="1"/>
  <c r="CJ88" i="1" s="1"/>
  <c r="CY88" i="1" s="1"/>
  <c r="CF88" i="1"/>
  <c r="AV88" i="1"/>
  <c r="G88" i="1"/>
  <c r="HX81" i="1" a="1"/>
  <c r="HX81" i="1" s="1"/>
  <c r="IW81" i="1" s="1"/>
  <c r="HW81" i="1" a="1"/>
  <c r="HW81" i="1" s="1"/>
  <c r="IV81" i="1" s="1"/>
  <c r="HV81" i="1" a="1"/>
  <c r="HV81" i="1" s="1"/>
  <c r="HU81" i="1" a="1"/>
  <c r="HU81" i="1" s="1"/>
  <c r="IT81" i="1" s="1"/>
  <c r="HT81" i="1" a="1"/>
  <c r="HT81" i="1" s="1"/>
  <c r="IS81" i="1" s="1"/>
  <c r="HS81" i="1" a="1"/>
  <c r="HS81" i="1" s="1"/>
  <c r="IR81" i="1" s="1"/>
  <c r="HR81" i="1" a="1"/>
  <c r="HR81" i="1" s="1"/>
  <c r="IQ81" i="1" s="1"/>
  <c r="HQ81" i="1" a="1"/>
  <c r="HQ81" i="1" s="1"/>
  <c r="IP81" i="1" s="1"/>
  <c r="HP81" i="1" a="1"/>
  <c r="HP81" i="1" s="1"/>
  <c r="IO81" i="1" s="1"/>
  <c r="HL81" i="1"/>
  <c r="HJ81" i="1"/>
  <c r="HH81" i="1"/>
  <c r="HI81" i="1" s="1"/>
  <c r="HB81" i="1"/>
  <c r="HA81" i="1"/>
  <c r="GZ81" i="1"/>
  <c r="GY81" i="1"/>
  <c r="GX81" i="1"/>
  <c r="GW81" i="1"/>
  <c r="GV81" i="1"/>
  <c r="GU81" i="1"/>
  <c r="GT81" i="1"/>
  <c r="GP81" i="1"/>
  <c r="GI81" i="1"/>
  <c r="GH81" i="1"/>
  <c r="GG81" i="1"/>
  <c r="GF81" i="1"/>
  <c r="GE81" i="1"/>
  <c r="GB81" i="1"/>
  <c r="GA81" i="1"/>
  <c r="FZ81" i="1"/>
  <c r="FY81" i="1"/>
  <c r="FW81" i="1"/>
  <c r="FV81" i="1"/>
  <c r="FU81" i="1"/>
  <c r="FT81" i="1"/>
  <c r="FS81" i="1"/>
  <c r="FR81" i="1"/>
  <c r="FQ81" i="1"/>
  <c r="FJ81" i="1"/>
  <c r="FI81" i="1"/>
  <c r="FH81" i="1"/>
  <c r="FG81" i="1"/>
  <c r="FF81" i="1"/>
  <c r="FE81" i="1"/>
  <c r="FD81" i="1"/>
  <c r="FB81" i="1"/>
  <c r="FA81" i="1"/>
  <c r="EZ81" i="1"/>
  <c r="EY81" i="1"/>
  <c r="EX81" i="1"/>
  <c r="EW81" i="1"/>
  <c r="EV81" i="1"/>
  <c r="EU81" i="1"/>
  <c r="ET81" i="1"/>
  <c r="ES81" i="1"/>
  <c r="ER81" i="1"/>
  <c r="EQ81" i="1"/>
  <c r="EP81" i="1"/>
  <c r="EO81" i="1"/>
  <c r="EN81" i="1"/>
  <c r="EM81" i="1"/>
  <c r="EL81" i="1"/>
  <c r="EK81" i="1"/>
  <c r="EJ81" i="1"/>
  <c r="EI81" i="1"/>
  <c r="EH81" i="1"/>
  <c r="EG81" i="1"/>
  <c r="EF81" i="1"/>
  <c r="EE81" i="1"/>
  <c r="ED81" i="1"/>
  <c r="EC81" i="1"/>
  <c r="EB81" i="1"/>
  <c r="EA81" i="1"/>
  <c r="DU81" i="1"/>
  <c r="DT81" i="1"/>
  <c r="DS81" i="1"/>
  <c r="DR81" i="1"/>
  <c r="DQ81" i="1"/>
  <c r="DP81" i="1"/>
  <c r="DO81" i="1"/>
  <c r="DN81" i="1"/>
  <c r="DK81" i="1"/>
  <c r="DJ81" i="1"/>
  <c r="DI81" i="1"/>
  <c r="DH81" i="1"/>
  <c r="DG81" i="1"/>
  <c r="DF81" i="1"/>
  <c r="DE81" i="1"/>
  <c r="DD81" i="1"/>
  <c r="DB81" i="1"/>
  <c r="DA81" i="1"/>
  <c r="CV81" i="1"/>
  <c r="CU81" i="1"/>
  <c r="CT81" i="1"/>
  <c r="CS81" i="1"/>
  <c r="GN81" i="1" s="1"/>
  <c r="CR81" i="1"/>
  <c r="GM81" i="1" s="1"/>
  <c r="CQ81" i="1"/>
  <c r="GL81" i="1" s="1"/>
  <c r="CP81" i="1"/>
  <c r="GJ81" i="1" s="1"/>
  <c r="GK81" i="1" s="1"/>
  <c r="CO81" i="1"/>
  <c r="DZ81" i="1" s="1"/>
  <c r="CN81" i="1"/>
  <c r="DY81" i="1" s="1"/>
  <c r="CM81" i="1"/>
  <c r="DX81" i="1" s="1"/>
  <c r="CL81" i="1"/>
  <c r="DW81" i="1" s="1"/>
  <c r="CG81" i="1" a="1"/>
  <c r="CG81" i="1" s="1"/>
  <c r="CF81" i="1"/>
  <c r="AV81" i="1"/>
  <c r="G81" i="1"/>
  <c r="HX80" i="1" a="1"/>
  <c r="HX80" i="1" s="1"/>
  <c r="IW80" i="1" s="1"/>
  <c r="HW80" i="1" a="1"/>
  <c r="HW80" i="1" s="1"/>
  <c r="IV80" i="1" s="1"/>
  <c r="HV80" i="1" a="1"/>
  <c r="HV80" i="1" s="1"/>
  <c r="IU80" i="1" s="1"/>
  <c r="HU80" i="1" a="1"/>
  <c r="HU80" i="1" s="1"/>
  <c r="IT80" i="1" s="1"/>
  <c r="HT80" i="1" a="1"/>
  <c r="HT80" i="1" s="1"/>
  <c r="IS80" i="1" s="1"/>
  <c r="HS80" i="1" a="1"/>
  <c r="HS80" i="1" s="1"/>
  <c r="IR80" i="1" s="1"/>
  <c r="HR80" i="1" a="1"/>
  <c r="HR80" i="1" s="1"/>
  <c r="IQ80" i="1" s="1"/>
  <c r="HQ80" i="1" a="1"/>
  <c r="HQ80" i="1" s="1"/>
  <c r="IP80" i="1" s="1"/>
  <c r="HP80" i="1" a="1"/>
  <c r="HP80" i="1" s="1"/>
  <c r="IO80" i="1" s="1"/>
  <c r="HL80" i="1"/>
  <c r="HJ80" i="1"/>
  <c r="HH80" i="1"/>
  <c r="HI80" i="1" s="1"/>
  <c r="HB80" i="1"/>
  <c r="HA80" i="1"/>
  <c r="GZ80" i="1"/>
  <c r="GY80" i="1"/>
  <c r="GX80" i="1"/>
  <c r="GW80" i="1"/>
  <c r="GV80" i="1"/>
  <c r="GU80" i="1"/>
  <c r="GT80" i="1"/>
  <c r="GP80" i="1"/>
  <c r="GI80" i="1"/>
  <c r="GH80" i="1"/>
  <c r="GG80" i="1"/>
  <c r="GF80" i="1"/>
  <c r="GE80" i="1"/>
  <c r="GB80" i="1"/>
  <c r="GA80" i="1"/>
  <c r="FZ80" i="1"/>
  <c r="FY80" i="1"/>
  <c r="FW80" i="1"/>
  <c r="FV80" i="1"/>
  <c r="FU80" i="1"/>
  <c r="FT80" i="1"/>
  <c r="FS80" i="1"/>
  <c r="FR80" i="1"/>
  <c r="FQ80" i="1"/>
  <c r="FJ80" i="1"/>
  <c r="FI80" i="1"/>
  <c r="FH80" i="1"/>
  <c r="FG80" i="1"/>
  <c r="FF80" i="1"/>
  <c r="FP80" i="1" s="1"/>
  <c r="FE80" i="1"/>
  <c r="FD80" i="1"/>
  <c r="FB80" i="1"/>
  <c r="FA80" i="1"/>
  <c r="EZ80" i="1"/>
  <c r="EY80" i="1"/>
  <c r="EX80" i="1"/>
  <c r="EW80" i="1"/>
  <c r="EV80" i="1"/>
  <c r="EU80" i="1"/>
  <c r="ET80" i="1"/>
  <c r="ES80" i="1"/>
  <c r="ER80" i="1"/>
  <c r="EQ80" i="1"/>
  <c r="EP80" i="1"/>
  <c r="EO80" i="1"/>
  <c r="EN80" i="1"/>
  <c r="EM80" i="1"/>
  <c r="EL80" i="1"/>
  <c r="EK80" i="1"/>
  <c r="EJ80" i="1"/>
  <c r="EI80" i="1"/>
  <c r="EH80" i="1"/>
  <c r="EG80" i="1"/>
  <c r="EF80" i="1"/>
  <c r="EE80" i="1"/>
  <c r="ED80" i="1"/>
  <c r="EC80" i="1"/>
  <c r="EB80" i="1"/>
  <c r="EA80" i="1"/>
  <c r="DU80" i="1"/>
  <c r="DT80" i="1"/>
  <c r="DS80" i="1"/>
  <c r="DR80" i="1"/>
  <c r="DQ80" i="1"/>
  <c r="DP80" i="1"/>
  <c r="DO80" i="1"/>
  <c r="DN80" i="1"/>
  <c r="DK80" i="1"/>
  <c r="DJ80" i="1"/>
  <c r="DI80" i="1"/>
  <c r="DH80" i="1"/>
  <c r="DG80" i="1"/>
  <c r="DF80" i="1"/>
  <c r="DE80" i="1"/>
  <c r="DD80" i="1"/>
  <c r="DB80" i="1"/>
  <c r="DA80" i="1"/>
  <c r="CV80" i="1"/>
  <c r="CU80" i="1"/>
  <c r="CT80" i="1"/>
  <c r="CS80" i="1"/>
  <c r="GN80" i="1" s="1"/>
  <c r="CR80" i="1"/>
  <c r="GM80" i="1" s="1"/>
  <c r="CQ80" i="1"/>
  <c r="GL80" i="1" s="1"/>
  <c r="CP80" i="1"/>
  <c r="GJ80" i="1" s="1"/>
  <c r="GK80" i="1" s="1"/>
  <c r="CO80" i="1"/>
  <c r="DZ80" i="1" s="1"/>
  <c r="CN80" i="1"/>
  <c r="DY80" i="1" s="1"/>
  <c r="CM80" i="1"/>
  <c r="DX80" i="1" s="1"/>
  <c r="CL80" i="1"/>
  <c r="DW80" i="1" s="1"/>
  <c r="CG80" i="1" a="1"/>
  <c r="CG80" i="1" s="1"/>
  <c r="CI80" i="1" s="1"/>
  <c r="CX80" i="1" s="1"/>
  <c r="CF80" i="1"/>
  <c r="AV80" i="1"/>
  <c r="G80" i="1"/>
  <c r="HX76" i="1" a="1"/>
  <c r="HX76" i="1" s="1"/>
  <c r="IW76" i="1" s="1"/>
  <c r="HW76" i="1" a="1"/>
  <c r="HW76" i="1" s="1"/>
  <c r="IV76" i="1" s="1"/>
  <c r="HV76" i="1" a="1"/>
  <c r="HV76" i="1" s="1"/>
  <c r="IU76" i="1" s="1"/>
  <c r="HU76" i="1" a="1"/>
  <c r="HU76" i="1" s="1"/>
  <c r="IT76" i="1" s="1"/>
  <c r="HT76" i="1" a="1"/>
  <c r="HT76" i="1" s="1"/>
  <c r="IS76" i="1" s="1"/>
  <c r="HS76" i="1" a="1"/>
  <c r="HS76" i="1" s="1"/>
  <c r="IR76" i="1" s="1"/>
  <c r="HR76" i="1" a="1"/>
  <c r="HR76" i="1" s="1"/>
  <c r="IQ76" i="1" s="1"/>
  <c r="HQ76" i="1" a="1"/>
  <c r="HQ76" i="1" s="1"/>
  <c r="IP76" i="1" s="1"/>
  <c r="HP76" i="1" a="1"/>
  <c r="HP76" i="1" s="1"/>
  <c r="IO76" i="1" s="1"/>
  <c r="HL76" i="1"/>
  <c r="HJ76" i="1"/>
  <c r="HH76" i="1"/>
  <c r="HB76" i="1"/>
  <c r="HA76" i="1"/>
  <c r="GZ76" i="1"/>
  <c r="GY76" i="1"/>
  <c r="GX76" i="1"/>
  <c r="GW76" i="1"/>
  <c r="GV76" i="1"/>
  <c r="GU76" i="1"/>
  <c r="GT76" i="1"/>
  <c r="GP76" i="1"/>
  <c r="GI76" i="1"/>
  <c r="GH76" i="1"/>
  <c r="GG76" i="1"/>
  <c r="GF76" i="1"/>
  <c r="GE76" i="1"/>
  <c r="GB76" i="1"/>
  <c r="GA76" i="1"/>
  <c r="FZ76" i="1"/>
  <c r="FY76" i="1"/>
  <c r="FW76" i="1"/>
  <c r="FV76" i="1"/>
  <c r="FU76" i="1"/>
  <c r="FT76" i="1"/>
  <c r="FS76" i="1"/>
  <c r="FR76" i="1"/>
  <c r="FQ76" i="1"/>
  <c r="FJ76" i="1"/>
  <c r="FI76" i="1"/>
  <c r="FH76" i="1"/>
  <c r="FG76" i="1"/>
  <c r="FF76" i="1"/>
  <c r="FP76" i="1" s="1"/>
  <c r="FE76" i="1"/>
  <c r="FD76" i="1"/>
  <c r="FB76" i="1"/>
  <c r="FA76" i="1"/>
  <c r="EZ76" i="1"/>
  <c r="EY76" i="1"/>
  <c r="EX76" i="1"/>
  <c r="EW76" i="1"/>
  <c r="EV76" i="1"/>
  <c r="EU76" i="1"/>
  <c r="ET76" i="1"/>
  <c r="ES76" i="1"/>
  <c r="ER76" i="1"/>
  <c r="EQ76" i="1"/>
  <c r="EP76" i="1"/>
  <c r="EO76" i="1"/>
  <c r="EN76" i="1"/>
  <c r="EM76" i="1"/>
  <c r="EL76" i="1"/>
  <c r="EK76" i="1"/>
  <c r="EJ76" i="1"/>
  <c r="EI76" i="1"/>
  <c r="EH76" i="1"/>
  <c r="EG76" i="1"/>
  <c r="EF76" i="1"/>
  <c r="EE76" i="1"/>
  <c r="ED76" i="1"/>
  <c r="EC76" i="1"/>
  <c r="EB76" i="1"/>
  <c r="EA76" i="1"/>
  <c r="DU76" i="1"/>
  <c r="DT76" i="1"/>
  <c r="DS76" i="1"/>
  <c r="DR76" i="1"/>
  <c r="DQ76" i="1"/>
  <c r="DP76" i="1"/>
  <c r="DO76" i="1"/>
  <c r="DN76" i="1"/>
  <c r="DK76" i="1"/>
  <c r="DJ76" i="1"/>
  <c r="DI76" i="1"/>
  <c r="DH76" i="1"/>
  <c r="DG76" i="1"/>
  <c r="DF76" i="1"/>
  <c r="DE76" i="1"/>
  <c r="DD76" i="1"/>
  <c r="DB76" i="1"/>
  <c r="DA76" i="1"/>
  <c r="CV76" i="1"/>
  <c r="CU76" i="1"/>
  <c r="CT76" i="1"/>
  <c r="CS76" i="1"/>
  <c r="GN76" i="1" s="1"/>
  <c r="CR76" i="1"/>
  <c r="GM76" i="1" s="1"/>
  <c r="CQ76" i="1"/>
  <c r="GL76" i="1" s="1"/>
  <c r="CP76" i="1"/>
  <c r="GJ76" i="1" s="1"/>
  <c r="GK76" i="1" s="1"/>
  <c r="CO76" i="1"/>
  <c r="DZ76" i="1" s="1"/>
  <c r="CN76" i="1"/>
  <c r="DY76" i="1" s="1"/>
  <c r="CM76" i="1"/>
  <c r="DX76" i="1" s="1"/>
  <c r="CL76" i="1"/>
  <c r="DW76" i="1" s="1"/>
  <c r="CG76" i="1" a="1"/>
  <c r="CG76" i="1" s="1"/>
  <c r="CF76" i="1"/>
  <c r="AV76" i="1"/>
  <c r="G76" i="1"/>
  <c r="HX75" i="1" a="1"/>
  <c r="HX75" i="1" s="1"/>
  <c r="IW75" i="1" s="1"/>
  <c r="HW75" i="1" a="1"/>
  <c r="HW75" i="1" s="1"/>
  <c r="IV75" i="1" s="1"/>
  <c r="HV75" i="1" a="1"/>
  <c r="HV75" i="1" s="1"/>
  <c r="IU75" i="1" s="1"/>
  <c r="HU75" i="1" a="1"/>
  <c r="HU75" i="1" s="1"/>
  <c r="IT75" i="1" s="1"/>
  <c r="HT75" i="1" a="1"/>
  <c r="HT75" i="1" s="1"/>
  <c r="IS75" i="1" s="1"/>
  <c r="HS75" i="1" a="1"/>
  <c r="HS75" i="1" s="1"/>
  <c r="IR75" i="1" s="1"/>
  <c r="HR75" i="1" a="1"/>
  <c r="HR75" i="1" s="1"/>
  <c r="IQ75" i="1" s="1"/>
  <c r="HQ75" i="1" a="1"/>
  <c r="HQ75" i="1" s="1"/>
  <c r="IP75" i="1" s="1"/>
  <c r="HP75" i="1" a="1"/>
  <c r="HP75" i="1" s="1"/>
  <c r="IO75" i="1" s="1"/>
  <c r="HL75" i="1"/>
  <c r="HJ75" i="1"/>
  <c r="HH75" i="1"/>
  <c r="HB75" i="1"/>
  <c r="HA75" i="1"/>
  <c r="GZ75" i="1"/>
  <c r="GY75" i="1"/>
  <c r="GX75" i="1"/>
  <c r="GW75" i="1"/>
  <c r="GV75" i="1"/>
  <c r="GU75" i="1"/>
  <c r="GT75" i="1"/>
  <c r="GP75" i="1"/>
  <c r="GI75" i="1"/>
  <c r="GH75" i="1"/>
  <c r="GG75" i="1"/>
  <c r="GF75" i="1"/>
  <c r="GE75" i="1"/>
  <c r="GB75" i="1"/>
  <c r="GA75" i="1"/>
  <c r="FZ75" i="1"/>
  <c r="FY75" i="1"/>
  <c r="FW75" i="1"/>
  <c r="FV75" i="1"/>
  <c r="FU75" i="1"/>
  <c r="FT75" i="1"/>
  <c r="FS75" i="1"/>
  <c r="FR75" i="1"/>
  <c r="FQ75" i="1"/>
  <c r="FJ75" i="1"/>
  <c r="FI75" i="1"/>
  <c r="FH75" i="1"/>
  <c r="FG75" i="1"/>
  <c r="FF75" i="1"/>
  <c r="FP75" i="1" s="1"/>
  <c r="FE75" i="1"/>
  <c r="FD75" i="1"/>
  <c r="FB75" i="1"/>
  <c r="FA75" i="1"/>
  <c r="EZ75" i="1"/>
  <c r="EY75" i="1"/>
  <c r="EX75" i="1"/>
  <c r="EW75" i="1"/>
  <c r="EV75" i="1"/>
  <c r="EU75" i="1"/>
  <c r="ET75" i="1"/>
  <c r="ES75" i="1"/>
  <c r="ER75" i="1"/>
  <c r="EQ75" i="1"/>
  <c r="EP75" i="1"/>
  <c r="EO75" i="1"/>
  <c r="EN75" i="1"/>
  <c r="EM75" i="1"/>
  <c r="EL75" i="1"/>
  <c r="EK75" i="1"/>
  <c r="EJ75" i="1"/>
  <c r="EI75" i="1"/>
  <c r="EH75" i="1"/>
  <c r="EG75" i="1"/>
  <c r="EF75" i="1"/>
  <c r="EE75" i="1"/>
  <c r="ED75" i="1"/>
  <c r="EC75" i="1"/>
  <c r="EB75" i="1"/>
  <c r="EA75" i="1"/>
  <c r="DU75" i="1"/>
  <c r="DT75" i="1"/>
  <c r="DS75" i="1"/>
  <c r="DR75" i="1"/>
  <c r="DQ75" i="1"/>
  <c r="DP75" i="1"/>
  <c r="DO75" i="1"/>
  <c r="DN75" i="1"/>
  <c r="DK75" i="1"/>
  <c r="DJ75" i="1"/>
  <c r="DI75" i="1"/>
  <c r="DH75" i="1"/>
  <c r="DG75" i="1"/>
  <c r="DF75" i="1"/>
  <c r="DE75" i="1"/>
  <c r="DD75" i="1"/>
  <c r="DB75" i="1"/>
  <c r="DA75" i="1"/>
  <c r="CV75" i="1"/>
  <c r="CU75" i="1"/>
  <c r="CT75" i="1"/>
  <c r="CS75" i="1"/>
  <c r="GN75" i="1" s="1"/>
  <c r="CR75" i="1"/>
  <c r="GM75" i="1" s="1"/>
  <c r="CQ75" i="1"/>
  <c r="GL75" i="1" s="1"/>
  <c r="CP75" i="1"/>
  <c r="GJ75" i="1" s="1"/>
  <c r="GK75" i="1" s="1"/>
  <c r="CO75" i="1"/>
  <c r="DZ75" i="1" s="1"/>
  <c r="CN75" i="1"/>
  <c r="DY75" i="1" s="1"/>
  <c r="CM75" i="1"/>
  <c r="DX75" i="1" s="1"/>
  <c r="CL75" i="1"/>
  <c r="DW75" i="1" s="1"/>
  <c r="CG75" i="1" a="1"/>
  <c r="CG75" i="1" s="1"/>
  <c r="CK75" i="1" s="1"/>
  <c r="CZ75" i="1" s="1"/>
  <c r="CF75" i="1"/>
  <c r="AV75" i="1"/>
  <c r="G75" i="1"/>
  <c r="HX74" i="1" a="1"/>
  <c r="HX74" i="1" s="1"/>
  <c r="IW74" i="1" s="1"/>
  <c r="HW74" i="1" a="1"/>
  <c r="HW74" i="1" s="1"/>
  <c r="IV74" i="1" s="1"/>
  <c r="HV74" i="1" a="1"/>
  <c r="HV74" i="1" s="1"/>
  <c r="IU74" i="1" s="1"/>
  <c r="HU74" i="1" a="1"/>
  <c r="HU74" i="1" s="1"/>
  <c r="IT74" i="1" s="1"/>
  <c r="HT74" i="1" a="1"/>
  <c r="HT74" i="1" s="1"/>
  <c r="IS74" i="1" s="1"/>
  <c r="HS74" i="1" a="1"/>
  <c r="HS74" i="1" s="1"/>
  <c r="IR74" i="1" s="1"/>
  <c r="HR74" i="1" a="1"/>
  <c r="HR74" i="1" s="1"/>
  <c r="IQ74" i="1" s="1"/>
  <c r="HQ74" i="1" a="1"/>
  <c r="HQ74" i="1" s="1"/>
  <c r="IP74" i="1" s="1"/>
  <c r="HP74" i="1" a="1"/>
  <c r="HP74" i="1" s="1"/>
  <c r="IO74" i="1" s="1"/>
  <c r="HL74" i="1"/>
  <c r="HJ74" i="1"/>
  <c r="HH74" i="1"/>
  <c r="HB74" i="1"/>
  <c r="HA74" i="1"/>
  <c r="GZ74" i="1"/>
  <c r="GY74" i="1"/>
  <c r="GX74" i="1"/>
  <c r="GW74" i="1"/>
  <c r="GV74" i="1"/>
  <c r="GU74" i="1"/>
  <c r="GT74" i="1"/>
  <c r="GP74" i="1"/>
  <c r="GI74" i="1"/>
  <c r="GH74" i="1"/>
  <c r="GG74" i="1"/>
  <c r="GF74" i="1"/>
  <c r="GE74" i="1"/>
  <c r="GB74" i="1"/>
  <c r="GA74" i="1"/>
  <c r="FZ74" i="1"/>
  <c r="FY74" i="1"/>
  <c r="FW74" i="1"/>
  <c r="FV74" i="1"/>
  <c r="FU74" i="1"/>
  <c r="FT74" i="1"/>
  <c r="FS74" i="1"/>
  <c r="FR74" i="1"/>
  <c r="FQ74" i="1"/>
  <c r="FJ74" i="1"/>
  <c r="FI74" i="1"/>
  <c r="FH74" i="1"/>
  <c r="FG74" i="1"/>
  <c r="FF74" i="1"/>
  <c r="FP74" i="1" s="1"/>
  <c r="FE74" i="1"/>
  <c r="FD74" i="1"/>
  <c r="FB74" i="1"/>
  <c r="FA74" i="1"/>
  <c r="EZ74" i="1"/>
  <c r="EY74" i="1"/>
  <c r="EX74" i="1"/>
  <c r="EW74" i="1"/>
  <c r="EV74" i="1"/>
  <c r="EU74" i="1"/>
  <c r="ET74" i="1"/>
  <c r="ES74" i="1"/>
  <c r="ER74" i="1"/>
  <c r="EQ74" i="1"/>
  <c r="EP74" i="1"/>
  <c r="EO74" i="1"/>
  <c r="EN74" i="1"/>
  <c r="EM74" i="1"/>
  <c r="EL74" i="1"/>
  <c r="EK74" i="1"/>
  <c r="EJ74" i="1"/>
  <c r="EI74" i="1"/>
  <c r="EH74" i="1"/>
  <c r="EG74" i="1"/>
  <c r="EF74" i="1"/>
  <c r="EE74" i="1"/>
  <c r="ED74" i="1"/>
  <c r="EC74" i="1"/>
  <c r="EB74" i="1"/>
  <c r="EA74" i="1"/>
  <c r="DU74" i="1"/>
  <c r="DT74" i="1"/>
  <c r="DS74" i="1"/>
  <c r="DR74" i="1"/>
  <c r="DQ74" i="1"/>
  <c r="DP74" i="1"/>
  <c r="DO74" i="1"/>
  <c r="DN74" i="1"/>
  <c r="DK74" i="1"/>
  <c r="DJ74" i="1"/>
  <c r="DI74" i="1"/>
  <c r="DH74" i="1"/>
  <c r="DG74" i="1"/>
  <c r="DF74" i="1"/>
  <c r="DE74" i="1"/>
  <c r="DD74" i="1"/>
  <c r="DB74" i="1"/>
  <c r="DA74" i="1"/>
  <c r="CV74" i="1"/>
  <c r="CU74" i="1"/>
  <c r="CT74" i="1"/>
  <c r="CS74" i="1"/>
  <c r="GN74" i="1" s="1"/>
  <c r="CR74" i="1"/>
  <c r="GM74" i="1" s="1"/>
  <c r="CQ74" i="1"/>
  <c r="GL74" i="1" s="1"/>
  <c r="CP74" i="1"/>
  <c r="GJ74" i="1" s="1"/>
  <c r="GK74" i="1" s="1"/>
  <c r="CO74" i="1"/>
  <c r="DZ74" i="1" s="1"/>
  <c r="CN74" i="1"/>
  <c r="DY74" i="1" s="1"/>
  <c r="CM74" i="1"/>
  <c r="DX74" i="1" s="1"/>
  <c r="CL74" i="1"/>
  <c r="DW74" i="1" s="1"/>
  <c r="CG74" i="1" a="1"/>
  <c r="CG74" i="1" s="1"/>
  <c r="CF74" i="1"/>
  <c r="AV74" i="1"/>
  <c r="G74" i="1"/>
  <c r="HX72" i="1" a="1"/>
  <c r="HX72" i="1" s="1"/>
  <c r="IW72" i="1" s="1"/>
  <c r="HW72" i="1" a="1"/>
  <c r="HW72" i="1" s="1"/>
  <c r="IV72" i="1" s="1"/>
  <c r="HV72" i="1" a="1"/>
  <c r="HV72" i="1" s="1"/>
  <c r="IU72" i="1" s="1"/>
  <c r="HU72" i="1" a="1"/>
  <c r="HU72" i="1" s="1"/>
  <c r="IT72" i="1" s="1"/>
  <c r="HT72" i="1" a="1"/>
  <c r="HT72" i="1" s="1"/>
  <c r="IS72" i="1" s="1"/>
  <c r="HS72" i="1" a="1"/>
  <c r="HS72" i="1" s="1"/>
  <c r="IR72" i="1" s="1"/>
  <c r="HR72" i="1" a="1"/>
  <c r="HR72" i="1" s="1"/>
  <c r="IQ72" i="1" s="1"/>
  <c r="HQ72" i="1" a="1"/>
  <c r="HQ72" i="1" s="1"/>
  <c r="IP72" i="1" s="1"/>
  <c r="HP72" i="1" a="1"/>
  <c r="HP72" i="1" s="1"/>
  <c r="IO72" i="1" s="1"/>
  <c r="HL72" i="1"/>
  <c r="HJ72" i="1"/>
  <c r="HH72" i="1"/>
  <c r="HB72" i="1"/>
  <c r="HA72" i="1"/>
  <c r="GZ72" i="1"/>
  <c r="GY72" i="1"/>
  <c r="GX72" i="1"/>
  <c r="GW72" i="1"/>
  <c r="GV72" i="1"/>
  <c r="GU72" i="1"/>
  <c r="GT72" i="1"/>
  <c r="GP72" i="1"/>
  <c r="GI72" i="1"/>
  <c r="GH72" i="1"/>
  <c r="GG72" i="1"/>
  <c r="GF72" i="1"/>
  <c r="GE72" i="1"/>
  <c r="GB72" i="1"/>
  <c r="GA72" i="1"/>
  <c r="FZ72" i="1"/>
  <c r="FY72" i="1"/>
  <c r="FW72" i="1"/>
  <c r="FV72" i="1"/>
  <c r="FU72" i="1"/>
  <c r="FT72" i="1"/>
  <c r="FS72" i="1"/>
  <c r="FR72" i="1"/>
  <c r="FQ72" i="1"/>
  <c r="FJ72" i="1"/>
  <c r="FI72" i="1"/>
  <c r="FH72" i="1"/>
  <c r="FG72" i="1"/>
  <c r="FF72" i="1"/>
  <c r="FE72" i="1"/>
  <c r="FD72" i="1"/>
  <c r="FB72" i="1"/>
  <c r="FA72" i="1"/>
  <c r="EZ72" i="1"/>
  <c r="EY72" i="1"/>
  <c r="EX72" i="1"/>
  <c r="EW72" i="1"/>
  <c r="EV72" i="1"/>
  <c r="EU72" i="1"/>
  <c r="ET72" i="1"/>
  <c r="ES72" i="1"/>
  <c r="ER72" i="1"/>
  <c r="EQ72" i="1"/>
  <c r="EP72" i="1"/>
  <c r="EO72" i="1"/>
  <c r="EN72" i="1"/>
  <c r="EM72" i="1"/>
  <c r="EL72" i="1"/>
  <c r="EK72" i="1"/>
  <c r="EJ72" i="1"/>
  <c r="EI72" i="1"/>
  <c r="EH72" i="1"/>
  <c r="EG72" i="1"/>
  <c r="EF72" i="1"/>
  <c r="EE72" i="1"/>
  <c r="ED72" i="1"/>
  <c r="EC72" i="1"/>
  <c r="EB72" i="1"/>
  <c r="EA72" i="1"/>
  <c r="DU72" i="1"/>
  <c r="DT72" i="1"/>
  <c r="DS72" i="1"/>
  <c r="DR72" i="1"/>
  <c r="DQ72" i="1"/>
  <c r="DP72" i="1"/>
  <c r="DO72" i="1"/>
  <c r="DN72" i="1"/>
  <c r="DK72" i="1"/>
  <c r="DJ72" i="1"/>
  <c r="DI72" i="1"/>
  <c r="DH72" i="1"/>
  <c r="DG72" i="1"/>
  <c r="DF72" i="1"/>
  <c r="DE72" i="1"/>
  <c r="DD72" i="1"/>
  <c r="DB72" i="1"/>
  <c r="DA72" i="1"/>
  <c r="CV72" i="1"/>
  <c r="CU72" i="1"/>
  <c r="CT72" i="1"/>
  <c r="CS72" i="1"/>
  <c r="GN72" i="1" s="1"/>
  <c r="CR72" i="1"/>
  <c r="GM72" i="1" s="1"/>
  <c r="CQ72" i="1"/>
  <c r="GL72" i="1" s="1"/>
  <c r="CP72" i="1"/>
  <c r="GJ72" i="1" s="1"/>
  <c r="GK72" i="1" s="1"/>
  <c r="CO72" i="1"/>
  <c r="DZ72" i="1" s="1"/>
  <c r="CN72" i="1"/>
  <c r="DY72" i="1" s="1"/>
  <c r="CM72" i="1"/>
  <c r="DX72" i="1" s="1"/>
  <c r="CL72" i="1"/>
  <c r="DW72" i="1" s="1"/>
  <c r="CG72" i="1" a="1"/>
  <c r="CG72" i="1" s="1"/>
  <c r="IM72" i="1" s="1"/>
  <c r="CF72" i="1"/>
  <c r="AV72" i="1"/>
  <c r="G72" i="1"/>
  <c r="HX71" i="1" a="1"/>
  <c r="HX71" i="1" s="1"/>
  <c r="IW71" i="1" s="1"/>
  <c r="HW71" i="1" a="1"/>
  <c r="HW71" i="1" s="1"/>
  <c r="IV71" i="1" s="1"/>
  <c r="HV71" i="1" a="1"/>
  <c r="HV71" i="1" s="1"/>
  <c r="IU71" i="1" s="1"/>
  <c r="HU71" i="1" a="1"/>
  <c r="HU71" i="1" s="1"/>
  <c r="IT71" i="1" s="1"/>
  <c r="HT71" i="1" a="1"/>
  <c r="HT71" i="1" s="1"/>
  <c r="IS71" i="1" s="1"/>
  <c r="HS71" i="1" a="1"/>
  <c r="HS71" i="1" s="1"/>
  <c r="IR71" i="1" s="1"/>
  <c r="HR71" i="1" a="1"/>
  <c r="HR71" i="1" s="1"/>
  <c r="IQ71" i="1" s="1"/>
  <c r="HQ71" i="1" a="1"/>
  <c r="HQ71" i="1" s="1"/>
  <c r="IP71" i="1" s="1"/>
  <c r="HP71" i="1" a="1"/>
  <c r="HP71" i="1" s="1"/>
  <c r="IO71" i="1" s="1"/>
  <c r="HL71" i="1"/>
  <c r="HJ71" i="1"/>
  <c r="HH71" i="1"/>
  <c r="HB71" i="1"/>
  <c r="HA71" i="1"/>
  <c r="GZ71" i="1"/>
  <c r="GY71" i="1"/>
  <c r="GX71" i="1"/>
  <c r="GW71" i="1"/>
  <c r="GV71" i="1"/>
  <c r="GU71" i="1"/>
  <c r="GT71" i="1"/>
  <c r="GP71" i="1"/>
  <c r="GI71" i="1"/>
  <c r="GH71" i="1"/>
  <c r="GG71" i="1"/>
  <c r="GF71" i="1"/>
  <c r="GE71" i="1"/>
  <c r="GB71" i="1"/>
  <c r="GA71" i="1"/>
  <c r="FZ71" i="1"/>
  <c r="FY71" i="1"/>
  <c r="FW71" i="1"/>
  <c r="FV71" i="1"/>
  <c r="FU71" i="1"/>
  <c r="FT71" i="1"/>
  <c r="FS71" i="1"/>
  <c r="FR71" i="1"/>
  <c r="FQ71" i="1"/>
  <c r="FJ71" i="1"/>
  <c r="FI71" i="1"/>
  <c r="FH71" i="1"/>
  <c r="FG71" i="1"/>
  <c r="FF71" i="1"/>
  <c r="FP71" i="1" s="1"/>
  <c r="FE71" i="1"/>
  <c r="FD71" i="1"/>
  <c r="FB71" i="1"/>
  <c r="FA71" i="1"/>
  <c r="EZ71" i="1"/>
  <c r="EY71" i="1"/>
  <c r="EX71" i="1"/>
  <c r="EW71" i="1"/>
  <c r="EV71" i="1"/>
  <c r="EU71" i="1"/>
  <c r="ET71" i="1"/>
  <c r="ES71" i="1"/>
  <c r="ER71" i="1"/>
  <c r="EQ71" i="1"/>
  <c r="EP71" i="1"/>
  <c r="EO71" i="1"/>
  <c r="EN71" i="1"/>
  <c r="EM71" i="1"/>
  <c r="EL71" i="1"/>
  <c r="EK71" i="1"/>
  <c r="EJ71" i="1"/>
  <c r="EI71" i="1"/>
  <c r="EH71" i="1"/>
  <c r="EG71" i="1"/>
  <c r="EF71" i="1"/>
  <c r="EE71" i="1"/>
  <c r="ED71" i="1"/>
  <c r="EC71" i="1"/>
  <c r="EB71" i="1"/>
  <c r="EA71" i="1"/>
  <c r="DU71" i="1"/>
  <c r="DT71" i="1"/>
  <c r="DS71" i="1"/>
  <c r="DR71" i="1"/>
  <c r="DQ71" i="1"/>
  <c r="DP71" i="1"/>
  <c r="DO71" i="1"/>
  <c r="DN71" i="1"/>
  <c r="DK71" i="1"/>
  <c r="DJ71" i="1"/>
  <c r="DI71" i="1"/>
  <c r="DH71" i="1"/>
  <c r="DG71" i="1"/>
  <c r="DF71" i="1"/>
  <c r="DE71" i="1"/>
  <c r="DD71" i="1"/>
  <c r="DB71" i="1"/>
  <c r="DA71" i="1"/>
  <c r="CV71" i="1"/>
  <c r="CU71" i="1"/>
  <c r="CT71" i="1"/>
  <c r="CS71" i="1"/>
  <c r="GN71" i="1" s="1"/>
  <c r="CR71" i="1"/>
  <c r="GM71" i="1" s="1"/>
  <c r="CQ71" i="1"/>
  <c r="GL71" i="1" s="1"/>
  <c r="CP71" i="1"/>
  <c r="GJ71" i="1" s="1"/>
  <c r="GK71" i="1" s="1"/>
  <c r="CO71" i="1"/>
  <c r="DZ71" i="1" s="1"/>
  <c r="CN71" i="1"/>
  <c r="DY71" i="1" s="1"/>
  <c r="CM71" i="1"/>
  <c r="DX71" i="1" s="1"/>
  <c r="CL71" i="1"/>
  <c r="DW71" i="1" s="1"/>
  <c r="CG71" i="1" a="1"/>
  <c r="CG71" i="1" s="1"/>
  <c r="CF71" i="1"/>
  <c r="AV71" i="1"/>
  <c r="G71" i="1"/>
  <c r="HX70" i="1" a="1"/>
  <c r="HX70" i="1" s="1"/>
  <c r="IW70" i="1" s="1"/>
  <c r="HW70" i="1" a="1"/>
  <c r="HW70" i="1" s="1"/>
  <c r="IV70" i="1" s="1"/>
  <c r="HV70" i="1" a="1"/>
  <c r="HV70" i="1" s="1"/>
  <c r="IU70" i="1" s="1"/>
  <c r="HU70" i="1" a="1"/>
  <c r="HU70" i="1" s="1"/>
  <c r="IT70" i="1" s="1"/>
  <c r="HT70" i="1" a="1"/>
  <c r="HT70" i="1" s="1"/>
  <c r="IS70" i="1" s="1"/>
  <c r="HS70" i="1" a="1"/>
  <c r="HS70" i="1" s="1"/>
  <c r="IR70" i="1" s="1"/>
  <c r="HR70" i="1" a="1"/>
  <c r="HR70" i="1" s="1"/>
  <c r="HQ70" i="1" a="1"/>
  <c r="HQ70" i="1" s="1"/>
  <c r="IP70" i="1" s="1"/>
  <c r="HP70" i="1" a="1"/>
  <c r="HP70" i="1" s="1"/>
  <c r="IO70" i="1" s="1"/>
  <c r="HL70" i="1"/>
  <c r="HJ70" i="1"/>
  <c r="HH70" i="1"/>
  <c r="HB70" i="1"/>
  <c r="HA70" i="1"/>
  <c r="GZ70" i="1"/>
  <c r="GY70" i="1"/>
  <c r="GX70" i="1"/>
  <c r="GW70" i="1"/>
  <c r="GV70" i="1"/>
  <c r="GU70" i="1"/>
  <c r="GT70" i="1"/>
  <c r="GP70" i="1"/>
  <c r="GI70" i="1"/>
  <c r="GH70" i="1"/>
  <c r="GG70" i="1"/>
  <c r="GF70" i="1"/>
  <c r="GE70" i="1"/>
  <c r="GB70" i="1"/>
  <c r="GA70" i="1"/>
  <c r="FZ70" i="1"/>
  <c r="FY70" i="1"/>
  <c r="FW70" i="1"/>
  <c r="FV70" i="1"/>
  <c r="FU70" i="1"/>
  <c r="FT70" i="1"/>
  <c r="FS70" i="1"/>
  <c r="FR70" i="1"/>
  <c r="FQ70" i="1"/>
  <c r="FJ70" i="1"/>
  <c r="FI70" i="1"/>
  <c r="FH70" i="1"/>
  <c r="FG70" i="1"/>
  <c r="FF70" i="1"/>
  <c r="FE70" i="1"/>
  <c r="FD70" i="1"/>
  <c r="FB70" i="1"/>
  <c r="FA70" i="1"/>
  <c r="EZ70" i="1"/>
  <c r="EY70" i="1"/>
  <c r="EX70" i="1"/>
  <c r="EW70" i="1"/>
  <c r="EV70" i="1"/>
  <c r="EU70" i="1"/>
  <c r="ET70" i="1"/>
  <c r="ES70" i="1"/>
  <c r="ER70" i="1"/>
  <c r="EQ70" i="1"/>
  <c r="EP70" i="1"/>
  <c r="EO70" i="1"/>
  <c r="EN70" i="1"/>
  <c r="EM70" i="1"/>
  <c r="EL70" i="1"/>
  <c r="EK70" i="1"/>
  <c r="EJ70" i="1"/>
  <c r="EI70" i="1"/>
  <c r="EH70" i="1"/>
  <c r="EG70" i="1"/>
  <c r="EF70" i="1"/>
  <c r="EE70" i="1"/>
  <c r="ED70" i="1"/>
  <c r="EC70" i="1"/>
  <c r="EB70" i="1"/>
  <c r="EA70" i="1"/>
  <c r="DU70" i="1"/>
  <c r="DT70" i="1"/>
  <c r="DS70" i="1"/>
  <c r="DR70" i="1"/>
  <c r="DQ70" i="1"/>
  <c r="DP70" i="1"/>
  <c r="DO70" i="1"/>
  <c r="DN70" i="1"/>
  <c r="DK70" i="1"/>
  <c r="DJ70" i="1"/>
  <c r="DI70" i="1"/>
  <c r="DH70" i="1"/>
  <c r="DG70" i="1"/>
  <c r="DF70" i="1"/>
  <c r="DE70" i="1"/>
  <c r="DD70" i="1"/>
  <c r="DB70" i="1"/>
  <c r="DA70" i="1"/>
  <c r="CV70" i="1"/>
  <c r="CU70" i="1"/>
  <c r="CT70" i="1"/>
  <c r="CS70" i="1"/>
  <c r="GN70" i="1" s="1"/>
  <c r="CR70" i="1"/>
  <c r="GM70" i="1" s="1"/>
  <c r="CQ70" i="1"/>
  <c r="GL70" i="1" s="1"/>
  <c r="CP70" i="1"/>
  <c r="GJ70" i="1" s="1"/>
  <c r="GK70" i="1" s="1"/>
  <c r="CO70" i="1"/>
  <c r="DZ70" i="1" s="1"/>
  <c r="CN70" i="1"/>
  <c r="DY70" i="1" s="1"/>
  <c r="CM70" i="1"/>
  <c r="DX70" i="1" s="1"/>
  <c r="CL70" i="1"/>
  <c r="DW70" i="1" s="1"/>
  <c r="CG70" i="1" a="1"/>
  <c r="CG70" i="1" s="1"/>
  <c r="CH70" i="1" s="1"/>
  <c r="CW70" i="1" s="1"/>
  <c r="CF70" i="1"/>
  <c r="AV70" i="1"/>
  <c r="G70" i="1"/>
  <c r="HX61" i="1" a="1"/>
  <c r="HX61" i="1" s="1"/>
  <c r="IW61" i="1" s="1"/>
  <c r="HW61" i="1" a="1"/>
  <c r="HW61" i="1" s="1"/>
  <c r="IV61" i="1" s="1"/>
  <c r="HV61" i="1" a="1"/>
  <c r="HV61" i="1" s="1"/>
  <c r="IU61" i="1" s="1"/>
  <c r="HU61" i="1" a="1"/>
  <c r="HU61" i="1" s="1"/>
  <c r="IT61" i="1" s="1"/>
  <c r="HT61" i="1" a="1"/>
  <c r="HT61" i="1" s="1"/>
  <c r="IS61" i="1" s="1"/>
  <c r="HS61" i="1" a="1"/>
  <c r="HS61" i="1" s="1"/>
  <c r="IR61" i="1" s="1"/>
  <c r="HR61" i="1" a="1"/>
  <c r="HR61" i="1" s="1"/>
  <c r="IQ61" i="1" s="1"/>
  <c r="HQ61" i="1" a="1"/>
  <c r="HQ61" i="1" s="1"/>
  <c r="IP61" i="1" s="1"/>
  <c r="HP61" i="1" a="1"/>
  <c r="HP61" i="1" s="1"/>
  <c r="IO61" i="1" s="1"/>
  <c r="HL61" i="1"/>
  <c r="HJ61" i="1"/>
  <c r="HH61" i="1"/>
  <c r="HB61" i="1"/>
  <c r="HA61" i="1"/>
  <c r="GZ61" i="1"/>
  <c r="GY61" i="1"/>
  <c r="GX61" i="1"/>
  <c r="GW61" i="1"/>
  <c r="GV61" i="1"/>
  <c r="GU61" i="1"/>
  <c r="GT61" i="1"/>
  <c r="GP61" i="1"/>
  <c r="GI61" i="1"/>
  <c r="GH61" i="1"/>
  <c r="GG61" i="1"/>
  <c r="GF61" i="1"/>
  <c r="GE61" i="1"/>
  <c r="GB61" i="1"/>
  <c r="GA61" i="1"/>
  <c r="FZ61" i="1"/>
  <c r="FY61" i="1"/>
  <c r="FW61" i="1"/>
  <c r="FV61" i="1"/>
  <c r="FU61" i="1"/>
  <c r="FT61" i="1"/>
  <c r="FS61" i="1"/>
  <c r="FR61" i="1"/>
  <c r="FQ61" i="1"/>
  <c r="FJ61" i="1"/>
  <c r="FI61" i="1"/>
  <c r="FH61" i="1"/>
  <c r="FG61" i="1"/>
  <c r="FF61" i="1"/>
  <c r="FP61" i="1" s="1"/>
  <c r="FE61" i="1"/>
  <c r="FD61" i="1"/>
  <c r="FB61" i="1"/>
  <c r="FA61" i="1"/>
  <c r="EZ61" i="1"/>
  <c r="EY61" i="1"/>
  <c r="EX61" i="1"/>
  <c r="EW61" i="1"/>
  <c r="EV61" i="1"/>
  <c r="EU61" i="1"/>
  <c r="ET61" i="1"/>
  <c r="ES61" i="1"/>
  <c r="ER61" i="1"/>
  <c r="EQ61" i="1"/>
  <c r="EP61" i="1"/>
  <c r="EO61" i="1"/>
  <c r="EN61" i="1"/>
  <c r="EM61" i="1"/>
  <c r="EL61" i="1"/>
  <c r="EK61" i="1"/>
  <c r="EJ61" i="1"/>
  <c r="EI61" i="1"/>
  <c r="EH61" i="1"/>
  <c r="EG61" i="1"/>
  <c r="EF61" i="1"/>
  <c r="EE61" i="1"/>
  <c r="ED61" i="1"/>
  <c r="EC61" i="1"/>
  <c r="EB61" i="1"/>
  <c r="EA61" i="1"/>
  <c r="DU61" i="1"/>
  <c r="DT61" i="1"/>
  <c r="DS61" i="1"/>
  <c r="DR61" i="1"/>
  <c r="DQ61" i="1"/>
  <c r="DP61" i="1"/>
  <c r="DO61" i="1"/>
  <c r="DN61" i="1"/>
  <c r="DK61" i="1"/>
  <c r="DJ61" i="1"/>
  <c r="DI61" i="1"/>
  <c r="DH61" i="1"/>
  <c r="DG61" i="1"/>
  <c r="DF61" i="1"/>
  <c r="DE61" i="1"/>
  <c r="DD61" i="1"/>
  <c r="DB61" i="1"/>
  <c r="DA61" i="1"/>
  <c r="CV61" i="1"/>
  <c r="CU61" i="1"/>
  <c r="CT61" i="1"/>
  <c r="CS61" i="1"/>
  <c r="GN61" i="1" s="1"/>
  <c r="CR61" i="1"/>
  <c r="GM61" i="1" s="1"/>
  <c r="CQ61" i="1"/>
  <c r="GL61" i="1" s="1"/>
  <c r="CP61" i="1"/>
  <c r="GJ61" i="1" s="1"/>
  <c r="GK61" i="1" s="1"/>
  <c r="CO61" i="1"/>
  <c r="DZ61" i="1" s="1"/>
  <c r="CN61" i="1"/>
  <c r="DY61" i="1" s="1"/>
  <c r="CM61" i="1"/>
  <c r="DX61" i="1" s="1"/>
  <c r="CL61" i="1"/>
  <c r="DW61" i="1" s="1"/>
  <c r="CG61" i="1" a="1"/>
  <c r="CG61" i="1" s="1"/>
  <c r="CF61" i="1"/>
  <c r="AV61" i="1"/>
  <c r="G61" i="1"/>
  <c r="HX63" i="1" a="1"/>
  <c r="HX63" i="1" s="1"/>
  <c r="IW63" i="1" s="1"/>
  <c r="HW63" i="1" a="1"/>
  <c r="HW63" i="1" s="1"/>
  <c r="IV63" i="1" s="1"/>
  <c r="HV63" i="1" a="1"/>
  <c r="HV63" i="1" s="1"/>
  <c r="IU63" i="1" s="1"/>
  <c r="HU63" i="1" a="1"/>
  <c r="HU63" i="1" s="1"/>
  <c r="IT63" i="1" s="1"/>
  <c r="HT63" i="1" a="1"/>
  <c r="HT63" i="1" s="1"/>
  <c r="IS63" i="1" s="1"/>
  <c r="HS63" i="1" a="1"/>
  <c r="HS63" i="1" s="1"/>
  <c r="IR63" i="1" s="1"/>
  <c r="HR63" i="1" a="1"/>
  <c r="HR63" i="1" s="1"/>
  <c r="IQ63" i="1" s="1"/>
  <c r="HQ63" i="1" a="1"/>
  <c r="HQ63" i="1" s="1"/>
  <c r="IP63" i="1" s="1"/>
  <c r="HP63" i="1" a="1"/>
  <c r="HP63" i="1" s="1"/>
  <c r="IO63" i="1" s="1"/>
  <c r="HL63" i="1"/>
  <c r="HJ63" i="1"/>
  <c r="HH63" i="1"/>
  <c r="HB63" i="1"/>
  <c r="HA63" i="1"/>
  <c r="GZ63" i="1"/>
  <c r="GY63" i="1"/>
  <c r="GX63" i="1"/>
  <c r="GW63" i="1"/>
  <c r="GV63" i="1"/>
  <c r="GU63" i="1"/>
  <c r="GT63" i="1"/>
  <c r="GP63" i="1"/>
  <c r="GI63" i="1"/>
  <c r="GH63" i="1"/>
  <c r="GG63" i="1"/>
  <c r="GF63" i="1"/>
  <c r="GE63" i="1"/>
  <c r="GB63" i="1"/>
  <c r="GA63" i="1"/>
  <c r="FZ63" i="1"/>
  <c r="FY63" i="1"/>
  <c r="FW63" i="1"/>
  <c r="FV63" i="1"/>
  <c r="FU63" i="1"/>
  <c r="FT63" i="1"/>
  <c r="FS63" i="1"/>
  <c r="FR63" i="1"/>
  <c r="FQ63" i="1"/>
  <c r="FJ63" i="1"/>
  <c r="FI63" i="1"/>
  <c r="FH63" i="1"/>
  <c r="FG63" i="1"/>
  <c r="FF63" i="1"/>
  <c r="FE63" i="1"/>
  <c r="FD63" i="1"/>
  <c r="FB63" i="1"/>
  <c r="FA63" i="1"/>
  <c r="EZ63" i="1"/>
  <c r="EY63" i="1"/>
  <c r="EX63" i="1"/>
  <c r="EW63" i="1"/>
  <c r="EV63" i="1"/>
  <c r="EU63" i="1"/>
  <c r="ET63" i="1"/>
  <c r="ES63" i="1"/>
  <c r="ER63" i="1"/>
  <c r="EQ63" i="1"/>
  <c r="EP63" i="1"/>
  <c r="EO63" i="1"/>
  <c r="EN63" i="1"/>
  <c r="EM63" i="1"/>
  <c r="EL63" i="1"/>
  <c r="EK63" i="1"/>
  <c r="EJ63" i="1"/>
  <c r="EI63" i="1"/>
  <c r="EH63" i="1"/>
  <c r="EG63" i="1"/>
  <c r="EF63" i="1"/>
  <c r="EE63" i="1"/>
  <c r="ED63" i="1"/>
  <c r="EC63" i="1"/>
  <c r="EB63" i="1"/>
  <c r="EA63" i="1"/>
  <c r="DU63" i="1"/>
  <c r="DT63" i="1"/>
  <c r="DS63" i="1"/>
  <c r="DR63" i="1"/>
  <c r="DQ63" i="1"/>
  <c r="DP63" i="1"/>
  <c r="DO63" i="1"/>
  <c r="DN63" i="1"/>
  <c r="DK63" i="1"/>
  <c r="DJ63" i="1"/>
  <c r="DI63" i="1"/>
  <c r="DH63" i="1"/>
  <c r="DG63" i="1"/>
  <c r="DF63" i="1"/>
  <c r="DE63" i="1"/>
  <c r="DD63" i="1"/>
  <c r="DB63" i="1"/>
  <c r="DA63" i="1"/>
  <c r="CV63" i="1"/>
  <c r="CU63" i="1"/>
  <c r="CT63" i="1"/>
  <c r="CS63" i="1"/>
  <c r="GN63" i="1" s="1"/>
  <c r="CR63" i="1"/>
  <c r="GM63" i="1" s="1"/>
  <c r="CQ63" i="1"/>
  <c r="GL63" i="1" s="1"/>
  <c r="CP63" i="1"/>
  <c r="GJ63" i="1" s="1"/>
  <c r="GK63" i="1" s="1"/>
  <c r="CO63" i="1"/>
  <c r="DZ63" i="1" s="1"/>
  <c r="CN63" i="1"/>
  <c r="DY63" i="1" s="1"/>
  <c r="CM63" i="1"/>
  <c r="DX63" i="1" s="1"/>
  <c r="CL63" i="1"/>
  <c r="DW63" i="1" s="1"/>
  <c r="CG63" i="1" a="1"/>
  <c r="CG63" i="1" s="1"/>
  <c r="CF63" i="1"/>
  <c r="AV63" i="1"/>
  <c r="G63" i="1"/>
  <c r="HX51" i="1" a="1"/>
  <c r="HX51" i="1" s="1"/>
  <c r="IW51" i="1" s="1"/>
  <c r="HW51" i="1" a="1"/>
  <c r="HW51" i="1" s="1"/>
  <c r="IV51" i="1" s="1"/>
  <c r="HV51" i="1" a="1"/>
  <c r="HV51" i="1" s="1"/>
  <c r="IU51" i="1" s="1"/>
  <c r="HU51" i="1" a="1"/>
  <c r="HU51" i="1" s="1"/>
  <c r="IT51" i="1" s="1"/>
  <c r="HT51" i="1" a="1"/>
  <c r="HT51" i="1" s="1"/>
  <c r="IS51" i="1" s="1"/>
  <c r="HS51" i="1" a="1"/>
  <c r="HS51" i="1" s="1"/>
  <c r="IR51" i="1" s="1"/>
  <c r="HR51" i="1" a="1"/>
  <c r="HR51" i="1" s="1"/>
  <c r="IQ51" i="1" s="1"/>
  <c r="HQ51" i="1" a="1"/>
  <c r="HQ51" i="1" s="1"/>
  <c r="IP51" i="1" s="1"/>
  <c r="HP51" i="1" a="1"/>
  <c r="HP51" i="1" s="1"/>
  <c r="IO51" i="1" s="1"/>
  <c r="HL51" i="1"/>
  <c r="HJ51" i="1"/>
  <c r="HH51" i="1"/>
  <c r="HI51" i="1" s="1"/>
  <c r="HB51" i="1"/>
  <c r="HA51" i="1"/>
  <c r="GZ51" i="1"/>
  <c r="GY51" i="1"/>
  <c r="GX51" i="1"/>
  <c r="GW51" i="1"/>
  <c r="GV51" i="1"/>
  <c r="GU51" i="1"/>
  <c r="GT51" i="1"/>
  <c r="GP51" i="1"/>
  <c r="GI51" i="1"/>
  <c r="GH51" i="1"/>
  <c r="GG51" i="1"/>
  <c r="GF51" i="1"/>
  <c r="GE51" i="1"/>
  <c r="GB51" i="1"/>
  <c r="GA51" i="1"/>
  <c r="FZ51" i="1"/>
  <c r="FY51" i="1"/>
  <c r="FW51" i="1"/>
  <c r="FV51" i="1"/>
  <c r="FU51" i="1"/>
  <c r="FT51" i="1"/>
  <c r="FS51" i="1"/>
  <c r="FR51" i="1"/>
  <c r="FQ51" i="1"/>
  <c r="FJ51" i="1"/>
  <c r="FI51" i="1"/>
  <c r="FH51" i="1"/>
  <c r="FG51" i="1"/>
  <c r="FF51" i="1"/>
  <c r="FP51" i="1" s="1"/>
  <c r="FE51" i="1"/>
  <c r="FD51" i="1"/>
  <c r="FB51" i="1"/>
  <c r="FA51" i="1"/>
  <c r="EZ51" i="1"/>
  <c r="EY51" i="1"/>
  <c r="EX51" i="1"/>
  <c r="EW51" i="1"/>
  <c r="EV51" i="1"/>
  <c r="EU51" i="1"/>
  <c r="ET51" i="1"/>
  <c r="ES51" i="1"/>
  <c r="ER51" i="1"/>
  <c r="EQ51" i="1"/>
  <c r="EP51" i="1"/>
  <c r="EO51" i="1"/>
  <c r="EN51" i="1"/>
  <c r="EM51" i="1"/>
  <c r="EL51" i="1"/>
  <c r="EK51" i="1"/>
  <c r="EJ51" i="1"/>
  <c r="EI51" i="1"/>
  <c r="EH51" i="1"/>
  <c r="EG51" i="1"/>
  <c r="EF51" i="1"/>
  <c r="EE51" i="1"/>
  <c r="ED51" i="1"/>
  <c r="EC51" i="1"/>
  <c r="EB51" i="1"/>
  <c r="EA51" i="1"/>
  <c r="DU51" i="1"/>
  <c r="DT51" i="1"/>
  <c r="DS51" i="1"/>
  <c r="DR51" i="1"/>
  <c r="DQ51" i="1"/>
  <c r="DP51" i="1"/>
  <c r="DO51" i="1"/>
  <c r="DN51" i="1"/>
  <c r="DK51" i="1"/>
  <c r="DJ51" i="1"/>
  <c r="DI51" i="1"/>
  <c r="DH51" i="1"/>
  <c r="DG51" i="1"/>
  <c r="DF51" i="1"/>
  <c r="DE51" i="1"/>
  <c r="DD51" i="1"/>
  <c r="DB51" i="1"/>
  <c r="DA51" i="1"/>
  <c r="CV51" i="1"/>
  <c r="CU51" i="1"/>
  <c r="CT51" i="1"/>
  <c r="CS51" i="1"/>
  <c r="GN51" i="1" s="1"/>
  <c r="CR51" i="1"/>
  <c r="GM51" i="1" s="1"/>
  <c r="CQ51" i="1"/>
  <c r="GL51" i="1" s="1"/>
  <c r="CP51" i="1"/>
  <c r="GJ51" i="1" s="1"/>
  <c r="GK51" i="1" s="1"/>
  <c r="CO51" i="1"/>
  <c r="DZ51" i="1" s="1"/>
  <c r="CN51" i="1"/>
  <c r="DY51" i="1" s="1"/>
  <c r="CM51" i="1"/>
  <c r="DX51" i="1" s="1"/>
  <c r="CL51" i="1"/>
  <c r="DW51" i="1" s="1"/>
  <c r="CG51" i="1" a="1"/>
  <c r="CG51" i="1" s="1"/>
  <c r="CF51" i="1"/>
  <c r="AV51" i="1"/>
  <c r="G51" i="1"/>
  <c r="HX43" i="1" a="1"/>
  <c r="HX43" i="1" s="1"/>
  <c r="IW43" i="1" s="1"/>
  <c r="HW43" i="1" a="1"/>
  <c r="HW43" i="1" s="1"/>
  <c r="IV43" i="1" s="1"/>
  <c r="HV43" i="1" a="1"/>
  <c r="HV43" i="1" s="1"/>
  <c r="IU43" i="1" s="1"/>
  <c r="HU43" i="1" a="1"/>
  <c r="HU43" i="1" s="1"/>
  <c r="IT43" i="1" s="1"/>
  <c r="HT43" i="1" a="1"/>
  <c r="HT43" i="1" s="1"/>
  <c r="IS43" i="1" s="1"/>
  <c r="HS43" i="1" a="1"/>
  <c r="HS43" i="1" s="1"/>
  <c r="IR43" i="1" s="1"/>
  <c r="HR43" i="1" a="1"/>
  <c r="HR43" i="1" s="1"/>
  <c r="IQ43" i="1" s="1"/>
  <c r="HQ43" i="1" a="1"/>
  <c r="HQ43" i="1" s="1"/>
  <c r="IP43" i="1" s="1"/>
  <c r="HP43" i="1" a="1"/>
  <c r="HP43" i="1" s="1"/>
  <c r="IO43" i="1" s="1"/>
  <c r="HL43" i="1"/>
  <c r="HJ43" i="1"/>
  <c r="HH43" i="1"/>
  <c r="HI43" i="1" s="1"/>
  <c r="HB43" i="1"/>
  <c r="HA43" i="1"/>
  <c r="GZ43" i="1"/>
  <c r="GY43" i="1"/>
  <c r="GX43" i="1"/>
  <c r="GW43" i="1"/>
  <c r="GV43" i="1"/>
  <c r="GU43" i="1"/>
  <c r="GT43" i="1"/>
  <c r="GP43" i="1"/>
  <c r="GI43" i="1"/>
  <c r="GH43" i="1"/>
  <c r="GG43" i="1"/>
  <c r="GF43" i="1"/>
  <c r="GE43" i="1"/>
  <c r="GB43" i="1"/>
  <c r="GA43" i="1"/>
  <c r="FZ43" i="1"/>
  <c r="FY43" i="1"/>
  <c r="FW43" i="1"/>
  <c r="FV43" i="1"/>
  <c r="FU43" i="1"/>
  <c r="FT43" i="1"/>
  <c r="FS43" i="1"/>
  <c r="FR43" i="1"/>
  <c r="FQ43" i="1"/>
  <c r="FJ43" i="1"/>
  <c r="FI43" i="1"/>
  <c r="FH43" i="1"/>
  <c r="FG43" i="1"/>
  <c r="FF43" i="1"/>
  <c r="FP43" i="1" s="1"/>
  <c r="FE43" i="1"/>
  <c r="FD43" i="1"/>
  <c r="FB43" i="1"/>
  <c r="FA43" i="1"/>
  <c r="EZ43" i="1"/>
  <c r="EY43" i="1"/>
  <c r="EX43" i="1"/>
  <c r="EW43" i="1"/>
  <c r="EV43" i="1"/>
  <c r="EU43" i="1"/>
  <c r="ET43" i="1"/>
  <c r="ES43" i="1"/>
  <c r="ER43" i="1"/>
  <c r="EQ43" i="1"/>
  <c r="EP43" i="1"/>
  <c r="EO43" i="1"/>
  <c r="EN43" i="1"/>
  <c r="EM43" i="1"/>
  <c r="EL43" i="1"/>
  <c r="EK43" i="1"/>
  <c r="EJ43" i="1"/>
  <c r="EI43" i="1"/>
  <c r="EH43" i="1"/>
  <c r="EG43" i="1"/>
  <c r="EF43" i="1"/>
  <c r="EE43" i="1"/>
  <c r="ED43" i="1"/>
  <c r="EC43" i="1"/>
  <c r="EB43" i="1"/>
  <c r="EA43" i="1"/>
  <c r="DU43" i="1"/>
  <c r="DT43" i="1"/>
  <c r="DS43" i="1"/>
  <c r="DR43" i="1"/>
  <c r="DQ43" i="1"/>
  <c r="DP43" i="1"/>
  <c r="DO43" i="1"/>
  <c r="DN43" i="1"/>
  <c r="DK43" i="1"/>
  <c r="DJ43" i="1"/>
  <c r="DI43" i="1"/>
  <c r="DH43" i="1"/>
  <c r="DG43" i="1"/>
  <c r="DF43" i="1"/>
  <c r="DE43" i="1"/>
  <c r="DD43" i="1"/>
  <c r="DB43" i="1"/>
  <c r="DA43" i="1"/>
  <c r="CV43" i="1"/>
  <c r="CU43" i="1"/>
  <c r="CT43" i="1"/>
  <c r="CS43" i="1"/>
  <c r="GN43" i="1" s="1"/>
  <c r="CR43" i="1"/>
  <c r="GM43" i="1" s="1"/>
  <c r="CQ43" i="1"/>
  <c r="GL43" i="1" s="1"/>
  <c r="CP43" i="1"/>
  <c r="GJ43" i="1" s="1"/>
  <c r="GK43" i="1" s="1"/>
  <c r="CO43" i="1"/>
  <c r="DZ43" i="1" s="1"/>
  <c r="CN43" i="1"/>
  <c r="DY43" i="1" s="1"/>
  <c r="CM43" i="1"/>
  <c r="DX43" i="1" s="1"/>
  <c r="CL43" i="1"/>
  <c r="DW43" i="1" s="1"/>
  <c r="CG43" i="1" a="1"/>
  <c r="CG43" i="1" s="1"/>
  <c r="CF43" i="1"/>
  <c r="AV43" i="1"/>
  <c r="G43" i="1"/>
  <c r="HX33" i="1" a="1"/>
  <c r="HX33" i="1" s="1"/>
  <c r="IW33" i="1" s="1"/>
  <c r="HW33" i="1" a="1"/>
  <c r="HW33" i="1" s="1"/>
  <c r="IV33" i="1" s="1"/>
  <c r="HV33" i="1" a="1"/>
  <c r="HV33" i="1" s="1"/>
  <c r="IU33" i="1" s="1"/>
  <c r="HU33" i="1" a="1"/>
  <c r="HU33" i="1" s="1"/>
  <c r="IT33" i="1" s="1"/>
  <c r="HT33" i="1" a="1"/>
  <c r="HT33" i="1" s="1"/>
  <c r="IS33" i="1" s="1"/>
  <c r="HS33" i="1" a="1"/>
  <c r="HS33" i="1" s="1"/>
  <c r="IR33" i="1" s="1"/>
  <c r="HR33" i="1" a="1"/>
  <c r="HR33" i="1" s="1"/>
  <c r="IQ33" i="1" s="1"/>
  <c r="HQ33" i="1" a="1"/>
  <c r="HQ33" i="1" s="1"/>
  <c r="IP33" i="1" s="1"/>
  <c r="HP33" i="1" a="1"/>
  <c r="HP33" i="1" s="1"/>
  <c r="IO33" i="1" s="1"/>
  <c r="HL33" i="1"/>
  <c r="HJ33" i="1"/>
  <c r="HH33" i="1"/>
  <c r="HI33" i="1" s="1"/>
  <c r="HB33" i="1"/>
  <c r="HA33" i="1"/>
  <c r="GZ33" i="1"/>
  <c r="GY33" i="1"/>
  <c r="GX33" i="1"/>
  <c r="GW33" i="1"/>
  <c r="GV33" i="1"/>
  <c r="GU33" i="1"/>
  <c r="GT33" i="1"/>
  <c r="GP33" i="1"/>
  <c r="GI33" i="1"/>
  <c r="GH33" i="1"/>
  <c r="GG33" i="1"/>
  <c r="GF33" i="1"/>
  <c r="GE33" i="1"/>
  <c r="GB33" i="1"/>
  <c r="GA33" i="1"/>
  <c r="FZ33" i="1"/>
  <c r="FY33" i="1"/>
  <c r="FW33" i="1"/>
  <c r="FV33" i="1"/>
  <c r="FU33" i="1"/>
  <c r="FT33" i="1"/>
  <c r="FS33" i="1"/>
  <c r="FR33" i="1"/>
  <c r="FQ33" i="1"/>
  <c r="FJ33" i="1"/>
  <c r="FI33" i="1"/>
  <c r="FH33" i="1"/>
  <c r="FG33" i="1"/>
  <c r="FF33" i="1"/>
  <c r="FE33" i="1"/>
  <c r="FD33" i="1"/>
  <c r="FB33" i="1"/>
  <c r="FA33" i="1"/>
  <c r="EZ33" i="1"/>
  <c r="EY33" i="1"/>
  <c r="EX33" i="1"/>
  <c r="EW33" i="1"/>
  <c r="EV33" i="1"/>
  <c r="EU33" i="1"/>
  <c r="ET33" i="1"/>
  <c r="ES33" i="1"/>
  <c r="ER33" i="1"/>
  <c r="EQ33" i="1"/>
  <c r="EP33" i="1"/>
  <c r="EO33" i="1"/>
  <c r="EN33" i="1"/>
  <c r="EM33" i="1"/>
  <c r="EL33" i="1"/>
  <c r="EK33" i="1"/>
  <c r="EJ33" i="1"/>
  <c r="EI33" i="1"/>
  <c r="EH33" i="1"/>
  <c r="EG33" i="1"/>
  <c r="EF33" i="1"/>
  <c r="EE33" i="1"/>
  <c r="ED33" i="1"/>
  <c r="EC33" i="1"/>
  <c r="EB33" i="1"/>
  <c r="EA33" i="1"/>
  <c r="DU33" i="1"/>
  <c r="DT33" i="1"/>
  <c r="DS33" i="1"/>
  <c r="DR33" i="1"/>
  <c r="DQ33" i="1"/>
  <c r="DP33" i="1"/>
  <c r="DO33" i="1"/>
  <c r="DN33" i="1"/>
  <c r="DK33" i="1"/>
  <c r="DJ33" i="1"/>
  <c r="DI33" i="1"/>
  <c r="DH33" i="1"/>
  <c r="DG33" i="1"/>
  <c r="DF33" i="1"/>
  <c r="DE33" i="1"/>
  <c r="DD33" i="1"/>
  <c r="DB33" i="1"/>
  <c r="DA33" i="1"/>
  <c r="CV33" i="1"/>
  <c r="CU33" i="1"/>
  <c r="CT33" i="1"/>
  <c r="CS33" i="1"/>
  <c r="GN33" i="1" s="1"/>
  <c r="CR33" i="1"/>
  <c r="GM33" i="1" s="1"/>
  <c r="CQ33" i="1"/>
  <c r="GL33" i="1" s="1"/>
  <c r="CP33" i="1"/>
  <c r="GJ33" i="1" s="1"/>
  <c r="GK33" i="1" s="1"/>
  <c r="CO33" i="1"/>
  <c r="DZ33" i="1" s="1"/>
  <c r="CN33" i="1"/>
  <c r="DY33" i="1" s="1"/>
  <c r="CM33" i="1"/>
  <c r="DX33" i="1" s="1"/>
  <c r="CL33" i="1"/>
  <c r="DW33" i="1" s="1"/>
  <c r="CG33" i="1" a="1"/>
  <c r="CG33" i="1" s="1"/>
  <c r="CF33" i="1"/>
  <c r="AV33" i="1"/>
  <c r="G33" i="1"/>
  <c r="HX21" i="1" a="1"/>
  <c r="HX21" i="1" s="1"/>
  <c r="IW21" i="1" s="1"/>
  <c r="HW21" i="1" a="1"/>
  <c r="HW21" i="1" s="1"/>
  <c r="IV21" i="1" s="1"/>
  <c r="HV21" i="1" a="1"/>
  <c r="HV21" i="1" s="1"/>
  <c r="IU21" i="1" s="1"/>
  <c r="HU21" i="1" a="1"/>
  <c r="HU21" i="1" s="1"/>
  <c r="IT21" i="1" s="1"/>
  <c r="HT21" i="1" a="1"/>
  <c r="HT21" i="1" s="1"/>
  <c r="IS21" i="1" s="1"/>
  <c r="HS21" i="1" a="1"/>
  <c r="HS21" i="1" s="1"/>
  <c r="IR21" i="1" s="1"/>
  <c r="HR21" i="1" a="1"/>
  <c r="HR21" i="1" s="1"/>
  <c r="IQ21" i="1" s="1"/>
  <c r="HQ21" i="1" a="1"/>
  <c r="HQ21" i="1" s="1"/>
  <c r="IP21" i="1" s="1"/>
  <c r="HP21" i="1" a="1"/>
  <c r="HP21" i="1" s="1"/>
  <c r="IO21" i="1" s="1"/>
  <c r="HL21" i="1"/>
  <c r="HJ21" i="1"/>
  <c r="HH21" i="1"/>
  <c r="HI21" i="1" s="1"/>
  <c r="HB21" i="1"/>
  <c r="HA21" i="1"/>
  <c r="GZ21" i="1"/>
  <c r="GY21" i="1"/>
  <c r="GX21" i="1"/>
  <c r="GW21" i="1"/>
  <c r="GV21" i="1"/>
  <c r="GU21" i="1"/>
  <c r="GT21" i="1"/>
  <c r="GP21" i="1"/>
  <c r="GI21" i="1"/>
  <c r="GH21" i="1"/>
  <c r="GG21" i="1"/>
  <c r="GF21" i="1"/>
  <c r="GE21" i="1"/>
  <c r="GB21" i="1"/>
  <c r="GA21" i="1"/>
  <c r="FZ21" i="1"/>
  <c r="FY21" i="1"/>
  <c r="FW21" i="1"/>
  <c r="FV21" i="1"/>
  <c r="FU21" i="1"/>
  <c r="FT21" i="1"/>
  <c r="FS21" i="1"/>
  <c r="FR21" i="1"/>
  <c r="FQ21" i="1"/>
  <c r="FJ21" i="1"/>
  <c r="FI21" i="1"/>
  <c r="FH21" i="1"/>
  <c r="FG21" i="1"/>
  <c r="FF21" i="1"/>
  <c r="FE21" i="1"/>
  <c r="FD21" i="1"/>
  <c r="FB21" i="1"/>
  <c r="FA21" i="1"/>
  <c r="EZ21" i="1"/>
  <c r="EY21" i="1"/>
  <c r="EX21" i="1"/>
  <c r="EW21" i="1"/>
  <c r="EV21" i="1"/>
  <c r="EU21" i="1"/>
  <c r="ET21" i="1"/>
  <c r="ES21" i="1"/>
  <c r="ER21" i="1"/>
  <c r="EQ21" i="1"/>
  <c r="EP21" i="1"/>
  <c r="EO21" i="1"/>
  <c r="EN21" i="1"/>
  <c r="EM21" i="1"/>
  <c r="EL21" i="1"/>
  <c r="EK21" i="1"/>
  <c r="EJ21" i="1"/>
  <c r="EI21" i="1"/>
  <c r="EH21" i="1"/>
  <c r="EG21" i="1"/>
  <c r="EF21" i="1"/>
  <c r="EE21" i="1"/>
  <c r="ED21" i="1"/>
  <c r="EC21" i="1"/>
  <c r="EB21" i="1"/>
  <c r="EA21" i="1"/>
  <c r="DU21" i="1"/>
  <c r="DT21" i="1"/>
  <c r="DS21" i="1"/>
  <c r="DR21" i="1"/>
  <c r="DQ21" i="1"/>
  <c r="DP21" i="1"/>
  <c r="DO21" i="1"/>
  <c r="DN21" i="1"/>
  <c r="DK21" i="1"/>
  <c r="DJ21" i="1"/>
  <c r="DI21" i="1"/>
  <c r="DH21" i="1"/>
  <c r="DG21" i="1"/>
  <c r="DF21" i="1"/>
  <c r="DE21" i="1"/>
  <c r="DD21" i="1"/>
  <c r="DB21" i="1"/>
  <c r="DA21" i="1"/>
  <c r="CV21" i="1"/>
  <c r="CU21" i="1"/>
  <c r="CT21" i="1"/>
  <c r="CS21" i="1"/>
  <c r="GN21" i="1" s="1"/>
  <c r="CR21" i="1"/>
  <c r="GM21" i="1" s="1"/>
  <c r="CQ21" i="1"/>
  <c r="GL21" i="1" s="1"/>
  <c r="CP21" i="1"/>
  <c r="GJ21" i="1" s="1"/>
  <c r="GK21" i="1" s="1"/>
  <c r="CO21" i="1"/>
  <c r="DZ21" i="1" s="1"/>
  <c r="CN21" i="1"/>
  <c r="DY21" i="1" s="1"/>
  <c r="CM21" i="1"/>
  <c r="DX21" i="1" s="1"/>
  <c r="CL21" i="1"/>
  <c r="DW21" i="1" s="1"/>
  <c r="CG21" i="1" a="1"/>
  <c r="CG21" i="1" s="1"/>
  <c r="CF21" i="1"/>
  <c r="AV21" i="1"/>
  <c r="G21" i="1"/>
  <c r="HX22" i="1" a="1"/>
  <c r="HX22" i="1" s="1"/>
  <c r="IW22" i="1" s="1"/>
  <c r="HW22" i="1" a="1"/>
  <c r="HW22" i="1" s="1"/>
  <c r="IV22" i="1" s="1"/>
  <c r="HV22" i="1" a="1"/>
  <c r="HV22" i="1" s="1"/>
  <c r="IU22" i="1" s="1"/>
  <c r="HU22" i="1" a="1"/>
  <c r="HU22" i="1" s="1"/>
  <c r="IT22" i="1" s="1"/>
  <c r="HT22" i="1" a="1"/>
  <c r="HT22" i="1" s="1"/>
  <c r="IS22" i="1" s="1"/>
  <c r="HS22" i="1" a="1"/>
  <c r="HS22" i="1" s="1"/>
  <c r="IR22" i="1" s="1"/>
  <c r="HR22" i="1" a="1"/>
  <c r="HR22" i="1" s="1"/>
  <c r="IQ22" i="1" s="1"/>
  <c r="HQ22" i="1" a="1"/>
  <c r="HQ22" i="1" s="1"/>
  <c r="IP22" i="1" s="1"/>
  <c r="HP22" i="1" a="1"/>
  <c r="HP22" i="1" s="1"/>
  <c r="IO22" i="1" s="1"/>
  <c r="HL22" i="1"/>
  <c r="HJ22" i="1"/>
  <c r="HH22" i="1"/>
  <c r="HI22" i="1" s="1"/>
  <c r="HB22" i="1"/>
  <c r="HA22" i="1"/>
  <c r="GZ22" i="1"/>
  <c r="GY22" i="1"/>
  <c r="GX22" i="1"/>
  <c r="GW22" i="1"/>
  <c r="GV22" i="1"/>
  <c r="GU22" i="1"/>
  <c r="GT22" i="1"/>
  <c r="GP22" i="1"/>
  <c r="GI22" i="1"/>
  <c r="GH22" i="1"/>
  <c r="GG22" i="1"/>
  <c r="GF22" i="1"/>
  <c r="GE22" i="1"/>
  <c r="GB22" i="1"/>
  <c r="GA22" i="1"/>
  <c r="FZ22" i="1"/>
  <c r="FY22" i="1"/>
  <c r="FW22" i="1"/>
  <c r="FV22" i="1"/>
  <c r="FU22" i="1"/>
  <c r="FT22" i="1"/>
  <c r="FS22" i="1"/>
  <c r="FR22" i="1"/>
  <c r="FQ22" i="1"/>
  <c r="FJ22" i="1"/>
  <c r="FI22" i="1"/>
  <c r="FH22" i="1"/>
  <c r="FG22" i="1"/>
  <c r="FF22" i="1"/>
  <c r="FP22" i="1" s="1"/>
  <c r="FE22" i="1"/>
  <c r="FD22" i="1"/>
  <c r="FB22" i="1"/>
  <c r="FA22" i="1"/>
  <c r="EZ22" i="1"/>
  <c r="EY22" i="1"/>
  <c r="EX22" i="1"/>
  <c r="EW22" i="1"/>
  <c r="EV22" i="1"/>
  <c r="EU22" i="1"/>
  <c r="ET22" i="1"/>
  <c r="ES22" i="1"/>
  <c r="ER22" i="1"/>
  <c r="EQ22" i="1"/>
  <c r="EP22" i="1"/>
  <c r="EO22" i="1"/>
  <c r="EN22" i="1"/>
  <c r="EM22" i="1"/>
  <c r="EL22" i="1"/>
  <c r="EK22" i="1"/>
  <c r="EJ22" i="1"/>
  <c r="EI22" i="1"/>
  <c r="EH22" i="1"/>
  <c r="EG22" i="1"/>
  <c r="EF22" i="1"/>
  <c r="EE22" i="1"/>
  <c r="ED22" i="1"/>
  <c r="EC22" i="1"/>
  <c r="EB22" i="1"/>
  <c r="EA22" i="1"/>
  <c r="DU22" i="1"/>
  <c r="DT22" i="1"/>
  <c r="DS22" i="1"/>
  <c r="DR22" i="1"/>
  <c r="DQ22" i="1"/>
  <c r="DP22" i="1"/>
  <c r="DO22" i="1"/>
  <c r="DN22" i="1"/>
  <c r="DK22" i="1"/>
  <c r="DJ22" i="1"/>
  <c r="DI22" i="1"/>
  <c r="DH22" i="1"/>
  <c r="DG22" i="1"/>
  <c r="DF22" i="1"/>
  <c r="DE22" i="1"/>
  <c r="DD22" i="1"/>
  <c r="DB22" i="1"/>
  <c r="DA22" i="1"/>
  <c r="CV22" i="1"/>
  <c r="CU22" i="1"/>
  <c r="CT22" i="1"/>
  <c r="CS22" i="1"/>
  <c r="GN22" i="1" s="1"/>
  <c r="CR22" i="1"/>
  <c r="GM22" i="1" s="1"/>
  <c r="CQ22" i="1"/>
  <c r="GL22" i="1" s="1"/>
  <c r="CP22" i="1"/>
  <c r="GJ22" i="1" s="1"/>
  <c r="GK22" i="1" s="1"/>
  <c r="CO22" i="1"/>
  <c r="DZ22" i="1" s="1"/>
  <c r="CN22" i="1"/>
  <c r="DY22" i="1" s="1"/>
  <c r="CM22" i="1"/>
  <c r="DX22" i="1" s="1"/>
  <c r="CL22" i="1"/>
  <c r="DW22" i="1" s="1"/>
  <c r="CG22" i="1" a="1"/>
  <c r="CG22" i="1" s="1"/>
  <c r="CF22" i="1"/>
  <c r="AV22" i="1"/>
  <c r="G22" i="1"/>
  <c r="HX17" i="1" a="1"/>
  <c r="HX17" i="1" s="1"/>
  <c r="IW17" i="1" s="1"/>
  <c r="HW17" i="1" a="1"/>
  <c r="HW17" i="1" s="1"/>
  <c r="IV17" i="1" s="1"/>
  <c r="HV17" i="1" a="1"/>
  <c r="HV17" i="1" s="1"/>
  <c r="IU17" i="1" s="1"/>
  <c r="HU17" i="1" a="1"/>
  <c r="HU17" i="1" s="1"/>
  <c r="IT17" i="1" s="1"/>
  <c r="HT17" i="1" a="1"/>
  <c r="HT17" i="1" s="1"/>
  <c r="IS17" i="1" s="1"/>
  <c r="HS17" i="1" a="1"/>
  <c r="HS17" i="1" s="1"/>
  <c r="IR17" i="1" s="1"/>
  <c r="HR17" i="1" a="1"/>
  <c r="HR17" i="1" s="1"/>
  <c r="IQ17" i="1" s="1"/>
  <c r="HQ17" i="1" a="1"/>
  <c r="HQ17" i="1" s="1"/>
  <c r="IP17" i="1" s="1"/>
  <c r="HP17" i="1" a="1"/>
  <c r="HP17" i="1" s="1"/>
  <c r="IO17" i="1" s="1"/>
  <c r="HL17" i="1"/>
  <c r="HJ17" i="1"/>
  <c r="HH17" i="1"/>
  <c r="HB17" i="1"/>
  <c r="HA17" i="1"/>
  <c r="GZ17" i="1"/>
  <c r="GY17" i="1"/>
  <c r="GX17" i="1"/>
  <c r="GW17" i="1"/>
  <c r="GV17" i="1"/>
  <c r="GU17" i="1"/>
  <c r="GT17" i="1"/>
  <c r="GP17" i="1"/>
  <c r="GI17" i="1"/>
  <c r="GH17" i="1"/>
  <c r="GG17" i="1"/>
  <c r="GF17" i="1"/>
  <c r="GE17" i="1"/>
  <c r="GB17" i="1"/>
  <c r="GA17" i="1"/>
  <c r="FZ17" i="1"/>
  <c r="FY17" i="1"/>
  <c r="FW17" i="1"/>
  <c r="FV17" i="1"/>
  <c r="FU17" i="1"/>
  <c r="FT17" i="1"/>
  <c r="FS17" i="1"/>
  <c r="FR17" i="1"/>
  <c r="FQ17" i="1"/>
  <c r="FJ17" i="1"/>
  <c r="FI17" i="1"/>
  <c r="FH17" i="1"/>
  <c r="FG17" i="1"/>
  <c r="FF17" i="1"/>
  <c r="FP17" i="1" s="1"/>
  <c r="FE17" i="1"/>
  <c r="FD17" i="1"/>
  <c r="FB17" i="1"/>
  <c r="FA17" i="1"/>
  <c r="EZ17" i="1"/>
  <c r="EY17" i="1"/>
  <c r="EX17" i="1"/>
  <c r="EW17" i="1"/>
  <c r="EV17" i="1"/>
  <c r="EU17" i="1"/>
  <c r="ET17" i="1"/>
  <c r="ES17" i="1"/>
  <c r="ER17" i="1"/>
  <c r="EQ17" i="1"/>
  <c r="EP17" i="1"/>
  <c r="EO17" i="1"/>
  <c r="EN17" i="1"/>
  <c r="EM17" i="1"/>
  <c r="EL17" i="1"/>
  <c r="EK17" i="1"/>
  <c r="EJ17" i="1"/>
  <c r="EI17" i="1"/>
  <c r="EH17" i="1"/>
  <c r="EG17" i="1"/>
  <c r="EF17" i="1"/>
  <c r="EE17" i="1"/>
  <c r="ED17" i="1"/>
  <c r="EC17" i="1"/>
  <c r="EB17" i="1"/>
  <c r="EA17" i="1"/>
  <c r="DU17" i="1"/>
  <c r="DT17" i="1"/>
  <c r="DS17" i="1"/>
  <c r="DR17" i="1"/>
  <c r="DQ17" i="1"/>
  <c r="DP17" i="1"/>
  <c r="DO17" i="1"/>
  <c r="DN17" i="1"/>
  <c r="DK17" i="1"/>
  <c r="DJ17" i="1"/>
  <c r="DI17" i="1"/>
  <c r="DH17" i="1"/>
  <c r="DG17" i="1"/>
  <c r="DF17" i="1"/>
  <c r="DE17" i="1"/>
  <c r="DD17" i="1"/>
  <c r="DB17" i="1"/>
  <c r="DA17" i="1"/>
  <c r="CV17" i="1"/>
  <c r="CU17" i="1"/>
  <c r="CT17" i="1"/>
  <c r="CS17" i="1"/>
  <c r="GN17" i="1" s="1"/>
  <c r="CR17" i="1"/>
  <c r="GM17" i="1" s="1"/>
  <c r="CQ17" i="1"/>
  <c r="GL17" i="1" s="1"/>
  <c r="CP17" i="1"/>
  <c r="GJ17" i="1" s="1"/>
  <c r="GK17" i="1" s="1"/>
  <c r="CO17" i="1"/>
  <c r="DZ17" i="1" s="1"/>
  <c r="CN17" i="1"/>
  <c r="DY17" i="1" s="1"/>
  <c r="CM17" i="1"/>
  <c r="DX17" i="1" s="1"/>
  <c r="CL17" i="1"/>
  <c r="DW17" i="1" s="1"/>
  <c r="CG17" i="1" a="1"/>
  <c r="CG17" i="1" s="1"/>
  <c r="IN17" i="1" s="1"/>
  <c r="IX17" i="1" s="1"/>
  <c r="CF17" i="1"/>
  <c r="AV17" i="1"/>
  <c r="G17" i="1"/>
  <c r="HX16" i="1" a="1"/>
  <c r="HX16" i="1" s="1"/>
  <c r="IW16" i="1" s="1"/>
  <c r="HW16" i="1" a="1"/>
  <c r="HW16" i="1" s="1"/>
  <c r="IV16" i="1" s="1"/>
  <c r="HV16" i="1" a="1"/>
  <c r="HV16" i="1" s="1"/>
  <c r="IU16" i="1" s="1"/>
  <c r="HU16" i="1" a="1"/>
  <c r="HU16" i="1" s="1"/>
  <c r="IT16" i="1" s="1"/>
  <c r="HT16" i="1" a="1"/>
  <c r="HT16" i="1" s="1"/>
  <c r="IS16" i="1" s="1"/>
  <c r="HS16" i="1" a="1"/>
  <c r="HS16" i="1" s="1"/>
  <c r="IR16" i="1" s="1"/>
  <c r="HR16" i="1" a="1"/>
  <c r="HR16" i="1" s="1"/>
  <c r="IQ16" i="1" s="1"/>
  <c r="HQ16" i="1" a="1"/>
  <c r="HQ16" i="1" s="1"/>
  <c r="IP16" i="1" s="1"/>
  <c r="HP16" i="1" a="1"/>
  <c r="HP16" i="1" s="1"/>
  <c r="IO16" i="1" s="1"/>
  <c r="HL16" i="1"/>
  <c r="HJ16" i="1"/>
  <c r="HH16" i="1"/>
  <c r="HB16" i="1"/>
  <c r="HA16" i="1"/>
  <c r="GZ16" i="1"/>
  <c r="GY16" i="1"/>
  <c r="GX16" i="1"/>
  <c r="GW16" i="1"/>
  <c r="GV16" i="1"/>
  <c r="GU16" i="1"/>
  <c r="GT16" i="1"/>
  <c r="GP16" i="1"/>
  <c r="GI16" i="1"/>
  <c r="GH16" i="1"/>
  <c r="GG16" i="1"/>
  <c r="GF16" i="1"/>
  <c r="GE16" i="1"/>
  <c r="GB16" i="1"/>
  <c r="GA16" i="1"/>
  <c r="FZ16" i="1"/>
  <c r="FY16" i="1"/>
  <c r="FW16" i="1"/>
  <c r="FV16" i="1"/>
  <c r="FU16" i="1"/>
  <c r="FT16" i="1"/>
  <c r="FS16" i="1"/>
  <c r="FR16" i="1"/>
  <c r="FQ16" i="1"/>
  <c r="FJ16" i="1"/>
  <c r="FI16" i="1"/>
  <c r="FH16" i="1"/>
  <c r="FG16" i="1"/>
  <c r="FF16" i="1"/>
  <c r="FE16" i="1"/>
  <c r="FD16" i="1"/>
  <c r="FB16" i="1"/>
  <c r="FA16" i="1"/>
  <c r="EZ16" i="1"/>
  <c r="EY16" i="1"/>
  <c r="EX16" i="1"/>
  <c r="EW16" i="1"/>
  <c r="EV16" i="1"/>
  <c r="EU16" i="1"/>
  <c r="ET16" i="1"/>
  <c r="ES16" i="1"/>
  <c r="ER16" i="1"/>
  <c r="EQ16" i="1"/>
  <c r="EP16" i="1"/>
  <c r="EO16" i="1"/>
  <c r="EN16" i="1"/>
  <c r="EM16" i="1"/>
  <c r="EL16" i="1"/>
  <c r="EK16" i="1"/>
  <c r="EJ16" i="1"/>
  <c r="EI16" i="1"/>
  <c r="EH16" i="1"/>
  <c r="EG16" i="1"/>
  <c r="EF16" i="1"/>
  <c r="EE16" i="1"/>
  <c r="ED16" i="1"/>
  <c r="EC16" i="1"/>
  <c r="EB16" i="1"/>
  <c r="EA16" i="1"/>
  <c r="DU16" i="1"/>
  <c r="DT16" i="1"/>
  <c r="DS16" i="1"/>
  <c r="DR16" i="1"/>
  <c r="DQ16" i="1"/>
  <c r="DP16" i="1"/>
  <c r="DO16" i="1"/>
  <c r="DN16" i="1"/>
  <c r="DK16" i="1"/>
  <c r="DJ16" i="1"/>
  <c r="DI16" i="1"/>
  <c r="DH16" i="1"/>
  <c r="DG16" i="1"/>
  <c r="DF16" i="1"/>
  <c r="DE16" i="1"/>
  <c r="DD16" i="1"/>
  <c r="DB16" i="1"/>
  <c r="DA16" i="1"/>
  <c r="CV16" i="1"/>
  <c r="CU16" i="1"/>
  <c r="CT16" i="1"/>
  <c r="CS16" i="1"/>
  <c r="GN16" i="1" s="1"/>
  <c r="CR16" i="1"/>
  <c r="GM16" i="1" s="1"/>
  <c r="CQ16" i="1"/>
  <c r="GL16" i="1" s="1"/>
  <c r="CP16" i="1"/>
  <c r="GJ16" i="1" s="1"/>
  <c r="GK16" i="1" s="1"/>
  <c r="CO16" i="1"/>
  <c r="DZ16" i="1" s="1"/>
  <c r="CN16" i="1"/>
  <c r="DY16" i="1" s="1"/>
  <c r="CM16" i="1"/>
  <c r="DX16" i="1" s="1"/>
  <c r="CL16" i="1"/>
  <c r="DW16" i="1" s="1"/>
  <c r="CG16" i="1" a="1"/>
  <c r="CG16" i="1" s="1"/>
  <c r="CF16" i="1"/>
  <c r="AV16" i="1"/>
  <c r="G16" i="1"/>
  <c r="HX13" i="1" a="1"/>
  <c r="HX13" i="1" s="1"/>
  <c r="IW13" i="1" s="1"/>
  <c r="HW13" i="1" a="1"/>
  <c r="HW13" i="1" s="1"/>
  <c r="IV13" i="1" s="1"/>
  <c r="HV13" i="1" a="1"/>
  <c r="HV13" i="1" s="1"/>
  <c r="IU13" i="1" s="1"/>
  <c r="HU13" i="1" a="1"/>
  <c r="HU13" i="1" s="1"/>
  <c r="IT13" i="1" s="1"/>
  <c r="HT13" i="1" a="1"/>
  <c r="HT13" i="1" s="1"/>
  <c r="IS13" i="1" s="1"/>
  <c r="HS13" i="1" a="1"/>
  <c r="HS13" i="1" s="1"/>
  <c r="IR13" i="1" s="1"/>
  <c r="HR13" i="1" a="1"/>
  <c r="HR13" i="1" s="1"/>
  <c r="IQ13" i="1" s="1"/>
  <c r="HQ13" i="1" a="1"/>
  <c r="HQ13" i="1" s="1"/>
  <c r="IP13" i="1" s="1"/>
  <c r="HP13" i="1" a="1"/>
  <c r="HP13" i="1" s="1"/>
  <c r="IO13" i="1" s="1"/>
  <c r="HL13" i="1"/>
  <c r="HJ13" i="1"/>
  <c r="HH13" i="1"/>
  <c r="HI13" i="1" s="1"/>
  <c r="HB13" i="1"/>
  <c r="HA13" i="1"/>
  <c r="GZ13" i="1"/>
  <c r="GY13" i="1"/>
  <c r="GX13" i="1"/>
  <c r="GW13" i="1"/>
  <c r="GV13" i="1"/>
  <c r="GU13" i="1"/>
  <c r="GT13" i="1"/>
  <c r="GP13" i="1"/>
  <c r="GI13" i="1"/>
  <c r="GH13" i="1"/>
  <c r="GG13" i="1"/>
  <c r="GF13" i="1"/>
  <c r="GE13" i="1"/>
  <c r="GB13" i="1"/>
  <c r="GA13" i="1"/>
  <c r="FZ13" i="1"/>
  <c r="FY13" i="1"/>
  <c r="FW13" i="1"/>
  <c r="FV13" i="1"/>
  <c r="FU13" i="1"/>
  <c r="FT13" i="1"/>
  <c r="FS13" i="1"/>
  <c r="FR13" i="1"/>
  <c r="FQ13" i="1"/>
  <c r="FJ13" i="1"/>
  <c r="FI13" i="1"/>
  <c r="FH13" i="1"/>
  <c r="FG13" i="1"/>
  <c r="FF13" i="1"/>
  <c r="FP13" i="1" s="1"/>
  <c r="FE13" i="1"/>
  <c r="FD13" i="1"/>
  <c r="FB13" i="1"/>
  <c r="FA13" i="1"/>
  <c r="EZ13" i="1"/>
  <c r="EY13" i="1"/>
  <c r="EX13" i="1"/>
  <c r="EW13" i="1"/>
  <c r="EV13" i="1"/>
  <c r="EU13" i="1"/>
  <c r="ET13" i="1"/>
  <c r="ES13" i="1"/>
  <c r="ER13" i="1"/>
  <c r="EQ13" i="1"/>
  <c r="EP13" i="1"/>
  <c r="EO13" i="1"/>
  <c r="EN13" i="1"/>
  <c r="EM13" i="1"/>
  <c r="EL13" i="1"/>
  <c r="EK13" i="1"/>
  <c r="EJ13" i="1"/>
  <c r="EI13" i="1"/>
  <c r="EH13" i="1"/>
  <c r="EG13" i="1"/>
  <c r="EF13" i="1"/>
  <c r="EE13" i="1"/>
  <c r="ED13" i="1"/>
  <c r="EC13" i="1"/>
  <c r="EB13" i="1"/>
  <c r="EA13" i="1"/>
  <c r="DU13" i="1"/>
  <c r="DT13" i="1"/>
  <c r="DS13" i="1"/>
  <c r="DR13" i="1"/>
  <c r="DQ13" i="1"/>
  <c r="DP13" i="1"/>
  <c r="DO13" i="1"/>
  <c r="DN13" i="1"/>
  <c r="DK13" i="1"/>
  <c r="DJ13" i="1"/>
  <c r="DI13" i="1"/>
  <c r="DH13" i="1"/>
  <c r="DG13" i="1"/>
  <c r="DF13" i="1"/>
  <c r="DE13" i="1"/>
  <c r="DD13" i="1"/>
  <c r="DB13" i="1"/>
  <c r="DA13" i="1"/>
  <c r="CV13" i="1"/>
  <c r="CU13" i="1"/>
  <c r="CT13" i="1"/>
  <c r="CS13" i="1"/>
  <c r="GN13" i="1" s="1"/>
  <c r="CR13" i="1"/>
  <c r="GM13" i="1" s="1"/>
  <c r="CQ13" i="1"/>
  <c r="GL13" i="1" s="1"/>
  <c r="CP13" i="1"/>
  <c r="GJ13" i="1" s="1"/>
  <c r="GK13" i="1" s="1"/>
  <c r="CO13" i="1"/>
  <c r="DZ13" i="1" s="1"/>
  <c r="CN13" i="1"/>
  <c r="DY13" i="1" s="1"/>
  <c r="CM13" i="1"/>
  <c r="DX13" i="1" s="1"/>
  <c r="CL13" i="1"/>
  <c r="DW13" i="1" s="1"/>
  <c r="CG13" i="1" a="1"/>
  <c r="CG13" i="1" s="1"/>
  <c r="CK13" i="1" s="1"/>
  <c r="CZ13" i="1" s="1"/>
  <c r="CF13" i="1"/>
  <c r="AV13" i="1"/>
  <c r="G13" i="1"/>
  <c r="HX10" i="1" a="1"/>
  <c r="HX10" i="1" s="1"/>
  <c r="IW10" i="1" s="1"/>
  <c r="HW10" i="1" a="1"/>
  <c r="HW10" i="1" s="1"/>
  <c r="IV10" i="1" s="1"/>
  <c r="HV10" i="1" a="1"/>
  <c r="HV10" i="1" s="1"/>
  <c r="IU10" i="1" s="1"/>
  <c r="HU10" i="1" a="1"/>
  <c r="HU10" i="1" s="1"/>
  <c r="IT10" i="1" s="1"/>
  <c r="HT10" i="1" a="1"/>
  <c r="HT10" i="1" s="1"/>
  <c r="IS10" i="1" s="1"/>
  <c r="HS10" i="1" a="1"/>
  <c r="HS10" i="1" s="1"/>
  <c r="IR10" i="1" s="1"/>
  <c r="HR10" i="1" a="1"/>
  <c r="HR10" i="1" s="1"/>
  <c r="IQ10" i="1" s="1"/>
  <c r="HQ10" i="1" a="1"/>
  <c r="HQ10" i="1" s="1"/>
  <c r="IP10" i="1" s="1"/>
  <c r="HP10" i="1" a="1"/>
  <c r="HP10" i="1" s="1"/>
  <c r="IO10" i="1" s="1"/>
  <c r="HL10" i="1"/>
  <c r="HJ10" i="1"/>
  <c r="HH10" i="1"/>
  <c r="HB10" i="1"/>
  <c r="HA10" i="1"/>
  <c r="GZ10" i="1"/>
  <c r="GY10" i="1"/>
  <c r="GX10" i="1"/>
  <c r="GW10" i="1"/>
  <c r="GV10" i="1"/>
  <c r="GU10" i="1"/>
  <c r="GT10" i="1"/>
  <c r="GP10" i="1"/>
  <c r="GI10" i="1"/>
  <c r="GH10" i="1"/>
  <c r="GG10" i="1"/>
  <c r="GF10" i="1"/>
  <c r="GE10" i="1"/>
  <c r="GB10" i="1"/>
  <c r="GA10" i="1"/>
  <c r="FZ10" i="1"/>
  <c r="FY10" i="1"/>
  <c r="FW10" i="1"/>
  <c r="FV10" i="1"/>
  <c r="FU10" i="1"/>
  <c r="FT10" i="1"/>
  <c r="FS10" i="1"/>
  <c r="FR10" i="1"/>
  <c r="FQ10" i="1"/>
  <c r="FJ10" i="1"/>
  <c r="FI10" i="1"/>
  <c r="FH10" i="1"/>
  <c r="FG10" i="1"/>
  <c r="FF10" i="1"/>
  <c r="FP10" i="1" s="1"/>
  <c r="FE10" i="1"/>
  <c r="FD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U10" i="1"/>
  <c r="DT10" i="1"/>
  <c r="DS10" i="1"/>
  <c r="DR10" i="1"/>
  <c r="DQ10" i="1"/>
  <c r="DP10" i="1"/>
  <c r="DO10" i="1"/>
  <c r="DN10" i="1"/>
  <c r="DK10" i="1"/>
  <c r="DJ10" i="1"/>
  <c r="DI10" i="1"/>
  <c r="DH10" i="1"/>
  <c r="DG10" i="1"/>
  <c r="DF10" i="1"/>
  <c r="DE10" i="1"/>
  <c r="DD10" i="1"/>
  <c r="DB10" i="1"/>
  <c r="DA10" i="1"/>
  <c r="CV10" i="1"/>
  <c r="CU10" i="1"/>
  <c r="CT10" i="1"/>
  <c r="CS10" i="1"/>
  <c r="GN10" i="1" s="1"/>
  <c r="CR10" i="1"/>
  <c r="GM10" i="1" s="1"/>
  <c r="CQ10" i="1"/>
  <c r="GL10" i="1" s="1"/>
  <c r="CP10" i="1"/>
  <c r="GJ10" i="1" s="1"/>
  <c r="GK10" i="1" s="1"/>
  <c r="CO10" i="1"/>
  <c r="DZ10" i="1" s="1"/>
  <c r="CN10" i="1"/>
  <c r="DY10" i="1" s="1"/>
  <c r="CM10" i="1"/>
  <c r="DX10" i="1" s="1"/>
  <c r="CL10" i="1"/>
  <c r="DW10" i="1" s="1"/>
  <c r="CG10" i="1" a="1"/>
  <c r="CG10" i="1" s="1"/>
  <c r="IM10" i="1" s="1"/>
  <c r="CF10" i="1"/>
  <c r="AV10" i="1"/>
  <c r="G10" i="1"/>
  <c r="HX9" i="1" a="1"/>
  <c r="HX9" i="1" s="1"/>
  <c r="IW9" i="1" s="1"/>
  <c r="HW9" i="1" a="1"/>
  <c r="HW9" i="1" s="1"/>
  <c r="IV9" i="1" s="1"/>
  <c r="HV9" i="1" a="1"/>
  <c r="HV9" i="1" s="1"/>
  <c r="IU9" i="1" s="1"/>
  <c r="HU9" i="1" a="1"/>
  <c r="HU9" i="1" s="1"/>
  <c r="IT9" i="1" s="1"/>
  <c r="HT9" i="1" a="1"/>
  <c r="HT9" i="1" s="1"/>
  <c r="IS9" i="1" s="1"/>
  <c r="HS9" i="1" a="1"/>
  <c r="HS9" i="1" s="1"/>
  <c r="IR9" i="1" s="1"/>
  <c r="HR9" i="1" a="1"/>
  <c r="HR9" i="1" s="1"/>
  <c r="IQ9" i="1" s="1"/>
  <c r="HQ9" i="1" a="1"/>
  <c r="HQ9" i="1" s="1"/>
  <c r="IP9" i="1" s="1"/>
  <c r="HP9" i="1" a="1"/>
  <c r="HP9" i="1" s="1"/>
  <c r="IO9" i="1" s="1"/>
  <c r="HL9" i="1"/>
  <c r="HJ9" i="1"/>
  <c r="HH9" i="1"/>
  <c r="HI9" i="1" s="1"/>
  <c r="HB9" i="1"/>
  <c r="HA9" i="1"/>
  <c r="GZ9" i="1"/>
  <c r="GY9" i="1"/>
  <c r="GX9" i="1"/>
  <c r="GW9" i="1"/>
  <c r="GV9" i="1"/>
  <c r="GU9" i="1"/>
  <c r="GT9" i="1"/>
  <c r="GP9" i="1"/>
  <c r="GI9" i="1"/>
  <c r="GH9" i="1"/>
  <c r="GG9" i="1"/>
  <c r="GF9" i="1"/>
  <c r="GE9" i="1"/>
  <c r="GB9" i="1"/>
  <c r="GA9" i="1"/>
  <c r="FZ9" i="1"/>
  <c r="FY9" i="1"/>
  <c r="FW9" i="1"/>
  <c r="FV9" i="1"/>
  <c r="FU9" i="1"/>
  <c r="FT9" i="1"/>
  <c r="FS9" i="1"/>
  <c r="FR9" i="1"/>
  <c r="FQ9" i="1"/>
  <c r="FJ9" i="1"/>
  <c r="FI9" i="1"/>
  <c r="FH9" i="1"/>
  <c r="FG9" i="1"/>
  <c r="FF9" i="1"/>
  <c r="FP9" i="1" s="1"/>
  <c r="FE9" i="1"/>
  <c r="FD9" i="1"/>
  <c r="FB9" i="1"/>
  <c r="FA9" i="1"/>
  <c r="EZ9" i="1"/>
  <c r="EY9" i="1"/>
  <c r="EX9" i="1"/>
  <c r="EW9" i="1"/>
  <c r="EV9" i="1"/>
  <c r="EU9" i="1"/>
  <c r="ET9" i="1"/>
  <c r="ES9" i="1"/>
  <c r="ER9" i="1"/>
  <c r="EQ9" i="1"/>
  <c r="EP9" i="1"/>
  <c r="EO9" i="1"/>
  <c r="EN9" i="1"/>
  <c r="EM9" i="1"/>
  <c r="EL9" i="1"/>
  <c r="EK9" i="1"/>
  <c r="EJ9" i="1"/>
  <c r="EI9" i="1"/>
  <c r="EH9" i="1"/>
  <c r="EG9" i="1"/>
  <c r="EF9" i="1"/>
  <c r="EE9" i="1"/>
  <c r="ED9" i="1"/>
  <c r="EC9" i="1"/>
  <c r="EB9" i="1"/>
  <c r="EA9" i="1"/>
  <c r="DU9" i="1"/>
  <c r="DT9" i="1"/>
  <c r="DS9" i="1"/>
  <c r="DR9" i="1"/>
  <c r="DQ9" i="1"/>
  <c r="DP9" i="1"/>
  <c r="DO9" i="1"/>
  <c r="DN9" i="1"/>
  <c r="DK9" i="1"/>
  <c r="DJ9" i="1"/>
  <c r="DI9" i="1"/>
  <c r="DH9" i="1"/>
  <c r="DG9" i="1"/>
  <c r="DF9" i="1"/>
  <c r="DE9" i="1"/>
  <c r="DD9" i="1"/>
  <c r="DB9" i="1"/>
  <c r="DA9" i="1"/>
  <c r="CV9" i="1"/>
  <c r="CU9" i="1"/>
  <c r="CT9" i="1"/>
  <c r="CS9" i="1"/>
  <c r="GN9" i="1" s="1"/>
  <c r="CR9" i="1"/>
  <c r="GM9" i="1" s="1"/>
  <c r="CQ9" i="1"/>
  <c r="GL9" i="1" s="1"/>
  <c r="CP9" i="1"/>
  <c r="GJ9" i="1" s="1"/>
  <c r="GK9" i="1" s="1"/>
  <c r="CO9" i="1"/>
  <c r="DZ9" i="1" s="1"/>
  <c r="CN9" i="1"/>
  <c r="DY9" i="1" s="1"/>
  <c r="CM9" i="1"/>
  <c r="DX9" i="1" s="1"/>
  <c r="CL9" i="1"/>
  <c r="DW9" i="1" s="1"/>
  <c r="CG9" i="1" a="1"/>
  <c r="CG9" i="1" s="1"/>
  <c r="CF9" i="1"/>
  <c r="AV9" i="1"/>
  <c r="G9" i="1"/>
  <c r="HX8" i="1" a="1"/>
  <c r="HX8" i="1" s="1"/>
  <c r="IW8" i="1" s="1"/>
  <c r="HW8" i="1" a="1"/>
  <c r="HW8" i="1" s="1"/>
  <c r="IV8" i="1" s="1"/>
  <c r="HV8" i="1" a="1"/>
  <c r="HV8" i="1" s="1"/>
  <c r="IU8" i="1" s="1"/>
  <c r="HU8" i="1" a="1"/>
  <c r="HU8" i="1" s="1"/>
  <c r="IT8" i="1" s="1"/>
  <c r="HT8" i="1" a="1"/>
  <c r="HT8" i="1" s="1"/>
  <c r="IS8" i="1" s="1"/>
  <c r="HS8" i="1" a="1"/>
  <c r="HS8" i="1" s="1"/>
  <c r="IR8" i="1" s="1"/>
  <c r="HR8" i="1" a="1"/>
  <c r="HR8" i="1" s="1"/>
  <c r="IQ8" i="1" s="1"/>
  <c r="HQ8" i="1" a="1"/>
  <c r="HQ8" i="1" s="1"/>
  <c r="IP8" i="1" s="1"/>
  <c r="HP8" i="1" a="1"/>
  <c r="HP8" i="1" s="1"/>
  <c r="IO8" i="1" s="1"/>
  <c r="HL8" i="1"/>
  <c r="HJ8" i="1"/>
  <c r="HH8" i="1"/>
  <c r="HI8" i="1" s="1"/>
  <c r="HB8" i="1"/>
  <c r="HA8" i="1"/>
  <c r="GZ8" i="1"/>
  <c r="GY8" i="1"/>
  <c r="GX8" i="1"/>
  <c r="GW8" i="1"/>
  <c r="GV8" i="1"/>
  <c r="GU8" i="1"/>
  <c r="GT8" i="1"/>
  <c r="GP8" i="1"/>
  <c r="GI8" i="1"/>
  <c r="GH8" i="1"/>
  <c r="GG8" i="1"/>
  <c r="GF8" i="1"/>
  <c r="GE8" i="1"/>
  <c r="GB8" i="1"/>
  <c r="GA8" i="1"/>
  <c r="FZ8" i="1"/>
  <c r="FY8" i="1"/>
  <c r="FW8" i="1"/>
  <c r="FV8" i="1"/>
  <c r="FU8" i="1"/>
  <c r="FT8" i="1"/>
  <c r="FS8" i="1"/>
  <c r="FR8" i="1"/>
  <c r="FQ8" i="1"/>
  <c r="FJ8" i="1"/>
  <c r="FI8" i="1"/>
  <c r="FH8" i="1"/>
  <c r="FG8" i="1"/>
  <c r="FF8" i="1"/>
  <c r="FE8" i="1"/>
  <c r="FD8" i="1"/>
  <c r="FB8" i="1"/>
  <c r="FA8" i="1"/>
  <c r="EZ8" i="1"/>
  <c r="EY8" i="1"/>
  <c r="EX8" i="1"/>
  <c r="EW8" i="1"/>
  <c r="EV8" i="1"/>
  <c r="EU8" i="1"/>
  <c r="ET8" i="1"/>
  <c r="ES8" i="1"/>
  <c r="ER8" i="1"/>
  <c r="EQ8" i="1"/>
  <c r="EP8" i="1"/>
  <c r="EO8" i="1"/>
  <c r="EN8" i="1"/>
  <c r="EM8" i="1"/>
  <c r="EL8" i="1"/>
  <c r="EK8" i="1"/>
  <c r="EJ8" i="1"/>
  <c r="EI8" i="1"/>
  <c r="EH8" i="1"/>
  <c r="EG8" i="1"/>
  <c r="EF8" i="1"/>
  <c r="EE8" i="1"/>
  <c r="ED8" i="1"/>
  <c r="EC8" i="1"/>
  <c r="EB8" i="1"/>
  <c r="EA8" i="1"/>
  <c r="DU8" i="1"/>
  <c r="DT8" i="1"/>
  <c r="DS8" i="1"/>
  <c r="DR8" i="1"/>
  <c r="DQ8" i="1"/>
  <c r="DP8" i="1"/>
  <c r="DO8" i="1"/>
  <c r="DN8" i="1"/>
  <c r="DK8" i="1"/>
  <c r="DJ8" i="1"/>
  <c r="DI8" i="1"/>
  <c r="DH8" i="1"/>
  <c r="DG8" i="1"/>
  <c r="DF8" i="1"/>
  <c r="DE8" i="1"/>
  <c r="DD8" i="1"/>
  <c r="CV8" i="1"/>
  <c r="CT8" i="1"/>
  <c r="CS8" i="1"/>
  <c r="GN8" i="1" s="1"/>
  <c r="CR8" i="1"/>
  <c r="GM8" i="1" s="1"/>
  <c r="CQ8" i="1"/>
  <c r="GL8" i="1" s="1"/>
  <c r="CP8" i="1"/>
  <c r="GJ8" i="1" s="1"/>
  <c r="GK8" i="1" s="1"/>
  <c r="CO8" i="1"/>
  <c r="DZ8" i="1" s="1"/>
  <c r="CN8" i="1"/>
  <c r="DY8" i="1" s="1"/>
  <c r="CM8" i="1"/>
  <c r="DX8" i="1" s="1"/>
  <c r="CL8" i="1"/>
  <c r="DW8" i="1" s="1"/>
  <c r="CG8" i="1" a="1"/>
  <c r="CG8" i="1" s="1"/>
  <c r="CH8" i="1" s="1"/>
  <c r="CW8" i="1" s="1"/>
  <c r="CF8" i="1"/>
  <c r="AV8" i="1"/>
  <c r="R8" i="1"/>
  <c r="CU8" i="1" s="1"/>
  <c r="Q8" i="1"/>
  <c r="G8" i="1"/>
  <c r="HX7" i="1" a="1"/>
  <c r="HX7" i="1" s="1"/>
  <c r="IW7" i="1" s="1"/>
  <c r="HW7" i="1" a="1"/>
  <c r="HW7" i="1" s="1"/>
  <c r="IV7" i="1" s="1"/>
  <c r="HV7" i="1" a="1"/>
  <c r="HV7" i="1" s="1"/>
  <c r="IU7" i="1" s="1"/>
  <c r="HU7" i="1" a="1"/>
  <c r="HU7" i="1" s="1"/>
  <c r="IT7" i="1" s="1"/>
  <c r="HT7" i="1" a="1"/>
  <c r="HT7" i="1" s="1"/>
  <c r="IS7" i="1" s="1"/>
  <c r="HS7" i="1" a="1"/>
  <c r="HS7" i="1" s="1"/>
  <c r="IR7" i="1" s="1"/>
  <c r="HR7" i="1" a="1"/>
  <c r="HR7" i="1" s="1"/>
  <c r="IQ7" i="1" s="1"/>
  <c r="HQ7" i="1" a="1"/>
  <c r="HQ7" i="1" s="1"/>
  <c r="IP7" i="1" s="1"/>
  <c r="HP7" i="1" a="1"/>
  <c r="HP7" i="1" s="1"/>
  <c r="IO7" i="1" s="1"/>
  <c r="HL7" i="1"/>
  <c r="HJ7" i="1"/>
  <c r="HH7" i="1"/>
  <c r="HB7" i="1"/>
  <c r="HA7" i="1"/>
  <c r="GZ7" i="1"/>
  <c r="GY7" i="1"/>
  <c r="GX7" i="1"/>
  <c r="GW7" i="1"/>
  <c r="GV7" i="1"/>
  <c r="GU7" i="1"/>
  <c r="GT7" i="1"/>
  <c r="GP7" i="1"/>
  <c r="GI7" i="1"/>
  <c r="GH7" i="1"/>
  <c r="GG7" i="1"/>
  <c r="GF7" i="1"/>
  <c r="GE7" i="1"/>
  <c r="GB7" i="1"/>
  <c r="GA7" i="1"/>
  <c r="FZ7" i="1"/>
  <c r="FY7" i="1"/>
  <c r="FW7" i="1"/>
  <c r="FV7" i="1"/>
  <c r="FU7" i="1"/>
  <c r="FT7" i="1"/>
  <c r="FS7" i="1"/>
  <c r="FR7" i="1"/>
  <c r="FQ7" i="1"/>
  <c r="FJ7" i="1"/>
  <c r="FI7" i="1"/>
  <c r="FH7" i="1"/>
  <c r="FG7" i="1"/>
  <c r="FF7" i="1"/>
  <c r="FP7" i="1" s="1"/>
  <c r="FE7" i="1"/>
  <c r="FD7" i="1"/>
  <c r="FB7" i="1"/>
  <c r="FA7" i="1"/>
  <c r="EZ7" i="1"/>
  <c r="EY7" i="1"/>
  <c r="EX7" i="1"/>
  <c r="EW7" i="1"/>
  <c r="EV7" i="1"/>
  <c r="EU7" i="1"/>
  <c r="ET7" i="1"/>
  <c r="ES7" i="1"/>
  <c r="ER7" i="1"/>
  <c r="EQ7" i="1"/>
  <c r="EP7" i="1"/>
  <c r="EO7" i="1"/>
  <c r="EN7" i="1"/>
  <c r="EM7" i="1"/>
  <c r="EL7" i="1"/>
  <c r="EK7" i="1"/>
  <c r="EJ7" i="1"/>
  <c r="EI7" i="1"/>
  <c r="EH7" i="1"/>
  <c r="EG7" i="1"/>
  <c r="EF7" i="1"/>
  <c r="EE7" i="1"/>
  <c r="ED7" i="1"/>
  <c r="EC7" i="1"/>
  <c r="EB7" i="1"/>
  <c r="EA7" i="1"/>
  <c r="DU7" i="1"/>
  <c r="DT7" i="1"/>
  <c r="DS7" i="1"/>
  <c r="DR7" i="1"/>
  <c r="DQ7" i="1"/>
  <c r="DP7" i="1"/>
  <c r="DO7" i="1"/>
  <c r="DN7" i="1"/>
  <c r="DK7" i="1"/>
  <c r="DJ7" i="1"/>
  <c r="DI7" i="1"/>
  <c r="DH7" i="1"/>
  <c r="DG7" i="1"/>
  <c r="DF7" i="1"/>
  <c r="DE7" i="1"/>
  <c r="DD7" i="1"/>
  <c r="DB7" i="1"/>
  <c r="DA7" i="1"/>
  <c r="CV7" i="1"/>
  <c r="CT7" i="1"/>
  <c r="CS7" i="1"/>
  <c r="GN7" i="1" s="1"/>
  <c r="CR7" i="1"/>
  <c r="GM7" i="1" s="1"/>
  <c r="CQ7" i="1"/>
  <c r="GL7" i="1" s="1"/>
  <c r="CP7" i="1"/>
  <c r="GJ7" i="1" s="1"/>
  <c r="GK7" i="1" s="1"/>
  <c r="CO7" i="1"/>
  <c r="DZ7" i="1" s="1"/>
  <c r="CN7" i="1"/>
  <c r="DY7" i="1" s="1"/>
  <c r="CM7" i="1"/>
  <c r="DX7" i="1" s="1"/>
  <c r="CL7" i="1"/>
  <c r="DW7" i="1" s="1"/>
  <c r="CG7" i="1" a="1"/>
  <c r="CG7" i="1" s="1"/>
  <c r="CF7" i="1"/>
  <c r="AV7" i="1"/>
  <c r="R7" i="1"/>
  <c r="CU7" i="1" s="1"/>
  <c r="G7" i="1"/>
  <c r="HX5" i="1" a="1"/>
  <c r="HX5" i="1" s="1"/>
  <c r="IW5" i="1" s="1"/>
  <c r="HW5" i="1" a="1"/>
  <c r="HW5" i="1" s="1"/>
  <c r="IV5" i="1" s="1"/>
  <c r="HV5" i="1" a="1"/>
  <c r="HV5" i="1" s="1"/>
  <c r="IU5" i="1" s="1"/>
  <c r="HU5" i="1" a="1"/>
  <c r="HU5" i="1" s="1"/>
  <c r="IT5" i="1" s="1"/>
  <c r="HT5" i="1" a="1"/>
  <c r="HT5" i="1" s="1"/>
  <c r="IS5" i="1" s="1"/>
  <c r="HS5" i="1" a="1"/>
  <c r="HS5" i="1" s="1"/>
  <c r="IR5" i="1" s="1"/>
  <c r="HR5" i="1" a="1"/>
  <c r="HR5" i="1" s="1"/>
  <c r="IQ5" i="1" s="1"/>
  <c r="HQ5" i="1" a="1"/>
  <c r="HQ5" i="1" s="1"/>
  <c r="IP5" i="1" s="1"/>
  <c r="HP5" i="1" a="1"/>
  <c r="HP5" i="1" s="1"/>
  <c r="IO5" i="1" s="1"/>
  <c r="HL5" i="1"/>
  <c r="HJ5" i="1"/>
  <c r="HH5" i="1"/>
  <c r="HB5" i="1"/>
  <c r="HA5" i="1"/>
  <c r="GZ5" i="1"/>
  <c r="GY5" i="1"/>
  <c r="GX5" i="1"/>
  <c r="GW5" i="1"/>
  <c r="GV5" i="1"/>
  <c r="GU5" i="1"/>
  <c r="GT5" i="1"/>
  <c r="GP5" i="1"/>
  <c r="GI5" i="1"/>
  <c r="GH5" i="1"/>
  <c r="GG5" i="1"/>
  <c r="GF5" i="1"/>
  <c r="GE5" i="1"/>
  <c r="GB5" i="1"/>
  <c r="GA5" i="1"/>
  <c r="FZ5" i="1"/>
  <c r="FY5" i="1"/>
  <c r="FW5" i="1"/>
  <c r="FV5" i="1"/>
  <c r="FU5" i="1"/>
  <c r="FT5" i="1"/>
  <c r="FS5" i="1"/>
  <c r="FR5" i="1"/>
  <c r="FQ5" i="1"/>
  <c r="FJ5" i="1"/>
  <c r="FI5" i="1"/>
  <c r="FH5" i="1"/>
  <c r="FG5" i="1"/>
  <c r="FF5" i="1"/>
  <c r="FP5" i="1" s="1"/>
  <c r="FE5" i="1"/>
  <c r="FD5" i="1"/>
  <c r="FB5" i="1"/>
  <c r="FA5" i="1"/>
  <c r="EZ5" i="1"/>
  <c r="EY5" i="1"/>
  <c r="EX5" i="1"/>
  <c r="EW5" i="1"/>
  <c r="EV5" i="1"/>
  <c r="EU5" i="1"/>
  <c r="ET5" i="1"/>
  <c r="ES5" i="1"/>
  <c r="ER5" i="1"/>
  <c r="EQ5" i="1"/>
  <c r="EP5" i="1"/>
  <c r="EO5" i="1"/>
  <c r="EN5" i="1"/>
  <c r="EM5" i="1"/>
  <c r="EL5" i="1"/>
  <c r="EK5" i="1"/>
  <c r="EJ5" i="1"/>
  <c r="EI5" i="1"/>
  <c r="EH5" i="1"/>
  <c r="EG5" i="1"/>
  <c r="EF5" i="1"/>
  <c r="EE5" i="1"/>
  <c r="ED5" i="1"/>
  <c r="EC5" i="1"/>
  <c r="EB5" i="1"/>
  <c r="EA5" i="1"/>
  <c r="DU5" i="1"/>
  <c r="DT5" i="1"/>
  <c r="DS5" i="1"/>
  <c r="DR5" i="1"/>
  <c r="DQ5" i="1"/>
  <c r="DP5" i="1"/>
  <c r="DO5" i="1"/>
  <c r="DN5" i="1"/>
  <c r="DK5" i="1"/>
  <c r="DJ5" i="1"/>
  <c r="DI5" i="1"/>
  <c r="DH5" i="1"/>
  <c r="DG5" i="1"/>
  <c r="DF5" i="1"/>
  <c r="DE5" i="1"/>
  <c r="DD5" i="1"/>
  <c r="DB5" i="1"/>
  <c r="DA5" i="1"/>
  <c r="CV5" i="1"/>
  <c r="CT5" i="1"/>
  <c r="CS5" i="1"/>
  <c r="GN5" i="1" s="1"/>
  <c r="CR5" i="1"/>
  <c r="GM5" i="1" s="1"/>
  <c r="CQ5" i="1"/>
  <c r="GL5" i="1" s="1"/>
  <c r="CP5" i="1"/>
  <c r="GJ5" i="1" s="1"/>
  <c r="GK5" i="1" s="1"/>
  <c r="CO5" i="1"/>
  <c r="DZ5" i="1" s="1"/>
  <c r="CN5" i="1"/>
  <c r="DY5" i="1" s="1"/>
  <c r="CM5" i="1"/>
  <c r="DX5" i="1" s="1"/>
  <c r="CL5" i="1"/>
  <c r="DW5" i="1" s="1"/>
  <c r="CG5" i="1" a="1"/>
  <c r="CG5" i="1" s="1"/>
  <c r="CF5" i="1"/>
  <c r="AV5" i="1"/>
  <c r="R5" i="1"/>
  <c r="CU5" i="1" s="1"/>
  <c r="G5" i="1"/>
  <c r="HX3" i="1" a="1"/>
  <c r="HX3" i="1" s="1"/>
  <c r="IW3" i="1" s="1"/>
  <c r="HW3" i="1" a="1"/>
  <c r="HW3" i="1" s="1"/>
  <c r="IV3" i="1" s="1"/>
  <c r="HV3" i="1" a="1"/>
  <c r="HV3" i="1" s="1"/>
  <c r="IU3" i="1" s="1"/>
  <c r="HU3" i="1" a="1"/>
  <c r="HU3" i="1" s="1"/>
  <c r="IT3" i="1" s="1"/>
  <c r="HT3" i="1" a="1"/>
  <c r="HT3" i="1" s="1"/>
  <c r="IS3" i="1" s="1"/>
  <c r="HS3" i="1" a="1"/>
  <c r="HS3" i="1" s="1"/>
  <c r="IR3" i="1" s="1"/>
  <c r="HR3" i="1" a="1"/>
  <c r="HR3" i="1" s="1"/>
  <c r="IQ3" i="1" s="1"/>
  <c r="HQ3" i="1" a="1"/>
  <c r="HQ3" i="1" s="1"/>
  <c r="IP3" i="1" s="1"/>
  <c r="HP3" i="1" a="1"/>
  <c r="HP3" i="1" s="1"/>
  <c r="IO3" i="1" s="1"/>
  <c r="HL3" i="1"/>
  <c r="HJ3" i="1"/>
  <c r="HH3" i="1"/>
  <c r="HB3" i="1"/>
  <c r="HA3" i="1"/>
  <c r="GZ3" i="1"/>
  <c r="GY3" i="1"/>
  <c r="GX3" i="1"/>
  <c r="GW3" i="1"/>
  <c r="GV3" i="1"/>
  <c r="GU3" i="1"/>
  <c r="GT3" i="1"/>
  <c r="GP3" i="1"/>
  <c r="GI3" i="1"/>
  <c r="GH3" i="1"/>
  <c r="GG3" i="1"/>
  <c r="GF3" i="1"/>
  <c r="GE3" i="1"/>
  <c r="GB3" i="1"/>
  <c r="GA3" i="1"/>
  <c r="FZ3" i="1"/>
  <c r="FY3" i="1"/>
  <c r="FW3" i="1"/>
  <c r="FV3" i="1"/>
  <c r="FU3" i="1"/>
  <c r="FT3" i="1"/>
  <c r="FS3" i="1"/>
  <c r="FR3" i="1"/>
  <c r="FQ3" i="1"/>
  <c r="FJ3" i="1"/>
  <c r="FI3" i="1"/>
  <c r="FH3" i="1"/>
  <c r="FG3" i="1"/>
  <c r="FF3" i="1"/>
  <c r="FP3" i="1" s="1"/>
  <c r="FE3" i="1"/>
  <c r="FD3" i="1"/>
  <c r="FB3" i="1"/>
  <c r="FA3" i="1"/>
  <c r="EZ3" i="1"/>
  <c r="EY3" i="1"/>
  <c r="EX3" i="1"/>
  <c r="EW3" i="1"/>
  <c r="EV3" i="1"/>
  <c r="EU3" i="1"/>
  <c r="ET3" i="1"/>
  <c r="ES3" i="1"/>
  <c r="ER3" i="1"/>
  <c r="EQ3" i="1"/>
  <c r="EP3" i="1"/>
  <c r="EO3" i="1"/>
  <c r="EN3" i="1"/>
  <c r="EM3" i="1"/>
  <c r="EL3" i="1"/>
  <c r="EK3" i="1"/>
  <c r="EJ3" i="1"/>
  <c r="EI3" i="1"/>
  <c r="EH3" i="1"/>
  <c r="EG3" i="1"/>
  <c r="EF3" i="1"/>
  <c r="EE3" i="1"/>
  <c r="ED3" i="1"/>
  <c r="EC3" i="1"/>
  <c r="EB3" i="1"/>
  <c r="EA3" i="1"/>
  <c r="DU3" i="1"/>
  <c r="DT3" i="1"/>
  <c r="DS3" i="1"/>
  <c r="DR3" i="1"/>
  <c r="DQ3" i="1"/>
  <c r="DP3" i="1"/>
  <c r="DO3" i="1"/>
  <c r="DN3" i="1"/>
  <c r="DK3" i="1"/>
  <c r="DJ3" i="1"/>
  <c r="DI3" i="1"/>
  <c r="DH3" i="1"/>
  <c r="DG3" i="1"/>
  <c r="DF3" i="1"/>
  <c r="DE3" i="1"/>
  <c r="DD3" i="1"/>
  <c r="DB3" i="1"/>
  <c r="DA3" i="1"/>
  <c r="CV3" i="1"/>
  <c r="CT3" i="1"/>
  <c r="CS3" i="1"/>
  <c r="GN3" i="1" s="1"/>
  <c r="CR3" i="1"/>
  <c r="GM3" i="1" s="1"/>
  <c r="CQ3" i="1"/>
  <c r="GL3" i="1" s="1"/>
  <c r="CP3" i="1"/>
  <c r="GJ3" i="1" s="1"/>
  <c r="GK3" i="1" s="1"/>
  <c r="CO3" i="1"/>
  <c r="DZ3" i="1" s="1"/>
  <c r="CN3" i="1"/>
  <c r="DY3" i="1" s="1"/>
  <c r="CM3" i="1"/>
  <c r="DX3" i="1" s="1"/>
  <c r="CL3" i="1"/>
  <c r="DW3" i="1" s="1"/>
  <c r="CG3" i="1" a="1"/>
  <c r="CG3" i="1" s="1"/>
  <c r="CH3" i="1" s="1"/>
  <c r="CW3" i="1" s="1"/>
  <c r="CF3" i="1"/>
  <c r="AV3" i="1"/>
  <c r="R3" i="1"/>
  <c r="CU3" i="1" s="1"/>
  <c r="G3" i="1"/>
  <c r="HX2" i="1" a="1"/>
  <c r="HX2" i="1" s="1"/>
  <c r="IW2" i="1" s="1"/>
  <c r="HW2" i="1" a="1"/>
  <c r="HW2" i="1" s="1"/>
  <c r="IV2" i="1" s="1"/>
  <c r="HV2" i="1" a="1"/>
  <c r="HV2" i="1" s="1"/>
  <c r="IU2" i="1" s="1"/>
  <c r="HU2" i="1" a="1"/>
  <c r="HU2" i="1" s="1"/>
  <c r="IT2" i="1" s="1"/>
  <c r="HT2" i="1" a="1"/>
  <c r="HT2" i="1" s="1"/>
  <c r="IS2" i="1" s="1"/>
  <c r="HS2" i="1" a="1"/>
  <c r="HS2" i="1" s="1"/>
  <c r="IR2" i="1" s="1"/>
  <c r="HR2" i="1" a="1"/>
  <c r="HR2" i="1" s="1"/>
  <c r="IQ2" i="1" s="1"/>
  <c r="HQ2" i="1" a="1"/>
  <c r="HQ2" i="1" s="1"/>
  <c r="IP2" i="1" s="1"/>
  <c r="HP2" i="1" a="1"/>
  <c r="HP2" i="1" s="1"/>
  <c r="IO2" i="1" s="1"/>
  <c r="HL2" i="1"/>
  <c r="HJ2" i="1"/>
  <c r="HH2" i="1"/>
  <c r="HB2" i="1"/>
  <c r="HA2" i="1"/>
  <c r="GZ2" i="1"/>
  <c r="GY2" i="1"/>
  <c r="GX2" i="1"/>
  <c r="GW2" i="1"/>
  <c r="GV2" i="1"/>
  <c r="GU2" i="1"/>
  <c r="GT2" i="1"/>
  <c r="GP2" i="1"/>
  <c r="GI2" i="1"/>
  <c r="GH2" i="1"/>
  <c r="GG2" i="1"/>
  <c r="GF2" i="1"/>
  <c r="GE2" i="1"/>
  <c r="GB2" i="1"/>
  <c r="GA2" i="1"/>
  <c r="FZ2" i="1"/>
  <c r="FY2" i="1"/>
  <c r="FW2" i="1"/>
  <c r="FV2" i="1"/>
  <c r="FU2" i="1"/>
  <c r="FT2" i="1"/>
  <c r="FS2" i="1"/>
  <c r="FR2" i="1"/>
  <c r="FQ2" i="1"/>
  <c r="FJ2" i="1"/>
  <c r="FI2" i="1"/>
  <c r="FH2" i="1"/>
  <c r="FG2" i="1"/>
  <c r="FF2" i="1"/>
  <c r="FE2" i="1"/>
  <c r="FD2" i="1"/>
  <c r="FB2" i="1"/>
  <c r="FA2" i="1"/>
  <c r="EZ2" i="1"/>
  <c r="EY2" i="1"/>
  <c r="EX2" i="1"/>
  <c r="EW2" i="1"/>
  <c r="EV2" i="1"/>
  <c r="EU2" i="1"/>
  <c r="ET2" i="1"/>
  <c r="ES2" i="1"/>
  <c r="ER2" i="1"/>
  <c r="EQ2" i="1"/>
  <c r="EP2" i="1"/>
  <c r="EO2" i="1"/>
  <c r="EN2" i="1"/>
  <c r="EM2" i="1"/>
  <c r="EL2" i="1"/>
  <c r="EK2" i="1"/>
  <c r="EJ2" i="1"/>
  <c r="EI2" i="1"/>
  <c r="EH2" i="1"/>
  <c r="EG2" i="1"/>
  <c r="EF2" i="1"/>
  <c r="EE2" i="1"/>
  <c r="ED2" i="1"/>
  <c r="EC2" i="1"/>
  <c r="EB2" i="1"/>
  <c r="EA2" i="1"/>
  <c r="DU2" i="1"/>
  <c r="DT2" i="1"/>
  <c r="DS2" i="1"/>
  <c r="DR2" i="1"/>
  <c r="DQ2" i="1"/>
  <c r="DP2" i="1"/>
  <c r="DO2" i="1"/>
  <c r="DN2" i="1"/>
  <c r="DK2" i="1"/>
  <c r="DJ2" i="1"/>
  <c r="DI2" i="1"/>
  <c r="DH2" i="1"/>
  <c r="DG2" i="1"/>
  <c r="DF2" i="1"/>
  <c r="DE2" i="1"/>
  <c r="DD2" i="1"/>
  <c r="DB2" i="1"/>
  <c r="DA2" i="1"/>
  <c r="CV2" i="1"/>
  <c r="CT2" i="1"/>
  <c r="CS2" i="1"/>
  <c r="GN2" i="1" s="1"/>
  <c r="CR2" i="1"/>
  <c r="GM2" i="1" s="1"/>
  <c r="CQ2" i="1"/>
  <c r="GL2" i="1" s="1"/>
  <c r="CP2" i="1"/>
  <c r="GJ2" i="1" s="1"/>
  <c r="GK2" i="1" s="1"/>
  <c r="CO2" i="1"/>
  <c r="DZ2" i="1" s="1"/>
  <c r="CN2" i="1"/>
  <c r="DY2" i="1" s="1"/>
  <c r="CM2" i="1"/>
  <c r="DX2" i="1" s="1"/>
  <c r="CL2" i="1"/>
  <c r="DW2" i="1" s="1"/>
  <c r="CG2" i="1" a="1"/>
  <c r="CG2" i="1" s="1"/>
  <c r="CF2" i="1"/>
  <c r="AV2" i="1"/>
  <c r="R2" i="1"/>
  <c r="CU2" i="1" s="1"/>
  <c r="G2" i="1"/>
  <c r="HX79" i="1" a="1"/>
  <c r="HX79" i="1" s="1"/>
  <c r="IW79" i="1" s="1"/>
  <c r="HW79" i="1" a="1"/>
  <c r="HW79" i="1" s="1"/>
  <c r="IV79" i="1" s="1"/>
  <c r="HV79" i="1" a="1"/>
  <c r="HV79" i="1" s="1"/>
  <c r="IU79" i="1" s="1"/>
  <c r="HU79" i="1" a="1"/>
  <c r="HU79" i="1" s="1"/>
  <c r="IT79" i="1" s="1"/>
  <c r="HT79" i="1" a="1"/>
  <c r="HT79" i="1" s="1"/>
  <c r="IS79" i="1" s="1"/>
  <c r="HS79" i="1" a="1"/>
  <c r="HS79" i="1" s="1"/>
  <c r="IR79" i="1" s="1"/>
  <c r="HR79" i="1" a="1"/>
  <c r="HR79" i="1" s="1"/>
  <c r="IQ79" i="1" s="1"/>
  <c r="HQ79" i="1" a="1"/>
  <c r="HQ79" i="1" s="1"/>
  <c r="IP79" i="1" s="1"/>
  <c r="HP79" i="1" a="1"/>
  <c r="HP79" i="1" s="1"/>
  <c r="IO79" i="1" s="1"/>
  <c r="HL79" i="1"/>
  <c r="HJ79" i="1"/>
  <c r="HH79" i="1"/>
  <c r="HI79" i="1" s="1"/>
  <c r="HB79" i="1"/>
  <c r="HA79" i="1"/>
  <c r="GZ79" i="1"/>
  <c r="GY79" i="1"/>
  <c r="GX79" i="1"/>
  <c r="GW79" i="1"/>
  <c r="GV79" i="1"/>
  <c r="GU79" i="1"/>
  <c r="GT79" i="1"/>
  <c r="GP79" i="1"/>
  <c r="GI79" i="1"/>
  <c r="GH79" i="1"/>
  <c r="GG79" i="1"/>
  <c r="GF79" i="1"/>
  <c r="GE79" i="1"/>
  <c r="GB79" i="1"/>
  <c r="GA79" i="1"/>
  <c r="FZ79" i="1"/>
  <c r="FY79" i="1"/>
  <c r="FW79" i="1"/>
  <c r="FV79" i="1"/>
  <c r="FU79" i="1"/>
  <c r="FT79" i="1"/>
  <c r="FS79" i="1"/>
  <c r="FR79" i="1"/>
  <c r="FQ79" i="1"/>
  <c r="FJ79" i="1"/>
  <c r="FI79" i="1"/>
  <c r="FH79" i="1"/>
  <c r="FG79" i="1"/>
  <c r="FF79" i="1"/>
  <c r="FE79" i="1"/>
  <c r="FD79" i="1"/>
  <c r="FB79" i="1"/>
  <c r="FA79" i="1"/>
  <c r="EZ79" i="1"/>
  <c r="EY79" i="1"/>
  <c r="EX79" i="1"/>
  <c r="EW79" i="1"/>
  <c r="EV79" i="1"/>
  <c r="EU79" i="1"/>
  <c r="ET79" i="1"/>
  <c r="ES79" i="1"/>
  <c r="ER79" i="1"/>
  <c r="EQ79" i="1"/>
  <c r="EP79" i="1"/>
  <c r="EO79" i="1"/>
  <c r="EN79" i="1"/>
  <c r="EM79" i="1"/>
  <c r="EL79" i="1"/>
  <c r="EK79" i="1"/>
  <c r="EJ79" i="1"/>
  <c r="EI79" i="1"/>
  <c r="EH79" i="1"/>
  <c r="EG79" i="1"/>
  <c r="EF79" i="1"/>
  <c r="EE79" i="1"/>
  <c r="ED79" i="1"/>
  <c r="EC79" i="1"/>
  <c r="EB79" i="1"/>
  <c r="EA79" i="1"/>
  <c r="DU79" i="1"/>
  <c r="DT79" i="1"/>
  <c r="DS79" i="1"/>
  <c r="DR79" i="1"/>
  <c r="DQ79" i="1"/>
  <c r="DP79" i="1"/>
  <c r="DO79" i="1"/>
  <c r="DN79" i="1"/>
  <c r="DK79" i="1"/>
  <c r="DJ79" i="1"/>
  <c r="DI79" i="1"/>
  <c r="DH79" i="1"/>
  <c r="DG79" i="1"/>
  <c r="DF79" i="1"/>
  <c r="DE79" i="1"/>
  <c r="DD79" i="1"/>
  <c r="DB79" i="1"/>
  <c r="DA79" i="1"/>
  <c r="CV79" i="1"/>
  <c r="CT79" i="1"/>
  <c r="CS79" i="1"/>
  <c r="GN79" i="1" s="1"/>
  <c r="CR79" i="1"/>
  <c r="GM79" i="1" s="1"/>
  <c r="CQ79" i="1"/>
  <c r="GL79" i="1" s="1"/>
  <c r="CP79" i="1"/>
  <c r="GJ79" i="1" s="1"/>
  <c r="GK79" i="1" s="1"/>
  <c r="CO79" i="1"/>
  <c r="DZ79" i="1" s="1"/>
  <c r="CN79" i="1"/>
  <c r="DY79" i="1" s="1"/>
  <c r="CM79" i="1"/>
  <c r="DX79" i="1" s="1"/>
  <c r="CL79" i="1"/>
  <c r="DW79" i="1" s="1"/>
  <c r="CG79" i="1" a="1"/>
  <c r="CG79" i="1" s="1"/>
  <c r="CH79" i="1" s="1"/>
  <c r="CW79" i="1" s="1"/>
  <c r="CF79" i="1"/>
  <c r="AV79" i="1"/>
  <c r="R79" i="1"/>
  <c r="CU79" i="1" s="1"/>
  <c r="G79" i="1"/>
  <c r="HX68" i="1" a="1"/>
  <c r="HX68" i="1" s="1"/>
  <c r="IW68" i="1" s="1"/>
  <c r="HW68" i="1" a="1"/>
  <c r="HW68" i="1" s="1"/>
  <c r="IV68" i="1" s="1"/>
  <c r="HV68" i="1" a="1"/>
  <c r="HV68" i="1" s="1"/>
  <c r="IU68" i="1" s="1"/>
  <c r="HU68" i="1" a="1"/>
  <c r="HU68" i="1" s="1"/>
  <c r="IT68" i="1" s="1"/>
  <c r="HT68" i="1" a="1"/>
  <c r="HT68" i="1" s="1"/>
  <c r="IS68" i="1" s="1"/>
  <c r="HS68" i="1" a="1"/>
  <c r="HS68" i="1" s="1"/>
  <c r="IR68" i="1" s="1"/>
  <c r="HR68" i="1" a="1"/>
  <c r="HR68" i="1" s="1"/>
  <c r="IQ68" i="1" s="1"/>
  <c r="HQ68" i="1" a="1"/>
  <c r="HQ68" i="1" s="1"/>
  <c r="IP68" i="1" s="1"/>
  <c r="HP68" i="1" a="1"/>
  <c r="HP68" i="1" s="1"/>
  <c r="HL68" i="1"/>
  <c r="HJ68" i="1"/>
  <c r="HH68" i="1"/>
  <c r="HI68" i="1" s="1"/>
  <c r="HB68" i="1"/>
  <c r="HA68" i="1"/>
  <c r="GZ68" i="1"/>
  <c r="GY68" i="1"/>
  <c r="GX68" i="1"/>
  <c r="GW68" i="1"/>
  <c r="GV68" i="1"/>
  <c r="GU68" i="1"/>
  <c r="GT68" i="1"/>
  <c r="GP68" i="1"/>
  <c r="GI68" i="1"/>
  <c r="GH68" i="1"/>
  <c r="GG68" i="1"/>
  <c r="GF68" i="1"/>
  <c r="GE68" i="1"/>
  <c r="GB68" i="1"/>
  <c r="GA68" i="1"/>
  <c r="FZ68" i="1"/>
  <c r="FY68" i="1"/>
  <c r="FW68" i="1"/>
  <c r="FV68" i="1"/>
  <c r="FU68" i="1"/>
  <c r="FT68" i="1"/>
  <c r="FS68" i="1"/>
  <c r="FR68" i="1"/>
  <c r="FQ68" i="1"/>
  <c r="FJ68" i="1"/>
  <c r="FI68" i="1"/>
  <c r="FH68" i="1"/>
  <c r="FG68" i="1"/>
  <c r="FF68" i="1"/>
  <c r="FP68" i="1" s="1"/>
  <c r="FE68" i="1"/>
  <c r="FD68" i="1"/>
  <c r="FB68" i="1"/>
  <c r="FA68" i="1"/>
  <c r="EZ68" i="1"/>
  <c r="EY68" i="1"/>
  <c r="EX68" i="1"/>
  <c r="EW68" i="1"/>
  <c r="EV68" i="1"/>
  <c r="EU68" i="1"/>
  <c r="ET68" i="1"/>
  <c r="ES68" i="1"/>
  <c r="ER68" i="1"/>
  <c r="EQ68" i="1"/>
  <c r="EP68" i="1"/>
  <c r="EO68" i="1"/>
  <c r="EN68" i="1"/>
  <c r="EM68" i="1"/>
  <c r="EL68" i="1"/>
  <c r="EK68" i="1"/>
  <c r="EJ68" i="1"/>
  <c r="EI68" i="1"/>
  <c r="EH68" i="1"/>
  <c r="EG68" i="1"/>
  <c r="EF68" i="1"/>
  <c r="EE68" i="1"/>
  <c r="ED68" i="1"/>
  <c r="EC68" i="1"/>
  <c r="EB68" i="1"/>
  <c r="EA68" i="1"/>
  <c r="DU68" i="1"/>
  <c r="DT68" i="1"/>
  <c r="DS68" i="1"/>
  <c r="DR68" i="1"/>
  <c r="DQ68" i="1"/>
  <c r="DP68" i="1"/>
  <c r="DO68" i="1"/>
  <c r="DN68" i="1"/>
  <c r="DK68" i="1"/>
  <c r="DJ68" i="1"/>
  <c r="DI68" i="1"/>
  <c r="DH68" i="1"/>
  <c r="DG68" i="1"/>
  <c r="DF68" i="1"/>
  <c r="DE68" i="1"/>
  <c r="DD68" i="1"/>
  <c r="DB68" i="1"/>
  <c r="DA68" i="1"/>
  <c r="CV68" i="1"/>
  <c r="CT68" i="1"/>
  <c r="CS68" i="1"/>
  <c r="GN68" i="1" s="1"/>
  <c r="CR68" i="1"/>
  <c r="GM68" i="1" s="1"/>
  <c r="CQ68" i="1"/>
  <c r="GL68" i="1" s="1"/>
  <c r="CP68" i="1"/>
  <c r="GJ68" i="1" s="1"/>
  <c r="GK68" i="1" s="1"/>
  <c r="CO68" i="1"/>
  <c r="DZ68" i="1" s="1"/>
  <c r="CN68" i="1"/>
  <c r="DY68" i="1" s="1"/>
  <c r="CM68" i="1"/>
  <c r="DX68" i="1" s="1"/>
  <c r="CL68" i="1"/>
  <c r="DW68" i="1" s="1"/>
  <c r="CG68" i="1" a="1"/>
  <c r="CG68" i="1" s="1"/>
  <c r="CF68" i="1"/>
  <c r="AV68" i="1"/>
  <c r="R68" i="1"/>
  <c r="CU68" i="1" s="1"/>
  <c r="G68" i="1"/>
  <c r="HX65" i="1" a="1"/>
  <c r="HX65" i="1" s="1"/>
  <c r="IW65" i="1" s="1"/>
  <c r="HW65" i="1" a="1"/>
  <c r="HW65" i="1" s="1"/>
  <c r="IV65" i="1" s="1"/>
  <c r="HV65" i="1" a="1"/>
  <c r="HV65" i="1" s="1"/>
  <c r="IU65" i="1" s="1"/>
  <c r="HU65" i="1" a="1"/>
  <c r="HU65" i="1" s="1"/>
  <c r="IT65" i="1" s="1"/>
  <c r="HT65" i="1" a="1"/>
  <c r="HT65" i="1" s="1"/>
  <c r="IS65" i="1" s="1"/>
  <c r="HS65" i="1" a="1"/>
  <c r="HS65" i="1" s="1"/>
  <c r="IR65" i="1" s="1"/>
  <c r="HR65" i="1" a="1"/>
  <c r="HR65" i="1" s="1"/>
  <c r="IQ65" i="1" s="1"/>
  <c r="HQ65" i="1" a="1"/>
  <c r="HQ65" i="1" s="1"/>
  <c r="IP65" i="1" s="1"/>
  <c r="HP65" i="1" a="1"/>
  <c r="HP65" i="1" s="1"/>
  <c r="IO65" i="1" s="1"/>
  <c r="HL65" i="1"/>
  <c r="HJ65" i="1"/>
  <c r="HH65" i="1"/>
  <c r="HI65" i="1" s="1"/>
  <c r="HB65" i="1"/>
  <c r="HA65" i="1"/>
  <c r="GZ65" i="1"/>
  <c r="GY65" i="1"/>
  <c r="GX65" i="1"/>
  <c r="GW65" i="1"/>
  <c r="GV65" i="1"/>
  <c r="GU65" i="1"/>
  <c r="GT65" i="1"/>
  <c r="GP65" i="1"/>
  <c r="GI65" i="1"/>
  <c r="GH65" i="1"/>
  <c r="GG65" i="1"/>
  <c r="GF65" i="1"/>
  <c r="GE65" i="1"/>
  <c r="GB65" i="1"/>
  <c r="GA65" i="1"/>
  <c r="FZ65" i="1"/>
  <c r="FY65" i="1"/>
  <c r="FW65" i="1"/>
  <c r="FV65" i="1"/>
  <c r="FU65" i="1"/>
  <c r="FT65" i="1"/>
  <c r="FS65" i="1"/>
  <c r="FR65" i="1"/>
  <c r="FQ65" i="1"/>
  <c r="FJ65" i="1"/>
  <c r="FI65" i="1"/>
  <c r="FH65" i="1"/>
  <c r="FG65" i="1"/>
  <c r="FF65" i="1"/>
  <c r="FP65" i="1" s="1"/>
  <c r="FE65" i="1"/>
  <c r="FD65" i="1"/>
  <c r="FB65" i="1"/>
  <c r="FA65" i="1"/>
  <c r="EZ65" i="1"/>
  <c r="EY65" i="1"/>
  <c r="EX65" i="1"/>
  <c r="EW65" i="1"/>
  <c r="EV65" i="1"/>
  <c r="EU65" i="1"/>
  <c r="ET65" i="1"/>
  <c r="ES65" i="1"/>
  <c r="ER65" i="1"/>
  <c r="EQ65" i="1"/>
  <c r="EP65" i="1"/>
  <c r="EO65" i="1"/>
  <c r="EN65" i="1"/>
  <c r="EM65" i="1"/>
  <c r="EL65" i="1"/>
  <c r="EK65" i="1"/>
  <c r="EJ65" i="1"/>
  <c r="EI65" i="1"/>
  <c r="EH65" i="1"/>
  <c r="EG65" i="1"/>
  <c r="EF65" i="1"/>
  <c r="EE65" i="1"/>
  <c r="ED65" i="1"/>
  <c r="EC65" i="1"/>
  <c r="EB65" i="1"/>
  <c r="EA65" i="1"/>
  <c r="DU65" i="1"/>
  <c r="DT65" i="1"/>
  <c r="DS65" i="1"/>
  <c r="DR65" i="1"/>
  <c r="DQ65" i="1"/>
  <c r="DP65" i="1"/>
  <c r="DO65" i="1"/>
  <c r="DN65" i="1"/>
  <c r="DK65" i="1"/>
  <c r="DJ65" i="1"/>
  <c r="DI65" i="1"/>
  <c r="DH65" i="1"/>
  <c r="DG65" i="1"/>
  <c r="DF65" i="1"/>
  <c r="DE65" i="1"/>
  <c r="DD65" i="1"/>
  <c r="DB65" i="1"/>
  <c r="DA65" i="1"/>
  <c r="CV65" i="1"/>
  <c r="CU65" i="1"/>
  <c r="CT65" i="1"/>
  <c r="CS65" i="1"/>
  <c r="GN65" i="1" s="1"/>
  <c r="CR65" i="1"/>
  <c r="GM65" i="1" s="1"/>
  <c r="CQ65" i="1"/>
  <c r="GL65" i="1" s="1"/>
  <c r="CP65" i="1"/>
  <c r="GJ65" i="1" s="1"/>
  <c r="GK65" i="1" s="1"/>
  <c r="CO65" i="1"/>
  <c r="DZ65" i="1" s="1"/>
  <c r="CN65" i="1"/>
  <c r="DY65" i="1" s="1"/>
  <c r="CM65" i="1"/>
  <c r="DX65" i="1" s="1"/>
  <c r="CL65" i="1"/>
  <c r="DW65" i="1" s="1"/>
  <c r="CG65" i="1" a="1"/>
  <c r="CG65" i="1" s="1"/>
  <c r="CF65" i="1"/>
  <c r="AV65" i="1"/>
  <c r="G65" i="1"/>
  <c r="HX64" i="1" a="1"/>
  <c r="HX64" i="1" s="1"/>
  <c r="IW64" i="1" s="1"/>
  <c r="HW64" i="1" a="1"/>
  <c r="HW64" i="1" s="1"/>
  <c r="IV64" i="1" s="1"/>
  <c r="HV64" i="1" a="1"/>
  <c r="HV64" i="1" s="1"/>
  <c r="IU64" i="1" s="1"/>
  <c r="HU64" i="1" a="1"/>
  <c r="HU64" i="1" s="1"/>
  <c r="IT64" i="1" s="1"/>
  <c r="HT64" i="1" a="1"/>
  <c r="HT64" i="1" s="1"/>
  <c r="IS64" i="1" s="1"/>
  <c r="HS64" i="1" a="1"/>
  <c r="HS64" i="1" s="1"/>
  <c r="IR64" i="1" s="1"/>
  <c r="HR64" i="1" a="1"/>
  <c r="HR64" i="1" s="1"/>
  <c r="IQ64" i="1" s="1"/>
  <c r="HQ64" i="1" a="1"/>
  <c r="HQ64" i="1" s="1"/>
  <c r="IP64" i="1" s="1"/>
  <c r="HP64" i="1" a="1"/>
  <c r="HP64" i="1" s="1"/>
  <c r="IO64" i="1" s="1"/>
  <c r="HL64" i="1"/>
  <c r="HJ64" i="1"/>
  <c r="HH64" i="1"/>
  <c r="HB64" i="1"/>
  <c r="HA64" i="1"/>
  <c r="GZ64" i="1"/>
  <c r="GY64" i="1"/>
  <c r="GX64" i="1"/>
  <c r="GW64" i="1"/>
  <c r="GV64" i="1"/>
  <c r="GU64" i="1"/>
  <c r="GT64" i="1"/>
  <c r="GP64" i="1"/>
  <c r="GI64" i="1"/>
  <c r="GH64" i="1"/>
  <c r="GG64" i="1"/>
  <c r="GF64" i="1"/>
  <c r="GE64" i="1"/>
  <c r="GB64" i="1"/>
  <c r="GA64" i="1"/>
  <c r="FZ64" i="1"/>
  <c r="FY64" i="1"/>
  <c r="FW64" i="1"/>
  <c r="FV64" i="1"/>
  <c r="FU64" i="1"/>
  <c r="FT64" i="1"/>
  <c r="FS64" i="1"/>
  <c r="FR64" i="1"/>
  <c r="FQ64" i="1"/>
  <c r="FJ64" i="1"/>
  <c r="FI64" i="1"/>
  <c r="FH64" i="1"/>
  <c r="FG64" i="1"/>
  <c r="FF64" i="1"/>
  <c r="FP64" i="1" s="1"/>
  <c r="FE64" i="1"/>
  <c r="FD64" i="1"/>
  <c r="FB64" i="1"/>
  <c r="FA64" i="1"/>
  <c r="EZ64" i="1"/>
  <c r="EY64" i="1"/>
  <c r="EX64" i="1"/>
  <c r="EW64" i="1"/>
  <c r="EV64" i="1"/>
  <c r="EU64" i="1"/>
  <c r="ET64" i="1"/>
  <c r="ES64" i="1"/>
  <c r="ER64" i="1"/>
  <c r="EQ64" i="1"/>
  <c r="EP64" i="1"/>
  <c r="EO64" i="1"/>
  <c r="EN64" i="1"/>
  <c r="EM64" i="1"/>
  <c r="EL64" i="1"/>
  <c r="EK64" i="1"/>
  <c r="EJ64" i="1"/>
  <c r="EI64" i="1"/>
  <c r="EH64" i="1"/>
  <c r="EG64" i="1"/>
  <c r="EF64" i="1"/>
  <c r="EE64" i="1"/>
  <c r="ED64" i="1"/>
  <c r="EC64" i="1"/>
  <c r="EB64" i="1"/>
  <c r="EA64" i="1"/>
  <c r="DU64" i="1"/>
  <c r="DT64" i="1"/>
  <c r="DS64" i="1"/>
  <c r="DR64" i="1"/>
  <c r="DQ64" i="1"/>
  <c r="DP64" i="1"/>
  <c r="DO64" i="1"/>
  <c r="DN64" i="1"/>
  <c r="DK64" i="1"/>
  <c r="DJ64" i="1"/>
  <c r="DI64" i="1"/>
  <c r="DH64" i="1"/>
  <c r="DG64" i="1"/>
  <c r="DF64" i="1"/>
  <c r="DE64" i="1"/>
  <c r="DD64" i="1"/>
  <c r="DB64" i="1"/>
  <c r="DA64" i="1"/>
  <c r="CV64" i="1"/>
  <c r="CU64" i="1"/>
  <c r="CT64" i="1"/>
  <c r="CS64" i="1"/>
  <c r="GN64" i="1" s="1"/>
  <c r="CR64" i="1"/>
  <c r="GM64" i="1" s="1"/>
  <c r="CQ64" i="1"/>
  <c r="GL64" i="1" s="1"/>
  <c r="CP64" i="1"/>
  <c r="GJ64" i="1" s="1"/>
  <c r="GK64" i="1" s="1"/>
  <c r="CO64" i="1"/>
  <c r="DZ64" i="1" s="1"/>
  <c r="CN64" i="1"/>
  <c r="DY64" i="1" s="1"/>
  <c r="CM64" i="1"/>
  <c r="DX64" i="1" s="1"/>
  <c r="CL64" i="1"/>
  <c r="DW64" i="1" s="1"/>
  <c r="CG64" i="1" a="1"/>
  <c r="CG64" i="1" s="1"/>
  <c r="CJ64" i="1" s="1"/>
  <c r="CY64" i="1" s="1"/>
  <c r="CF64" i="1"/>
  <c r="AV64" i="1"/>
  <c r="G64" i="1"/>
  <c r="HX62" i="1" a="1"/>
  <c r="HX62" i="1" s="1"/>
  <c r="IW62" i="1" s="1"/>
  <c r="HW62" i="1" a="1"/>
  <c r="HW62" i="1" s="1"/>
  <c r="IV62" i="1" s="1"/>
  <c r="HV62" i="1" a="1"/>
  <c r="HV62" i="1" s="1"/>
  <c r="IU62" i="1" s="1"/>
  <c r="HU62" i="1" a="1"/>
  <c r="HU62" i="1" s="1"/>
  <c r="IT62" i="1" s="1"/>
  <c r="HT62" i="1" a="1"/>
  <c r="HT62" i="1" s="1"/>
  <c r="IS62" i="1" s="1"/>
  <c r="HS62" i="1" a="1"/>
  <c r="HS62" i="1" s="1"/>
  <c r="IR62" i="1" s="1"/>
  <c r="HR62" i="1" a="1"/>
  <c r="HR62" i="1" s="1"/>
  <c r="IQ62" i="1" s="1"/>
  <c r="HQ62" i="1" a="1"/>
  <c r="HQ62" i="1" s="1"/>
  <c r="IP62" i="1" s="1"/>
  <c r="HP62" i="1" a="1"/>
  <c r="HP62" i="1" s="1"/>
  <c r="IO62" i="1" s="1"/>
  <c r="HL62" i="1"/>
  <c r="HJ62" i="1"/>
  <c r="HH62" i="1"/>
  <c r="HB62" i="1"/>
  <c r="HA62" i="1"/>
  <c r="GZ62" i="1"/>
  <c r="GY62" i="1"/>
  <c r="GX62" i="1"/>
  <c r="GW62" i="1"/>
  <c r="GV62" i="1"/>
  <c r="GU62" i="1"/>
  <c r="GT62" i="1"/>
  <c r="GP62" i="1"/>
  <c r="GI62" i="1"/>
  <c r="GH62" i="1"/>
  <c r="GG62" i="1"/>
  <c r="GF62" i="1"/>
  <c r="GE62" i="1"/>
  <c r="GB62" i="1"/>
  <c r="GA62" i="1"/>
  <c r="FZ62" i="1"/>
  <c r="FY62" i="1"/>
  <c r="FW62" i="1"/>
  <c r="FV62" i="1"/>
  <c r="FU62" i="1"/>
  <c r="FT62" i="1"/>
  <c r="FS62" i="1"/>
  <c r="FR62" i="1"/>
  <c r="FQ62" i="1"/>
  <c r="FJ62" i="1"/>
  <c r="FI62" i="1"/>
  <c r="FH62" i="1"/>
  <c r="FG62" i="1"/>
  <c r="FF62" i="1"/>
  <c r="FE62" i="1"/>
  <c r="FD62" i="1"/>
  <c r="FB62" i="1"/>
  <c r="FA62" i="1"/>
  <c r="EZ62" i="1"/>
  <c r="EY62" i="1"/>
  <c r="EX62" i="1"/>
  <c r="EW62" i="1"/>
  <c r="EV62" i="1"/>
  <c r="EU62" i="1"/>
  <c r="ET62" i="1"/>
  <c r="ES62" i="1"/>
  <c r="ER62" i="1"/>
  <c r="EQ62" i="1"/>
  <c r="EP62" i="1"/>
  <c r="EO62" i="1"/>
  <c r="EN62" i="1"/>
  <c r="EM62" i="1"/>
  <c r="EL62" i="1"/>
  <c r="EK62" i="1"/>
  <c r="EJ62" i="1"/>
  <c r="EI62" i="1"/>
  <c r="EH62" i="1"/>
  <c r="EG62" i="1"/>
  <c r="EF62" i="1"/>
  <c r="EE62" i="1"/>
  <c r="ED62" i="1"/>
  <c r="EC62" i="1"/>
  <c r="EB62" i="1"/>
  <c r="EA62" i="1"/>
  <c r="DU62" i="1"/>
  <c r="DT62" i="1"/>
  <c r="DS62" i="1"/>
  <c r="DR62" i="1"/>
  <c r="DQ62" i="1"/>
  <c r="DP62" i="1"/>
  <c r="DO62" i="1"/>
  <c r="DN62" i="1"/>
  <c r="DK62" i="1"/>
  <c r="DJ62" i="1"/>
  <c r="DI62" i="1"/>
  <c r="DH62" i="1"/>
  <c r="DG62" i="1"/>
  <c r="DF62" i="1"/>
  <c r="DE62" i="1"/>
  <c r="DD62" i="1"/>
  <c r="DB62" i="1"/>
  <c r="DA62" i="1"/>
  <c r="CV62" i="1"/>
  <c r="CU62" i="1"/>
  <c r="CT62" i="1"/>
  <c r="CS62" i="1"/>
  <c r="GN62" i="1" s="1"/>
  <c r="CR62" i="1"/>
  <c r="GM62" i="1" s="1"/>
  <c r="CQ62" i="1"/>
  <c r="GL62" i="1" s="1"/>
  <c r="CP62" i="1"/>
  <c r="GJ62" i="1" s="1"/>
  <c r="GK62" i="1" s="1"/>
  <c r="CO62" i="1"/>
  <c r="DZ62" i="1" s="1"/>
  <c r="CN62" i="1"/>
  <c r="DY62" i="1" s="1"/>
  <c r="CM62" i="1"/>
  <c r="DX62" i="1" s="1"/>
  <c r="CL62" i="1"/>
  <c r="DW62" i="1" s="1"/>
  <c r="CG62" i="1" a="1"/>
  <c r="CG62" i="1" s="1"/>
  <c r="CF62" i="1"/>
  <c r="AV62" i="1"/>
  <c r="G62" i="1"/>
  <c r="HX60" i="1" a="1"/>
  <c r="HX60" i="1" s="1"/>
  <c r="IW60" i="1" s="1"/>
  <c r="HW60" i="1" a="1"/>
  <c r="HW60" i="1" s="1"/>
  <c r="IV60" i="1" s="1"/>
  <c r="HV60" i="1" a="1"/>
  <c r="HV60" i="1" s="1"/>
  <c r="IU60" i="1" s="1"/>
  <c r="HU60" i="1" a="1"/>
  <c r="HU60" i="1" s="1"/>
  <c r="IT60" i="1" s="1"/>
  <c r="HT60" i="1" a="1"/>
  <c r="HT60" i="1" s="1"/>
  <c r="IS60" i="1" s="1"/>
  <c r="HS60" i="1" a="1"/>
  <c r="HS60" i="1" s="1"/>
  <c r="IR60" i="1" s="1"/>
  <c r="HR60" i="1" a="1"/>
  <c r="HR60" i="1" s="1"/>
  <c r="IQ60" i="1" s="1"/>
  <c r="HQ60" i="1" a="1"/>
  <c r="HQ60" i="1" s="1"/>
  <c r="IP60" i="1" s="1"/>
  <c r="HP60" i="1" a="1"/>
  <c r="HP60" i="1" s="1"/>
  <c r="IO60" i="1" s="1"/>
  <c r="HL60" i="1"/>
  <c r="HJ60" i="1"/>
  <c r="HH60" i="1"/>
  <c r="HI60" i="1" s="1"/>
  <c r="HB60" i="1"/>
  <c r="HA60" i="1"/>
  <c r="GZ60" i="1"/>
  <c r="GY60" i="1"/>
  <c r="GX60" i="1"/>
  <c r="GW60" i="1"/>
  <c r="GV60" i="1"/>
  <c r="GU60" i="1"/>
  <c r="GT60" i="1"/>
  <c r="GP60" i="1"/>
  <c r="GI60" i="1"/>
  <c r="GH60" i="1"/>
  <c r="GG60" i="1"/>
  <c r="GF60" i="1"/>
  <c r="GE60" i="1"/>
  <c r="GB60" i="1"/>
  <c r="GA60" i="1"/>
  <c r="FZ60" i="1"/>
  <c r="FY60" i="1"/>
  <c r="FW60" i="1"/>
  <c r="FV60" i="1"/>
  <c r="FU60" i="1"/>
  <c r="FT60" i="1"/>
  <c r="FS60" i="1"/>
  <c r="FR60" i="1"/>
  <c r="FQ60" i="1"/>
  <c r="FJ60" i="1"/>
  <c r="FI60" i="1"/>
  <c r="FH60" i="1"/>
  <c r="FG60" i="1"/>
  <c r="FF60" i="1"/>
  <c r="FP60" i="1" s="1"/>
  <c r="FE60" i="1"/>
  <c r="FD60" i="1"/>
  <c r="FB60" i="1"/>
  <c r="FA60" i="1"/>
  <c r="EZ60" i="1"/>
  <c r="EY60" i="1"/>
  <c r="EX60" i="1"/>
  <c r="EW60" i="1"/>
  <c r="EV60" i="1"/>
  <c r="EU60" i="1"/>
  <c r="ET60" i="1"/>
  <c r="ES60" i="1"/>
  <c r="ER60" i="1"/>
  <c r="EQ60" i="1"/>
  <c r="EP60" i="1"/>
  <c r="EO60" i="1"/>
  <c r="EN60" i="1"/>
  <c r="EM60" i="1"/>
  <c r="EL60" i="1"/>
  <c r="EK60" i="1"/>
  <c r="EJ60" i="1"/>
  <c r="EI60" i="1"/>
  <c r="EH60" i="1"/>
  <c r="EG60" i="1"/>
  <c r="EF60" i="1"/>
  <c r="EE60" i="1"/>
  <c r="ED60" i="1"/>
  <c r="EC60" i="1"/>
  <c r="EB60" i="1"/>
  <c r="EA60" i="1"/>
  <c r="DU60" i="1"/>
  <c r="DT60" i="1"/>
  <c r="DS60" i="1"/>
  <c r="DR60" i="1"/>
  <c r="DQ60" i="1"/>
  <c r="DP60" i="1"/>
  <c r="DO60" i="1"/>
  <c r="DN60" i="1"/>
  <c r="DK60" i="1"/>
  <c r="DJ60" i="1"/>
  <c r="DI60" i="1"/>
  <c r="DH60" i="1"/>
  <c r="DG60" i="1"/>
  <c r="DF60" i="1"/>
  <c r="DE60" i="1"/>
  <c r="DD60" i="1"/>
  <c r="DB60" i="1"/>
  <c r="DA60" i="1"/>
  <c r="CV60" i="1"/>
  <c r="CU60" i="1"/>
  <c r="CT60" i="1"/>
  <c r="CS60" i="1"/>
  <c r="GN60" i="1" s="1"/>
  <c r="CR60" i="1"/>
  <c r="GM60" i="1" s="1"/>
  <c r="CQ60" i="1"/>
  <c r="GL60" i="1" s="1"/>
  <c r="CP60" i="1"/>
  <c r="GJ60" i="1" s="1"/>
  <c r="GK60" i="1" s="1"/>
  <c r="CO60" i="1"/>
  <c r="DZ60" i="1" s="1"/>
  <c r="CN60" i="1"/>
  <c r="DY60" i="1" s="1"/>
  <c r="CM60" i="1"/>
  <c r="DX60" i="1" s="1"/>
  <c r="CL60" i="1"/>
  <c r="DW60" i="1" s="1"/>
  <c r="CG60" i="1" a="1"/>
  <c r="CG60" i="1" s="1"/>
  <c r="DM60" i="1" s="1" a="1"/>
  <c r="DM60" i="1" s="1"/>
  <c r="CF60" i="1"/>
  <c r="AV60" i="1"/>
  <c r="G60" i="1"/>
  <c r="HX58" i="1" a="1"/>
  <c r="HX58" i="1" s="1"/>
  <c r="IW58" i="1" s="1"/>
  <c r="HW58" i="1" a="1"/>
  <c r="HW58" i="1" s="1"/>
  <c r="IV58" i="1" s="1"/>
  <c r="HV58" i="1" a="1"/>
  <c r="HV58" i="1" s="1"/>
  <c r="IU58" i="1" s="1"/>
  <c r="HU58" i="1" a="1"/>
  <c r="HU58" i="1" s="1"/>
  <c r="IT58" i="1" s="1"/>
  <c r="HT58" i="1" a="1"/>
  <c r="HT58" i="1" s="1"/>
  <c r="IS58" i="1" s="1"/>
  <c r="HS58" i="1" a="1"/>
  <c r="HS58" i="1" s="1"/>
  <c r="IR58" i="1" s="1"/>
  <c r="HR58" i="1" a="1"/>
  <c r="HR58" i="1" s="1"/>
  <c r="IQ58" i="1" s="1"/>
  <c r="HQ58" i="1" a="1"/>
  <c r="HQ58" i="1" s="1"/>
  <c r="IP58" i="1" s="1"/>
  <c r="HP58" i="1" a="1"/>
  <c r="HP58" i="1" s="1"/>
  <c r="IO58" i="1" s="1"/>
  <c r="HL58" i="1"/>
  <c r="HJ58" i="1"/>
  <c r="HH58" i="1"/>
  <c r="HI58" i="1" s="1"/>
  <c r="HB58" i="1"/>
  <c r="HA58" i="1"/>
  <c r="GZ58" i="1"/>
  <c r="GY58" i="1"/>
  <c r="GX58" i="1"/>
  <c r="GW58" i="1"/>
  <c r="GV58" i="1"/>
  <c r="GU58" i="1"/>
  <c r="GT58" i="1"/>
  <c r="GP58" i="1"/>
  <c r="GI58" i="1"/>
  <c r="GH58" i="1"/>
  <c r="GG58" i="1"/>
  <c r="GF58" i="1"/>
  <c r="GE58" i="1"/>
  <c r="GB58" i="1"/>
  <c r="GA58" i="1"/>
  <c r="FZ58" i="1"/>
  <c r="FY58" i="1"/>
  <c r="FW58" i="1"/>
  <c r="FV58" i="1"/>
  <c r="FU58" i="1"/>
  <c r="FT58" i="1"/>
  <c r="FS58" i="1"/>
  <c r="FR58" i="1"/>
  <c r="FQ58" i="1"/>
  <c r="FJ58" i="1"/>
  <c r="FI58" i="1"/>
  <c r="FH58" i="1"/>
  <c r="FG58" i="1"/>
  <c r="FF58" i="1"/>
  <c r="FP58" i="1" s="1"/>
  <c r="FE58" i="1"/>
  <c r="FD58" i="1"/>
  <c r="FB58" i="1"/>
  <c r="FA58" i="1"/>
  <c r="EZ58" i="1"/>
  <c r="EY58" i="1"/>
  <c r="EX58" i="1"/>
  <c r="EW58" i="1"/>
  <c r="EV58" i="1"/>
  <c r="EU58" i="1"/>
  <c r="ET58" i="1"/>
  <c r="ES58" i="1"/>
  <c r="ER58" i="1"/>
  <c r="EQ58" i="1"/>
  <c r="EP58" i="1"/>
  <c r="EO58" i="1"/>
  <c r="EN58" i="1"/>
  <c r="EM58" i="1"/>
  <c r="EL58" i="1"/>
  <c r="EK58" i="1"/>
  <c r="EJ58" i="1"/>
  <c r="EI58" i="1"/>
  <c r="EH58" i="1"/>
  <c r="EG58" i="1"/>
  <c r="EF58" i="1"/>
  <c r="EE58" i="1"/>
  <c r="ED58" i="1"/>
  <c r="EC58" i="1"/>
  <c r="EB58" i="1"/>
  <c r="EA58" i="1"/>
  <c r="DU58" i="1"/>
  <c r="DT58" i="1"/>
  <c r="DS58" i="1"/>
  <c r="DR58" i="1"/>
  <c r="DQ58" i="1"/>
  <c r="DP58" i="1"/>
  <c r="DO58" i="1"/>
  <c r="DN58" i="1"/>
  <c r="DK58" i="1"/>
  <c r="DJ58" i="1"/>
  <c r="DI58" i="1"/>
  <c r="DH58" i="1"/>
  <c r="DG58" i="1"/>
  <c r="DF58" i="1"/>
  <c r="DE58" i="1"/>
  <c r="DD58" i="1"/>
  <c r="DB58" i="1"/>
  <c r="DA58" i="1"/>
  <c r="CV58" i="1"/>
  <c r="CU58" i="1"/>
  <c r="CT58" i="1"/>
  <c r="CS58" i="1"/>
  <c r="GN58" i="1" s="1"/>
  <c r="CR58" i="1"/>
  <c r="GM58" i="1" s="1"/>
  <c r="CQ58" i="1"/>
  <c r="GL58" i="1" s="1"/>
  <c r="CP58" i="1"/>
  <c r="GJ58" i="1" s="1"/>
  <c r="GK58" i="1" s="1"/>
  <c r="CO58" i="1"/>
  <c r="DZ58" i="1" s="1"/>
  <c r="CN58" i="1"/>
  <c r="DY58" i="1" s="1"/>
  <c r="CM58" i="1"/>
  <c r="DX58" i="1" s="1"/>
  <c r="CL58" i="1"/>
  <c r="DW58" i="1" s="1"/>
  <c r="CG58" i="1" a="1"/>
  <c r="CG58" i="1" s="1"/>
  <c r="CF58" i="1"/>
  <c r="AV58" i="1"/>
  <c r="G58" i="1"/>
  <c r="HX56" i="1" a="1"/>
  <c r="HX56" i="1" s="1"/>
  <c r="IW56" i="1" s="1"/>
  <c r="HW56" i="1" a="1"/>
  <c r="HW56" i="1" s="1"/>
  <c r="IV56" i="1" s="1"/>
  <c r="HV56" i="1" a="1"/>
  <c r="HV56" i="1" s="1"/>
  <c r="IU56" i="1" s="1"/>
  <c r="HU56" i="1" a="1"/>
  <c r="HU56" i="1" s="1"/>
  <c r="IT56" i="1" s="1"/>
  <c r="HT56" i="1" a="1"/>
  <c r="HT56" i="1" s="1"/>
  <c r="IS56" i="1" s="1"/>
  <c r="HS56" i="1" a="1"/>
  <c r="HS56" i="1" s="1"/>
  <c r="IR56" i="1" s="1"/>
  <c r="HR56" i="1" a="1"/>
  <c r="HR56" i="1" s="1"/>
  <c r="IQ56" i="1" s="1"/>
  <c r="HQ56" i="1" a="1"/>
  <c r="HQ56" i="1" s="1"/>
  <c r="IP56" i="1" s="1"/>
  <c r="HP56" i="1" a="1"/>
  <c r="HP56" i="1" s="1"/>
  <c r="IO56" i="1" s="1"/>
  <c r="HL56" i="1"/>
  <c r="HJ56" i="1"/>
  <c r="HH56" i="1"/>
  <c r="HI56" i="1" s="1"/>
  <c r="HB56" i="1"/>
  <c r="HA56" i="1"/>
  <c r="GZ56" i="1"/>
  <c r="GY56" i="1"/>
  <c r="GX56" i="1"/>
  <c r="GW56" i="1"/>
  <c r="GV56" i="1"/>
  <c r="GU56" i="1"/>
  <c r="GT56" i="1"/>
  <c r="GP56" i="1"/>
  <c r="GI56" i="1"/>
  <c r="GH56" i="1"/>
  <c r="GG56" i="1"/>
  <c r="GF56" i="1"/>
  <c r="GE56" i="1"/>
  <c r="GB56" i="1"/>
  <c r="GA56" i="1"/>
  <c r="FZ56" i="1"/>
  <c r="FY56" i="1"/>
  <c r="FW56" i="1"/>
  <c r="FV56" i="1"/>
  <c r="FU56" i="1"/>
  <c r="FT56" i="1"/>
  <c r="FS56" i="1"/>
  <c r="FR56" i="1"/>
  <c r="FQ56" i="1"/>
  <c r="FJ56" i="1"/>
  <c r="FI56" i="1"/>
  <c r="FH56" i="1"/>
  <c r="FG56" i="1"/>
  <c r="FF56" i="1"/>
  <c r="FP56" i="1" s="1"/>
  <c r="FE56" i="1"/>
  <c r="FD56" i="1"/>
  <c r="FB56" i="1"/>
  <c r="FA56" i="1"/>
  <c r="EZ56" i="1"/>
  <c r="EY56" i="1"/>
  <c r="EX56" i="1"/>
  <c r="EW56" i="1"/>
  <c r="EV56" i="1"/>
  <c r="EU56" i="1"/>
  <c r="ET56" i="1"/>
  <c r="ES56" i="1"/>
  <c r="ER56" i="1"/>
  <c r="EQ56" i="1"/>
  <c r="EP56" i="1"/>
  <c r="EO56" i="1"/>
  <c r="EN56" i="1"/>
  <c r="EM56" i="1"/>
  <c r="EL56" i="1"/>
  <c r="EK56" i="1"/>
  <c r="EJ56" i="1"/>
  <c r="EI56" i="1"/>
  <c r="EH56" i="1"/>
  <c r="EG56" i="1"/>
  <c r="EF56" i="1"/>
  <c r="EE56" i="1"/>
  <c r="ED56" i="1"/>
  <c r="EC56" i="1"/>
  <c r="EB56" i="1"/>
  <c r="EA56" i="1"/>
  <c r="DU56" i="1"/>
  <c r="DT56" i="1"/>
  <c r="DS56" i="1"/>
  <c r="DR56" i="1"/>
  <c r="DQ56" i="1"/>
  <c r="DP56" i="1"/>
  <c r="DO56" i="1"/>
  <c r="DN56" i="1"/>
  <c r="DK56" i="1"/>
  <c r="DJ56" i="1"/>
  <c r="DI56" i="1"/>
  <c r="DH56" i="1"/>
  <c r="DG56" i="1"/>
  <c r="DF56" i="1"/>
  <c r="DE56" i="1"/>
  <c r="DD56" i="1"/>
  <c r="DB56" i="1"/>
  <c r="DA56" i="1"/>
  <c r="CV56" i="1"/>
  <c r="CU56" i="1"/>
  <c r="CT56" i="1"/>
  <c r="CS56" i="1"/>
  <c r="GN56" i="1" s="1"/>
  <c r="CR56" i="1"/>
  <c r="GM56" i="1" s="1"/>
  <c r="CQ56" i="1"/>
  <c r="GL56" i="1" s="1"/>
  <c r="CP56" i="1"/>
  <c r="GJ56" i="1" s="1"/>
  <c r="GK56" i="1" s="1"/>
  <c r="CO56" i="1"/>
  <c r="DZ56" i="1" s="1"/>
  <c r="CN56" i="1"/>
  <c r="DY56" i="1" s="1"/>
  <c r="CM56" i="1"/>
  <c r="DX56" i="1" s="1"/>
  <c r="CL56" i="1"/>
  <c r="DW56" i="1" s="1"/>
  <c r="CG56" i="1" a="1"/>
  <c r="CG56" i="1" s="1"/>
  <c r="CF56" i="1"/>
  <c r="AV56" i="1"/>
  <c r="G56" i="1"/>
  <c r="HX55" i="1" a="1"/>
  <c r="HX55" i="1" s="1"/>
  <c r="IW55" i="1" s="1"/>
  <c r="HW55" i="1" a="1"/>
  <c r="HW55" i="1" s="1"/>
  <c r="IV55" i="1" s="1"/>
  <c r="HV55" i="1" a="1"/>
  <c r="HV55" i="1" s="1"/>
  <c r="IU55" i="1" s="1"/>
  <c r="HU55" i="1" a="1"/>
  <c r="HU55" i="1" s="1"/>
  <c r="IT55" i="1" s="1"/>
  <c r="HT55" i="1" a="1"/>
  <c r="HT55" i="1" s="1"/>
  <c r="IS55" i="1" s="1"/>
  <c r="HS55" i="1" a="1"/>
  <c r="HS55" i="1" s="1"/>
  <c r="IR55" i="1" s="1"/>
  <c r="HR55" i="1" a="1"/>
  <c r="HR55" i="1" s="1"/>
  <c r="IQ55" i="1" s="1"/>
  <c r="HQ55" i="1" a="1"/>
  <c r="HQ55" i="1" s="1"/>
  <c r="IP55" i="1" s="1"/>
  <c r="HP55" i="1" a="1"/>
  <c r="HP55" i="1" s="1"/>
  <c r="IO55" i="1" s="1"/>
  <c r="HL55" i="1"/>
  <c r="HJ55" i="1"/>
  <c r="HH55" i="1"/>
  <c r="HB55" i="1"/>
  <c r="HA55" i="1"/>
  <c r="GZ55" i="1"/>
  <c r="GY55" i="1"/>
  <c r="GX55" i="1"/>
  <c r="GW55" i="1"/>
  <c r="GV55" i="1"/>
  <c r="GU55" i="1"/>
  <c r="GT55" i="1"/>
  <c r="GP55" i="1"/>
  <c r="GI55" i="1"/>
  <c r="GH55" i="1"/>
  <c r="GG55" i="1"/>
  <c r="GF55" i="1"/>
  <c r="GE55" i="1"/>
  <c r="GB55" i="1"/>
  <c r="GA55" i="1"/>
  <c r="FZ55" i="1"/>
  <c r="FY55" i="1"/>
  <c r="FW55" i="1"/>
  <c r="FV55" i="1"/>
  <c r="FU55" i="1"/>
  <c r="FT55" i="1"/>
  <c r="FS55" i="1"/>
  <c r="FR55" i="1"/>
  <c r="FQ55" i="1"/>
  <c r="FJ55" i="1"/>
  <c r="FI55" i="1"/>
  <c r="FH55" i="1"/>
  <c r="FG55" i="1"/>
  <c r="FF55" i="1"/>
  <c r="FP55" i="1" s="1"/>
  <c r="FE55" i="1"/>
  <c r="FD55" i="1"/>
  <c r="FB55" i="1"/>
  <c r="FA55" i="1"/>
  <c r="EZ55" i="1"/>
  <c r="EY55" i="1"/>
  <c r="EX55" i="1"/>
  <c r="EW55" i="1"/>
  <c r="EV55" i="1"/>
  <c r="EU55" i="1"/>
  <c r="ET55" i="1"/>
  <c r="ES55" i="1"/>
  <c r="ER55" i="1"/>
  <c r="EQ55" i="1"/>
  <c r="EP55" i="1"/>
  <c r="EO55" i="1"/>
  <c r="EN55" i="1"/>
  <c r="EM55" i="1"/>
  <c r="EL55" i="1"/>
  <c r="EK55" i="1"/>
  <c r="EJ55" i="1"/>
  <c r="EI55" i="1"/>
  <c r="EH55" i="1"/>
  <c r="EG55" i="1"/>
  <c r="EF55" i="1"/>
  <c r="EE55" i="1"/>
  <c r="ED55" i="1"/>
  <c r="EC55" i="1"/>
  <c r="EB55" i="1"/>
  <c r="EA55" i="1"/>
  <c r="DU55" i="1"/>
  <c r="DT55" i="1"/>
  <c r="DS55" i="1"/>
  <c r="DR55" i="1"/>
  <c r="DQ55" i="1"/>
  <c r="DP55" i="1"/>
  <c r="DO55" i="1"/>
  <c r="DN55" i="1"/>
  <c r="DK55" i="1"/>
  <c r="DJ55" i="1"/>
  <c r="DI55" i="1"/>
  <c r="DH55" i="1"/>
  <c r="DG55" i="1"/>
  <c r="DF55" i="1"/>
  <c r="DE55" i="1"/>
  <c r="DD55" i="1"/>
  <c r="DB55" i="1"/>
  <c r="DA55" i="1"/>
  <c r="CV55" i="1"/>
  <c r="CU55" i="1"/>
  <c r="CT55" i="1"/>
  <c r="CS55" i="1"/>
  <c r="GN55" i="1" s="1"/>
  <c r="CR55" i="1"/>
  <c r="GM55" i="1" s="1"/>
  <c r="CQ55" i="1"/>
  <c r="GL55" i="1" s="1"/>
  <c r="CP55" i="1"/>
  <c r="GJ55" i="1" s="1"/>
  <c r="GK55" i="1" s="1"/>
  <c r="CO55" i="1"/>
  <c r="DZ55" i="1" s="1"/>
  <c r="CN55" i="1"/>
  <c r="DY55" i="1" s="1"/>
  <c r="CM55" i="1"/>
  <c r="DX55" i="1" s="1"/>
  <c r="CL55" i="1"/>
  <c r="DW55" i="1" s="1"/>
  <c r="CG55" i="1" a="1"/>
  <c r="CG55" i="1" s="1"/>
  <c r="CF55" i="1"/>
  <c r="AV55" i="1"/>
  <c r="G55" i="1"/>
  <c r="HX57" i="1" a="1"/>
  <c r="HX57" i="1" s="1"/>
  <c r="IW57" i="1" s="1"/>
  <c r="HW57" i="1" a="1"/>
  <c r="HW57" i="1" s="1"/>
  <c r="IV57" i="1" s="1"/>
  <c r="HV57" i="1" a="1"/>
  <c r="HV57" i="1" s="1"/>
  <c r="IU57" i="1" s="1"/>
  <c r="HU57" i="1" a="1"/>
  <c r="HU57" i="1" s="1"/>
  <c r="IT57" i="1" s="1"/>
  <c r="HT57" i="1" a="1"/>
  <c r="HT57" i="1" s="1"/>
  <c r="IS57" i="1" s="1"/>
  <c r="HS57" i="1" a="1"/>
  <c r="HS57" i="1" s="1"/>
  <c r="IR57" i="1" s="1"/>
  <c r="HR57" i="1" a="1"/>
  <c r="HR57" i="1" s="1"/>
  <c r="IQ57" i="1" s="1"/>
  <c r="HQ57" i="1" a="1"/>
  <c r="HQ57" i="1" s="1"/>
  <c r="IP57" i="1" s="1"/>
  <c r="HP57" i="1" a="1"/>
  <c r="HP57" i="1" s="1"/>
  <c r="IO57" i="1" s="1"/>
  <c r="HL57" i="1"/>
  <c r="HJ57" i="1"/>
  <c r="HH57" i="1"/>
  <c r="HI57" i="1" s="1"/>
  <c r="HB57" i="1"/>
  <c r="HA57" i="1"/>
  <c r="GZ57" i="1"/>
  <c r="GY57" i="1"/>
  <c r="GX57" i="1"/>
  <c r="GW57" i="1"/>
  <c r="GV57" i="1"/>
  <c r="GU57" i="1"/>
  <c r="GT57" i="1"/>
  <c r="GP57" i="1"/>
  <c r="GI57" i="1"/>
  <c r="GH57" i="1"/>
  <c r="GG57" i="1"/>
  <c r="GF57" i="1"/>
  <c r="GE57" i="1"/>
  <c r="GB57" i="1"/>
  <c r="GA57" i="1"/>
  <c r="FZ57" i="1"/>
  <c r="FY57" i="1"/>
  <c r="FW57" i="1"/>
  <c r="FV57" i="1"/>
  <c r="FU57" i="1"/>
  <c r="FT57" i="1"/>
  <c r="FS57" i="1"/>
  <c r="FR57" i="1"/>
  <c r="FQ57" i="1"/>
  <c r="FJ57" i="1"/>
  <c r="FI57" i="1"/>
  <c r="FH57" i="1"/>
  <c r="FG57" i="1"/>
  <c r="FF57" i="1"/>
  <c r="FP57" i="1" s="1"/>
  <c r="FE57" i="1"/>
  <c r="FD57" i="1"/>
  <c r="FB57" i="1"/>
  <c r="FA57" i="1"/>
  <c r="EZ57" i="1"/>
  <c r="EY57" i="1"/>
  <c r="EX57" i="1"/>
  <c r="EW57" i="1"/>
  <c r="EV57" i="1"/>
  <c r="EU57" i="1"/>
  <c r="ET57" i="1"/>
  <c r="ES57" i="1"/>
  <c r="ER57" i="1"/>
  <c r="EQ57" i="1"/>
  <c r="EP57" i="1"/>
  <c r="EO57" i="1"/>
  <c r="EN57" i="1"/>
  <c r="EM57" i="1"/>
  <c r="EL57" i="1"/>
  <c r="EK57" i="1"/>
  <c r="EJ57" i="1"/>
  <c r="EI57" i="1"/>
  <c r="EH57" i="1"/>
  <c r="EG57" i="1"/>
  <c r="EF57" i="1"/>
  <c r="EE57" i="1"/>
  <c r="ED57" i="1"/>
  <c r="EC57" i="1"/>
  <c r="EB57" i="1"/>
  <c r="EA57" i="1"/>
  <c r="DU57" i="1"/>
  <c r="DT57" i="1"/>
  <c r="DS57" i="1"/>
  <c r="DR57" i="1"/>
  <c r="DQ57" i="1"/>
  <c r="DP57" i="1"/>
  <c r="DO57" i="1"/>
  <c r="DN57" i="1"/>
  <c r="DK57" i="1"/>
  <c r="DJ57" i="1"/>
  <c r="DI57" i="1"/>
  <c r="DH57" i="1"/>
  <c r="DG57" i="1"/>
  <c r="DF57" i="1"/>
  <c r="DE57" i="1"/>
  <c r="DD57" i="1"/>
  <c r="DB57" i="1"/>
  <c r="DA57" i="1"/>
  <c r="CV57" i="1"/>
  <c r="CU57" i="1"/>
  <c r="CT57" i="1"/>
  <c r="CS57" i="1"/>
  <c r="GN57" i="1" s="1"/>
  <c r="CR57" i="1"/>
  <c r="GM57" i="1" s="1"/>
  <c r="CQ57" i="1"/>
  <c r="GL57" i="1" s="1"/>
  <c r="CP57" i="1"/>
  <c r="GJ57" i="1" s="1"/>
  <c r="GK57" i="1" s="1"/>
  <c r="CO57" i="1"/>
  <c r="DZ57" i="1" s="1"/>
  <c r="CN57" i="1"/>
  <c r="DY57" i="1" s="1"/>
  <c r="CM57" i="1"/>
  <c r="DX57" i="1" s="1"/>
  <c r="CL57" i="1"/>
  <c r="DW57" i="1" s="1"/>
  <c r="CG57" i="1" a="1"/>
  <c r="CG57" i="1" s="1"/>
  <c r="CF57" i="1"/>
  <c r="AV57" i="1"/>
  <c r="G57" i="1"/>
  <c r="HX54" i="1" a="1"/>
  <c r="HX54" i="1" s="1"/>
  <c r="IW54" i="1" s="1"/>
  <c r="HW54" i="1" a="1"/>
  <c r="HW54" i="1" s="1"/>
  <c r="IV54" i="1" s="1"/>
  <c r="HV54" i="1" a="1"/>
  <c r="HV54" i="1" s="1"/>
  <c r="IU54" i="1" s="1"/>
  <c r="HU54" i="1" a="1"/>
  <c r="HU54" i="1" s="1"/>
  <c r="IT54" i="1" s="1"/>
  <c r="HT54" i="1" a="1"/>
  <c r="HT54" i="1" s="1"/>
  <c r="IS54" i="1" s="1"/>
  <c r="HS54" i="1" a="1"/>
  <c r="HS54" i="1" s="1"/>
  <c r="IR54" i="1" s="1"/>
  <c r="HR54" i="1" a="1"/>
  <c r="HR54" i="1" s="1"/>
  <c r="IQ54" i="1" s="1"/>
  <c r="HQ54" i="1" a="1"/>
  <c r="HQ54" i="1" s="1"/>
  <c r="IP54" i="1" s="1"/>
  <c r="HP54" i="1" a="1"/>
  <c r="HP54" i="1" s="1"/>
  <c r="IO54" i="1" s="1"/>
  <c r="HL54" i="1"/>
  <c r="HJ54" i="1"/>
  <c r="HH54" i="1"/>
  <c r="HB54" i="1"/>
  <c r="HA54" i="1"/>
  <c r="GZ54" i="1"/>
  <c r="GY54" i="1"/>
  <c r="GX54" i="1"/>
  <c r="GW54" i="1"/>
  <c r="GV54" i="1"/>
  <c r="GU54" i="1"/>
  <c r="GT54" i="1"/>
  <c r="GP54" i="1"/>
  <c r="GI54" i="1"/>
  <c r="GH54" i="1"/>
  <c r="GG54" i="1"/>
  <c r="GF54" i="1"/>
  <c r="GE54" i="1"/>
  <c r="GB54" i="1"/>
  <c r="GA54" i="1"/>
  <c r="FZ54" i="1"/>
  <c r="FY54" i="1"/>
  <c r="FW54" i="1"/>
  <c r="FV54" i="1"/>
  <c r="FU54" i="1"/>
  <c r="FT54" i="1"/>
  <c r="FS54" i="1"/>
  <c r="FR54" i="1"/>
  <c r="FQ54" i="1"/>
  <c r="FJ54" i="1"/>
  <c r="FI54" i="1"/>
  <c r="FH54" i="1"/>
  <c r="FG54" i="1"/>
  <c r="FF54" i="1"/>
  <c r="FP54" i="1" s="1"/>
  <c r="FE54" i="1"/>
  <c r="FD54" i="1"/>
  <c r="FB54" i="1"/>
  <c r="FA54" i="1"/>
  <c r="EZ54" i="1"/>
  <c r="EY54" i="1"/>
  <c r="EX54" i="1"/>
  <c r="EW54" i="1"/>
  <c r="EV54" i="1"/>
  <c r="EU54" i="1"/>
  <c r="ET54" i="1"/>
  <c r="ES54" i="1"/>
  <c r="ER54" i="1"/>
  <c r="EQ54" i="1"/>
  <c r="EP54" i="1"/>
  <c r="EO54" i="1"/>
  <c r="EN54" i="1"/>
  <c r="EM54" i="1"/>
  <c r="EL54" i="1"/>
  <c r="EK54" i="1"/>
  <c r="EJ54" i="1"/>
  <c r="EI54" i="1"/>
  <c r="EH54" i="1"/>
  <c r="EG54" i="1"/>
  <c r="EF54" i="1"/>
  <c r="EE54" i="1"/>
  <c r="ED54" i="1"/>
  <c r="EC54" i="1"/>
  <c r="EB54" i="1"/>
  <c r="EA54" i="1"/>
  <c r="DU54" i="1"/>
  <c r="DT54" i="1"/>
  <c r="DS54" i="1"/>
  <c r="DR54" i="1"/>
  <c r="DQ54" i="1"/>
  <c r="DP54" i="1"/>
  <c r="DO54" i="1"/>
  <c r="DN54" i="1"/>
  <c r="DK54" i="1"/>
  <c r="DJ54" i="1"/>
  <c r="DI54" i="1"/>
  <c r="DH54" i="1"/>
  <c r="DG54" i="1"/>
  <c r="DF54" i="1"/>
  <c r="DE54" i="1"/>
  <c r="DD54" i="1"/>
  <c r="DB54" i="1"/>
  <c r="DA54" i="1"/>
  <c r="CV54" i="1"/>
  <c r="CU54" i="1"/>
  <c r="CT54" i="1"/>
  <c r="CS54" i="1"/>
  <c r="GN54" i="1" s="1"/>
  <c r="CR54" i="1"/>
  <c r="GM54" i="1" s="1"/>
  <c r="CQ54" i="1"/>
  <c r="GL54" i="1" s="1"/>
  <c r="CP54" i="1"/>
  <c r="GJ54" i="1" s="1"/>
  <c r="GK54" i="1" s="1"/>
  <c r="CO54" i="1"/>
  <c r="DZ54" i="1" s="1"/>
  <c r="CN54" i="1"/>
  <c r="DY54" i="1" s="1"/>
  <c r="CM54" i="1"/>
  <c r="DX54" i="1" s="1"/>
  <c r="CL54" i="1"/>
  <c r="DW54" i="1" s="1"/>
  <c r="CG54" i="1" a="1"/>
  <c r="CG54" i="1" s="1"/>
  <c r="CF54" i="1"/>
  <c r="AV54" i="1"/>
  <c r="G54" i="1"/>
  <c r="HX20" i="1" a="1"/>
  <c r="HX20" i="1" s="1"/>
  <c r="IW20" i="1" s="1"/>
  <c r="HW20" i="1" a="1"/>
  <c r="HW20" i="1" s="1"/>
  <c r="IV20" i="1" s="1"/>
  <c r="HV20" i="1" a="1"/>
  <c r="HV20" i="1" s="1"/>
  <c r="IU20" i="1" s="1"/>
  <c r="HU20" i="1" a="1"/>
  <c r="HU20" i="1" s="1"/>
  <c r="IT20" i="1" s="1"/>
  <c r="HT20" i="1" a="1"/>
  <c r="HT20" i="1" s="1"/>
  <c r="IS20" i="1" s="1"/>
  <c r="HS20" i="1" a="1"/>
  <c r="HS20" i="1" s="1"/>
  <c r="IR20" i="1" s="1"/>
  <c r="HR20" i="1" a="1"/>
  <c r="HR20" i="1" s="1"/>
  <c r="IQ20" i="1" s="1"/>
  <c r="HQ20" i="1" a="1"/>
  <c r="HQ20" i="1" s="1"/>
  <c r="IP20" i="1" s="1"/>
  <c r="HP20" i="1" a="1"/>
  <c r="HP20" i="1" s="1"/>
  <c r="HL20" i="1"/>
  <c r="HJ20" i="1"/>
  <c r="HH20" i="1"/>
  <c r="HB20" i="1"/>
  <c r="HA20" i="1"/>
  <c r="GZ20" i="1"/>
  <c r="GY20" i="1"/>
  <c r="GX20" i="1"/>
  <c r="GW20" i="1"/>
  <c r="GV20" i="1"/>
  <c r="GU20" i="1"/>
  <c r="GT20" i="1"/>
  <c r="GP20" i="1"/>
  <c r="GI20" i="1"/>
  <c r="GH20" i="1"/>
  <c r="GG20" i="1"/>
  <c r="GF20" i="1"/>
  <c r="GE20" i="1"/>
  <c r="GB20" i="1"/>
  <c r="GA20" i="1"/>
  <c r="FZ20" i="1"/>
  <c r="FY20" i="1"/>
  <c r="FW20" i="1"/>
  <c r="FV20" i="1"/>
  <c r="FU20" i="1"/>
  <c r="FT20" i="1"/>
  <c r="FS20" i="1"/>
  <c r="FR20" i="1"/>
  <c r="FQ20" i="1"/>
  <c r="FJ20" i="1"/>
  <c r="FI20" i="1"/>
  <c r="FH20" i="1"/>
  <c r="FG20" i="1"/>
  <c r="FF20" i="1"/>
  <c r="FE20" i="1"/>
  <c r="FD20" i="1"/>
  <c r="FB20" i="1"/>
  <c r="FA20" i="1"/>
  <c r="EZ20" i="1"/>
  <c r="EY20" i="1"/>
  <c r="EX20" i="1"/>
  <c r="EW20" i="1"/>
  <c r="EV20" i="1"/>
  <c r="EU20" i="1"/>
  <c r="ET20" i="1"/>
  <c r="ES20" i="1"/>
  <c r="ER20" i="1"/>
  <c r="EQ20" i="1"/>
  <c r="EP20" i="1"/>
  <c r="EO20" i="1"/>
  <c r="EN20" i="1"/>
  <c r="EM20" i="1"/>
  <c r="EL20" i="1"/>
  <c r="EK20" i="1"/>
  <c r="EJ20" i="1"/>
  <c r="EI20" i="1"/>
  <c r="EH20" i="1"/>
  <c r="EG20" i="1"/>
  <c r="EF20" i="1"/>
  <c r="EE20" i="1"/>
  <c r="ED20" i="1"/>
  <c r="EC20" i="1"/>
  <c r="EB20" i="1"/>
  <c r="EA20" i="1"/>
  <c r="DU20" i="1"/>
  <c r="DT20" i="1"/>
  <c r="DS20" i="1"/>
  <c r="DR20" i="1"/>
  <c r="DQ20" i="1"/>
  <c r="DP20" i="1"/>
  <c r="DO20" i="1"/>
  <c r="DN20" i="1"/>
  <c r="DK20" i="1"/>
  <c r="DJ20" i="1"/>
  <c r="DI20" i="1"/>
  <c r="DH20" i="1"/>
  <c r="DG20" i="1"/>
  <c r="DF20" i="1"/>
  <c r="DE20" i="1"/>
  <c r="DD20" i="1"/>
  <c r="DB20" i="1"/>
  <c r="DA20" i="1"/>
  <c r="CV20" i="1"/>
  <c r="CU20" i="1"/>
  <c r="CT20" i="1"/>
  <c r="CS20" i="1"/>
  <c r="GN20" i="1" s="1"/>
  <c r="CR20" i="1"/>
  <c r="GM20" i="1" s="1"/>
  <c r="CQ20" i="1"/>
  <c r="GL20" i="1" s="1"/>
  <c r="CP20" i="1"/>
  <c r="GJ20" i="1" s="1"/>
  <c r="GK20" i="1" s="1"/>
  <c r="CO20" i="1"/>
  <c r="DZ20" i="1" s="1"/>
  <c r="CN20" i="1"/>
  <c r="DY20" i="1" s="1"/>
  <c r="CM20" i="1"/>
  <c r="DX20" i="1" s="1"/>
  <c r="CL20" i="1"/>
  <c r="DW20" i="1" s="1"/>
  <c r="CG20" i="1" a="1"/>
  <c r="CG20" i="1" s="1"/>
  <c r="CF20" i="1"/>
  <c r="AV20" i="1"/>
  <c r="G20" i="1"/>
  <c r="HX19" i="1" a="1"/>
  <c r="HX19" i="1" s="1"/>
  <c r="IW19" i="1" s="1"/>
  <c r="HW19" i="1" a="1"/>
  <c r="HW19" i="1" s="1"/>
  <c r="IV19" i="1" s="1"/>
  <c r="HV19" i="1" a="1"/>
  <c r="HV19" i="1" s="1"/>
  <c r="IU19" i="1" s="1"/>
  <c r="HU19" i="1" a="1"/>
  <c r="HU19" i="1" s="1"/>
  <c r="IT19" i="1" s="1"/>
  <c r="HT19" i="1" a="1"/>
  <c r="HT19" i="1" s="1"/>
  <c r="IS19" i="1" s="1"/>
  <c r="HS19" i="1" a="1"/>
  <c r="HS19" i="1" s="1"/>
  <c r="IR19" i="1" s="1"/>
  <c r="HR19" i="1" a="1"/>
  <c r="HR19" i="1" s="1"/>
  <c r="IQ19" i="1" s="1"/>
  <c r="HQ19" i="1" a="1"/>
  <c r="HQ19" i="1" s="1"/>
  <c r="IP19" i="1" s="1"/>
  <c r="HP19" i="1" a="1"/>
  <c r="HP19" i="1" s="1"/>
  <c r="IO19" i="1" s="1"/>
  <c r="HL19" i="1"/>
  <c r="HJ19" i="1"/>
  <c r="HH19" i="1"/>
  <c r="HB19" i="1"/>
  <c r="HA19" i="1"/>
  <c r="GZ19" i="1"/>
  <c r="GY19" i="1"/>
  <c r="GX19" i="1"/>
  <c r="GW19" i="1"/>
  <c r="GV19" i="1"/>
  <c r="GU19" i="1"/>
  <c r="GT19" i="1"/>
  <c r="GP19" i="1"/>
  <c r="GI19" i="1"/>
  <c r="GH19" i="1"/>
  <c r="GG19" i="1"/>
  <c r="GF19" i="1"/>
  <c r="GE19" i="1"/>
  <c r="GB19" i="1"/>
  <c r="GA19" i="1"/>
  <c r="FZ19" i="1"/>
  <c r="FY19" i="1"/>
  <c r="FW19" i="1"/>
  <c r="FV19" i="1"/>
  <c r="FU19" i="1"/>
  <c r="FT19" i="1"/>
  <c r="FS19" i="1"/>
  <c r="FR19" i="1"/>
  <c r="FQ19" i="1"/>
  <c r="FJ19" i="1"/>
  <c r="FI19" i="1"/>
  <c r="FH19" i="1"/>
  <c r="FG19" i="1"/>
  <c r="FF19" i="1"/>
  <c r="FE19" i="1"/>
  <c r="FD19" i="1"/>
  <c r="FB19" i="1"/>
  <c r="FA19" i="1"/>
  <c r="EZ19" i="1"/>
  <c r="EY19" i="1"/>
  <c r="EX19" i="1"/>
  <c r="EW19" i="1"/>
  <c r="EV19" i="1"/>
  <c r="EU19" i="1"/>
  <c r="ET19" i="1"/>
  <c r="ES19" i="1"/>
  <c r="ER19" i="1"/>
  <c r="EQ19" i="1"/>
  <c r="EP19" i="1"/>
  <c r="EO19" i="1"/>
  <c r="EN19" i="1"/>
  <c r="EM19" i="1"/>
  <c r="EL19" i="1"/>
  <c r="EK19" i="1"/>
  <c r="EJ19" i="1"/>
  <c r="EI19" i="1"/>
  <c r="EH19" i="1"/>
  <c r="EG19" i="1"/>
  <c r="EF19" i="1"/>
  <c r="EE19" i="1"/>
  <c r="ED19" i="1"/>
  <c r="EC19" i="1"/>
  <c r="EB19" i="1"/>
  <c r="EA19" i="1"/>
  <c r="DU19" i="1"/>
  <c r="DT19" i="1"/>
  <c r="DS19" i="1"/>
  <c r="DR19" i="1"/>
  <c r="DQ19" i="1"/>
  <c r="DP19" i="1"/>
  <c r="DO19" i="1"/>
  <c r="DN19" i="1"/>
  <c r="DK19" i="1"/>
  <c r="DJ19" i="1"/>
  <c r="DI19" i="1"/>
  <c r="DH19" i="1"/>
  <c r="DG19" i="1"/>
  <c r="DF19" i="1"/>
  <c r="DE19" i="1"/>
  <c r="DD19" i="1"/>
  <c r="DB19" i="1"/>
  <c r="DA19" i="1"/>
  <c r="CV19" i="1"/>
  <c r="CU19" i="1"/>
  <c r="CT19" i="1"/>
  <c r="CS19" i="1"/>
  <c r="GN19" i="1" s="1"/>
  <c r="CR19" i="1"/>
  <c r="GM19" i="1" s="1"/>
  <c r="CQ19" i="1"/>
  <c r="GL19" i="1" s="1"/>
  <c r="CP19" i="1"/>
  <c r="GJ19" i="1" s="1"/>
  <c r="GK19" i="1" s="1"/>
  <c r="CO19" i="1"/>
  <c r="DZ19" i="1" s="1"/>
  <c r="CN19" i="1"/>
  <c r="DY19" i="1" s="1"/>
  <c r="CM19" i="1"/>
  <c r="DX19" i="1" s="1"/>
  <c r="CL19" i="1"/>
  <c r="DW19" i="1" s="1"/>
  <c r="CG19" i="1" a="1"/>
  <c r="CG19" i="1" s="1"/>
  <c r="CH19" i="1" s="1"/>
  <c r="CW19" i="1" s="1"/>
  <c r="CF19" i="1"/>
  <c r="AV19" i="1"/>
  <c r="G19" i="1"/>
  <c r="HX18" i="1" a="1"/>
  <c r="HX18" i="1" s="1"/>
  <c r="IW18" i="1" s="1"/>
  <c r="HW18" i="1" a="1"/>
  <c r="HW18" i="1" s="1"/>
  <c r="IV18" i="1" s="1"/>
  <c r="HV18" i="1" a="1"/>
  <c r="HV18" i="1" s="1"/>
  <c r="IU18" i="1" s="1"/>
  <c r="HU18" i="1" a="1"/>
  <c r="HU18" i="1" s="1"/>
  <c r="IT18" i="1" s="1"/>
  <c r="HT18" i="1" a="1"/>
  <c r="HT18" i="1" s="1"/>
  <c r="IS18" i="1" s="1"/>
  <c r="HS18" i="1" a="1"/>
  <c r="HS18" i="1" s="1"/>
  <c r="IR18" i="1" s="1"/>
  <c r="HR18" i="1" a="1"/>
  <c r="HR18" i="1" s="1"/>
  <c r="IQ18" i="1" s="1"/>
  <c r="HQ18" i="1" a="1"/>
  <c r="HQ18" i="1" s="1"/>
  <c r="IP18" i="1" s="1"/>
  <c r="HP18" i="1" a="1"/>
  <c r="HP18" i="1" s="1"/>
  <c r="IO18" i="1" s="1"/>
  <c r="HL18" i="1"/>
  <c r="HJ18" i="1"/>
  <c r="HH18" i="1"/>
  <c r="HB18" i="1"/>
  <c r="HA18" i="1"/>
  <c r="GZ18" i="1"/>
  <c r="GY18" i="1"/>
  <c r="GX18" i="1"/>
  <c r="GW18" i="1"/>
  <c r="GV18" i="1"/>
  <c r="GU18" i="1"/>
  <c r="GT18" i="1"/>
  <c r="GP18" i="1"/>
  <c r="GI18" i="1"/>
  <c r="GH18" i="1"/>
  <c r="GG18" i="1"/>
  <c r="GF18" i="1"/>
  <c r="GE18" i="1"/>
  <c r="GB18" i="1"/>
  <c r="GA18" i="1"/>
  <c r="FZ18" i="1"/>
  <c r="FY18" i="1"/>
  <c r="FW18" i="1"/>
  <c r="FV18" i="1"/>
  <c r="FU18" i="1"/>
  <c r="FT18" i="1"/>
  <c r="FS18" i="1"/>
  <c r="FR18" i="1"/>
  <c r="FQ18" i="1"/>
  <c r="FJ18" i="1"/>
  <c r="FI18" i="1"/>
  <c r="FH18" i="1"/>
  <c r="FG18" i="1"/>
  <c r="FF18" i="1"/>
  <c r="FP18" i="1" s="1"/>
  <c r="FE18" i="1"/>
  <c r="FD18" i="1"/>
  <c r="FB18" i="1"/>
  <c r="FA18" i="1"/>
  <c r="EZ18" i="1"/>
  <c r="EY18" i="1"/>
  <c r="EX18" i="1"/>
  <c r="EW18" i="1"/>
  <c r="EV18" i="1"/>
  <c r="EU18" i="1"/>
  <c r="ET18" i="1"/>
  <c r="ES18" i="1"/>
  <c r="ER18" i="1"/>
  <c r="EQ18" i="1"/>
  <c r="EP18" i="1"/>
  <c r="EO18" i="1"/>
  <c r="EN18" i="1"/>
  <c r="EM18" i="1"/>
  <c r="EL18" i="1"/>
  <c r="EK18" i="1"/>
  <c r="EJ18" i="1"/>
  <c r="EI18" i="1"/>
  <c r="EH18" i="1"/>
  <c r="EG18" i="1"/>
  <c r="EF18" i="1"/>
  <c r="EE18" i="1"/>
  <c r="ED18" i="1"/>
  <c r="EC18" i="1"/>
  <c r="EB18" i="1"/>
  <c r="EA18" i="1"/>
  <c r="DU18" i="1"/>
  <c r="DT18" i="1"/>
  <c r="DS18" i="1"/>
  <c r="DR18" i="1"/>
  <c r="DQ18" i="1"/>
  <c r="DP18" i="1"/>
  <c r="DO18" i="1"/>
  <c r="DN18" i="1"/>
  <c r="DK18" i="1"/>
  <c r="DJ18" i="1"/>
  <c r="DI18" i="1"/>
  <c r="DH18" i="1"/>
  <c r="DG18" i="1"/>
  <c r="DF18" i="1"/>
  <c r="DE18" i="1"/>
  <c r="DD18" i="1"/>
  <c r="DB18" i="1"/>
  <c r="DA18" i="1"/>
  <c r="CV18" i="1"/>
  <c r="CU18" i="1"/>
  <c r="CT18" i="1"/>
  <c r="CS18" i="1"/>
  <c r="GN18" i="1" s="1"/>
  <c r="CR18" i="1"/>
  <c r="GM18" i="1" s="1"/>
  <c r="CQ18" i="1"/>
  <c r="GL18" i="1" s="1"/>
  <c r="CP18" i="1"/>
  <c r="GJ18" i="1" s="1"/>
  <c r="GK18" i="1" s="1"/>
  <c r="CO18" i="1"/>
  <c r="DZ18" i="1" s="1"/>
  <c r="CN18" i="1"/>
  <c r="DY18" i="1" s="1"/>
  <c r="CM18" i="1"/>
  <c r="DX18" i="1" s="1"/>
  <c r="CL18" i="1"/>
  <c r="DW18" i="1" s="1"/>
  <c r="CG18" i="1" a="1"/>
  <c r="CG18" i="1" s="1"/>
  <c r="CH18" i="1" s="1"/>
  <c r="CW18" i="1" s="1"/>
  <c r="CF18" i="1"/>
  <c r="AV18" i="1"/>
  <c r="G18" i="1"/>
  <c r="HX15" i="1" a="1"/>
  <c r="HX15" i="1" s="1"/>
  <c r="IW15" i="1" s="1"/>
  <c r="HW15" i="1" a="1"/>
  <c r="HW15" i="1" s="1"/>
  <c r="IV15" i="1" s="1"/>
  <c r="HV15" i="1" a="1"/>
  <c r="HV15" i="1" s="1"/>
  <c r="IU15" i="1" s="1"/>
  <c r="HU15" i="1" a="1"/>
  <c r="HU15" i="1" s="1"/>
  <c r="IT15" i="1" s="1"/>
  <c r="HT15" i="1" a="1"/>
  <c r="HT15" i="1" s="1"/>
  <c r="IS15" i="1" s="1"/>
  <c r="HS15" i="1" a="1"/>
  <c r="HS15" i="1" s="1"/>
  <c r="IR15" i="1" s="1"/>
  <c r="HR15" i="1" a="1"/>
  <c r="HR15" i="1" s="1"/>
  <c r="IQ15" i="1" s="1"/>
  <c r="HQ15" i="1" a="1"/>
  <c r="HQ15" i="1" s="1"/>
  <c r="IP15" i="1" s="1"/>
  <c r="HP15" i="1" a="1"/>
  <c r="HP15" i="1" s="1"/>
  <c r="IO15" i="1" s="1"/>
  <c r="HL15" i="1"/>
  <c r="HJ15" i="1"/>
  <c r="HH15" i="1"/>
  <c r="HB15" i="1"/>
  <c r="HA15" i="1"/>
  <c r="GZ15" i="1"/>
  <c r="GY15" i="1"/>
  <c r="GX15" i="1"/>
  <c r="GW15" i="1"/>
  <c r="GV15" i="1"/>
  <c r="GU15" i="1"/>
  <c r="GT15" i="1"/>
  <c r="GP15" i="1"/>
  <c r="GI15" i="1"/>
  <c r="GH15" i="1"/>
  <c r="GG15" i="1"/>
  <c r="GF15" i="1"/>
  <c r="GE15" i="1"/>
  <c r="GB15" i="1"/>
  <c r="GA15" i="1"/>
  <c r="FZ15" i="1"/>
  <c r="FY15" i="1"/>
  <c r="FW15" i="1"/>
  <c r="FV15" i="1"/>
  <c r="FU15" i="1"/>
  <c r="FT15" i="1"/>
  <c r="FS15" i="1"/>
  <c r="FR15" i="1"/>
  <c r="FQ15" i="1"/>
  <c r="FJ15" i="1"/>
  <c r="FI15" i="1"/>
  <c r="FH15" i="1"/>
  <c r="FG15" i="1"/>
  <c r="FF15" i="1"/>
  <c r="FP15" i="1" s="1"/>
  <c r="FE15" i="1"/>
  <c r="FD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U15" i="1"/>
  <c r="DT15" i="1"/>
  <c r="DS15" i="1"/>
  <c r="DR15" i="1"/>
  <c r="DQ15" i="1"/>
  <c r="DP15" i="1"/>
  <c r="DO15" i="1"/>
  <c r="DN15" i="1"/>
  <c r="DK15" i="1"/>
  <c r="DJ15" i="1"/>
  <c r="DI15" i="1"/>
  <c r="DH15" i="1"/>
  <c r="DG15" i="1"/>
  <c r="DF15" i="1"/>
  <c r="DE15" i="1"/>
  <c r="DD15" i="1"/>
  <c r="DB15" i="1"/>
  <c r="DA15" i="1"/>
  <c r="CV15" i="1"/>
  <c r="CU15" i="1"/>
  <c r="CT15" i="1"/>
  <c r="CS15" i="1"/>
  <c r="GN15" i="1" s="1"/>
  <c r="CR15" i="1"/>
  <c r="GM15" i="1" s="1"/>
  <c r="CQ15" i="1"/>
  <c r="GL15" i="1" s="1"/>
  <c r="CP15" i="1"/>
  <c r="GJ15" i="1" s="1"/>
  <c r="GK15" i="1" s="1"/>
  <c r="CO15" i="1"/>
  <c r="DZ15" i="1" s="1"/>
  <c r="CN15" i="1"/>
  <c r="DY15" i="1" s="1"/>
  <c r="CM15" i="1"/>
  <c r="DX15" i="1" s="1"/>
  <c r="CL15" i="1"/>
  <c r="DW15" i="1" s="1"/>
  <c r="CG15" i="1" a="1"/>
  <c r="CG15" i="1" s="1"/>
  <c r="CI15" i="1" s="1"/>
  <c r="CX15" i="1" s="1"/>
  <c r="CF15" i="1"/>
  <c r="AV15" i="1"/>
  <c r="G15" i="1"/>
  <c r="IL87" i="1"/>
  <c r="HX87" i="1" a="1"/>
  <c r="HX87" i="1" s="1"/>
  <c r="IW87" i="1" s="1"/>
  <c r="HW87" i="1" a="1"/>
  <c r="HW87" i="1" s="1"/>
  <c r="IV87" i="1" s="1"/>
  <c r="HV87" i="1" a="1"/>
  <c r="HV87" i="1" s="1"/>
  <c r="IU87" i="1" s="1"/>
  <c r="HU87" i="1" a="1"/>
  <c r="HU87" i="1" s="1"/>
  <c r="IT87" i="1" s="1"/>
  <c r="HT87" i="1" a="1"/>
  <c r="HT87" i="1" s="1"/>
  <c r="IS87" i="1" s="1"/>
  <c r="HS87" i="1" a="1"/>
  <c r="HS87" i="1" s="1"/>
  <c r="IR87" i="1" s="1"/>
  <c r="HR87" i="1" a="1"/>
  <c r="HR87" i="1" s="1"/>
  <c r="IQ87" i="1" s="1"/>
  <c r="HQ87" i="1" a="1"/>
  <c r="HQ87" i="1" s="1"/>
  <c r="IP87" i="1" s="1"/>
  <c r="HP87" i="1" a="1"/>
  <c r="HP87" i="1" s="1"/>
  <c r="IO87" i="1" s="1"/>
  <c r="HL87" i="1"/>
  <c r="HJ87" i="1"/>
  <c r="HH87" i="1"/>
  <c r="HI87" i="1" s="1"/>
  <c r="HB87" i="1"/>
  <c r="HA87" i="1"/>
  <c r="GZ87" i="1"/>
  <c r="GY87" i="1"/>
  <c r="GX87" i="1"/>
  <c r="GW87" i="1"/>
  <c r="GV87" i="1"/>
  <c r="GU87" i="1"/>
  <c r="GT87" i="1"/>
  <c r="GP87" i="1"/>
  <c r="GI87" i="1"/>
  <c r="GH87" i="1"/>
  <c r="GG87" i="1"/>
  <c r="GF87" i="1"/>
  <c r="GE87" i="1"/>
  <c r="GD87" i="1"/>
  <c r="GC87" i="1"/>
  <c r="GB87" i="1"/>
  <c r="GA87" i="1"/>
  <c r="FZ87" i="1"/>
  <c r="FY87" i="1"/>
  <c r="FX87" i="1"/>
  <c r="FW87" i="1"/>
  <c r="FV87" i="1"/>
  <c r="FU87" i="1"/>
  <c r="FT87" i="1"/>
  <c r="FS87" i="1"/>
  <c r="FR87" i="1"/>
  <c r="FQ87" i="1"/>
  <c r="FJ87" i="1"/>
  <c r="FI87" i="1"/>
  <c r="FH87" i="1"/>
  <c r="FG87" i="1"/>
  <c r="FF87" i="1"/>
  <c r="FE87" i="1"/>
  <c r="FD87" i="1"/>
  <c r="FC87" i="1"/>
  <c r="FB87" i="1"/>
  <c r="FA87" i="1"/>
  <c r="EZ87" i="1"/>
  <c r="EY87" i="1"/>
  <c r="EX87" i="1"/>
  <c r="EW87" i="1"/>
  <c r="EV87" i="1"/>
  <c r="EU87" i="1"/>
  <c r="ET87" i="1"/>
  <c r="ES87" i="1"/>
  <c r="ER87" i="1"/>
  <c r="EQ87" i="1"/>
  <c r="EP87" i="1"/>
  <c r="EO87" i="1"/>
  <c r="EN87" i="1"/>
  <c r="EM87" i="1"/>
  <c r="EL87" i="1"/>
  <c r="EK87" i="1"/>
  <c r="EJ87" i="1"/>
  <c r="EI87" i="1"/>
  <c r="EH87" i="1"/>
  <c r="EG87" i="1"/>
  <c r="EF87" i="1"/>
  <c r="EE87" i="1"/>
  <c r="ED87" i="1"/>
  <c r="EC87" i="1"/>
  <c r="EB87" i="1"/>
  <c r="EA87" i="1"/>
  <c r="DV87" i="1"/>
  <c r="DU87" i="1"/>
  <c r="DT87" i="1"/>
  <c r="DS87" i="1"/>
  <c r="DR87" i="1"/>
  <c r="DQ87" i="1"/>
  <c r="DP87" i="1"/>
  <c r="DO87" i="1"/>
  <c r="DN87" i="1"/>
  <c r="DK87" i="1"/>
  <c r="DJ87" i="1"/>
  <c r="DI87" i="1"/>
  <c r="DH87" i="1"/>
  <c r="DG87" i="1"/>
  <c r="DF87" i="1"/>
  <c r="DE87" i="1"/>
  <c r="DD87" i="1"/>
  <c r="DC87" i="1"/>
  <c r="DB87" i="1"/>
  <c r="DA87" i="1"/>
  <c r="CV87" i="1"/>
  <c r="CU87" i="1"/>
  <c r="CT87" i="1"/>
  <c r="CS87" i="1"/>
  <c r="GN87" i="1" s="1"/>
  <c r="CR87" i="1"/>
  <c r="GM87" i="1" s="1"/>
  <c r="CQ87" i="1"/>
  <c r="GL87" i="1" s="1"/>
  <c r="CP87" i="1"/>
  <c r="GJ87" i="1" s="1"/>
  <c r="GK87" i="1" s="1"/>
  <c r="CO87" i="1"/>
  <c r="DZ87" i="1" s="1"/>
  <c r="CN87" i="1"/>
  <c r="DY87" i="1" s="1"/>
  <c r="CM87" i="1"/>
  <c r="DX87" i="1" s="1"/>
  <c r="CL87" i="1"/>
  <c r="DW87" i="1" s="1"/>
  <c r="CG87" i="1" a="1"/>
  <c r="CG87" i="1" s="1"/>
  <c r="CF87" i="1"/>
  <c r="AV87" i="1"/>
  <c r="G87" i="1"/>
  <c r="IL82" i="1"/>
  <c r="HX82" i="1" a="1"/>
  <c r="HX82" i="1" s="1"/>
  <c r="IW82" i="1" s="1"/>
  <c r="HW82" i="1" a="1"/>
  <c r="HW82" i="1" s="1"/>
  <c r="IV82" i="1" s="1"/>
  <c r="HV82" i="1" a="1"/>
  <c r="HV82" i="1" s="1"/>
  <c r="IU82" i="1" s="1"/>
  <c r="HU82" i="1" a="1"/>
  <c r="HU82" i="1" s="1"/>
  <c r="IT82" i="1" s="1"/>
  <c r="HT82" i="1" a="1"/>
  <c r="HT82" i="1" s="1"/>
  <c r="IS82" i="1" s="1"/>
  <c r="HS82" i="1" a="1"/>
  <c r="HS82" i="1" s="1"/>
  <c r="IR82" i="1" s="1"/>
  <c r="HR82" i="1" a="1"/>
  <c r="HR82" i="1" s="1"/>
  <c r="IQ82" i="1" s="1"/>
  <c r="HQ82" i="1" a="1"/>
  <c r="HQ82" i="1" s="1"/>
  <c r="IP82" i="1" s="1"/>
  <c r="HP82" i="1" a="1"/>
  <c r="HP82" i="1" s="1"/>
  <c r="IO82" i="1" s="1"/>
  <c r="HL82" i="1"/>
  <c r="HJ82" i="1"/>
  <c r="HH82" i="1"/>
  <c r="HB82" i="1"/>
  <c r="HA82" i="1"/>
  <c r="GZ82" i="1"/>
  <c r="GY82" i="1"/>
  <c r="GX82" i="1"/>
  <c r="GW82" i="1"/>
  <c r="GV82" i="1"/>
  <c r="GU82" i="1"/>
  <c r="GT82" i="1"/>
  <c r="GP82" i="1"/>
  <c r="GI82" i="1"/>
  <c r="GH82" i="1"/>
  <c r="GG82" i="1"/>
  <c r="GF82" i="1"/>
  <c r="GE82" i="1"/>
  <c r="GD82" i="1"/>
  <c r="GC82" i="1"/>
  <c r="GB82" i="1"/>
  <c r="GA82" i="1"/>
  <c r="FZ82" i="1"/>
  <c r="FY82" i="1"/>
  <c r="FX82" i="1"/>
  <c r="FW82" i="1"/>
  <c r="FV82" i="1"/>
  <c r="FU82" i="1"/>
  <c r="FT82" i="1"/>
  <c r="FS82" i="1"/>
  <c r="FR82" i="1"/>
  <c r="FQ82" i="1"/>
  <c r="FJ82" i="1"/>
  <c r="FI82" i="1"/>
  <c r="FH82" i="1"/>
  <c r="FG82" i="1"/>
  <c r="FF82" i="1"/>
  <c r="FP82" i="1" s="1"/>
  <c r="FE82" i="1"/>
  <c r="FD82" i="1"/>
  <c r="FC82" i="1"/>
  <c r="FB82" i="1"/>
  <c r="FA82" i="1"/>
  <c r="EZ82" i="1"/>
  <c r="EY82" i="1"/>
  <c r="EX82" i="1"/>
  <c r="EW82" i="1"/>
  <c r="EV82" i="1"/>
  <c r="EU82" i="1"/>
  <c r="ET82" i="1"/>
  <c r="ES82" i="1"/>
  <c r="ER82" i="1"/>
  <c r="EQ82" i="1"/>
  <c r="EP82" i="1"/>
  <c r="EO82" i="1"/>
  <c r="EN82" i="1"/>
  <c r="EM82" i="1"/>
  <c r="EL82" i="1"/>
  <c r="EK82" i="1"/>
  <c r="EJ82" i="1"/>
  <c r="EI82" i="1"/>
  <c r="EH82" i="1"/>
  <c r="EG82" i="1"/>
  <c r="EF82" i="1"/>
  <c r="EE82" i="1"/>
  <c r="ED82" i="1"/>
  <c r="EC82" i="1"/>
  <c r="EB82" i="1"/>
  <c r="EA82" i="1"/>
  <c r="DV82" i="1"/>
  <c r="DU82" i="1"/>
  <c r="DT82" i="1"/>
  <c r="DS82" i="1"/>
  <c r="DR82" i="1"/>
  <c r="DQ82" i="1"/>
  <c r="DP82" i="1"/>
  <c r="DO82" i="1"/>
  <c r="DN82" i="1"/>
  <c r="DK82" i="1"/>
  <c r="DJ82" i="1"/>
  <c r="DI82" i="1"/>
  <c r="DH82" i="1"/>
  <c r="DG82" i="1"/>
  <c r="DF82" i="1"/>
  <c r="DE82" i="1"/>
  <c r="DD82" i="1"/>
  <c r="DC82" i="1"/>
  <c r="DB82" i="1"/>
  <c r="DA82" i="1"/>
  <c r="CV82" i="1"/>
  <c r="CU82" i="1"/>
  <c r="CT82" i="1"/>
  <c r="CS82" i="1"/>
  <c r="GN82" i="1" s="1"/>
  <c r="CR82" i="1"/>
  <c r="GM82" i="1" s="1"/>
  <c r="CQ82" i="1"/>
  <c r="GL82" i="1" s="1"/>
  <c r="CP82" i="1"/>
  <c r="GJ82" i="1" s="1"/>
  <c r="GK82" i="1" s="1"/>
  <c r="CO82" i="1"/>
  <c r="DZ82" i="1" s="1"/>
  <c r="CN82" i="1"/>
  <c r="DY82" i="1" s="1"/>
  <c r="CM82" i="1"/>
  <c r="DX82" i="1" s="1"/>
  <c r="CL82" i="1"/>
  <c r="DW82" i="1" s="1"/>
  <c r="CG82" i="1" a="1"/>
  <c r="CG82" i="1" s="1"/>
  <c r="CF82" i="1"/>
  <c r="AV82" i="1"/>
  <c r="G82" i="1"/>
  <c r="IL86" i="1"/>
  <c r="HX86" i="1" a="1"/>
  <c r="HX86" i="1" s="1"/>
  <c r="IW86" i="1" s="1"/>
  <c r="HW86" i="1" a="1"/>
  <c r="HW86" i="1" s="1"/>
  <c r="IV86" i="1" s="1"/>
  <c r="HV86" i="1" a="1"/>
  <c r="HV86" i="1" s="1"/>
  <c r="IU86" i="1" s="1"/>
  <c r="HU86" i="1" a="1"/>
  <c r="HU86" i="1" s="1"/>
  <c r="IT86" i="1" s="1"/>
  <c r="HT86" i="1" a="1"/>
  <c r="HT86" i="1" s="1"/>
  <c r="IS86" i="1" s="1"/>
  <c r="HS86" i="1" a="1"/>
  <c r="HS86" i="1" s="1"/>
  <c r="IR86" i="1" s="1"/>
  <c r="HR86" i="1" a="1"/>
  <c r="HR86" i="1" s="1"/>
  <c r="IQ86" i="1" s="1"/>
  <c r="HQ86" i="1" a="1"/>
  <c r="HQ86" i="1" s="1"/>
  <c r="IP86" i="1" s="1"/>
  <c r="HP86" i="1" a="1"/>
  <c r="HP86" i="1" s="1"/>
  <c r="IO86" i="1" s="1"/>
  <c r="HL86" i="1"/>
  <c r="HJ86" i="1"/>
  <c r="HH86" i="1"/>
  <c r="HI86" i="1" s="1"/>
  <c r="HB86" i="1"/>
  <c r="HA86" i="1"/>
  <c r="GZ86" i="1"/>
  <c r="GY86" i="1"/>
  <c r="GX86" i="1"/>
  <c r="GW86" i="1"/>
  <c r="GV86" i="1"/>
  <c r="GU86" i="1"/>
  <c r="GT86" i="1"/>
  <c r="GP86" i="1"/>
  <c r="GI86" i="1"/>
  <c r="GH86" i="1"/>
  <c r="GG86" i="1"/>
  <c r="GF86" i="1"/>
  <c r="GE86" i="1"/>
  <c r="GD86" i="1"/>
  <c r="GC86" i="1"/>
  <c r="GB86" i="1"/>
  <c r="GA86" i="1"/>
  <c r="FZ86" i="1"/>
  <c r="FY86" i="1"/>
  <c r="FX86" i="1"/>
  <c r="FW86" i="1"/>
  <c r="FV86" i="1"/>
  <c r="FU86" i="1"/>
  <c r="FT86" i="1"/>
  <c r="FS86" i="1"/>
  <c r="FR86" i="1"/>
  <c r="FQ86" i="1"/>
  <c r="FJ86" i="1"/>
  <c r="FI86" i="1"/>
  <c r="FH86" i="1"/>
  <c r="FG86" i="1"/>
  <c r="FF86" i="1"/>
  <c r="FP86" i="1" s="1"/>
  <c r="FE86" i="1"/>
  <c r="FD86" i="1"/>
  <c r="FC86" i="1"/>
  <c r="FB86" i="1"/>
  <c r="FA86" i="1"/>
  <c r="EZ86" i="1"/>
  <c r="EY86" i="1"/>
  <c r="EX86" i="1"/>
  <c r="EW86" i="1"/>
  <c r="EV86" i="1"/>
  <c r="EU86" i="1"/>
  <c r="ET86" i="1"/>
  <c r="ES86" i="1"/>
  <c r="ER86" i="1"/>
  <c r="EQ86" i="1"/>
  <c r="EP86" i="1"/>
  <c r="EO86" i="1"/>
  <c r="EN86" i="1"/>
  <c r="EM86" i="1"/>
  <c r="EL86" i="1"/>
  <c r="EK86" i="1"/>
  <c r="EJ86" i="1"/>
  <c r="EI86" i="1"/>
  <c r="EH86" i="1"/>
  <c r="EG86" i="1"/>
  <c r="EF86" i="1"/>
  <c r="EE86" i="1"/>
  <c r="ED86" i="1"/>
  <c r="EC86" i="1"/>
  <c r="EB86" i="1"/>
  <c r="EA86" i="1"/>
  <c r="DV86" i="1"/>
  <c r="DU86" i="1"/>
  <c r="DT86" i="1"/>
  <c r="DS86" i="1"/>
  <c r="DR86" i="1"/>
  <c r="DQ86" i="1"/>
  <c r="DP86" i="1"/>
  <c r="DO86" i="1"/>
  <c r="DN86" i="1"/>
  <c r="DK86" i="1"/>
  <c r="DJ86" i="1"/>
  <c r="DI86" i="1"/>
  <c r="DH86" i="1"/>
  <c r="DG86" i="1"/>
  <c r="DF86" i="1"/>
  <c r="DE86" i="1"/>
  <c r="DD86" i="1"/>
  <c r="DC86" i="1"/>
  <c r="DB86" i="1"/>
  <c r="DA86" i="1"/>
  <c r="CV86" i="1"/>
  <c r="CU86" i="1"/>
  <c r="CT86" i="1"/>
  <c r="CS86" i="1"/>
  <c r="GN86" i="1" s="1"/>
  <c r="CR86" i="1"/>
  <c r="GM86" i="1" s="1"/>
  <c r="CQ86" i="1"/>
  <c r="GL86" i="1" s="1"/>
  <c r="CP86" i="1"/>
  <c r="GJ86" i="1" s="1"/>
  <c r="GK86" i="1" s="1"/>
  <c r="CO86" i="1"/>
  <c r="DZ86" i="1" s="1"/>
  <c r="CN86" i="1"/>
  <c r="DY86" i="1" s="1"/>
  <c r="CM86" i="1"/>
  <c r="DX86" i="1" s="1"/>
  <c r="CL86" i="1"/>
  <c r="DW86" i="1" s="1"/>
  <c r="CG86" i="1" a="1"/>
  <c r="CG86" i="1" s="1"/>
  <c r="CF86" i="1"/>
  <c r="AV86" i="1"/>
  <c r="G86" i="1"/>
  <c r="IL85" i="1"/>
  <c r="HX85" i="1" a="1"/>
  <c r="HX85" i="1" s="1"/>
  <c r="IW85" i="1" s="1"/>
  <c r="HW85" i="1" a="1"/>
  <c r="HW85" i="1" s="1"/>
  <c r="IV85" i="1" s="1"/>
  <c r="HV85" i="1" a="1"/>
  <c r="HV85" i="1" s="1"/>
  <c r="IU85" i="1" s="1"/>
  <c r="HU85" i="1" a="1"/>
  <c r="HU85" i="1" s="1"/>
  <c r="IT85" i="1" s="1"/>
  <c r="HT85" i="1" a="1"/>
  <c r="HT85" i="1" s="1"/>
  <c r="IS85" i="1" s="1"/>
  <c r="HS85" i="1" a="1"/>
  <c r="HS85" i="1" s="1"/>
  <c r="IR85" i="1" s="1"/>
  <c r="HR85" i="1" a="1"/>
  <c r="HR85" i="1" s="1"/>
  <c r="IQ85" i="1" s="1"/>
  <c r="HQ85" i="1" a="1"/>
  <c r="HQ85" i="1" s="1"/>
  <c r="IP85" i="1" s="1"/>
  <c r="HP85" i="1" a="1"/>
  <c r="HP85" i="1" s="1"/>
  <c r="IO85" i="1" s="1"/>
  <c r="HL85" i="1"/>
  <c r="HJ85" i="1"/>
  <c r="HH85" i="1"/>
  <c r="HB85" i="1"/>
  <c r="HA85" i="1"/>
  <c r="GZ85" i="1"/>
  <c r="GY85" i="1"/>
  <c r="GX85" i="1"/>
  <c r="GW85" i="1"/>
  <c r="GV85" i="1"/>
  <c r="GU85" i="1"/>
  <c r="GT85" i="1"/>
  <c r="GP85" i="1"/>
  <c r="GI85" i="1"/>
  <c r="GH85" i="1"/>
  <c r="GG85" i="1"/>
  <c r="GF85" i="1"/>
  <c r="GE85" i="1"/>
  <c r="GD85" i="1"/>
  <c r="GC85" i="1"/>
  <c r="GB85" i="1"/>
  <c r="GA85" i="1"/>
  <c r="FZ85" i="1"/>
  <c r="FY85" i="1"/>
  <c r="FX85" i="1"/>
  <c r="FW85" i="1"/>
  <c r="FV85" i="1"/>
  <c r="FU85" i="1"/>
  <c r="FT85" i="1"/>
  <c r="FS85" i="1"/>
  <c r="FR85" i="1"/>
  <c r="FQ85" i="1"/>
  <c r="FJ85" i="1"/>
  <c r="FI85" i="1"/>
  <c r="FH85" i="1"/>
  <c r="FG85" i="1"/>
  <c r="FF85" i="1"/>
  <c r="FP85" i="1" s="1"/>
  <c r="FE85" i="1"/>
  <c r="FD85" i="1"/>
  <c r="FC85" i="1"/>
  <c r="FB85" i="1"/>
  <c r="FA85" i="1"/>
  <c r="EZ85" i="1"/>
  <c r="EY85" i="1"/>
  <c r="EX85" i="1"/>
  <c r="EW85" i="1"/>
  <c r="EV85" i="1"/>
  <c r="EU85" i="1"/>
  <c r="ET85" i="1"/>
  <c r="ES85" i="1"/>
  <c r="ER85" i="1"/>
  <c r="EQ85" i="1"/>
  <c r="EP85" i="1"/>
  <c r="EO85" i="1"/>
  <c r="EN85" i="1"/>
  <c r="EM85" i="1"/>
  <c r="EL85" i="1"/>
  <c r="EK85" i="1"/>
  <c r="EJ85" i="1"/>
  <c r="EI85" i="1"/>
  <c r="EH85" i="1"/>
  <c r="EG85" i="1"/>
  <c r="EF85" i="1"/>
  <c r="EE85" i="1"/>
  <c r="ED85" i="1"/>
  <c r="EC85" i="1"/>
  <c r="EB85" i="1"/>
  <c r="EA85" i="1"/>
  <c r="DV85" i="1"/>
  <c r="DU85" i="1"/>
  <c r="DT85" i="1"/>
  <c r="DS85" i="1"/>
  <c r="DR85" i="1"/>
  <c r="DQ85" i="1"/>
  <c r="DP85" i="1"/>
  <c r="DO85" i="1"/>
  <c r="DN85" i="1"/>
  <c r="DK85" i="1"/>
  <c r="DJ85" i="1"/>
  <c r="DI85" i="1"/>
  <c r="DH85" i="1"/>
  <c r="DG85" i="1"/>
  <c r="DF85" i="1"/>
  <c r="DE85" i="1"/>
  <c r="DD85" i="1"/>
  <c r="DC85" i="1"/>
  <c r="DB85" i="1"/>
  <c r="DA85" i="1"/>
  <c r="CV85" i="1"/>
  <c r="CU85" i="1"/>
  <c r="CT85" i="1"/>
  <c r="CS85" i="1"/>
  <c r="GN85" i="1" s="1"/>
  <c r="CR85" i="1"/>
  <c r="GM85" i="1" s="1"/>
  <c r="CQ85" i="1"/>
  <c r="GL85" i="1" s="1"/>
  <c r="CP85" i="1"/>
  <c r="GJ85" i="1" s="1"/>
  <c r="GK85" i="1" s="1"/>
  <c r="CO85" i="1"/>
  <c r="DZ85" i="1" s="1"/>
  <c r="CN85" i="1"/>
  <c r="DY85" i="1" s="1"/>
  <c r="CM85" i="1"/>
  <c r="DX85" i="1" s="1"/>
  <c r="CL85" i="1"/>
  <c r="DW85" i="1" s="1"/>
  <c r="CG85" i="1" a="1"/>
  <c r="CG85" i="1" s="1"/>
  <c r="CI85" i="1" s="1"/>
  <c r="CX85" i="1" s="1"/>
  <c r="CF85" i="1"/>
  <c r="AV85" i="1"/>
  <c r="HI85" i="1"/>
  <c r="G85" i="1"/>
  <c r="IL84" i="1"/>
  <c r="HX84" i="1" a="1"/>
  <c r="HX84" i="1" s="1"/>
  <c r="IW84" i="1" s="1"/>
  <c r="HW84" i="1" a="1"/>
  <c r="HW84" i="1" s="1"/>
  <c r="IV84" i="1" s="1"/>
  <c r="HV84" i="1" a="1"/>
  <c r="HV84" i="1" s="1"/>
  <c r="IU84" i="1" s="1"/>
  <c r="HU84" i="1" a="1"/>
  <c r="HU84" i="1" s="1"/>
  <c r="IT84" i="1" s="1"/>
  <c r="HT84" i="1" a="1"/>
  <c r="HT84" i="1" s="1"/>
  <c r="IS84" i="1" s="1"/>
  <c r="HS84" i="1" a="1"/>
  <c r="HS84" i="1" s="1"/>
  <c r="IR84" i="1" s="1"/>
  <c r="HR84" i="1" a="1"/>
  <c r="HR84" i="1" s="1"/>
  <c r="IQ84" i="1" s="1"/>
  <c r="HQ84" i="1" a="1"/>
  <c r="HQ84" i="1" s="1"/>
  <c r="IP84" i="1" s="1"/>
  <c r="HP84" i="1" a="1"/>
  <c r="HP84" i="1" s="1"/>
  <c r="HL84" i="1"/>
  <c r="HJ84" i="1"/>
  <c r="HH84" i="1"/>
  <c r="HI84" i="1" s="1"/>
  <c r="HB84" i="1"/>
  <c r="HA84" i="1"/>
  <c r="GZ84" i="1"/>
  <c r="GY84" i="1"/>
  <c r="GX84" i="1"/>
  <c r="GW84" i="1"/>
  <c r="GV84" i="1"/>
  <c r="GU84" i="1"/>
  <c r="GT84" i="1"/>
  <c r="GP84" i="1"/>
  <c r="GI84" i="1"/>
  <c r="GH84" i="1"/>
  <c r="GG84" i="1"/>
  <c r="GF84" i="1"/>
  <c r="GE84" i="1"/>
  <c r="GD84" i="1"/>
  <c r="GC84" i="1"/>
  <c r="GB84" i="1"/>
  <c r="GA84" i="1"/>
  <c r="FZ84" i="1"/>
  <c r="FY84" i="1"/>
  <c r="FX84" i="1"/>
  <c r="FW84" i="1"/>
  <c r="FV84" i="1"/>
  <c r="FU84" i="1"/>
  <c r="FT84" i="1"/>
  <c r="FS84" i="1"/>
  <c r="FR84" i="1"/>
  <c r="FQ84" i="1"/>
  <c r="FJ84" i="1"/>
  <c r="FI84" i="1"/>
  <c r="FH84" i="1"/>
  <c r="FG84" i="1"/>
  <c r="FF84" i="1"/>
  <c r="FE84" i="1"/>
  <c r="FD84" i="1"/>
  <c r="FC84" i="1"/>
  <c r="FB84" i="1"/>
  <c r="FA84" i="1"/>
  <c r="EZ84" i="1"/>
  <c r="EY84" i="1"/>
  <c r="EX84" i="1"/>
  <c r="EW84" i="1"/>
  <c r="EV84" i="1"/>
  <c r="EU84" i="1"/>
  <c r="ET84" i="1"/>
  <c r="ES84" i="1"/>
  <c r="ER84" i="1"/>
  <c r="EQ84" i="1"/>
  <c r="EP84" i="1"/>
  <c r="EO84" i="1"/>
  <c r="EN84" i="1"/>
  <c r="EM84" i="1"/>
  <c r="EL84" i="1"/>
  <c r="EK84" i="1"/>
  <c r="EJ84" i="1"/>
  <c r="EI84" i="1"/>
  <c r="EH84" i="1"/>
  <c r="EG84" i="1"/>
  <c r="EF84" i="1"/>
  <c r="EE84" i="1"/>
  <c r="ED84" i="1"/>
  <c r="EC84" i="1"/>
  <c r="EB84" i="1"/>
  <c r="EA84" i="1"/>
  <c r="DV84" i="1"/>
  <c r="DU84" i="1"/>
  <c r="DT84" i="1"/>
  <c r="DS84" i="1"/>
  <c r="DR84" i="1"/>
  <c r="DQ84" i="1"/>
  <c r="DP84" i="1"/>
  <c r="DO84" i="1"/>
  <c r="DN84" i="1"/>
  <c r="DK84" i="1"/>
  <c r="DJ84" i="1"/>
  <c r="DI84" i="1"/>
  <c r="DH84" i="1"/>
  <c r="DG84" i="1"/>
  <c r="DF84" i="1"/>
  <c r="DE84" i="1"/>
  <c r="DD84" i="1"/>
  <c r="DC84" i="1"/>
  <c r="DB84" i="1"/>
  <c r="DA84" i="1"/>
  <c r="CV84" i="1"/>
  <c r="CU84" i="1"/>
  <c r="CT84" i="1"/>
  <c r="CS84" i="1"/>
  <c r="GN84" i="1" s="1"/>
  <c r="CR84" i="1"/>
  <c r="GM84" i="1" s="1"/>
  <c r="CQ84" i="1"/>
  <c r="GL84" i="1" s="1"/>
  <c r="CP84" i="1"/>
  <c r="GJ84" i="1" s="1"/>
  <c r="GK84" i="1" s="1"/>
  <c r="CO84" i="1"/>
  <c r="DZ84" i="1" s="1"/>
  <c r="CN84" i="1"/>
  <c r="DY84" i="1" s="1"/>
  <c r="CM84" i="1"/>
  <c r="DX84" i="1" s="1"/>
  <c r="CL84" i="1"/>
  <c r="DW84" i="1" s="1"/>
  <c r="CG84" i="1" a="1"/>
  <c r="CG84" i="1" s="1"/>
  <c r="IN84" i="1" s="1"/>
  <c r="IX84" i="1" s="1"/>
  <c r="CF84" i="1"/>
  <c r="AV84" i="1"/>
  <c r="G84" i="1"/>
  <c r="IL83" i="1"/>
  <c r="HX83" i="1" a="1"/>
  <c r="HX83" i="1" s="1"/>
  <c r="IW83" i="1" s="1"/>
  <c r="HW83" i="1" a="1"/>
  <c r="HW83" i="1" s="1"/>
  <c r="IV83" i="1" s="1"/>
  <c r="HV83" i="1" a="1"/>
  <c r="HV83" i="1" s="1"/>
  <c r="IU83" i="1" s="1"/>
  <c r="HU83" i="1" a="1"/>
  <c r="HU83" i="1" s="1"/>
  <c r="IT83" i="1" s="1"/>
  <c r="HT83" i="1" a="1"/>
  <c r="HT83" i="1" s="1"/>
  <c r="IS83" i="1" s="1"/>
  <c r="HS83" i="1" a="1"/>
  <c r="HS83" i="1" s="1"/>
  <c r="IR83" i="1" s="1"/>
  <c r="HR83" i="1" a="1"/>
  <c r="HR83" i="1" s="1"/>
  <c r="IQ83" i="1" s="1"/>
  <c r="HQ83" i="1" a="1"/>
  <c r="HQ83" i="1" s="1"/>
  <c r="IP83" i="1" s="1"/>
  <c r="HP83" i="1" a="1"/>
  <c r="HP83" i="1" s="1"/>
  <c r="HL83" i="1"/>
  <c r="HJ83" i="1"/>
  <c r="HH83" i="1"/>
  <c r="HB83" i="1"/>
  <c r="HA83" i="1"/>
  <c r="GZ83" i="1"/>
  <c r="GY83" i="1"/>
  <c r="GX83" i="1"/>
  <c r="GW83" i="1"/>
  <c r="GV83" i="1"/>
  <c r="GU83" i="1"/>
  <c r="GT83" i="1"/>
  <c r="GP83" i="1"/>
  <c r="GI83" i="1"/>
  <c r="GH83" i="1"/>
  <c r="GG83" i="1"/>
  <c r="GF83" i="1"/>
  <c r="GE83" i="1"/>
  <c r="GD83" i="1"/>
  <c r="GC83" i="1"/>
  <c r="GB83" i="1"/>
  <c r="GA83" i="1"/>
  <c r="FZ83" i="1"/>
  <c r="FY83" i="1"/>
  <c r="FX83" i="1"/>
  <c r="FW83" i="1"/>
  <c r="FV83" i="1"/>
  <c r="FU83" i="1"/>
  <c r="FT83" i="1"/>
  <c r="FS83" i="1"/>
  <c r="FR83" i="1"/>
  <c r="FQ83" i="1"/>
  <c r="FJ83" i="1"/>
  <c r="FI83" i="1"/>
  <c r="FH83" i="1"/>
  <c r="FG83" i="1"/>
  <c r="FF83" i="1"/>
  <c r="FE83" i="1"/>
  <c r="FD83" i="1"/>
  <c r="FC83" i="1"/>
  <c r="FB83" i="1"/>
  <c r="FA83" i="1"/>
  <c r="EZ83" i="1"/>
  <c r="EY83" i="1"/>
  <c r="EX83" i="1"/>
  <c r="EW83" i="1"/>
  <c r="EV83" i="1"/>
  <c r="EU83" i="1"/>
  <c r="ET83" i="1"/>
  <c r="ES83" i="1"/>
  <c r="ER83" i="1"/>
  <c r="EQ83" i="1"/>
  <c r="EP83" i="1"/>
  <c r="EO83" i="1"/>
  <c r="EN83" i="1"/>
  <c r="EM83" i="1"/>
  <c r="EL83" i="1"/>
  <c r="EK83" i="1"/>
  <c r="EJ83" i="1"/>
  <c r="EI83" i="1"/>
  <c r="EH83" i="1"/>
  <c r="EG83" i="1"/>
  <c r="EF83" i="1"/>
  <c r="EE83" i="1"/>
  <c r="ED83" i="1"/>
  <c r="EC83" i="1"/>
  <c r="EB83" i="1"/>
  <c r="EA83" i="1"/>
  <c r="DV83" i="1"/>
  <c r="DU83" i="1"/>
  <c r="DT83" i="1"/>
  <c r="DS83" i="1"/>
  <c r="DR83" i="1"/>
  <c r="DQ83" i="1"/>
  <c r="DP83" i="1"/>
  <c r="DO83" i="1"/>
  <c r="DN83" i="1"/>
  <c r="DK83" i="1"/>
  <c r="DJ83" i="1"/>
  <c r="DI83" i="1"/>
  <c r="DH83" i="1"/>
  <c r="DG83" i="1"/>
  <c r="DF83" i="1"/>
  <c r="DE83" i="1"/>
  <c r="DD83" i="1"/>
  <c r="DC83" i="1"/>
  <c r="DB83" i="1"/>
  <c r="DA83" i="1"/>
  <c r="CV83" i="1"/>
  <c r="CU83" i="1"/>
  <c r="CT83" i="1"/>
  <c r="CS83" i="1"/>
  <c r="GN83" i="1" s="1"/>
  <c r="CR83" i="1"/>
  <c r="GM83" i="1" s="1"/>
  <c r="CQ83" i="1"/>
  <c r="GL83" i="1" s="1"/>
  <c r="CP83" i="1"/>
  <c r="GJ83" i="1" s="1"/>
  <c r="GK83" i="1" s="1"/>
  <c r="CO83" i="1"/>
  <c r="DZ83" i="1" s="1"/>
  <c r="CN83" i="1"/>
  <c r="DY83" i="1" s="1"/>
  <c r="CM83" i="1"/>
  <c r="DX83" i="1" s="1"/>
  <c r="CL83" i="1"/>
  <c r="DW83" i="1" s="1"/>
  <c r="CG83" i="1" a="1"/>
  <c r="CG83" i="1" s="1"/>
  <c r="CF83" i="1"/>
  <c r="AV83" i="1"/>
  <c r="G83" i="1"/>
  <c r="IL77" i="1"/>
  <c r="HX77" i="1" a="1"/>
  <c r="HX77" i="1" s="1"/>
  <c r="IW77" i="1" s="1"/>
  <c r="HW77" i="1" a="1"/>
  <c r="HW77" i="1" s="1"/>
  <c r="IV77" i="1" s="1"/>
  <c r="HV77" i="1" a="1"/>
  <c r="HV77" i="1" s="1"/>
  <c r="IU77" i="1" s="1"/>
  <c r="HU77" i="1" a="1"/>
  <c r="HU77" i="1" s="1"/>
  <c r="IT77" i="1" s="1"/>
  <c r="HT77" i="1" a="1"/>
  <c r="HT77" i="1" s="1"/>
  <c r="IS77" i="1" s="1"/>
  <c r="HS77" i="1" a="1"/>
  <c r="HS77" i="1" s="1"/>
  <c r="IR77" i="1" s="1"/>
  <c r="HR77" i="1" a="1"/>
  <c r="HR77" i="1" s="1"/>
  <c r="IQ77" i="1" s="1"/>
  <c r="HQ77" i="1" a="1"/>
  <c r="HQ77" i="1" s="1"/>
  <c r="IP77" i="1" s="1"/>
  <c r="HP77" i="1" a="1"/>
  <c r="HP77" i="1" s="1"/>
  <c r="IO77" i="1" s="1"/>
  <c r="HL77" i="1"/>
  <c r="HJ77" i="1"/>
  <c r="HH77" i="1"/>
  <c r="HI77" i="1" s="1"/>
  <c r="HB77" i="1"/>
  <c r="HA77" i="1"/>
  <c r="GZ77" i="1"/>
  <c r="GY77" i="1"/>
  <c r="GX77" i="1"/>
  <c r="GW77" i="1"/>
  <c r="GV77" i="1"/>
  <c r="GU77" i="1"/>
  <c r="GT77" i="1"/>
  <c r="GP77" i="1"/>
  <c r="GI77" i="1"/>
  <c r="GH77" i="1"/>
  <c r="GG77" i="1"/>
  <c r="GF77" i="1"/>
  <c r="GE77" i="1"/>
  <c r="GD77" i="1"/>
  <c r="GC77" i="1"/>
  <c r="GB77" i="1"/>
  <c r="GA77" i="1"/>
  <c r="FZ77" i="1"/>
  <c r="FY77" i="1"/>
  <c r="FX77" i="1"/>
  <c r="FW77" i="1"/>
  <c r="FV77" i="1"/>
  <c r="FU77" i="1"/>
  <c r="FT77" i="1"/>
  <c r="FS77" i="1"/>
  <c r="FR77" i="1"/>
  <c r="FQ77" i="1"/>
  <c r="FJ77" i="1"/>
  <c r="FI77" i="1"/>
  <c r="FH77" i="1"/>
  <c r="FG77" i="1"/>
  <c r="FF77" i="1"/>
  <c r="FE77" i="1"/>
  <c r="FD77" i="1"/>
  <c r="FC77" i="1"/>
  <c r="FB77" i="1"/>
  <c r="FA77" i="1"/>
  <c r="EZ77" i="1"/>
  <c r="EY77" i="1"/>
  <c r="EX77" i="1"/>
  <c r="EW77" i="1"/>
  <c r="EV77" i="1"/>
  <c r="EU77" i="1"/>
  <c r="ET77" i="1"/>
  <c r="ES77" i="1"/>
  <c r="ER77" i="1"/>
  <c r="EQ77" i="1"/>
  <c r="EP77" i="1"/>
  <c r="EO77" i="1"/>
  <c r="EN77" i="1"/>
  <c r="EM77" i="1"/>
  <c r="EL77" i="1"/>
  <c r="EK77" i="1"/>
  <c r="EJ77" i="1"/>
  <c r="EI77" i="1"/>
  <c r="EH77" i="1"/>
  <c r="EG77" i="1"/>
  <c r="EF77" i="1"/>
  <c r="EE77" i="1"/>
  <c r="ED77" i="1"/>
  <c r="EC77" i="1"/>
  <c r="EB77" i="1"/>
  <c r="EA77" i="1"/>
  <c r="DV77" i="1"/>
  <c r="DU77" i="1"/>
  <c r="DT77" i="1"/>
  <c r="DS77" i="1"/>
  <c r="DR77" i="1"/>
  <c r="DQ77" i="1"/>
  <c r="DP77" i="1"/>
  <c r="DO77" i="1"/>
  <c r="DN77" i="1"/>
  <c r="DK77" i="1"/>
  <c r="DJ77" i="1"/>
  <c r="DI77" i="1"/>
  <c r="DH77" i="1"/>
  <c r="DG77" i="1"/>
  <c r="DF77" i="1"/>
  <c r="DE77" i="1"/>
  <c r="DD77" i="1"/>
  <c r="DC77" i="1"/>
  <c r="DB77" i="1"/>
  <c r="DA77" i="1"/>
  <c r="CV77" i="1"/>
  <c r="CU77" i="1"/>
  <c r="CT77" i="1"/>
  <c r="CS77" i="1"/>
  <c r="GN77" i="1" s="1"/>
  <c r="CR77" i="1"/>
  <c r="GM77" i="1" s="1"/>
  <c r="CQ77" i="1"/>
  <c r="GL77" i="1" s="1"/>
  <c r="CP77" i="1"/>
  <c r="GJ77" i="1" s="1"/>
  <c r="GK77" i="1" s="1"/>
  <c r="CO77" i="1"/>
  <c r="DZ77" i="1" s="1"/>
  <c r="CN77" i="1"/>
  <c r="DY77" i="1" s="1"/>
  <c r="CM77" i="1"/>
  <c r="DX77" i="1" s="1"/>
  <c r="CL77" i="1"/>
  <c r="DW77" i="1" s="1"/>
  <c r="CG77" i="1" a="1"/>
  <c r="CG77" i="1" s="1"/>
  <c r="IM77" i="1" s="1"/>
  <c r="CF77" i="1"/>
  <c r="AV77" i="1"/>
  <c r="G77" i="1"/>
  <c r="IL78" i="1"/>
  <c r="HX78" i="1" a="1"/>
  <c r="HX78" i="1" s="1"/>
  <c r="IW78" i="1" s="1"/>
  <c r="HW78" i="1" a="1"/>
  <c r="HW78" i="1" s="1"/>
  <c r="IV78" i="1" s="1"/>
  <c r="HV78" i="1" a="1"/>
  <c r="HV78" i="1" s="1"/>
  <c r="IU78" i="1" s="1"/>
  <c r="HU78" i="1" a="1"/>
  <c r="HU78" i="1" s="1"/>
  <c r="IT78" i="1" s="1"/>
  <c r="HT78" i="1" a="1"/>
  <c r="HT78" i="1" s="1"/>
  <c r="IS78" i="1" s="1"/>
  <c r="HS78" i="1" a="1"/>
  <c r="HS78" i="1" s="1"/>
  <c r="IR78" i="1" s="1"/>
  <c r="HR78" i="1" a="1"/>
  <c r="HR78" i="1" s="1"/>
  <c r="IQ78" i="1" s="1"/>
  <c r="HQ78" i="1" a="1"/>
  <c r="HQ78" i="1" s="1"/>
  <c r="IP78" i="1" s="1"/>
  <c r="HP78" i="1" a="1"/>
  <c r="HP78" i="1" s="1"/>
  <c r="IO78" i="1" s="1"/>
  <c r="HL78" i="1"/>
  <c r="HJ78" i="1"/>
  <c r="HH78" i="1"/>
  <c r="HB78" i="1"/>
  <c r="HA78" i="1"/>
  <c r="GZ78" i="1"/>
  <c r="GY78" i="1"/>
  <c r="GX78" i="1"/>
  <c r="GW78" i="1"/>
  <c r="GV78" i="1"/>
  <c r="GU78" i="1"/>
  <c r="GT78" i="1"/>
  <c r="GP78" i="1"/>
  <c r="GI78" i="1"/>
  <c r="GH78" i="1"/>
  <c r="GG78" i="1"/>
  <c r="GF78" i="1"/>
  <c r="GE78" i="1"/>
  <c r="GD78" i="1"/>
  <c r="GC78" i="1"/>
  <c r="GB78" i="1"/>
  <c r="GA78" i="1"/>
  <c r="FZ78" i="1"/>
  <c r="FY78" i="1"/>
  <c r="FX78" i="1"/>
  <c r="FW78" i="1"/>
  <c r="FV78" i="1"/>
  <c r="FU78" i="1"/>
  <c r="FT78" i="1"/>
  <c r="FS78" i="1"/>
  <c r="FR78" i="1"/>
  <c r="FQ78" i="1"/>
  <c r="FJ78" i="1"/>
  <c r="FI78" i="1"/>
  <c r="FH78" i="1"/>
  <c r="FG78" i="1"/>
  <c r="FF78" i="1"/>
  <c r="FE78" i="1"/>
  <c r="FD78" i="1"/>
  <c r="FC78" i="1"/>
  <c r="FB78" i="1"/>
  <c r="FA78" i="1"/>
  <c r="EZ78" i="1"/>
  <c r="EY78" i="1"/>
  <c r="EX78" i="1"/>
  <c r="EW78" i="1"/>
  <c r="EV78" i="1"/>
  <c r="EU78" i="1"/>
  <c r="ET78" i="1"/>
  <c r="ES78" i="1"/>
  <c r="ER78" i="1"/>
  <c r="EQ78" i="1"/>
  <c r="EP78" i="1"/>
  <c r="EO78" i="1"/>
  <c r="EN78" i="1"/>
  <c r="EM78" i="1"/>
  <c r="EL78" i="1"/>
  <c r="EK78" i="1"/>
  <c r="EJ78" i="1"/>
  <c r="EI78" i="1"/>
  <c r="EH78" i="1"/>
  <c r="EG78" i="1"/>
  <c r="EF78" i="1"/>
  <c r="EE78" i="1"/>
  <c r="ED78" i="1"/>
  <c r="EC78" i="1"/>
  <c r="EB78" i="1"/>
  <c r="EA78" i="1"/>
  <c r="DV78" i="1"/>
  <c r="DU78" i="1"/>
  <c r="DT78" i="1"/>
  <c r="DS78" i="1"/>
  <c r="DR78" i="1"/>
  <c r="DQ78" i="1"/>
  <c r="DP78" i="1"/>
  <c r="DO78" i="1"/>
  <c r="DN78" i="1"/>
  <c r="DK78" i="1"/>
  <c r="DJ78" i="1"/>
  <c r="DI78" i="1"/>
  <c r="DH78" i="1"/>
  <c r="DG78" i="1"/>
  <c r="DF78" i="1"/>
  <c r="DE78" i="1"/>
  <c r="DD78" i="1"/>
  <c r="DC78" i="1"/>
  <c r="DB78" i="1"/>
  <c r="DA78" i="1"/>
  <c r="CV78" i="1"/>
  <c r="CU78" i="1"/>
  <c r="CT78" i="1"/>
  <c r="CS78" i="1"/>
  <c r="GN78" i="1" s="1"/>
  <c r="CR78" i="1"/>
  <c r="GM78" i="1" s="1"/>
  <c r="CQ78" i="1"/>
  <c r="GL78" i="1" s="1"/>
  <c r="CP78" i="1"/>
  <c r="GJ78" i="1" s="1"/>
  <c r="GK78" i="1" s="1"/>
  <c r="CO78" i="1"/>
  <c r="DZ78" i="1" s="1"/>
  <c r="CN78" i="1"/>
  <c r="DY78" i="1" s="1"/>
  <c r="CM78" i="1"/>
  <c r="DX78" i="1" s="1"/>
  <c r="CL78" i="1"/>
  <c r="DW78" i="1" s="1"/>
  <c r="CG78" i="1" a="1"/>
  <c r="CG78" i="1" s="1"/>
  <c r="CK78" i="1" s="1"/>
  <c r="CZ78" i="1" s="1"/>
  <c r="CF78" i="1"/>
  <c r="AV78" i="1"/>
  <c r="G78" i="1"/>
  <c r="IL73" i="1"/>
  <c r="HX73" i="1" a="1"/>
  <c r="HX73" i="1" s="1"/>
  <c r="IW73" i="1" s="1"/>
  <c r="HW73" i="1" a="1"/>
  <c r="HW73" i="1" s="1"/>
  <c r="IV73" i="1" s="1"/>
  <c r="HV73" i="1" a="1"/>
  <c r="HV73" i="1" s="1"/>
  <c r="IU73" i="1" s="1"/>
  <c r="HU73" i="1" a="1"/>
  <c r="HU73" i="1" s="1"/>
  <c r="IT73" i="1" s="1"/>
  <c r="HT73" i="1" a="1"/>
  <c r="HT73" i="1" s="1"/>
  <c r="IS73" i="1" s="1"/>
  <c r="HS73" i="1" a="1"/>
  <c r="HS73" i="1" s="1"/>
  <c r="IR73" i="1" s="1"/>
  <c r="HR73" i="1" a="1"/>
  <c r="HR73" i="1" s="1"/>
  <c r="IQ73" i="1" s="1"/>
  <c r="HQ73" i="1" a="1"/>
  <c r="HQ73" i="1" s="1"/>
  <c r="IP73" i="1" s="1"/>
  <c r="HP73" i="1" a="1"/>
  <c r="HP73" i="1" s="1"/>
  <c r="IO73" i="1" s="1"/>
  <c r="HL73" i="1"/>
  <c r="HJ73" i="1"/>
  <c r="HH73" i="1"/>
  <c r="HI73" i="1" s="1"/>
  <c r="HB73" i="1"/>
  <c r="HA73" i="1"/>
  <c r="GZ73" i="1"/>
  <c r="GY73" i="1"/>
  <c r="GX73" i="1"/>
  <c r="GW73" i="1"/>
  <c r="GV73" i="1"/>
  <c r="GU73" i="1"/>
  <c r="GT73" i="1"/>
  <c r="GP73" i="1"/>
  <c r="GI73" i="1"/>
  <c r="GH73" i="1"/>
  <c r="GG73" i="1"/>
  <c r="GF73" i="1"/>
  <c r="GE73" i="1"/>
  <c r="GD73" i="1"/>
  <c r="GC73" i="1"/>
  <c r="GB73" i="1"/>
  <c r="GA73" i="1"/>
  <c r="FZ73" i="1"/>
  <c r="FY73" i="1"/>
  <c r="FX73" i="1"/>
  <c r="FW73" i="1"/>
  <c r="FV73" i="1"/>
  <c r="FU73" i="1"/>
  <c r="FT73" i="1"/>
  <c r="FS73" i="1"/>
  <c r="FR73" i="1"/>
  <c r="FQ73" i="1"/>
  <c r="FJ73" i="1"/>
  <c r="FI73" i="1"/>
  <c r="FH73" i="1"/>
  <c r="FG73" i="1"/>
  <c r="FF73" i="1"/>
  <c r="FP73" i="1" s="1"/>
  <c r="FE73" i="1"/>
  <c r="FD73" i="1"/>
  <c r="FC73" i="1"/>
  <c r="FB73" i="1"/>
  <c r="FA73" i="1"/>
  <c r="EZ73" i="1"/>
  <c r="EY73" i="1"/>
  <c r="EX73" i="1"/>
  <c r="EW73" i="1"/>
  <c r="EV73" i="1"/>
  <c r="EU73" i="1"/>
  <c r="ET73" i="1"/>
  <c r="ES73" i="1"/>
  <c r="ER73" i="1"/>
  <c r="EQ73" i="1"/>
  <c r="EP73" i="1"/>
  <c r="EO73" i="1"/>
  <c r="EN73" i="1"/>
  <c r="EM73" i="1"/>
  <c r="EL73" i="1"/>
  <c r="EK73" i="1"/>
  <c r="EJ73" i="1"/>
  <c r="EI73" i="1"/>
  <c r="EH73" i="1"/>
  <c r="EG73" i="1"/>
  <c r="EF73" i="1"/>
  <c r="EE73" i="1"/>
  <c r="ED73" i="1"/>
  <c r="EC73" i="1"/>
  <c r="EB73" i="1"/>
  <c r="EA73" i="1"/>
  <c r="DV73" i="1"/>
  <c r="DU73" i="1"/>
  <c r="DT73" i="1"/>
  <c r="DS73" i="1"/>
  <c r="DR73" i="1"/>
  <c r="DQ73" i="1"/>
  <c r="DP73" i="1"/>
  <c r="DO73" i="1"/>
  <c r="DN73" i="1"/>
  <c r="DK73" i="1"/>
  <c r="DJ73" i="1"/>
  <c r="DI73" i="1"/>
  <c r="DH73" i="1"/>
  <c r="DG73" i="1"/>
  <c r="DF73" i="1"/>
  <c r="DE73" i="1"/>
  <c r="DD73" i="1"/>
  <c r="DC73" i="1"/>
  <c r="DB73" i="1"/>
  <c r="DA73" i="1"/>
  <c r="CV73" i="1"/>
  <c r="CU73" i="1"/>
  <c r="CT73" i="1"/>
  <c r="CS73" i="1"/>
  <c r="GN73" i="1" s="1"/>
  <c r="CR73" i="1"/>
  <c r="GM73" i="1" s="1"/>
  <c r="CQ73" i="1"/>
  <c r="GL73" i="1" s="1"/>
  <c r="CP73" i="1"/>
  <c r="GJ73" i="1" s="1"/>
  <c r="GK73" i="1" s="1"/>
  <c r="CO73" i="1"/>
  <c r="DZ73" i="1" s="1"/>
  <c r="CN73" i="1"/>
  <c r="DY73" i="1" s="1"/>
  <c r="CM73" i="1"/>
  <c r="DX73" i="1" s="1"/>
  <c r="CL73" i="1"/>
  <c r="DW73" i="1" s="1"/>
  <c r="CG73" i="1" a="1"/>
  <c r="CG73" i="1" s="1"/>
  <c r="CF73" i="1"/>
  <c r="AV73" i="1"/>
  <c r="G73" i="1"/>
  <c r="IL67" i="1"/>
  <c r="HX67" i="1" a="1"/>
  <c r="HX67" i="1" s="1"/>
  <c r="IW67" i="1" s="1"/>
  <c r="HW67" i="1" a="1"/>
  <c r="HW67" i="1" s="1"/>
  <c r="IV67" i="1" s="1"/>
  <c r="HV67" i="1" a="1"/>
  <c r="HV67" i="1" s="1"/>
  <c r="IU67" i="1" s="1"/>
  <c r="HU67" i="1" a="1"/>
  <c r="HU67" i="1" s="1"/>
  <c r="IT67" i="1" s="1"/>
  <c r="HT67" i="1" a="1"/>
  <c r="HT67" i="1" s="1"/>
  <c r="IS67" i="1" s="1"/>
  <c r="HS67" i="1" a="1"/>
  <c r="HS67" i="1" s="1"/>
  <c r="IR67" i="1" s="1"/>
  <c r="HR67" i="1" a="1"/>
  <c r="HR67" i="1" s="1"/>
  <c r="IQ67" i="1" s="1"/>
  <c r="HQ67" i="1" a="1"/>
  <c r="HQ67" i="1" s="1"/>
  <c r="IP67" i="1" s="1"/>
  <c r="HP67" i="1" a="1"/>
  <c r="HP67" i="1" s="1"/>
  <c r="IO67" i="1" s="1"/>
  <c r="HL67" i="1"/>
  <c r="HJ67" i="1"/>
  <c r="HH67" i="1"/>
  <c r="HB67" i="1"/>
  <c r="HA67" i="1"/>
  <c r="GZ67" i="1"/>
  <c r="GY67" i="1"/>
  <c r="GX67" i="1"/>
  <c r="GW67" i="1"/>
  <c r="GV67" i="1"/>
  <c r="GU67" i="1"/>
  <c r="GT67" i="1"/>
  <c r="GP67" i="1"/>
  <c r="GI67" i="1"/>
  <c r="GH67" i="1"/>
  <c r="GG67" i="1"/>
  <c r="GF67" i="1"/>
  <c r="GE67" i="1"/>
  <c r="GD67" i="1"/>
  <c r="GC67" i="1"/>
  <c r="GB67" i="1"/>
  <c r="GA67" i="1"/>
  <c r="FZ67" i="1"/>
  <c r="FY67" i="1"/>
  <c r="FX67" i="1"/>
  <c r="FW67" i="1"/>
  <c r="FV67" i="1"/>
  <c r="FU67" i="1"/>
  <c r="FT67" i="1"/>
  <c r="FS67" i="1"/>
  <c r="FR67" i="1"/>
  <c r="FQ67" i="1"/>
  <c r="FJ67" i="1"/>
  <c r="FI67" i="1"/>
  <c r="FH67" i="1"/>
  <c r="FG67" i="1"/>
  <c r="FF67" i="1"/>
  <c r="FE67" i="1"/>
  <c r="FD67" i="1"/>
  <c r="FC67" i="1"/>
  <c r="FB67" i="1"/>
  <c r="FA67" i="1"/>
  <c r="EZ67" i="1"/>
  <c r="EY67" i="1"/>
  <c r="EX67" i="1"/>
  <c r="EW67" i="1"/>
  <c r="EV67" i="1"/>
  <c r="EU67" i="1"/>
  <c r="ET67" i="1"/>
  <c r="ES67" i="1"/>
  <c r="ER67" i="1"/>
  <c r="EQ67" i="1"/>
  <c r="EP67" i="1"/>
  <c r="EO67" i="1"/>
  <c r="EN67" i="1"/>
  <c r="EM67" i="1"/>
  <c r="EL67" i="1"/>
  <c r="EK67" i="1"/>
  <c r="EJ67" i="1"/>
  <c r="EI67" i="1"/>
  <c r="EH67" i="1"/>
  <c r="EG67" i="1"/>
  <c r="EF67" i="1"/>
  <c r="EE67" i="1"/>
  <c r="ED67" i="1"/>
  <c r="EC67" i="1"/>
  <c r="EB67" i="1"/>
  <c r="EA67" i="1"/>
  <c r="DV67" i="1"/>
  <c r="DU67" i="1"/>
  <c r="DT67" i="1"/>
  <c r="DS67" i="1"/>
  <c r="DR67" i="1"/>
  <c r="DQ67" i="1"/>
  <c r="DP67" i="1"/>
  <c r="DO67" i="1"/>
  <c r="DN67" i="1"/>
  <c r="DK67" i="1"/>
  <c r="DJ67" i="1"/>
  <c r="DI67" i="1"/>
  <c r="DH67" i="1"/>
  <c r="DG67" i="1"/>
  <c r="DF67" i="1"/>
  <c r="DE67" i="1"/>
  <c r="DD67" i="1"/>
  <c r="DC67" i="1"/>
  <c r="DB67" i="1"/>
  <c r="DA67" i="1"/>
  <c r="CV67" i="1"/>
  <c r="CU67" i="1"/>
  <c r="CT67" i="1"/>
  <c r="CS67" i="1"/>
  <c r="GN67" i="1" s="1"/>
  <c r="CR67" i="1"/>
  <c r="GM67" i="1" s="1"/>
  <c r="CQ67" i="1"/>
  <c r="GL67" i="1" s="1"/>
  <c r="CP67" i="1"/>
  <c r="GJ67" i="1" s="1"/>
  <c r="GK67" i="1" s="1"/>
  <c r="CO67" i="1"/>
  <c r="DZ67" i="1" s="1"/>
  <c r="CN67" i="1"/>
  <c r="DY67" i="1" s="1"/>
  <c r="CM67" i="1"/>
  <c r="DX67" i="1" s="1"/>
  <c r="CL67" i="1"/>
  <c r="DW67" i="1" s="1"/>
  <c r="CG67" i="1" a="1"/>
  <c r="CG67" i="1" s="1"/>
  <c r="CH67" i="1" s="1"/>
  <c r="CW67" i="1" s="1"/>
  <c r="CF67" i="1"/>
  <c r="AV67" i="1"/>
  <c r="G67" i="1"/>
  <c r="IL69" i="1"/>
  <c r="HX69" i="1" a="1"/>
  <c r="HX69" i="1" s="1"/>
  <c r="IW69" i="1" s="1"/>
  <c r="HW69" i="1" a="1"/>
  <c r="HW69" i="1" s="1"/>
  <c r="IV69" i="1" s="1"/>
  <c r="HV69" i="1" a="1"/>
  <c r="HV69" i="1" s="1"/>
  <c r="IU69" i="1" s="1"/>
  <c r="HU69" i="1" a="1"/>
  <c r="HU69" i="1" s="1"/>
  <c r="IT69" i="1" s="1"/>
  <c r="HT69" i="1" a="1"/>
  <c r="HT69" i="1" s="1"/>
  <c r="IS69" i="1" s="1"/>
  <c r="HS69" i="1" a="1"/>
  <c r="HS69" i="1" s="1"/>
  <c r="IR69" i="1" s="1"/>
  <c r="HR69" i="1" a="1"/>
  <c r="HR69" i="1" s="1"/>
  <c r="IQ69" i="1" s="1"/>
  <c r="HQ69" i="1" a="1"/>
  <c r="HQ69" i="1" s="1"/>
  <c r="IP69" i="1" s="1"/>
  <c r="HP69" i="1" a="1"/>
  <c r="HP69" i="1" s="1"/>
  <c r="HL69" i="1"/>
  <c r="HJ69" i="1"/>
  <c r="HH69" i="1"/>
  <c r="HI69" i="1" s="1"/>
  <c r="HB69" i="1"/>
  <c r="HA69" i="1"/>
  <c r="GZ69" i="1"/>
  <c r="GY69" i="1"/>
  <c r="GX69" i="1"/>
  <c r="GW69" i="1"/>
  <c r="GV69" i="1"/>
  <c r="GU69" i="1"/>
  <c r="GT69" i="1"/>
  <c r="GP69" i="1"/>
  <c r="GI69" i="1"/>
  <c r="GH69" i="1"/>
  <c r="GG69" i="1"/>
  <c r="GF69" i="1"/>
  <c r="GE69" i="1"/>
  <c r="GD69" i="1"/>
  <c r="GC69" i="1"/>
  <c r="GB69" i="1"/>
  <c r="GA69" i="1"/>
  <c r="FZ69" i="1"/>
  <c r="FY69" i="1"/>
  <c r="FX69" i="1"/>
  <c r="FW69" i="1"/>
  <c r="FV69" i="1"/>
  <c r="FU69" i="1"/>
  <c r="FT69" i="1"/>
  <c r="FS69" i="1"/>
  <c r="FR69" i="1"/>
  <c r="FQ69" i="1"/>
  <c r="FJ69" i="1"/>
  <c r="FI69" i="1"/>
  <c r="FH69" i="1"/>
  <c r="FG69" i="1"/>
  <c r="FF69" i="1"/>
  <c r="FP69" i="1" s="1"/>
  <c r="FE69" i="1"/>
  <c r="FD69" i="1"/>
  <c r="FC69" i="1"/>
  <c r="FB69" i="1"/>
  <c r="FA69" i="1"/>
  <c r="EZ69" i="1"/>
  <c r="EY69" i="1"/>
  <c r="EX69" i="1"/>
  <c r="EW69" i="1"/>
  <c r="EV69" i="1"/>
  <c r="EU69" i="1"/>
  <c r="ET69" i="1"/>
  <c r="ES69" i="1"/>
  <c r="ER69" i="1"/>
  <c r="EQ69" i="1"/>
  <c r="EP69" i="1"/>
  <c r="EO69" i="1"/>
  <c r="EN69" i="1"/>
  <c r="EM69" i="1"/>
  <c r="EL69" i="1"/>
  <c r="EK69" i="1"/>
  <c r="EJ69" i="1"/>
  <c r="EI69" i="1"/>
  <c r="EH69" i="1"/>
  <c r="EG69" i="1"/>
  <c r="EF69" i="1"/>
  <c r="EE69" i="1"/>
  <c r="ED69" i="1"/>
  <c r="EC69" i="1"/>
  <c r="EB69" i="1"/>
  <c r="EA69" i="1"/>
  <c r="DV69" i="1"/>
  <c r="DU69" i="1"/>
  <c r="DT69" i="1"/>
  <c r="DS69" i="1"/>
  <c r="DR69" i="1"/>
  <c r="DQ69" i="1"/>
  <c r="DP69" i="1"/>
  <c r="DO69" i="1"/>
  <c r="DN69" i="1"/>
  <c r="DK69" i="1"/>
  <c r="DJ69" i="1"/>
  <c r="DI69" i="1"/>
  <c r="DH69" i="1"/>
  <c r="DG69" i="1"/>
  <c r="DF69" i="1"/>
  <c r="DE69" i="1"/>
  <c r="DD69" i="1"/>
  <c r="DC69" i="1"/>
  <c r="DB69" i="1"/>
  <c r="DA69" i="1"/>
  <c r="CV69" i="1"/>
  <c r="CU69" i="1"/>
  <c r="CT69" i="1"/>
  <c r="CS69" i="1"/>
  <c r="GN69" i="1" s="1"/>
  <c r="CR69" i="1"/>
  <c r="GM69" i="1" s="1"/>
  <c r="CQ69" i="1"/>
  <c r="GL69" i="1" s="1"/>
  <c r="CP69" i="1"/>
  <c r="GJ69" i="1" s="1"/>
  <c r="GK69" i="1" s="1"/>
  <c r="CO69" i="1"/>
  <c r="DZ69" i="1" s="1"/>
  <c r="CN69" i="1"/>
  <c r="DY69" i="1" s="1"/>
  <c r="CM69" i="1"/>
  <c r="DX69" i="1" s="1"/>
  <c r="CL69" i="1"/>
  <c r="DW69" i="1" s="1"/>
  <c r="CG69" i="1" a="1"/>
  <c r="CG69" i="1" s="1"/>
  <c r="CF69" i="1"/>
  <c r="AV69" i="1"/>
  <c r="N69" i="1"/>
  <c r="G69" i="1"/>
  <c r="IL59" i="1"/>
  <c r="HX59" i="1" a="1"/>
  <c r="HX59" i="1" s="1"/>
  <c r="IW59" i="1" s="1"/>
  <c r="HW59" i="1" a="1"/>
  <c r="HW59" i="1" s="1"/>
  <c r="IV59" i="1" s="1"/>
  <c r="HV59" i="1" a="1"/>
  <c r="HV59" i="1" s="1"/>
  <c r="IU59" i="1" s="1"/>
  <c r="HU59" i="1" a="1"/>
  <c r="HU59" i="1" s="1"/>
  <c r="IT59" i="1" s="1"/>
  <c r="HT59" i="1" a="1"/>
  <c r="HT59" i="1" s="1"/>
  <c r="IS59" i="1" s="1"/>
  <c r="HS59" i="1" a="1"/>
  <c r="HS59" i="1" s="1"/>
  <c r="IR59" i="1" s="1"/>
  <c r="HR59" i="1" a="1"/>
  <c r="HR59" i="1" s="1"/>
  <c r="IQ59" i="1" s="1"/>
  <c r="HQ59" i="1" a="1"/>
  <c r="HQ59" i="1" s="1"/>
  <c r="IP59" i="1" s="1"/>
  <c r="HP59" i="1" a="1"/>
  <c r="HP59" i="1" s="1"/>
  <c r="IO59" i="1" s="1"/>
  <c r="HL59" i="1"/>
  <c r="HJ59" i="1"/>
  <c r="HH59" i="1"/>
  <c r="HI59" i="1" s="1"/>
  <c r="HB59" i="1"/>
  <c r="HA59" i="1"/>
  <c r="GZ59" i="1"/>
  <c r="GY59" i="1"/>
  <c r="GX59" i="1"/>
  <c r="GW59" i="1"/>
  <c r="GV59" i="1"/>
  <c r="GU59" i="1"/>
  <c r="GT59" i="1"/>
  <c r="GP59" i="1"/>
  <c r="GI59" i="1"/>
  <c r="GH59" i="1"/>
  <c r="GG59" i="1"/>
  <c r="GF59" i="1"/>
  <c r="GE59" i="1"/>
  <c r="GD59" i="1"/>
  <c r="GC59" i="1"/>
  <c r="GB59" i="1"/>
  <c r="GA59" i="1"/>
  <c r="FZ59" i="1"/>
  <c r="FY59" i="1"/>
  <c r="FX59" i="1"/>
  <c r="FW59" i="1"/>
  <c r="FV59" i="1"/>
  <c r="FU59" i="1"/>
  <c r="FT59" i="1"/>
  <c r="FS59" i="1"/>
  <c r="FR59" i="1"/>
  <c r="FQ59" i="1"/>
  <c r="FJ59" i="1"/>
  <c r="FI59" i="1"/>
  <c r="FH59" i="1"/>
  <c r="FG59" i="1"/>
  <c r="FF59" i="1"/>
  <c r="FP59" i="1" s="1"/>
  <c r="FE59" i="1"/>
  <c r="FD59" i="1"/>
  <c r="FC59" i="1"/>
  <c r="FB59" i="1"/>
  <c r="FA59" i="1"/>
  <c r="EZ59" i="1"/>
  <c r="EY59" i="1"/>
  <c r="EX59" i="1"/>
  <c r="EW59" i="1"/>
  <c r="EV59" i="1"/>
  <c r="EU59" i="1"/>
  <c r="ET59" i="1"/>
  <c r="ES59" i="1"/>
  <c r="ER59" i="1"/>
  <c r="EQ59" i="1"/>
  <c r="EP59" i="1"/>
  <c r="EO59" i="1"/>
  <c r="EN59" i="1"/>
  <c r="EM59" i="1"/>
  <c r="EL59" i="1"/>
  <c r="EK59" i="1"/>
  <c r="EJ59" i="1"/>
  <c r="EI59" i="1"/>
  <c r="EH59" i="1"/>
  <c r="EG59" i="1"/>
  <c r="EF59" i="1"/>
  <c r="EE59" i="1"/>
  <c r="ED59" i="1"/>
  <c r="EC59" i="1"/>
  <c r="EB59" i="1"/>
  <c r="EA59" i="1"/>
  <c r="DV59" i="1"/>
  <c r="DU59" i="1"/>
  <c r="DT59" i="1"/>
  <c r="DS59" i="1"/>
  <c r="DR59" i="1"/>
  <c r="DQ59" i="1"/>
  <c r="DP59" i="1"/>
  <c r="DO59" i="1"/>
  <c r="DN59" i="1"/>
  <c r="DK59" i="1"/>
  <c r="DJ59" i="1"/>
  <c r="DI59" i="1"/>
  <c r="DH59" i="1"/>
  <c r="DG59" i="1"/>
  <c r="DF59" i="1"/>
  <c r="DE59" i="1"/>
  <c r="DD59" i="1"/>
  <c r="DC59" i="1"/>
  <c r="DB59" i="1"/>
  <c r="DA59" i="1"/>
  <c r="CV59" i="1"/>
  <c r="CU59" i="1"/>
  <c r="CT59" i="1"/>
  <c r="CS59" i="1"/>
  <c r="GN59" i="1" s="1"/>
  <c r="CR59" i="1"/>
  <c r="GM59" i="1" s="1"/>
  <c r="CQ59" i="1"/>
  <c r="GL59" i="1" s="1"/>
  <c r="CP59" i="1"/>
  <c r="GJ59" i="1" s="1"/>
  <c r="GK59" i="1" s="1"/>
  <c r="CO59" i="1"/>
  <c r="DZ59" i="1" s="1"/>
  <c r="CN59" i="1"/>
  <c r="DY59" i="1" s="1"/>
  <c r="CM59" i="1"/>
  <c r="DX59" i="1" s="1"/>
  <c r="CL59" i="1"/>
  <c r="DW59" i="1" s="1"/>
  <c r="CG59" i="1" a="1"/>
  <c r="CG59" i="1" s="1"/>
  <c r="CF59" i="1"/>
  <c r="AV59" i="1"/>
  <c r="N59" i="1"/>
  <c r="G59" i="1"/>
  <c r="IL66" i="1"/>
  <c r="HX66" i="1" a="1"/>
  <c r="HX66" i="1" s="1"/>
  <c r="IW66" i="1" s="1"/>
  <c r="HW66" i="1" a="1"/>
  <c r="HW66" i="1" s="1"/>
  <c r="IV66" i="1" s="1"/>
  <c r="HV66" i="1" a="1"/>
  <c r="HV66" i="1" s="1"/>
  <c r="IU66" i="1" s="1"/>
  <c r="HU66" i="1" a="1"/>
  <c r="HU66" i="1" s="1"/>
  <c r="IT66" i="1" s="1"/>
  <c r="HT66" i="1" a="1"/>
  <c r="HT66" i="1" s="1"/>
  <c r="IS66" i="1" s="1"/>
  <c r="HS66" i="1" a="1"/>
  <c r="HS66" i="1" s="1"/>
  <c r="IR66" i="1" s="1"/>
  <c r="HR66" i="1" a="1"/>
  <c r="HR66" i="1" s="1"/>
  <c r="IQ66" i="1" s="1"/>
  <c r="HQ66" i="1" a="1"/>
  <c r="HQ66" i="1" s="1"/>
  <c r="IP66" i="1" s="1"/>
  <c r="HP66" i="1" a="1"/>
  <c r="HP66" i="1" s="1"/>
  <c r="IO66" i="1" s="1"/>
  <c r="HL66" i="1"/>
  <c r="HJ66" i="1"/>
  <c r="HH66" i="1"/>
  <c r="HB66" i="1"/>
  <c r="HA66" i="1"/>
  <c r="GZ66" i="1"/>
  <c r="GY66" i="1"/>
  <c r="GX66" i="1"/>
  <c r="GW66" i="1"/>
  <c r="GV66" i="1"/>
  <c r="GU66" i="1"/>
  <c r="GT66" i="1"/>
  <c r="GP66" i="1"/>
  <c r="GI66" i="1"/>
  <c r="GH66" i="1"/>
  <c r="GG66" i="1"/>
  <c r="GF66" i="1"/>
  <c r="GE66" i="1"/>
  <c r="GD66" i="1"/>
  <c r="GC66" i="1"/>
  <c r="GB66" i="1"/>
  <c r="GA66" i="1"/>
  <c r="FZ66" i="1"/>
  <c r="FY66" i="1"/>
  <c r="FX66" i="1"/>
  <c r="FW66" i="1"/>
  <c r="FV66" i="1"/>
  <c r="FU66" i="1"/>
  <c r="FT66" i="1"/>
  <c r="FS66" i="1"/>
  <c r="FR66" i="1"/>
  <c r="FQ66" i="1"/>
  <c r="FJ66" i="1"/>
  <c r="FI66" i="1"/>
  <c r="FH66" i="1"/>
  <c r="FG66" i="1"/>
  <c r="FF66" i="1"/>
  <c r="FP66" i="1" s="1"/>
  <c r="FE66" i="1"/>
  <c r="FD66" i="1"/>
  <c r="FC66" i="1"/>
  <c r="FB66" i="1"/>
  <c r="FA66" i="1"/>
  <c r="EZ66" i="1"/>
  <c r="EY66" i="1"/>
  <c r="EX66" i="1"/>
  <c r="EW66" i="1"/>
  <c r="EV66" i="1"/>
  <c r="EU66" i="1"/>
  <c r="ET66" i="1"/>
  <c r="ES66" i="1"/>
  <c r="ER66" i="1"/>
  <c r="EQ66" i="1"/>
  <c r="EP66" i="1"/>
  <c r="EO66" i="1"/>
  <c r="EN66" i="1"/>
  <c r="EM66" i="1"/>
  <c r="EL66" i="1"/>
  <c r="EK66" i="1"/>
  <c r="EJ66" i="1"/>
  <c r="EI66" i="1"/>
  <c r="EH66" i="1"/>
  <c r="EG66" i="1"/>
  <c r="EF66" i="1"/>
  <c r="EE66" i="1"/>
  <c r="ED66" i="1"/>
  <c r="EC66" i="1"/>
  <c r="EB66" i="1"/>
  <c r="EA66" i="1"/>
  <c r="DV66" i="1"/>
  <c r="DU66" i="1"/>
  <c r="DT66" i="1"/>
  <c r="DS66" i="1"/>
  <c r="DR66" i="1"/>
  <c r="DQ66" i="1"/>
  <c r="DP66" i="1"/>
  <c r="DO66" i="1"/>
  <c r="DN66" i="1"/>
  <c r="DK66" i="1"/>
  <c r="DJ66" i="1"/>
  <c r="DI66" i="1"/>
  <c r="DH66" i="1"/>
  <c r="DG66" i="1"/>
  <c r="DF66" i="1"/>
  <c r="DE66" i="1"/>
  <c r="DD66" i="1"/>
  <c r="DC66" i="1"/>
  <c r="DB66" i="1"/>
  <c r="DA66" i="1"/>
  <c r="CV66" i="1"/>
  <c r="CU66" i="1"/>
  <c r="CT66" i="1"/>
  <c r="CS66" i="1"/>
  <c r="GN66" i="1" s="1"/>
  <c r="CR66" i="1"/>
  <c r="GM66" i="1" s="1"/>
  <c r="CQ66" i="1"/>
  <c r="GL66" i="1" s="1"/>
  <c r="CP66" i="1"/>
  <c r="GJ66" i="1" s="1"/>
  <c r="GK66" i="1" s="1"/>
  <c r="CO66" i="1"/>
  <c r="DZ66" i="1" s="1"/>
  <c r="CN66" i="1"/>
  <c r="DY66" i="1" s="1"/>
  <c r="CM66" i="1"/>
  <c r="DX66" i="1" s="1"/>
  <c r="CL66" i="1"/>
  <c r="DW66" i="1" s="1"/>
  <c r="CG66" i="1" a="1"/>
  <c r="CG66" i="1" s="1"/>
  <c r="CJ66" i="1" s="1"/>
  <c r="CY66" i="1" s="1"/>
  <c r="CF66" i="1"/>
  <c r="AV66" i="1"/>
  <c r="G66" i="1"/>
  <c r="IL53" i="1"/>
  <c r="HX53" i="1" a="1"/>
  <c r="HX53" i="1" s="1"/>
  <c r="IW53" i="1" s="1"/>
  <c r="HW53" i="1" a="1"/>
  <c r="HW53" i="1" s="1"/>
  <c r="IV53" i="1" s="1"/>
  <c r="HV53" i="1" a="1"/>
  <c r="HV53" i="1" s="1"/>
  <c r="IU53" i="1" s="1"/>
  <c r="HU53" i="1" a="1"/>
  <c r="HU53" i="1" s="1"/>
  <c r="IT53" i="1" s="1"/>
  <c r="HT53" i="1" a="1"/>
  <c r="HT53" i="1" s="1"/>
  <c r="IS53" i="1" s="1"/>
  <c r="HS53" i="1" a="1"/>
  <c r="HS53" i="1" s="1"/>
  <c r="IR53" i="1" s="1"/>
  <c r="HR53" i="1" a="1"/>
  <c r="HR53" i="1" s="1"/>
  <c r="IQ53" i="1" s="1"/>
  <c r="HQ53" i="1" a="1"/>
  <c r="HQ53" i="1" s="1"/>
  <c r="IP53" i="1" s="1"/>
  <c r="HP53" i="1" a="1"/>
  <c r="HP53" i="1" s="1"/>
  <c r="IO53" i="1" s="1"/>
  <c r="HL53" i="1"/>
  <c r="HJ53" i="1"/>
  <c r="HH53" i="1"/>
  <c r="HI53" i="1" s="1"/>
  <c r="HB53" i="1"/>
  <c r="HA53" i="1"/>
  <c r="GZ53" i="1"/>
  <c r="GY53" i="1"/>
  <c r="GX53" i="1"/>
  <c r="GW53" i="1"/>
  <c r="GV53" i="1"/>
  <c r="GU53" i="1"/>
  <c r="GT53" i="1"/>
  <c r="GP53" i="1"/>
  <c r="GI53" i="1"/>
  <c r="GH53" i="1"/>
  <c r="GG53" i="1"/>
  <c r="GF53" i="1"/>
  <c r="GE53" i="1"/>
  <c r="GD53" i="1"/>
  <c r="GC53" i="1"/>
  <c r="GB53" i="1"/>
  <c r="GA53" i="1"/>
  <c r="FZ53" i="1"/>
  <c r="FY53" i="1"/>
  <c r="FX53" i="1"/>
  <c r="FW53" i="1"/>
  <c r="FV53" i="1"/>
  <c r="FU53" i="1"/>
  <c r="FT53" i="1"/>
  <c r="FS53" i="1"/>
  <c r="FR53" i="1"/>
  <c r="FQ53" i="1"/>
  <c r="FJ53" i="1"/>
  <c r="FI53" i="1"/>
  <c r="FH53" i="1"/>
  <c r="FG53" i="1"/>
  <c r="FF53" i="1"/>
  <c r="FP53" i="1" s="1"/>
  <c r="FE53" i="1"/>
  <c r="FD53" i="1"/>
  <c r="FC53" i="1"/>
  <c r="FB53" i="1"/>
  <c r="FA53" i="1"/>
  <c r="EZ53" i="1"/>
  <c r="EY53" i="1"/>
  <c r="EX53" i="1"/>
  <c r="EW53" i="1"/>
  <c r="EV53" i="1"/>
  <c r="EU53" i="1"/>
  <c r="ET53" i="1"/>
  <c r="ES53" i="1"/>
  <c r="ER53" i="1"/>
  <c r="EQ53" i="1"/>
  <c r="EP53" i="1"/>
  <c r="EO53" i="1"/>
  <c r="EN53" i="1"/>
  <c r="EM53" i="1"/>
  <c r="EL53" i="1"/>
  <c r="EK53" i="1"/>
  <c r="EJ53" i="1"/>
  <c r="EI53" i="1"/>
  <c r="EH53" i="1"/>
  <c r="EG53" i="1"/>
  <c r="EF53" i="1"/>
  <c r="EE53" i="1"/>
  <c r="ED53" i="1"/>
  <c r="EC53" i="1"/>
  <c r="EB53" i="1"/>
  <c r="EA53" i="1"/>
  <c r="DV53" i="1"/>
  <c r="DU53" i="1"/>
  <c r="DT53" i="1"/>
  <c r="DS53" i="1"/>
  <c r="DR53" i="1"/>
  <c r="DQ53" i="1"/>
  <c r="DP53" i="1"/>
  <c r="DO53" i="1"/>
  <c r="DN53" i="1"/>
  <c r="DK53" i="1"/>
  <c r="DJ53" i="1"/>
  <c r="DI53" i="1"/>
  <c r="DH53" i="1"/>
  <c r="DG53" i="1"/>
  <c r="DF53" i="1"/>
  <c r="DE53" i="1"/>
  <c r="DD53" i="1"/>
  <c r="DC53" i="1"/>
  <c r="DB53" i="1"/>
  <c r="DA53" i="1"/>
  <c r="CV53" i="1"/>
  <c r="CU53" i="1"/>
  <c r="CT53" i="1"/>
  <c r="CS53" i="1"/>
  <c r="GN53" i="1" s="1"/>
  <c r="CR53" i="1"/>
  <c r="GM53" i="1" s="1"/>
  <c r="CQ53" i="1"/>
  <c r="GL53" i="1" s="1"/>
  <c r="CP53" i="1"/>
  <c r="GJ53" i="1" s="1"/>
  <c r="GK53" i="1" s="1"/>
  <c r="CO53" i="1"/>
  <c r="DZ53" i="1" s="1"/>
  <c r="CN53" i="1"/>
  <c r="DY53" i="1" s="1"/>
  <c r="CM53" i="1"/>
  <c r="DX53" i="1" s="1"/>
  <c r="CL53" i="1"/>
  <c r="DW53" i="1" s="1"/>
  <c r="CG53" i="1" a="1"/>
  <c r="CG53" i="1" s="1"/>
  <c r="CF53" i="1"/>
  <c r="AV53" i="1"/>
  <c r="G53" i="1"/>
  <c r="IL52" i="1"/>
  <c r="HX52" i="1" a="1"/>
  <c r="HX52" i="1" s="1"/>
  <c r="IW52" i="1" s="1"/>
  <c r="HW52" i="1" a="1"/>
  <c r="HW52" i="1" s="1"/>
  <c r="IV52" i="1" s="1"/>
  <c r="HV52" i="1" a="1"/>
  <c r="HV52" i="1" s="1"/>
  <c r="IU52" i="1" s="1"/>
  <c r="HU52" i="1" a="1"/>
  <c r="HU52" i="1" s="1"/>
  <c r="IT52" i="1" s="1"/>
  <c r="HT52" i="1" a="1"/>
  <c r="HT52" i="1" s="1"/>
  <c r="IS52" i="1" s="1"/>
  <c r="HS52" i="1" a="1"/>
  <c r="HS52" i="1" s="1"/>
  <c r="IR52" i="1" s="1"/>
  <c r="HR52" i="1" a="1"/>
  <c r="HR52" i="1" s="1"/>
  <c r="IQ52" i="1" s="1"/>
  <c r="HQ52" i="1" a="1"/>
  <c r="HQ52" i="1" s="1"/>
  <c r="IP52" i="1" s="1"/>
  <c r="HP52" i="1" a="1"/>
  <c r="HP52" i="1" s="1"/>
  <c r="IO52" i="1" s="1"/>
  <c r="HL52" i="1"/>
  <c r="HJ52" i="1"/>
  <c r="HH52" i="1"/>
  <c r="HI52" i="1" s="1"/>
  <c r="HB52" i="1"/>
  <c r="HA52" i="1"/>
  <c r="GZ52" i="1"/>
  <c r="GY52" i="1"/>
  <c r="GX52" i="1"/>
  <c r="GW52" i="1"/>
  <c r="GV52" i="1"/>
  <c r="GU52" i="1"/>
  <c r="GT52" i="1"/>
  <c r="GP52" i="1"/>
  <c r="GI52" i="1"/>
  <c r="GH52" i="1"/>
  <c r="GG52" i="1"/>
  <c r="GF52" i="1"/>
  <c r="GE52" i="1"/>
  <c r="GD52" i="1"/>
  <c r="GC52" i="1"/>
  <c r="GB52" i="1"/>
  <c r="GA52" i="1"/>
  <c r="FZ52" i="1"/>
  <c r="FY52" i="1"/>
  <c r="FX52" i="1"/>
  <c r="FW52" i="1"/>
  <c r="FV52" i="1"/>
  <c r="FU52" i="1"/>
  <c r="FT52" i="1"/>
  <c r="FS52" i="1"/>
  <c r="FR52" i="1"/>
  <c r="FQ52" i="1"/>
  <c r="FJ52" i="1"/>
  <c r="FI52" i="1"/>
  <c r="FH52" i="1"/>
  <c r="FG52" i="1"/>
  <c r="FF52" i="1"/>
  <c r="FP52" i="1" s="1"/>
  <c r="FE52" i="1"/>
  <c r="FD52" i="1"/>
  <c r="FC52" i="1"/>
  <c r="FB52" i="1"/>
  <c r="FA52" i="1"/>
  <c r="EZ52" i="1"/>
  <c r="EY52" i="1"/>
  <c r="EX52" i="1"/>
  <c r="EW52" i="1"/>
  <c r="EV52" i="1"/>
  <c r="EU52" i="1"/>
  <c r="ET52" i="1"/>
  <c r="ES52" i="1"/>
  <c r="ER52" i="1"/>
  <c r="EQ52" i="1"/>
  <c r="EP52" i="1"/>
  <c r="EO52" i="1"/>
  <c r="EN52" i="1"/>
  <c r="EM52" i="1"/>
  <c r="EL52" i="1"/>
  <c r="EK52" i="1"/>
  <c r="EJ52" i="1"/>
  <c r="EI52" i="1"/>
  <c r="EH52" i="1"/>
  <c r="EG52" i="1"/>
  <c r="EF52" i="1"/>
  <c r="EE52" i="1"/>
  <c r="ED52" i="1"/>
  <c r="EC52" i="1"/>
  <c r="EB52" i="1"/>
  <c r="EA52" i="1"/>
  <c r="DV52" i="1"/>
  <c r="DU52" i="1"/>
  <c r="DT52" i="1"/>
  <c r="DS52" i="1"/>
  <c r="DR52" i="1"/>
  <c r="DQ52" i="1"/>
  <c r="DP52" i="1"/>
  <c r="DO52" i="1"/>
  <c r="DN52" i="1"/>
  <c r="DK52" i="1"/>
  <c r="DJ52" i="1"/>
  <c r="DI52" i="1"/>
  <c r="DH52" i="1"/>
  <c r="DG52" i="1"/>
  <c r="DF52" i="1"/>
  <c r="DE52" i="1"/>
  <c r="DD52" i="1"/>
  <c r="DC52" i="1"/>
  <c r="DB52" i="1"/>
  <c r="DA52" i="1"/>
  <c r="CV52" i="1"/>
  <c r="CU52" i="1"/>
  <c r="CT52" i="1"/>
  <c r="CS52" i="1"/>
  <c r="GN52" i="1" s="1"/>
  <c r="CR52" i="1"/>
  <c r="GM52" i="1" s="1"/>
  <c r="CQ52" i="1"/>
  <c r="GL52" i="1" s="1"/>
  <c r="CP52" i="1"/>
  <c r="GJ52" i="1" s="1"/>
  <c r="GK52" i="1" s="1"/>
  <c r="CO52" i="1"/>
  <c r="DZ52" i="1" s="1"/>
  <c r="CN52" i="1"/>
  <c r="DY52" i="1" s="1"/>
  <c r="CM52" i="1"/>
  <c r="DX52" i="1" s="1"/>
  <c r="CL52" i="1"/>
  <c r="DW52" i="1" s="1"/>
  <c r="CG52" i="1" a="1"/>
  <c r="CG52" i="1" s="1"/>
  <c r="CF52" i="1"/>
  <c r="AV52" i="1"/>
  <c r="G52" i="1"/>
  <c r="IL50" i="1"/>
  <c r="HX50" i="1" a="1"/>
  <c r="HX50" i="1" s="1"/>
  <c r="IW50" i="1" s="1"/>
  <c r="HW50" i="1" a="1"/>
  <c r="HW50" i="1" s="1"/>
  <c r="IV50" i="1" s="1"/>
  <c r="HV50" i="1" a="1"/>
  <c r="HV50" i="1" s="1"/>
  <c r="IU50" i="1" s="1"/>
  <c r="HU50" i="1" a="1"/>
  <c r="HU50" i="1" s="1"/>
  <c r="IT50" i="1" s="1"/>
  <c r="HT50" i="1" a="1"/>
  <c r="HT50" i="1" s="1"/>
  <c r="IS50" i="1" s="1"/>
  <c r="HS50" i="1" a="1"/>
  <c r="HS50" i="1" s="1"/>
  <c r="IR50" i="1" s="1"/>
  <c r="HR50" i="1" a="1"/>
  <c r="HR50" i="1" s="1"/>
  <c r="IQ50" i="1" s="1"/>
  <c r="HQ50" i="1" a="1"/>
  <c r="HQ50" i="1" s="1"/>
  <c r="IP50" i="1" s="1"/>
  <c r="HP50" i="1" a="1"/>
  <c r="HP50" i="1" s="1"/>
  <c r="IO50" i="1" s="1"/>
  <c r="HL50" i="1"/>
  <c r="HJ50" i="1"/>
  <c r="HH50" i="1"/>
  <c r="HI50" i="1" s="1"/>
  <c r="HB50" i="1"/>
  <c r="HA50" i="1"/>
  <c r="GZ50" i="1"/>
  <c r="GY50" i="1"/>
  <c r="GX50" i="1"/>
  <c r="GW50" i="1"/>
  <c r="GV50" i="1"/>
  <c r="GU50" i="1"/>
  <c r="GT50" i="1"/>
  <c r="GP50" i="1"/>
  <c r="GI50" i="1"/>
  <c r="GH50" i="1"/>
  <c r="GG50" i="1"/>
  <c r="GF50" i="1"/>
  <c r="GE50" i="1"/>
  <c r="GD50" i="1"/>
  <c r="GC50" i="1"/>
  <c r="GB50" i="1"/>
  <c r="GA50" i="1"/>
  <c r="FZ50" i="1"/>
  <c r="FY50" i="1"/>
  <c r="FX50" i="1"/>
  <c r="FW50" i="1"/>
  <c r="FV50" i="1"/>
  <c r="FU50" i="1"/>
  <c r="FT50" i="1"/>
  <c r="FS50" i="1"/>
  <c r="FR50" i="1"/>
  <c r="FQ50" i="1"/>
  <c r="FJ50" i="1"/>
  <c r="FI50" i="1"/>
  <c r="FH50" i="1"/>
  <c r="FG50" i="1"/>
  <c r="FF50" i="1"/>
  <c r="FP50" i="1" s="1"/>
  <c r="FE50" i="1"/>
  <c r="FD50" i="1"/>
  <c r="FC50" i="1"/>
  <c r="FB50" i="1"/>
  <c r="FA50" i="1"/>
  <c r="EZ50" i="1"/>
  <c r="EY50" i="1"/>
  <c r="EX50" i="1"/>
  <c r="EW50" i="1"/>
  <c r="EV50" i="1"/>
  <c r="EU50" i="1"/>
  <c r="ET50" i="1"/>
  <c r="ES50" i="1"/>
  <c r="ER50" i="1"/>
  <c r="EQ50" i="1"/>
  <c r="EP50" i="1"/>
  <c r="EO50" i="1"/>
  <c r="EN50" i="1"/>
  <c r="EM50" i="1"/>
  <c r="EL50" i="1"/>
  <c r="EK50" i="1"/>
  <c r="EJ50" i="1"/>
  <c r="EI50" i="1"/>
  <c r="EH50" i="1"/>
  <c r="EG50" i="1"/>
  <c r="EF50" i="1"/>
  <c r="EE50" i="1"/>
  <c r="ED50" i="1"/>
  <c r="EC50" i="1"/>
  <c r="EB50" i="1"/>
  <c r="EA50" i="1"/>
  <c r="DV50" i="1"/>
  <c r="DU50" i="1"/>
  <c r="DT50" i="1"/>
  <c r="DS50" i="1"/>
  <c r="DR50" i="1"/>
  <c r="DQ50" i="1"/>
  <c r="DP50" i="1"/>
  <c r="DO50" i="1"/>
  <c r="DN50" i="1"/>
  <c r="DK50" i="1"/>
  <c r="DJ50" i="1"/>
  <c r="DI50" i="1"/>
  <c r="DH50" i="1"/>
  <c r="DG50" i="1"/>
  <c r="DF50" i="1"/>
  <c r="DE50" i="1"/>
  <c r="DD50" i="1"/>
  <c r="DC50" i="1"/>
  <c r="DB50" i="1"/>
  <c r="DA50" i="1"/>
  <c r="CV50" i="1"/>
  <c r="CU50" i="1"/>
  <c r="CT50" i="1"/>
  <c r="CS50" i="1"/>
  <c r="GN50" i="1" s="1"/>
  <c r="CR50" i="1"/>
  <c r="GM50" i="1" s="1"/>
  <c r="CQ50" i="1"/>
  <c r="GL50" i="1" s="1"/>
  <c r="CP50" i="1"/>
  <c r="GJ50" i="1" s="1"/>
  <c r="GK50" i="1" s="1"/>
  <c r="CO50" i="1"/>
  <c r="DZ50" i="1" s="1"/>
  <c r="CN50" i="1"/>
  <c r="DY50" i="1" s="1"/>
  <c r="CM50" i="1"/>
  <c r="DX50" i="1" s="1"/>
  <c r="CL50" i="1"/>
  <c r="DW50" i="1" s="1"/>
  <c r="CG50" i="1" a="1"/>
  <c r="CG50" i="1" s="1"/>
  <c r="IN50" i="1" s="1"/>
  <c r="IX50" i="1" s="1"/>
  <c r="CF50" i="1"/>
  <c r="AV50" i="1"/>
  <c r="G50" i="1"/>
  <c r="IL49" i="1"/>
  <c r="HX49" i="1" a="1"/>
  <c r="HX49" i="1" s="1"/>
  <c r="IW49" i="1" s="1"/>
  <c r="HW49" i="1" a="1"/>
  <c r="HW49" i="1" s="1"/>
  <c r="IV49" i="1" s="1"/>
  <c r="HV49" i="1" a="1"/>
  <c r="HV49" i="1" s="1"/>
  <c r="IU49" i="1" s="1"/>
  <c r="HU49" i="1" a="1"/>
  <c r="HU49" i="1" s="1"/>
  <c r="IT49" i="1" s="1"/>
  <c r="HT49" i="1" a="1"/>
  <c r="HT49" i="1" s="1"/>
  <c r="IS49" i="1" s="1"/>
  <c r="HS49" i="1" a="1"/>
  <c r="HS49" i="1" s="1"/>
  <c r="IR49" i="1" s="1"/>
  <c r="HR49" i="1" a="1"/>
  <c r="HR49" i="1" s="1"/>
  <c r="IQ49" i="1" s="1"/>
  <c r="HQ49" i="1" a="1"/>
  <c r="HQ49" i="1" s="1"/>
  <c r="IP49" i="1" s="1"/>
  <c r="HP49" i="1" a="1"/>
  <c r="HP49" i="1" s="1"/>
  <c r="IO49" i="1" s="1"/>
  <c r="HL49" i="1"/>
  <c r="HJ49" i="1"/>
  <c r="HH49" i="1"/>
  <c r="HI49" i="1" s="1"/>
  <c r="HB49" i="1"/>
  <c r="HA49" i="1"/>
  <c r="GZ49" i="1"/>
  <c r="GY49" i="1"/>
  <c r="GX49" i="1"/>
  <c r="GW49" i="1"/>
  <c r="GV49" i="1"/>
  <c r="GU49" i="1"/>
  <c r="GT49" i="1"/>
  <c r="GP49" i="1"/>
  <c r="GI49" i="1"/>
  <c r="GH49" i="1"/>
  <c r="GG49" i="1"/>
  <c r="GF49" i="1"/>
  <c r="GE49" i="1"/>
  <c r="GD49" i="1"/>
  <c r="GC49" i="1"/>
  <c r="GB49" i="1"/>
  <c r="GA49" i="1"/>
  <c r="FZ49" i="1"/>
  <c r="FY49" i="1"/>
  <c r="FX49" i="1"/>
  <c r="FW49" i="1"/>
  <c r="FV49" i="1"/>
  <c r="FU49" i="1"/>
  <c r="FT49" i="1"/>
  <c r="FS49" i="1"/>
  <c r="FR49" i="1"/>
  <c r="FQ49" i="1"/>
  <c r="FJ49" i="1"/>
  <c r="FI49" i="1"/>
  <c r="FH49" i="1"/>
  <c r="FG49" i="1"/>
  <c r="FF49" i="1"/>
  <c r="FP49" i="1" s="1"/>
  <c r="FE49" i="1"/>
  <c r="FD49" i="1"/>
  <c r="FC49" i="1"/>
  <c r="FB49" i="1"/>
  <c r="FA49" i="1"/>
  <c r="EZ49" i="1"/>
  <c r="EY49" i="1"/>
  <c r="EX49" i="1"/>
  <c r="EW49" i="1"/>
  <c r="EV49" i="1"/>
  <c r="EU49" i="1"/>
  <c r="ET49" i="1"/>
  <c r="ES49" i="1"/>
  <c r="ER49" i="1"/>
  <c r="EQ49" i="1"/>
  <c r="EP49" i="1"/>
  <c r="EO49" i="1"/>
  <c r="EN49" i="1"/>
  <c r="EM49" i="1"/>
  <c r="EL49" i="1"/>
  <c r="EK49" i="1"/>
  <c r="EJ49" i="1"/>
  <c r="EI49" i="1"/>
  <c r="EH49" i="1"/>
  <c r="EG49" i="1"/>
  <c r="EF49" i="1"/>
  <c r="EE49" i="1"/>
  <c r="ED49" i="1"/>
  <c r="EC49" i="1"/>
  <c r="EB49" i="1"/>
  <c r="EA49" i="1"/>
  <c r="DV49" i="1"/>
  <c r="DU49" i="1"/>
  <c r="DT49" i="1"/>
  <c r="DS49" i="1"/>
  <c r="DR49" i="1"/>
  <c r="DQ49" i="1"/>
  <c r="DP49" i="1"/>
  <c r="DO49" i="1"/>
  <c r="DN49" i="1"/>
  <c r="DK49" i="1"/>
  <c r="DJ49" i="1"/>
  <c r="DI49" i="1"/>
  <c r="DH49" i="1"/>
  <c r="DG49" i="1"/>
  <c r="DF49" i="1"/>
  <c r="DE49" i="1"/>
  <c r="DD49" i="1"/>
  <c r="DC49" i="1"/>
  <c r="DB49" i="1"/>
  <c r="DA49" i="1"/>
  <c r="CV49" i="1"/>
  <c r="CU49" i="1"/>
  <c r="CT49" i="1"/>
  <c r="CS49" i="1"/>
  <c r="GN49" i="1" s="1"/>
  <c r="CR49" i="1"/>
  <c r="GM49" i="1" s="1"/>
  <c r="CQ49" i="1"/>
  <c r="GL49" i="1" s="1"/>
  <c r="CP49" i="1"/>
  <c r="GJ49" i="1" s="1"/>
  <c r="GK49" i="1" s="1"/>
  <c r="CO49" i="1"/>
  <c r="DZ49" i="1" s="1"/>
  <c r="CN49" i="1"/>
  <c r="DY49" i="1" s="1"/>
  <c r="CM49" i="1"/>
  <c r="DX49" i="1" s="1"/>
  <c r="CL49" i="1"/>
  <c r="DW49" i="1" s="1"/>
  <c r="CG49" i="1" a="1"/>
  <c r="CG49" i="1" s="1"/>
  <c r="CF49" i="1"/>
  <c r="AV49" i="1"/>
  <c r="G49" i="1"/>
  <c r="IL48" i="1"/>
  <c r="HX48" i="1" a="1"/>
  <c r="HX48" i="1" s="1"/>
  <c r="IW48" i="1" s="1"/>
  <c r="HW48" i="1" a="1"/>
  <c r="HW48" i="1" s="1"/>
  <c r="IV48" i="1" s="1"/>
  <c r="HV48" i="1" a="1"/>
  <c r="HV48" i="1" s="1"/>
  <c r="IU48" i="1" s="1"/>
  <c r="HU48" i="1" a="1"/>
  <c r="HU48" i="1" s="1"/>
  <c r="IT48" i="1" s="1"/>
  <c r="HT48" i="1" a="1"/>
  <c r="HT48" i="1" s="1"/>
  <c r="IS48" i="1" s="1"/>
  <c r="HS48" i="1" a="1"/>
  <c r="HS48" i="1" s="1"/>
  <c r="IR48" i="1" s="1"/>
  <c r="HR48" i="1" a="1"/>
  <c r="HR48" i="1" s="1"/>
  <c r="IQ48" i="1" s="1"/>
  <c r="HQ48" i="1" a="1"/>
  <c r="HQ48" i="1" s="1"/>
  <c r="IP48" i="1" s="1"/>
  <c r="HP48" i="1" a="1"/>
  <c r="HP48" i="1" s="1"/>
  <c r="IO48" i="1" s="1"/>
  <c r="HL48" i="1"/>
  <c r="HJ48" i="1"/>
  <c r="HH48" i="1"/>
  <c r="HB48" i="1"/>
  <c r="HA48" i="1"/>
  <c r="GZ48" i="1"/>
  <c r="GY48" i="1"/>
  <c r="GX48" i="1"/>
  <c r="GW48" i="1"/>
  <c r="GV48" i="1"/>
  <c r="GU48" i="1"/>
  <c r="GT48" i="1"/>
  <c r="GP48" i="1"/>
  <c r="GI48" i="1"/>
  <c r="GH48" i="1"/>
  <c r="GG48" i="1"/>
  <c r="GF48" i="1"/>
  <c r="GE48" i="1"/>
  <c r="GD48" i="1"/>
  <c r="GC48" i="1"/>
  <c r="GB48" i="1"/>
  <c r="GA48" i="1"/>
  <c r="FZ48" i="1"/>
  <c r="FY48" i="1"/>
  <c r="FX48" i="1"/>
  <c r="FW48" i="1"/>
  <c r="FV48" i="1"/>
  <c r="FU48" i="1"/>
  <c r="FT48" i="1"/>
  <c r="FS48" i="1"/>
  <c r="FR48" i="1"/>
  <c r="FQ48" i="1"/>
  <c r="FJ48" i="1"/>
  <c r="FI48" i="1"/>
  <c r="FH48" i="1"/>
  <c r="FG48" i="1"/>
  <c r="FF48" i="1"/>
  <c r="FE48" i="1"/>
  <c r="FD48" i="1"/>
  <c r="FC48" i="1"/>
  <c r="FB48" i="1"/>
  <c r="FA48" i="1"/>
  <c r="EZ48" i="1"/>
  <c r="EY48" i="1"/>
  <c r="EX48" i="1"/>
  <c r="EW48" i="1"/>
  <c r="EV48" i="1"/>
  <c r="EU48" i="1"/>
  <c r="ET48" i="1"/>
  <c r="ES48" i="1"/>
  <c r="ER48" i="1"/>
  <c r="EQ48" i="1"/>
  <c r="EP48" i="1"/>
  <c r="EO48" i="1"/>
  <c r="EN48" i="1"/>
  <c r="EM48" i="1"/>
  <c r="EL48" i="1"/>
  <c r="EK48" i="1"/>
  <c r="EJ48" i="1"/>
  <c r="EI48" i="1"/>
  <c r="EH48" i="1"/>
  <c r="EG48" i="1"/>
  <c r="EF48" i="1"/>
  <c r="EE48" i="1"/>
  <c r="ED48" i="1"/>
  <c r="EC48" i="1"/>
  <c r="EB48" i="1"/>
  <c r="EA48" i="1"/>
  <c r="DV48" i="1"/>
  <c r="DU48" i="1"/>
  <c r="DT48" i="1"/>
  <c r="DS48" i="1"/>
  <c r="DR48" i="1"/>
  <c r="DQ48" i="1"/>
  <c r="DP48" i="1"/>
  <c r="DO48" i="1"/>
  <c r="DN48" i="1"/>
  <c r="DK48" i="1"/>
  <c r="DJ48" i="1"/>
  <c r="DI48" i="1"/>
  <c r="DH48" i="1"/>
  <c r="DG48" i="1"/>
  <c r="DF48" i="1"/>
  <c r="DE48" i="1"/>
  <c r="DD48" i="1"/>
  <c r="DC48" i="1"/>
  <c r="DB48" i="1"/>
  <c r="DA48" i="1"/>
  <c r="CV48" i="1"/>
  <c r="CU48" i="1"/>
  <c r="CT48" i="1"/>
  <c r="CS48" i="1"/>
  <c r="GN48" i="1" s="1"/>
  <c r="CR48" i="1"/>
  <c r="GM48" i="1" s="1"/>
  <c r="CQ48" i="1"/>
  <c r="GL48" i="1" s="1"/>
  <c r="CP48" i="1"/>
  <c r="GJ48" i="1" s="1"/>
  <c r="GK48" i="1" s="1"/>
  <c r="CO48" i="1"/>
  <c r="DZ48" i="1" s="1"/>
  <c r="CN48" i="1"/>
  <c r="DY48" i="1" s="1"/>
  <c r="CM48" i="1"/>
  <c r="DX48" i="1" s="1"/>
  <c r="CL48" i="1"/>
  <c r="DW48" i="1" s="1"/>
  <c r="CG48" i="1" a="1"/>
  <c r="CG48" i="1" s="1"/>
  <c r="DL48" i="1" s="1"/>
  <c r="CF48" i="1"/>
  <c r="AV48" i="1"/>
  <c r="G48" i="1"/>
  <c r="IL47" i="1"/>
  <c r="HX47" i="1" a="1"/>
  <c r="HX47" i="1" s="1"/>
  <c r="IW47" i="1" s="1"/>
  <c r="HW47" i="1" a="1"/>
  <c r="HW47" i="1" s="1"/>
  <c r="IV47" i="1" s="1"/>
  <c r="HV47" i="1" a="1"/>
  <c r="HV47" i="1" s="1"/>
  <c r="IU47" i="1" s="1"/>
  <c r="HU47" i="1" a="1"/>
  <c r="HU47" i="1" s="1"/>
  <c r="IT47" i="1" s="1"/>
  <c r="HT47" i="1" a="1"/>
  <c r="HT47" i="1" s="1"/>
  <c r="IS47" i="1" s="1"/>
  <c r="HS47" i="1" a="1"/>
  <c r="HS47" i="1" s="1"/>
  <c r="IR47" i="1" s="1"/>
  <c r="HR47" i="1" a="1"/>
  <c r="HR47" i="1" s="1"/>
  <c r="IQ47" i="1" s="1"/>
  <c r="HQ47" i="1" a="1"/>
  <c r="HQ47" i="1" s="1"/>
  <c r="IP47" i="1" s="1"/>
  <c r="HP47" i="1" a="1"/>
  <c r="HP47" i="1" s="1"/>
  <c r="IO47" i="1" s="1"/>
  <c r="HL47" i="1"/>
  <c r="HJ47" i="1"/>
  <c r="HH47" i="1"/>
  <c r="HB47" i="1"/>
  <c r="HA47" i="1"/>
  <c r="GZ47" i="1"/>
  <c r="GY47" i="1"/>
  <c r="GX47" i="1"/>
  <c r="GW47" i="1"/>
  <c r="GV47" i="1"/>
  <c r="GU47" i="1"/>
  <c r="GT47" i="1"/>
  <c r="GP47" i="1"/>
  <c r="GI47" i="1"/>
  <c r="GH47" i="1"/>
  <c r="GG47" i="1"/>
  <c r="GF47" i="1"/>
  <c r="GE47" i="1"/>
  <c r="GD47" i="1"/>
  <c r="GC47" i="1"/>
  <c r="GB47" i="1"/>
  <c r="GA47" i="1"/>
  <c r="FZ47" i="1"/>
  <c r="FY47" i="1"/>
  <c r="FX47" i="1"/>
  <c r="FW47" i="1"/>
  <c r="FV47" i="1"/>
  <c r="FU47" i="1"/>
  <c r="FT47" i="1"/>
  <c r="FS47" i="1"/>
  <c r="FR47" i="1"/>
  <c r="FQ47" i="1"/>
  <c r="FJ47" i="1"/>
  <c r="FI47" i="1"/>
  <c r="FH47" i="1"/>
  <c r="FG47" i="1"/>
  <c r="FF47" i="1"/>
  <c r="FP47" i="1" s="1"/>
  <c r="FE47" i="1"/>
  <c r="FD47" i="1"/>
  <c r="FC47" i="1"/>
  <c r="FB47" i="1"/>
  <c r="FA47" i="1"/>
  <c r="EZ47" i="1"/>
  <c r="EY47" i="1"/>
  <c r="EX47" i="1"/>
  <c r="EW47" i="1"/>
  <c r="EV47" i="1"/>
  <c r="EU47" i="1"/>
  <c r="ET47" i="1"/>
  <c r="ES47" i="1"/>
  <c r="ER47" i="1"/>
  <c r="EQ47" i="1"/>
  <c r="EP47" i="1"/>
  <c r="EO47" i="1"/>
  <c r="EN47" i="1"/>
  <c r="EM47" i="1"/>
  <c r="EL47" i="1"/>
  <c r="EK47" i="1"/>
  <c r="EJ47" i="1"/>
  <c r="EI47" i="1"/>
  <c r="EH47" i="1"/>
  <c r="EG47" i="1"/>
  <c r="EF47" i="1"/>
  <c r="EE47" i="1"/>
  <c r="ED47" i="1"/>
  <c r="EC47" i="1"/>
  <c r="EB47" i="1"/>
  <c r="EA47" i="1"/>
  <c r="DV47" i="1"/>
  <c r="DU47" i="1"/>
  <c r="DT47" i="1"/>
  <c r="DS47" i="1"/>
  <c r="DR47" i="1"/>
  <c r="DQ47" i="1"/>
  <c r="DP47" i="1"/>
  <c r="DO47" i="1"/>
  <c r="DN47" i="1"/>
  <c r="DK47" i="1"/>
  <c r="DJ47" i="1"/>
  <c r="DI47" i="1"/>
  <c r="DH47" i="1"/>
  <c r="DG47" i="1"/>
  <c r="DF47" i="1"/>
  <c r="DE47" i="1"/>
  <c r="DD47" i="1"/>
  <c r="DC47" i="1"/>
  <c r="DB47" i="1"/>
  <c r="DA47" i="1"/>
  <c r="CV47" i="1"/>
  <c r="CU47" i="1"/>
  <c r="CT47" i="1"/>
  <c r="CS47" i="1"/>
  <c r="GN47" i="1" s="1"/>
  <c r="CR47" i="1"/>
  <c r="GM47" i="1" s="1"/>
  <c r="CQ47" i="1"/>
  <c r="GL47" i="1" s="1"/>
  <c r="CP47" i="1"/>
  <c r="GJ47" i="1" s="1"/>
  <c r="GK47" i="1" s="1"/>
  <c r="CO47" i="1"/>
  <c r="DZ47" i="1" s="1"/>
  <c r="CN47" i="1"/>
  <c r="DY47" i="1" s="1"/>
  <c r="CM47" i="1"/>
  <c r="DX47" i="1" s="1"/>
  <c r="CL47" i="1"/>
  <c r="DW47" i="1" s="1"/>
  <c r="CG47" i="1" a="1"/>
  <c r="CG47" i="1" s="1"/>
  <c r="CF47" i="1"/>
  <c r="AV47" i="1"/>
  <c r="G47" i="1"/>
  <c r="IL46" i="1"/>
  <c r="HX46" i="1" a="1"/>
  <c r="HX46" i="1" s="1"/>
  <c r="IW46" i="1" s="1"/>
  <c r="HW46" i="1" a="1"/>
  <c r="HW46" i="1" s="1"/>
  <c r="IV46" i="1" s="1"/>
  <c r="HV46" i="1" a="1"/>
  <c r="HV46" i="1" s="1"/>
  <c r="IU46" i="1" s="1"/>
  <c r="HU46" i="1" a="1"/>
  <c r="HU46" i="1" s="1"/>
  <c r="IT46" i="1" s="1"/>
  <c r="HT46" i="1" a="1"/>
  <c r="HT46" i="1" s="1"/>
  <c r="IS46" i="1" s="1"/>
  <c r="HS46" i="1" a="1"/>
  <c r="HS46" i="1" s="1"/>
  <c r="IR46" i="1" s="1"/>
  <c r="HR46" i="1" a="1"/>
  <c r="HR46" i="1" s="1"/>
  <c r="IQ46" i="1" s="1"/>
  <c r="HQ46" i="1" a="1"/>
  <c r="HQ46" i="1" s="1"/>
  <c r="IP46" i="1" s="1"/>
  <c r="HP46" i="1" a="1"/>
  <c r="HP46" i="1" s="1"/>
  <c r="IO46" i="1" s="1"/>
  <c r="HL46" i="1"/>
  <c r="HJ46" i="1"/>
  <c r="HH46" i="1"/>
  <c r="HB46" i="1"/>
  <c r="HA46" i="1"/>
  <c r="GZ46" i="1"/>
  <c r="GY46" i="1"/>
  <c r="GX46" i="1"/>
  <c r="GW46" i="1"/>
  <c r="GV46" i="1"/>
  <c r="GU46" i="1"/>
  <c r="GT46" i="1"/>
  <c r="GP46" i="1"/>
  <c r="GI46" i="1"/>
  <c r="GH46" i="1"/>
  <c r="GG46" i="1"/>
  <c r="GF46" i="1"/>
  <c r="GE46" i="1"/>
  <c r="GD46" i="1"/>
  <c r="GC46" i="1"/>
  <c r="GB46" i="1"/>
  <c r="GA46" i="1"/>
  <c r="FZ46" i="1"/>
  <c r="FY46" i="1"/>
  <c r="FX46" i="1"/>
  <c r="FW46" i="1"/>
  <c r="FV46" i="1"/>
  <c r="FU46" i="1"/>
  <c r="FT46" i="1"/>
  <c r="FS46" i="1"/>
  <c r="FR46" i="1"/>
  <c r="FQ46" i="1"/>
  <c r="FJ46" i="1"/>
  <c r="FI46" i="1"/>
  <c r="FH46" i="1"/>
  <c r="FG46" i="1"/>
  <c r="FF46" i="1"/>
  <c r="FE46" i="1"/>
  <c r="FD46" i="1"/>
  <c r="FC46" i="1"/>
  <c r="FB46" i="1"/>
  <c r="FA46" i="1"/>
  <c r="EZ46" i="1"/>
  <c r="EY46" i="1"/>
  <c r="EX46" i="1"/>
  <c r="EW46" i="1"/>
  <c r="EV46" i="1"/>
  <c r="EU46" i="1"/>
  <c r="ET46" i="1"/>
  <c r="ES46" i="1"/>
  <c r="ER46" i="1"/>
  <c r="EQ46" i="1"/>
  <c r="EP46" i="1"/>
  <c r="EO46" i="1"/>
  <c r="EN46" i="1"/>
  <c r="EM46" i="1"/>
  <c r="EL46" i="1"/>
  <c r="EK46" i="1"/>
  <c r="EJ46" i="1"/>
  <c r="EI46" i="1"/>
  <c r="EH46" i="1"/>
  <c r="EG46" i="1"/>
  <c r="EF46" i="1"/>
  <c r="EE46" i="1"/>
  <c r="ED46" i="1"/>
  <c r="EC46" i="1"/>
  <c r="EB46" i="1"/>
  <c r="EA46" i="1"/>
  <c r="DV46" i="1"/>
  <c r="DU46" i="1"/>
  <c r="DT46" i="1"/>
  <c r="DS46" i="1"/>
  <c r="DR46" i="1"/>
  <c r="DQ46" i="1"/>
  <c r="DP46" i="1"/>
  <c r="DO46" i="1"/>
  <c r="DN46" i="1"/>
  <c r="DK46" i="1"/>
  <c r="DJ46" i="1"/>
  <c r="DI46" i="1"/>
  <c r="DH46" i="1"/>
  <c r="DG46" i="1"/>
  <c r="DF46" i="1"/>
  <c r="DE46" i="1"/>
  <c r="DD46" i="1"/>
  <c r="DC46" i="1"/>
  <c r="DB46" i="1"/>
  <c r="DA46" i="1"/>
  <c r="CV46" i="1"/>
  <c r="CU46" i="1"/>
  <c r="CT46" i="1"/>
  <c r="CS46" i="1"/>
  <c r="GN46" i="1" s="1"/>
  <c r="CR46" i="1"/>
  <c r="GM46" i="1" s="1"/>
  <c r="CQ46" i="1"/>
  <c r="GL46" i="1" s="1"/>
  <c r="CP46" i="1"/>
  <c r="GJ46" i="1" s="1"/>
  <c r="GK46" i="1" s="1"/>
  <c r="CO46" i="1"/>
  <c r="DZ46" i="1" s="1"/>
  <c r="CN46" i="1"/>
  <c r="DY46" i="1" s="1"/>
  <c r="CM46" i="1"/>
  <c r="DX46" i="1" s="1"/>
  <c r="CL46" i="1"/>
  <c r="DW46" i="1" s="1"/>
  <c r="CG46" i="1" a="1"/>
  <c r="CG46" i="1" s="1"/>
  <c r="CF46" i="1"/>
  <c r="AV46" i="1"/>
  <c r="G46" i="1"/>
  <c r="IL45" i="1"/>
  <c r="HX45" i="1" a="1"/>
  <c r="HX45" i="1" s="1"/>
  <c r="IW45" i="1" s="1"/>
  <c r="HW45" i="1" a="1"/>
  <c r="HW45" i="1" s="1"/>
  <c r="IV45" i="1" s="1"/>
  <c r="HV45" i="1" a="1"/>
  <c r="HV45" i="1" s="1"/>
  <c r="IU45" i="1" s="1"/>
  <c r="HU45" i="1" a="1"/>
  <c r="HU45" i="1" s="1"/>
  <c r="IT45" i="1" s="1"/>
  <c r="HT45" i="1" a="1"/>
  <c r="HT45" i="1" s="1"/>
  <c r="IS45" i="1" s="1"/>
  <c r="HS45" i="1" a="1"/>
  <c r="HS45" i="1" s="1"/>
  <c r="IR45" i="1" s="1"/>
  <c r="HR45" i="1" a="1"/>
  <c r="HR45" i="1" s="1"/>
  <c r="IQ45" i="1" s="1"/>
  <c r="HQ45" i="1" a="1"/>
  <c r="HQ45" i="1" s="1"/>
  <c r="IP45" i="1" s="1"/>
  <c r="HP45" i="1" a="1"/>
  <c r="HP45" i="1" s="1"/>
  <c r="IO45" i="1" s="1"/>
  <c r="HL45" i="1"/>
  <c r="HJ45" i="1"/>
  <c r="HH45" i="1"/>
  <c r="HB45" i="1"/>
  <c r="HA45" i="1"/>
  <c r="GZ45" i="1"/>
  <c r="GY45" i="1"/>
  <c r="GX45" i="1"/>
  <c r="GW45" i="1"/>
  <c r="GV45" i="1"/>
  <c r="GU45" i="1"/>
  <c r="GT45" i="1"/>
  <c r="GP45" i="1"/>
  <c r="GI45" i="1"/>
  <c r="GH45" i="1"/>
  <c r="GG45" i="1"/>
  <c r="GF45" i="1"/>
  <c r="GE45" i="1"/>
  <c r="GD45" i="1"/>
  <c r="GC45" i="1"/>
  <c r="GB45" i="1"/>
  <c r="GA45" i="1"/>
  <c r="FZ45" i="1"/>
  <c r="FY45" i="1"/>
  <c r="FX45" i="1"/>
  <c r="FW45" i="1"/>
  <c r="FV45" i="1"/>
  <c r="FU45" i="1"/>
  <c r="FT45" i="1"/>
  <c r="FS45" i="1"/>
  <c r="FR45" i="1"/>
  <c r="FQ45" i="1"/>
  <c r="FJ45" i="1"/>
  <c r="FI45" i="1"/>
  <c r="FH45" i="1"/>
  <c r="FG45" i="1"/>
  <c r="FF45" i="1"/>
  <c r="FP45" i="1" s="1"/>
  <c r="FE45" i="1"/>
  <c r="FD45" i="1"/>
  <c r="FC45" i="1"/>
  <c r="FB45" i="1"/>
  <c r="FA45" i="1"/>
  <c r="EZ45" i="1"/>
  <c r="EY45" i="1"/>
  <c r="EX45" i="1"/>
  <c r="EW45" i="1"/>
  <c r="EV45" i="1"/>
  <c r="EU45" i="1"/>
  <c r="ET45" i="1"/>
  <c r="ES45" i="1"/>
  <c r="ER45" i="1"/>
  <c r="EQ45" i="1"/>
  <c r="EP45" i="1"/>
  <c r="EO45" i="1"/>
  <c r="EN45" i="1"/>
  <c r="EM45" i="1"/>
  <c r="EL45" i="1"/>
  <c r="EK45" i="1"/>
  <c r="EJ45" i="1"/>
  <c r="EI45" i="1"/>
  <c r="EH45" i="1"/>
  <c r="EG45" i="1"/>
  <c r="EF45" i="1"/>
  <c r="EE45" i="1"/>
  <c r="ED45" i="1"/>
  <c r="EC45" i="1"/>
  <c r="EB45" i="1"/>
  <c r="EA45" i="1"/>
  <c r="DV45" i="1"/>
  <c r="DU45" i="1"/>
  <c r="DT45" i="1"/>
  <c r="DS45" i="1"/>
  <c r="DR45" i="1"/>
  <c r="DQ45" i="1"/>
  <c r="DP45" i="1"/>
  <c r="DO45" i="1"/>
  <c r="DN45" i="1"/>
  <c r="DK45" i="1"/>
  <c r="DJ45" i="1"/>
  <c r="DI45" i="1"/>
  <c r="DH45" i="1"/>
  <c r="DG45" i="1"/>
  <c r="DF45" i="1"/>
  <c r="DE45" i="1"/>
  <c r="DD45" i="1"/>
  <c r="DC45" i="1"/>
  <c r="DB45" i="1"/>
  <c r="DA45" i="1"/>
  <c r="CV45" i="1"/>
  <c r="CU45" i="1"/>
  <c r="CT45" i="1"/>
  <c r="CS45" i="1"/>
  <c r="GN45" i="1" s="1"/>
  <c r="CR45" i="1"/>
  <c r="GM45" i="1" s="1"/>
  <c r="CQ45" i="1"/>
  <c r="GL45" i="1" s="1"/>
  <c r="CP45" i="1"/>
  <c r="GJ45" i="1" s="1"/>
  <c r="GK45" i="1" s="1"/>
  <c r="CO45" i="1"/>
  <c r="DZ45" i="1" s="1"/>
  <c r="CN45" i="1"/>
  <c r="DY45" i="1" s="1"/>
  <c r="CM45" i="1"/>
  <c r="DX45" i="1" s="1"/>
  <c r="CL45" i="1"/>
  <c r="DW45" i="1" s="1"/>
  <c r="CG45" i="1" a="1"/>
  <c r="CG45" i="1" s="1"/>
  <c r="CF45" i="1"/>
  <c r="AV45" i="1"/>
  <c r="G45" i="1"/>
  <c r="IL44" i="1"/>
  <c r="HX44" i="1" a="1"/>
  <c r="HX44" i="1" s="1"/>
  <c r="IW44" i="1" s="1"/>
  <c r="HW44" i="1" a="1"/>
  <c r="HW44" i="1" s="1"/>
  <c r="IV44" i="1" s="1"/>
  <c r="HV44" i="1" a="1"/>
  <c r="HV44" i="1" s="1"/>
  <c r="IU44" i="1" s="1"/>
  <c r="HU44" i="1" a="1"/>
  <c r="HU44" i="1" s="1"/>
  <c r="IT44" i="1" s="1"/>
  <c r="HT44" i="1" a="1"/>
  <c r="HT44" i="1" s="1"/>
  <c r="IS44" i="1" s="1"/>
  <c r="HS44" i="1" a="1"/>
  <c r="HS44" i="1" s="1"/>
  <c r="IR44" i="1" s="1"/>
  <c r="HR44" i="1" a="1"/>
  <c r="HR44" i="1" s="1"/>
  <c r="IQ44" i="1" s="1"/>
  <c r="HQ44" i="1" a="1"/>
  <c r="HQ44" i="1" s="1"/>
  <c r="IP44" i="1" s="1"/>
  <c r="HP44" i="1" a="1"/>
  <c r="HP44" i="1" s="1"/>
  <c r="IO44" i="1" s="1"/>
  <c r="HL44" i="1"/>
  <c r="HJ44" i="1"/>
  <c r="HH44" i="1"/>
  <c r="HB44" i="1"/>
  <c r="HA44" i="1"/>
  <c r="GZ44" i="1"/>
  <c r="GY44" i="1"/>
  <c r="GX44" i="1"/>
  <c r="GW44" i="1"/>
  <c r="GV44" i="1"/>
  <c r="GU44" i="1"/>
  <c r="GT44" i="1"/>
  <c r="GP44" i="1"/>
  <c r="GI44" i="1"/>
  <c r="GH44" i="1"/>
  <c r="GG44" i="1"/>
  <c r="GF44" i="1"/>
  <c r="GE44" i="1"/>
  <c r="GD44" i="1"/>
  <c r="GC44" i="1"/>
  <c r="GB44" i="1"/>
  <c r="GA44" i="1"/>
  <c r="FZ44" i="1"/>
  <c r="FY44" i="1"/>
  <c r="FX44" i="1"/>
  <c r="FW44" i="1"/>
  <c r="FV44" i="1"/>
  <c r="FU44" i="1"/>
  <c r="FT44" i="1"/>
  <c r="FS44" i="1"/>
  <c r="FR44" i="1"/>
  <c r="FQ44" i="1"/>
  <c r="FJ44" i="1"/>
  <c r="FI44" i="1"/>
  <c r="FH44" i="1"/>
  <c r="FG44" i="1"/>
  <c r="FF44" i="1"/>
  <c r="FE44" i="1"/>
  <c r="FD44" i="1"/>
  <c r="FC44" i="1"/>
  <c r="FB44" i="1"/>
  <c r="FA44" i="1"/>
  <c r="EZ44" i="1"/>
  <c r="EY44" i="1"/>
  <c r="EX44" i="1"/>
  <c r="EW44" i="1"/>
  <c r="EV44" i="1"/>
  <c r="EU44" i="1"/>
  <c r="ET44" i="1"/>
  <c r="ES44" i="1"/>
  <c r="ER44" i="1"/>
  <c r="EQ44" i="1"/>
  <c r="EP44" i="1"/>
  <c r="EO44" i="1"/>
  <c r="EN44" i="1"/>
  <c r="EM44" i="1"/>
  <c r="EL44" i="1"/>
  <c r="EK44" i="1"/>
  <c r="EJ44" i="1"/>
  <c r="EI44" i="1"/>
  <c r="EH44" i="1"/>
  <c r="EG44" i="1"/>
  <c r="EF44" i="1"/>
  <c r="EE44" i="1"/>
  <c r="ED44" i="1"/>
  <c r="EC44" i="1"/>
  <c r="EB44" i="1"/>
  <c r="EA44" i="1"/>
  <c r="DV44" i="1"/>
  <c r="DU44" i="1"/>
  <c r="DT44" i="1"/>
  <c r="DS44" i="1"/>
  <c r="DR44" i="1"/>
  <c r="DQ44" i="1"/>
  <c r="DP44" i="1"/>
  <c r="DO44" i="1"/>
  <c r="DN44" i="1"/>
  <c r="DK44" i="1"/>
  <c r="DJ44" i="1"/>
  <c r="DI44" i="1"/>
  <c r="DH44" i="1"/>
  <c r="DG44" i="1"/>
  <c r="DF44" i="1"/>
  <c r="DE44" i="1"/>
  <c r="DD44" i="1"/>
  <c r="DC44" i="1"/>
  <c r="DB44" i="1"/>
  <c r="DA44" i="1"/>
  <c r="CV44" i="1"/>
  <c r="CU44" i="1"/>
  <c r="CT44" i="1"/>
  <c r="CS44" i="1"/>
  <c r="GN44" i="1" s="1"/>
  <c r="CR44" i="1"/>
  <c r="GM44" i="1" s="1"/>
  <c r="CQ44" i="1"/>
  <c r="GL44" i="1" s="1"/>
  <c r="CP44" i="1"/>
  <c r="GJ44" i="1" s="1"/>
  <c r="GK44" i="1" s="1"/>
  <c r="CO44" i="1"/>
  <c r="DZ44" i="1" s="1"/>
  <c r="CN44" i="1"/>
  <c r="DY44" i="1" s="1"/>
  <c r="CM44" i="1"/>
  <c r="DX44" i="1" s="1"/>
  <c r="CL44" i="1"/>
  <c r="DW44" i="1" s="1"/>
  <c r="CG44" i="1" a="1"/>
  <c r="CG44" i="1" s="1"/>
  <c r="DM44" i="1" s="1" a="1"/>
  <c r="DM44" i="1" s="1"/>
  <c r="CF44" i="1"/>
  <c r="AV44" i="1"/>
  <c r="G44" i="1"/>
  <c r="IL42" i="1"/>
  <c r="HX42" i="1" a="1"/>
  <c r="HX42" i="1" s="1"/>
  <c r="IW42" i="1" s="1"/>
  <c r="HW42" i="1" a="1"/>
  <c r="HW42" i="1" s="1"/>
  <c r="IV42" i="1" s="1"/>
  <c r="HV42" i="1" a="1"/>
  <c r="HV42" i="1" s="1"/>
  <c r="IU42" i="1" s="1"/>
  <c r="HU42" i="1" a="1"/>
  <c r="HU42" i="1" s="1"/>
  <c r="IT42" i="1" s="1"/>
  <c r="HT42" i="1" a="1"/>
  <c r="HT42" i="1" s="1"/>
  <c r="IS42" i="1" s="1"/>
  <c r="HS42" i="1" a="1"/>
  <c r="HS42" i="1" s="1"/>
  <c r="IR42" i="1" s="1"/>
  <c r="HR42" i="1" a="1"/>
  <c r="HR42" i="1" s="1"/>
  <c r="IQ42" i="1" s="1"/>
  <c r="HQ42" i="1" a="1"/>
  <c r="HQ42" i="1" s="1"/>
  <c r="IP42" i="1" s="1"/>
  <c r="HP42" i="1" a="1"/>
  <c r="HP42" i="1" s="1"/>
  <c r="IO42" i="1" s="1"/>
  <c r="HL42" i="1"/>
  <c r="HJ42" i="1"/>
  <c r="HH42" i="1"/>
  <c r="HB42" i="1"/>
  <c r="HA42" i="1"/>
  <c r="GZ42" i="1"/>
  <c r="GY42" i="1"/>
  <c r="GX42" i="1"/>
  <c r="GW42" i="1"/>
  <c r="GV42" i="1"/>
  <c r="GU42" i="1"/>
  <c r="GT42" i="1"/>
  <c r="GP42" i="1"/>
  <c r="GI42" i="1"/>
  <c r="GH42" i="1"/>
  <c r="GG42" i="1"/>
  <c r="GF42" i="1"/>
  <c r="GE42" i="1"/>
  <c r="GD42" i="1"/>
  <c r="GC42" i="1"/>
  <c r="GB42" i="1"/>
  <c r="GA42" i="1"/>
  <c r="FZ42" i="1"/>
  <c r="FY42" i="1"/>
  <c r="FX42" i="1"/>
  <c r="FW42" i="1"/>
  <c r="FV42" i="1"/>
  <c r="FU42" i="1"/>
  <c r="FT42" i="1"/>
  <c r="FS42" i="1"/>
  <c r="FR42" i="1"/>
  <c r="FQ42" i="1"/>
  <c r="FJ42" i="1"/>
  <c r="FI42" i="1"/>
  <c r="FH42" i="1"/>
  <c r="FG42" i="1"/>
  <c r="FF42" i="1"/>
  <c r="FP42" i="1" s="1"/>
  <c r="FE42" i="1"/>
  <c r="FD42" i="1"/>
  <c r="FC42" i="1"/>
  <c r="FB42" i="1"/>
  <c r="FA42" i="1"/>
  <c r="EZ42" i="1"/>
  <c r="EY42" i="1"/>
  <c r="EX42" i="1"/>
  <c r="EW42" i="1"/>
  <c r="EV42" i="1"/>
  <c r="EU42" i="1"/>
  <c r="ET42" i="1"/>
  <c r="ES42" i="1"/>
  <c r="ER42" i="1"/>
  <c r="EQ42" i="1"/>
  <c r="EP42" i="1"/>
  <c r="EO42" i="1"/>
  <c r="EN42" i="1"/>
  <c r="EM42" i="1"/>
  <c r="EL42" i="1"/>
  <c r="EK42" i="1"/>
  <c r="EJ42" i="1"/>
  <c r="EI42" i="1"/>
  <c r="EH42" i="1"/>
  <c r="EG42" i="1"/>
  <c r="EF42" i="1"/>
  <c r="EE42" i="1"/>
  <c r="ED42" i="1"/>
  <c r="EC42" i="1"/>
  <c r="EB42" i="1"/>
  <c r="EA42" i="1"/>
  <c r="DV42" i="1"/>
  <c r="DU42" i="1"/>
  <c r="DT42" i="1"/>
  <c r="DS42" i="1"/>
  <c r="DR42" i="1"/>
  <c r="DQ42" i="1"/>
  <c r="DP42" i="1"/>
  <c r="DO42" i="1"/>
  <c r="DN42" i="1"/>
  <c r="DK42" i="1"/>
  <c r="DJ42" i="1"/>
  <c r="DI42" i="1"/>
  <c r="DH42" i="1"/>
  <c r="DG42" i="1"/>
  <c r="DF42" i="1"/>
  <c r="DE42" i="1"/>
  <c r="DD42" i="1"/>
  <c r="DC42" i="1"/>
  <c r="DB42" i="1"/>
  <c r="DA42" i="1"/>
  <c r="CV42" i="1"/>
  <c r="CU42" i="1"/>
  <c r="CT42" i="1"/>
  <c r="CS42" i="1"/>
  <c r="GN42" i="1" s="1"/>
  <c r="CR42" i="1"/>
  <c r="GM42" i="1" s="1"/>
  <c r="CQ42" i="1"/>
  <c r="GL42" i="1" s="1"/>
  <c r="CP42" i="1"/>
  <c r="GJ42" i="1" s="1"/>
  <c r="GK42" i="1" s="1"/>
  <c r="CO42" i="1"/>
  <c r="DZ42" i="1" s="1"/>
  <c r="CN42" i="1"/>
  <c r="DY42" i="1" s="1"/>
  <c r="CM42" i="1"/>
  <c r="DX42" i="1" s="1"/>
  <c r="CL42" i="1"/>
  <c r="DW42" i="1" s="1"/>
  <c r="CG42" i="1" a="1"/>
  <c r="CG42" i="1" s="1"/>
  <c r="CF42" i="1"/>
  <c r="AV42" i="1"/>
  <c r="G42" i="1"/>
  <c r="IL41" i="1"/>
  <c r="HX41" i="1" a="1"/>
  <c r="HX41" i="1" s="1"/>
  <c r="IW41" i="1" s="1"/>
  <c r="HW41" i="1" a="1"/>
  <c r="HW41" i="1" s="1"/>
  <c r="IV41" i="1" s="1"/>
  <c r="HV41" i="1" a="1"/>
  <c r="HV41" i="1" s="1"/>
  <c r="IU41" i="1" s="1"/>
  <c r="HU41" i="1" a="1"/>
  <c r="HU41" i="1" s="1"/>
  <c r="IT41" i="1" s="1"/>
  <c r="HT41" i="1" a="1"/>
  <c r="HT41" i="1" s="1"/>
  <c r="IS41" i="1" s="1"/>
  <c r="HS41" i="1" a="1"/>
  <c r="HS41" i="1" s="1"/>
  <c r="IR41" i="1" s="1"/>
  <c r="HR41" i="1" a="1"/>
  <c r="HR41" i="1" s="1"/>
  <c r="IQ41" i="1" s="1"/>
  <c r="HQ41" i="1" a="1"/>
  <c r="HQ41" i="1" s="1"/>
  <c r="IP41" i="1" s="1"/>
  <c r="HP41" i="1" a="1"/>
  <c r="HP41" i="1" s="1"/>
  <c r="IO41" i="1" s="1"/>
  <c r="HL41" i="1"/>
  <c r="HJ41" i="1"/>
  <c r="HH41" i="1"/>
  <c r="HB41" i="1"/>
  <c r="HA41" i="1"/>
  <c r="GZ41" i="1"/>
  <c r="GY41" i="1"/>
  <c r="GX41" i="1"/>
  <c r="GW41" i="1"/>
  <c r="GV41" i="1"/>
  <c r="GU41" i="1"/>
  <c r="GT41" i="1"/>
  <c r="GP41" i="1"/>
  <c r="GI41" i="1"/>
  <c r="GH41" i="1"/>
  <c r="GG41" i="1"/>
  <c r="GF41" i="1"/>
  <c r="GE41" i="1"/>
  <c r="GD41" i="1"/>
  <c r="GC41" i="1"/>
  <c r="GB41" i="1"/>
  <c r="GA41" i="1"/>
  <c r="FZ41" i="1"/>
  <c r="FY41" i="1"/>
  <c r="FX41" i="1"/>
  <c r="FW41" i="1"/>
  <c r="FV41" i="1"/>
  <c r="FU41" i="1"/>
  <c r="FT41" i="1"/>
  <c r="FS41" i="1"/>
  <c r="FR41" i="1"/>
  <c r="FQ41" i="1"/>
  <c r="FJ41" i="1"/>
  <c r="FI41" i="1"/>
  <c r="FH41" i="1"/>
  <c r="FG41" i="1"/>
  <c r="FF41" i="1"/>
  <c r="FP41" i="1" s="1"/>
  <c r="FE41" i="1"/>
  <c r="FD41" i="1"/>
  <c r="FC41" i="1"/>
  <c r="FB41" i="1"/>
  <c r="FA41" i="1"/>
  <c r="EZ41" i="1"/>
  <c r="EY41" i="1"/>
  <c r="EX41" i="1"/>
  <c r="EW41" i="1"/>
  <c r="EV41" i="1"/>
  <c r="EU41" i="1"/>
  <c r="ET41" i="1"/>
  <c r="ES41" i="1"/>
  <c r="ER41" i="1"/>
  <c r="EQ41" i="1"/>
  <c r="EP41" i="1"/>
  <c r="EO41" i="1"/>
  <c r="EN41" i="1"/>
  <c r="EM41" i="1"/>
  <c r="EL41" i="1"/>
  <c r="EK41" i="1"/>
  <c r="EJ41" i="1"/>
  <c r="EI41" i="1"/>
  <c r="EH41" i="1"/>
  <c r="EG41" i="1"/>
  <c r="EF41" i="1"/>
  <c r="EE41" i="1"/>
  <c r="ED41" i="1"/>
  <c r="EC41" i="1"/>
  <c r="EB41" i="1"/>
  <c r="EA41" i="1"/>
  <c r="DV41" i="1"/>
  <c r="DU41" i="1"/>
  <c r="DT41" i="1"/>
  <c r="DS41" i="1"/>
  <c r="DR41" i="1"/>
  <c r="DQ41" i="1"/>
  <c r="DP41" i="1"/>
  <c r="DO41" i="1"/>
  <c r="DN41" i="1"/>
  <c r="DK41" i="1"/>
  <c r="DJ41" i="1"/>
  <c r="DI41" i="1"/>
  <c r="DH41" i="1"/>
  <c r="DG41" i="1"/>
  <c r="DF41" i="1"/>
  <c r="DE41" i="1"/>
  <c r="DD41" i="1"/>
  <c r="DC41" i="1"/>
  <c r="DB41" i="1"/>
  <c r="DA41" i="1"/>
  <c r="CV41" i="1"/>
  <c r="CU41" i="1"/>
  <c r="CT41" i="1"/>
  <c r="CS41" i="1"/>
  <c r="GN41" i="1" s="1"/>
  <c r="CR41" i="1"/>
  <c r="GM41" i="1" s="1"/>
  <c r="CQ41" i="1"/>
  <c r="GL41" i="1" s="1"/>
  <c r="CP41" i="1"/>
  <c r="GJ41" i="1" s="1"/>
  <c r="GK41" i="1" s="1"/>
  <c r="CO41" i="1"/>
  <c r="DZ41" i="1" s="1"/>
  <c r="CN41" i="1"/>
  <c r="DY41" i="1" s="1"/>
  <c r="CM41" i="1"/>
  <c r="DX41" i="1" s="1"/>
  <c r="CL41" i="1"/>
  <c r="DW41" i="1" s="1"/>
  <c r="CG41" i="1" a="1"/>
  <c r="CG41" i="1" s="1"/>
  <c r="IN41" i="1" s="1"/>
  <c r="IX41" i="1" s="1"/>
  <c r="CF41" i="1"/>
  <c r="AV41" i="1"/>
  <c r="G41" i="1"/>
  <c r="IL40" i="1"/>
  <c r="HX40" i="1" a="1"/>
  <c r="HX40" i="1" s="1"/>
  <c r="IW40" i="1" s="1"/>
  <c r="HW40" i="1" a="1"/>
  <c r="HW40" i="1" s="1"/>
  <c r="IV40" i="1" s="1"/>
  <c r="HV40" i="1" a="1"/>
  <c r="HV40" i="1" s="1"/>
  <c r="IU40" i="1" s="1"/>
  <c r="HU40" i="1" a="1"/>
  <c r="HU40" i="1" s="1"/>
  <c r="IT40" i="1" s="1"/>
  <c r="HT40" i="1" a="1"/>
  <c r="HT40" i="1" s="1"/>
  <c r="IS40" i="1" s="1"/>
  <c r="HS40" i="1" a="1"/>
  <c r="HS40" i="1" s="1"/>
  <c r="IR40" i="1" s="1"/>
  <c r="HR40" i="1" a="1"/>
  <c r="HR40" i="1" s="1"/>
  <c r="IQ40" i="1" s="1"/>
  <c r="HQ40" i="1" a="1"/>
  <c r="HQ40" i="1" s="1"/>
  <c r="IP40" i="1" s="1"/>
  <c r="HP40" i="1" a="1"/>
  <c r="HP40" i="1" s="1"/>
  <c r="IO40" i="1" s="1"/>
  <c r="HL40" i="1"/>
  <c r="HJ40" i="1"/>
  <c r="HH40" i="1"/>
  <c r="HI40" i="1" s="1"/>
  <c r="HB40" i="1"/>
  <c r="HA40" i="1"/>
  <c r="GZ40" i="1"/>
  <c r="GY40" i="1"/>
  <c r="GX40" i="1"/>
  <c r="GW40" i="1"/>
  <c r="GV40" i="1"/>
  <c r="GU40" i="1"/>
  <c r="GT40" i="1"/>
  <c r="GP40" i="1"/>
  <c r="GI40" i="1"/>
  <c r="GH40" i="1"/>
  <c r="GG40" i="1"/>
  <c r="GF40" i="1"/>
  <c r="GE40" i="1"/>
  <c r="GD40" i="1"/>
  <c r="GC40" i="1"/>
  <c r="GB40" i="1"/>
  <c r="GA40" i="1"/>
  <c r="FZ40" i="1"/>
  <c r="FY40" i="1"/>
  <c r="FX40" i="1"/>
  <c r="FW40" i="1"/>
  <c r="FV40" i="1"/>
  <c r="FU40" i="1"/>
  <c r="FT40" i="1"/>
  <c r="FS40" i="1"/>
  <c r="FR40" i="1"/>
  <c r="FQ40" i="1"/>
  <c r="FJ40" i="1"/>
  <c r="FI40" i="1"/>
  <c r="FH40" i="1"/>
  <c r="FG40" i="1"/>
  <c r="FF40" i="1"/>
  <c r="FE40" i="1"/>
  <c r="FD40" i="1"/>
  <c r="FC40" i="1"/>
  <c r="FB40" i="1"/>
  <c r="FA40" i="1"/>
  <c r="EZ40" i="1"/>
  <c r="EY40" i="1"/>
  <c r="EX40" i="1"/>
  <c r="EW40" i="1"/>
  <c r="EV40" i="1"/>
  <c r="EU40" i="1"/>
  <c r="ET40" i="1"/>
  <c r="ES40" i="1"/>
  <c r="ER40" i="1"/>
  <c r="EQ40" i="1"/>
  <c r="EP40" i="1"/>
  <c r="EO40" i="1"/>
  <c r="EN40" i="1"/>
  <c r="EM40" i="1"/>
  <c r="EL40" i="1"/>
  <c r="EK40" i="1"/>
  <c r="EJ40" i="1"/>
  <c r="EI40" i="1"/>
  <c r="EH40" i="1"/>
  <c r="EG40" i="1"/>
  <c r="EF40" i="1"/>
  <c r="EE40" i="1"/>
  <c r="ED40" i="1"/>
  <c r="EC40" i="1"/>
  <c r="EB40" i="1"/>
  <c r="EA40" i="1"/>
  <c r="DV40" i="1"/>
  <c r="DU40" i="1"/>
  <c r="DT40" i="1"/>
  <c r="DS40" i="1"/>
  <c r="DR40" i="1"/>
  <c r="DQ40" i="1"/>
  <c r="DP40" i="1"/>
  <c r="DO40" i="1"/>
  <c r="DN40" i="1"/>
  <c r="DK40" i="1"/>
  <c r="DJ40" i="1"/>
  <c r="DI40" i="1"/>
  <c r="DH40" i="1"/>
  <c r="DG40" i="1"/>
  <c r="DF40" i="1"/>
  <c r="DE40" i="1"/>
  <c r="DD40" i="1"/>
  <c r="DC40" i="1"/>
  <c r="DB40" i="1"/>
  <c r="DA40" i="1"/>
  <c r="CV40" i="1"/>
  <c r="CU40" i="1"/>
  <c r="CT40" i="1"/>
  <c r="CS40" i="1"/>
  <c r="GN40" i="1" s="1"/>
  <c r="CR40" i="1"/>
  <c r="GM40" i="1" s="1"/>
  <c r="CQ40" i="1"/>
  <c r="GL40" i="1" s="1"/>
  <c r="CP40" i="1"/>
  <c r="GJ40" i="1" s="1"/>
  <c r="GK40" i="1" s="1"/>
  <c r="CO40" i="1"/>
  <c r="DZ40" i="1" s="1"/>
  <c r="CN40" i="1"/>
  <c r="DY40" i="1" s="1"/>
  <c r="CM40" i="1"/>
  <c r="DX40" i="1" s="1"/>
  <c r="CL40" i="1"/>
  <c r="DW40" i="1" s="1"/>
  <c r="CG40" i="1" a="1"/>
  <c r="CG40" i="1" s="1"/>
  <c r="CJ40" i="1" s="1"/>
  <c r="CY40" i="1" s="1"/>
  <c r="CF40" i="1"/>
  <c r="AV40" i="1"/>
  <c r="G40" i="1"/>
  <c r="IL39" i="1"/>
  <c r="HX39" i="1" a="1"/>
  <c r="HX39" i="1" s="1"/>
  <c r="IW39" i="1" s="1"/>
  <c r="HW39" i="1" a="1"/>
  <c r="HW39" i="1" s="1"/>
  <c r="IV39" i="1" s="1"/>
  <c r="HV39" i="1" a="1"/>
  <c r="HV39" i="1" s="1"/>
  <c r="IU39" i="1" s="1"/>
  <c r="HU39" i="1" a="1"/>
  <c r="HU39" i="1" s="1"/>
  <c r="IT39" i="1" s="1"/>
  <c r="HT39" i="1" a="1"/>
  <c r="HT39" i="1" s="1"/>
  <c r="IS39" i="1" s="1"/>
  <c r="HS39" i="1" a="1"/>
  <c r="HS39" i="1" s="1"/>
  <c r="IR39" i="1" s="1"/>
  <c r="HR39" i="1" a="1"/>
  <c r="HR39" i="1" s="1"/>
  <c r="IQ39" i="1" s="1"/>
  <c r="HQ39" i="1" a="1"/>
  <c r="HQ39" i="1" s="1"/>
  <c r="IP39" i="1" s="1"/>
  <c r="HP39" i="1" a="1"/>
  <c r="HP39" i="1" s="1"/>
  <c r="IO39" i="1" s="1"/>
  <c r="HL39" i="1"/>
  <c r="HJ39" i="1"/>
  <c r="HH39" i="1"/>
  <c r="HI39" i="1" s="1"/>
  <c r="HB39" i="1"/>
  <c r="HA39" i="1"/>
  <c r="GZ39" i="1"/>
  <c r="GY39" i="1"/>
  <c r="GX39" i="1"/>
  <c r="GW39" i="1"/>
  <c r="GV39" i="1"/>
  <c r="GU39" i="1"/>
  <c r="GT39" i="1"/>
  <c r="GP39" i="1"/>
  <c r="GI39" i="1"/>
  <c r="GH39" i="1"/>
  <c r="GG39" i="1"/>
  <c r="GF39" i="1"/>
  <c r="GE39" i="1"/>
  <c r="GD39" i="1"/>
  <c r="GC39" i="1"/>
  <c r="GB39" i="1"/>
  <c r="GA39" i="1"/>
  <c r="FZ39" i="1"/>
  <c r="FY39" i="1"/>
  <c r="FX39" i="1"/>
  <c r="FW39" i="1"/>
  <c r="FV39" i="1"/>
  <c r="FU39" i="1"/>
  <c r="FT39" i="1"/>
  <c r="FS39" i="1"/>
  <c r="FR39" i="1"/>
  <c r="FQ39" i="1"/>
  <c r="FJ39" i="1"/>
  <c r="FI39" i="1"/>
  <c r="FH39" i="1"/>
  <c r="FG39" i="1"/>
  <c r="FF39" i="1"/>
  <c r="FP39" i="1" s="1"/>
  <c r="FE39" i="1"/>
  <c r="FD39" i="1"/>
  <c r="FC39" i="1"/>
  <c r="FB39" i="1"/>
  <c r="FA39" i="1"/>
  <c r="EZ39" i="1"/>
  <c r="EY39" i="1"/>
  <c r="EX39" i="1"/>
  <c r="EW39" i="1"/>
  <c r="EV39" i="1"/>
  <c r="EU39" i="1"/>
  <c r="ET39" i="1"/>
  <c r="ES39" i="1"/>
  <c r="ER39" i="1"/>
  <c r="EQ39" i="1"/>
  <c r="EP39" i="1"/>
  <c r="EO39" i="1"/>
  <c r="EN39" i="1"/>
  <c r="EM39" i="1"/>
  <c r="EL39" i="1"/>
  <c r="EK39" i="1"/>
  <c r="EJ39" i="1"/>
  <c r="EI39" i="1"/>
  <c r="EH39" i="1"/>
  <c r="EG39" i="1"/>
  <c r="EF39" i="1"/>
  <c r="EE39" i="1"/>
  <c r="ED39" i="1"/>
  <c r="EC39" i="1"/>
  <c r="EB39" i="1"/>
  <c r="EA39" i="1"/>
  <c r="DV39" i="1"/>
  <c r="DU39" i="1"/>
  <c r="DT39" i="1"/>
  <c r="DS39" i="1"/>
  <c r="DR39" i="1"/>
  <c r="DQ39" i="1"/>
  <c r="DP39" i="1"/>
  <c r="DO39" i="1"/>
  <c r="DN39" i="1"/>
  <c r="DK39" i="1"/>
  <c r="DJ39" i="1"/>
  <c r="DI39" i="1"/>
  <c r="DH39" i="1"/>
  <c r="DG39" i="1"/>
  <c r="DF39" i="1"/>
  <c r="DE39" i="1"/>
  <c r="DD39" i="1"/>
  <c r="DC39" i="1"/>
  <c r="DB39" i="1"/>
  <c r="DA39" i="1"/>
  <c r="CV39" i="1"/>
  <c r="CU39" i="1"/>
  <c r="CT39" i="1"/>
  <c r="CS39" i="1"/>
  <c r="GN39" i="1" s="1"/>
  <c r="CR39" i="1"/>
  <c r="GM39" i="1" s="1"/>
  <c r="CQ39" i="1"/>
  <c r="GL39" i="1" s="1"/>
  <c r="CP39" i="1"/>
  <c r="GJ39" i="1" s="1"/>
  <c r="GK39" i="1" s="1"/>
  <c r="CO39" i="1"/>
  <c r="DZ39" i="1" s="1"/>
  <c r="CN39" i="1"/>
  <c r="DY39" i="1" s="1"/>
  <c r="CM39" i="1"/>
  <c r="DX39" i="1" s="1"/>
  <c r="CL39" i="1"/>
  <c r="DW39" i="1" s="1"/>
  <c r="CG39" i="1" a="1"/>
  <c r="CG39" i="1" s="1"/>
  <c r="IN39" i="1" s="1"/>
  <c r="IX39" i="1" s="1"/>
  <c r="CF39" i="1"/>
  <c r="AV39" i="1"/>
  <c r="G39" i="1"/>
  <c r="IL38" i="1"/>
  <c r="HX38" i="1" a="1"/>
  <c r="HX38" i="1" s="1"/>
  <c r="IW38" i="1" s="1"/>
  <c r="HW38" i="1" a="1"/>
  <c r="HW38" i="1" s="1"/>
  <c r="IV38" i="1" s="1"/>
  <c r="HV38" i="1" a="1"/>
  <c r="HV38" i="1" s="1"/>
  <c r="IU38" i="1" s="1"/>
  <c r="HU38" i="1" a="1"/>
  <c r="HU38" i="1" s="1"/>
  <c r="IT38" i="1" s="1"/>
  <c r="HT38" i="1" a="1"/>
  <c r="HT38" i="1" s="1"/>
  <c r="IS38" i="1" s="1"/>
  <c r="HS38" i="1" a="1"/>
  <c r="HS38" i="1" s="1"/>
  <c r="IR38" i="1" s="1"/>
  <c r="HR38" i="1" a="1"/>
  <c r="HR38" i="1" s="1"/>
  <c r="IQ38" i="1" s="1"/>
  <c r="HQ38" i="1" a="1"/>
  <c r="HQ38" i="1" s="1"/>
  <c r="IP38" i="1" s="1"/>
  <c r="HP38" i="1" a="1"/>
  <c r="HP38" i="1" s="1"/>
  <c r="IO38" i="1" s="1"/>
  <c r="HL38" i="1"/>
  <c r="HJ38" i="1"/>
  <c r="HH38" i="1"/>
  <c r="HI38" i="1" s="1"/>
  <c r="HB38" i="1"/>
  <c r="HA38" i="1"/>
  <c r="GZ38" i="1"/>
  <c r="GY38" i="1"/>
  <c r="GX38" i="1"/>
  <c r="GW38" i="1"/>
  <c r="GV38" i="1"/>
  <c r="GU38" i="1"/>
  <c r="GT38" i="1"/>
  <c r="GP38" i="1"/>
  <c r="GI38" i="1"/>
  <c r="GH38" i="1"/>
  <c r="GG38" i="1"/>
  <c r="GF38" i="1"/>
  <c r="GE38" i="1"/>
  <c r="GD38" i="1"/>
  <c r="GC38" i="1"/>
  <c r="GB38" i="1"/>
  <c r="GA38" i="1"/>
  <c r="FZ38" i="1"/>
  <c r="FY38" i="1"/>
  <c r="FX38" i="1"/>
  <c r="FW38" i="1"/>
  <c r="FV38" i="1"/>
  <c r="FU38" i="1"/>
  <c r="FT38" i="1"/>
  <c r="FS38" i="1"/>
  <c r="FR38" i="1"/>
  <c r="FQ38" i="1"/>
  <c r="FJ38" i="1"/>
  <c r="FI38" i="1"/>
  <c r="FH38" i="1"/>
  <c r="FG38" i="1"/>
  <c r="FF38" i="1"/>
  <c r="FP38" i="1" s="1"/>
  <c r="FE38" i="1"/>
  <c r="FD38" i="1"/>
  <c r="FC38" i="1"/>
  <c r="FB38" i="1"/>
  <c r="FA38" i="1"/>
  <c r="EZ38" i="1"/>
  <c r="EY38" i="1"/>
  <c r="EX38" i="1"/>
  <c r="EW38" i="1"/>
  <c r="EV38" i="1"/>
  <c r="EU38" i="1"/>
  <c r="ET38" i="1"/>
  <c r="ES38" i="1"/>
  <c r="ER38" i="1"/>
  <c r="EQ38" i="1"/>
  <c r="EP38" i="1"/>
  <c r="EO38" i="1"/>
  <c r="EN38" i="1"/>
  <c r="EM38" i="1"/>
  <c r="EL38" i="1"/>
  <c r="EK38" i="1"/>
  <c r="EJ38" i="1"/>
  <c r="EI38" i="1"/>
  <c r="EH38" i="1"/>
  <c r="EG38" i="1"/>
  <c r="EF38" i="1"/>
  <c r="EE38" i="1"/>
  <c r="ED38" i="1"/>
  <c r="EC38" i="1"/>
  <c r="EB38" i="1"/>
  <c r="EA38" i="1"/>
  <c r="DV38" i="1"/>
  <c r="DU38" i="1"/>
  <c r="DT38" i="1"/>
  <c r="DS38" i="1"/>
  <c r="DR38" i="1"/>
  <c r="DQ38" i="1"/>
  <c r="DP38" i="1"/>
  <c r="DO38" i="1"/>
  <c r="DN38" i="1"/>
  <c r="DK38" i="1"/>
  <c r="DJ38" i="1"/>
  <c r="DI38" i="1"/>
  <c r="DH38" i="1"/>
  <c r="DG38" i="1"/>
  <c r="DF38" i="1"/>
  <c r="DE38" i="1"/>
  <c r="DD38" i="1"/>
  <c r="DC38" i="1"/>
  <c r="DB38" i="1"/>
  <c r="DA38" i="1"/>
  <c r="CV38" i="1"/>
  <c r="CU38" i="1"/>
  <c r="CT38" i="1"/>
  <c r="CS38" i="1"/>
  <c r="GN38" i="1" s="1"/>
  <c r="CR38" i="1"/>
  <c r="GM38" i="1" s="1"/>
  <c r="CQ38" i="1"/>
  <c r="GL38" i="1" s="1"/>
  <c r="CP38" i="1"/>
  <c r="GJ38" i="1" s="1"/>
  <c r="GK38" i="1" s="1"/>
  <c r="CO38" i="1"/>
  <c r="DZ38" i="1" s="1"/>
  <c r="CN38" i="1"/>
  <c r="DY38" i="1" s="1"/>
  <c r="CM38" i="1"/>
  <c r="DX38" i="1" s="1"/>
  <c r="CL38" i="1"/>
  <c r="DW38" i="1" s="1"/>
  <c r="CG38" i="1" a="1"/>
  <c r="CG38" i="1" s="1"/>
  <c r="CF38" i="1"/>
  <c r="AV38" i="1"/>
  <c r="G38" i="1"/>
  <c r="IL37" i="1"/>
  <c r="HX37" i="1" a="1"/>
  <c r="HX37" i="1" s="1"/>
  <c r="IW37" i="1" s="1"/>
  <c r="HW37" i="1" a="1"/>
  <c r="HW37" i="1" s="1"/>
  <c r="IV37" i="1" s="1"/>
  <c r="HV37" i="1" a="1"/>
  <c r="HV37" i="1" s="1"/>
  <c r="IU37" i="1" s="1"/>
  <c r="HU37" i="1" a="1"/>
  <c r="HU37" i="1" s="1"/>
  <c r="IT37" i="1" s="1"/>
  <c r="HT37" i="1" a="1"/>
  <c r="HT37" i="1" s="1"/>
  <c r="IS37" i="1" s="1"/>
  <c r="HS37" i="1" a="1"/>
  <c r="HS37" i="1" s="1"/>
  <c r="IR37" i="1" s="1"/>
  <c r="HR37" i="1" a="1"/>
  <c r="HR37" i="1" s="1"/>
  <c r="IQ37" i="1" s="1"/>
  <c r="HQ37" i="1" a="1"/>
  <c r="HQ37" i="1" s="1"/>
  <c r="IP37" i="1" s="1"/>
  <c r="HP37" i="1" a="1"/>
  <c r="HP37" i="1" s="1"/>
  <c r="IO37" i="1" s="1"/>
  <c r="HL37" i="1"/>
  <c r="HJ37" i="1"/>
  <c r="HH37" i="1"/>
  <c r="HI37" i="1" s="1"/>
  <c r="HB37" i="1"/>
  <c r="HA37" i="1"/>
  <c r="GZ37" i="1"/>
  <c r="GY37" i="1"/>
  <c r="GX37" i="1"/>
  <c r="GW37" i="1"/>
  <c r="GV37" i="1"/>
  <c r="GU37" i="1"/>
  <c r="GT37" i="1"/>
  <c r="GP37" i="1"/>
  <c r="GI37" i="1"/>
  <c r="GH37" i="1"/>
  <c r="GG37" i="1"/>
  <c r="GF37" i="1"/>
  <c r="GE37" i="1"/>
  <c r="GD37" i="1"/>
  <c r="GC37" i="1"/>
  <c r="GB37" i="1"/>
  <c r="GA37" i="1"/>
  <c r="FZ37" i="1"/>
  <c r="FY37" i="1"/>
  <c r="FX37" i="1"/>
  <c r="FW37" i="1"/>
  <c r="FV37" i="1"/>
  <c r="FU37" i="1"/>
  <c r="FT37" i="1"/>
  <c r="FS37" i="1"/>
  <c r="FR37" i="1"/>
  <c r="FQ37" i="1"/>
  <c r="FJ37" i="1"/>
  <c r="FI37" i="1"/>
  <c r="FH37" i="1"/>
  <c r="FG37" i="1"/>
  <c r="FF37" i="1"/>
  <c r="FP37" i="1" s="1"/>
  <c r="FE37" i="1"/>
  <c r="FD37" i="1"/>
  <c r="FC37" i="1"/>
  <c r="FB37" i="1"/>
  <c r="FA37" i="1"/>
  <c r="EZ37" i="1"/>
  <c r="EY37" i="1"/>
  <c r="EX37" i="1"/>
  <c r="EW37" i="1"/>
  <c r="EV37" i="1"/>
  <c r="EU37" i="1"/>
  <c r="ET37" i="1"/>
  <c r="ES37" i="1"/>
  <c r="ER37" i="1"/>
  <c r="EQ37" i="1"/>
  <c r="EP37" i="1"/>
  <c r="EO37" i="1"/>
  <c r="EN37" i="1"/>
  <c r="EM37" i="1"/>
  <c r="EL37" i="1"/>
  <c r="EK37" i="1"/>
  <c r="EJ37" i="1"/>
  <c r="EI37" i="1"/>
  <c r="EH37" i="1"/>
  <c r="EG37" i="1"/>
  <c r="EF37" i="1"/>
  <c r="EE37" i="1"/>
  <c r="ED37" i="1"/>
  <c r="EC37" i="1"/>
  <c r="EB37" i="1"/>
  <c r="EA37" i="1"/>
  <c r="DV37" i="1"/>
  <c r="DU37" i="1"/>
  <c r="DT37" i="1"/>
  <c r="DS37" i="1"/>
  <c r="DR37" i="1"/>
  <c r="DQ37" i="1"/>
  <c r="DP37" i="1"/>
  <c r="DO37" i="1"/>
  <c r="DN37" i="1"/>
  <c r="DK37" i="1"/>
  <c r="DJ37" i="1"/>
  <c r="DI37" i="1"/>
  <c r="DH37" i="1"/>
  <c r="DG37" i="1"/>
  <c r="DF37" i="1"/>
  <c r="DE37" i="1"/>
  <c r="DD37" i="1"/>
  <c r="DC37" i="1"/>
  <c r="DB37" i="1"/>
  <c r="DA37" i="1"/>
  <c r="CV37" i="1"/>
  <c r="CU37" i="1"/>
  <c r="CT37" i="1"/>
  <c r="CS37" i="1"/>
  <c r="GN37" i="1" s="1"/>
  <c r="CR37" i="1"/>
  <c r="GM37" i="1" s="1"/>
  <c r="CQ37" i="1"/>
  <c r="GL37" i="1" s="1"/>
  <c r="CP37" i="1"/>
  <c r="GJ37" i="1" s="1"/>
  <c r="GK37" i="1" s="1"/>
  <c r="CO37" i="1"/>
  <c r="DZ37" i="1" s="1"/>
  <c r="CN37" i="1"/>
  <c r="DY37" i="1" s="1"/>
  <c r="CM37" i="1"/>
  <c r="DX37" i="1" s="1"/>
  <c r="CL37" i="1"/>
  <c r="DW37" i="1" s="1"/>
  <c r="CG37" i="1" a="1"/>
  <c r="CG37" i="1" s="1"/>
  <c r="CF37" i="1"/>
  <c r="AV37" i="1"/>
  <c r="G37" i="1"/>
  <c r="IL36" i="1"/>
  <c r="HX36" i="1" a="1"/>
  <c r="HX36" i="1" s="1"/>
  <c r="IW36" i="1" s="1"/>
  <c r="HW36" i="1" a="1"/>
  <c r="HW36" i="1" s="1"/>
  <c r="IV36" i="1" s="1"/>
  <c r="HV36" i="1" a="1"/>
  <c r="HV36" i="1" s="1"/>
  <c r="IU36" i="1" s="1"/>
  <c r="HU36" i="1" a="1"/>
  <c r="HU36" i="1" s="1"/>
  <c r="IT36" i="1" s="1"/>
  <c r="HT36" i="1" a="1"/>
  <c r="HT36" i="1" s="1"/>
  <c r="IS36" i="1" s="1"/>
  <c r="HS36" i="1" a="1"/>
  <c r="HS36" i="1" s="1"/>
  <c r="IR36" i="1" s="1"/>
  <c r="HR36" i="1" a="1"/>
  <c r="HR36" i="1" s="1"/>
  <c r="IQ36" i="1" s="1"/>
  <c r="HQ36" i="1" a="1"/>
  <c r="HQ36" i="1" s="1"/>
  <c r="IP36" i="1" s="1"/>
  <c r="HP36" i="1" a="1"/>
  <c r="HP36" i="1" s="1"/>
  <c r="IO36" i="1" s="1"/>
  <c r="HL36" i="1"/>
  <c r="HJ36" i="1"/>
  <c r="HH36" i="1"/>
  <c r="HI36" i="1" s="1"/>
  <c r="HB36" i="1"/>
  <c r="HA36" i="1"/>
  <c r="GZ36" i="1"/>
  <c r="GY36" i="1"/>
  <c r="GX36" i="1"/>
  <c r="GW36" i="1"/>
  <c r="GV36" i="1"/>
  <c r="GU36" i="1"/>
  <c r="GT36" i="1"/>
  <c r="GP36" i="1"/>
  <c r="GI36" i="1"/>
  <c r="GH36" i="1"/>
  <c r="GG36" i="1"/>
  <c r="GF36" i="1"/>
  <c r="GE36" i="1"/>
  <c r="GD36" i="1"/>
  <c r="GC36" i="1"/>
  <c r="GB36" i="1"/>
  <c r="GA36" i="1"/>
  <c r="FZ36" i="1"/>
  <c r="FY36" i="1"/>
  <c r="FX36" i="1"/>
  <c r="FW36" i="1"/>
  <c r="FV36" i="1"/>
  <c r="FU36" i="1"/>
  <c r="FT36" i="1"/>
  <c r="FS36" i="1"/>
  <c r="FR36" i="1"/>
  <c r="FQ36" i="1"/>
  <c r="FJ36" i="1"/>
  <c r="FI36" i="1"/>
  <c r="FH36" i="1"/>
  <c r="FG36" i="1"/>
  <c r="FF36" i="1"/>
  <c r="FP36" i="1" s="1"/>
  <c r="FE36" i="1"/>
  <c r="FD36" i="1"/>
  <c r="FC36" i="1"/>
  <c r="FB36" i="1"/>
  <c r="FA36" i="1"/>
  <c r="EZ36" i="1"/>
  <c r="EY36" i="1"/>
  <c r="EX36" i="1"/>
  <c r="EW36" i="1"/>
  <c r="EV36" i="1"/>
  <c r="EU36" i="1"/>
  <c r="ET36" i="1"/>
  <c r="ES36" i="1"/>
  <c r="ER36" i="1"/>
  <c r="EQ36" i="1"/>
  <c r="EP36" i="1"/>
  <c r="EO36" i="1"/>
  <c r="EN36" i="1"/>
  <c r="EM36" i="1"/>
  <c r="EL36" i="1"/>
  <c r="EK36" i="1"/>
  <c r="EJ36" i="1"/>
  <c r="EI36" i="1"/>
  <c r="EH36" i="1"/>
  <c r="EG36" i="1"/>
  <c r="EF36" i="1"/>
  <c r="EE36" i="1"/>
  <c r="ED36" i="1"/>
  <c r="EC36" i="1"/>
  <c r="EB36" i="1"/>
  <c r="EA36" i="1"/>
  <c r="DV36" i="1"/>
  <c r="DU36" i="1"/>
  <c r="DT36" i="1"/>
  <c r="DS36" i="1"/>
  <c r="DR36" i="1"/>
  <c r="DQ36" i="1"/>
  <c r="DP36" i="1"/>
  <c r="DO36" i="1"/>
  <c r="DN36" i="1"/>
  <c r="DK36" i="1"/>
  <c r="DJ36" i="1"/>
  <c r="DI36" i="1"/>
  <c r="DH36" i="1"/>
  <c r="DG36" i="1"/>
  <c r="DF36" i="1"/>
  <c r="DE36" i="1"/>
  <c r="DD36" i="1"/>
  <c r="DC36" i="1"/>
  <c r="DB36" i="1"/>
  <c r="DA36" i="1"/>
  <c r="CV36" i="1"/>
  <c r="CU36" i="1"/>
  <c r="CT36" i="1"/>
  <c r="CS36" i="1"/>
  <c r="GN36" i="1" s="1"/>
  <c r="CR36" i="1"/>
  <c r="GM36" i="1" s="1"/>
  <c r="CQ36" i="1"/>
  <c r="GL36" i="1" s="1"/>
  <c r="CP36" i="1"/>
  <c r="GJ36" i="1" s="1"/>
  <c r="GK36" i="1" s="1"/>
  <c r="CO36" i="1"/>
  <c r="DZ36" i="1" s="1"/>
  <c r="CN36" i="1"/>
  <c r="DY36" i="1" s="1"/>
  <c r="CM36" i="1"/>
  <c r="DX36" i="1" s="1"/>
  <c r="CL36" i="1"/>
  <c r="DW36" i="1" s="1"/>
  <c r="CG36" i="1" a="1"/>
  <c r="CG36" i="1" s="1"/>
  <c r="CF36" i="1"/>
  <c r="AV36" i="1"/>
  <c r="G36" i="1"/>
  <c r="IL35" i="1"/>
  <c r="HX35" i="1" a="1"/>
  <c r="HX35" i="1" s="1"/>
  <c r="IW35" i="1" s="1"/>
  <c r="HW35" i="1" a="1"/>
  <c r="HW35" i="1" s="1"/>
  <c r="IV35" i="1" s="1"/>
  <c r="HV35" i="1" a="1"/>
  <c r="HV35" i="1" s="1"/>
  <c r="IU35" i="1" s="1"/>
  <c r="HU35" i="1" a="1"/>
  <c r="HU35" i="1" s="1"/>
  <c r="IT35" i="1" s="1"/>
  <c r="HT35" i="1" a="1"/>
  <c r="HT35" i="1" s="1"/>
  <c r="IS35" i="1" s="1"/>
  <c r="HS35" i="1" a="1"/>
  <c r="HS35" i="1" s="1"/>
  <c r="IR35" i="1" s="1"/>
  <c r="HR35" i="1" a="1"/>
  <c r="HR35" i="1" s="1"/>
  <c r="IQ35" i="1" s="1"/>
  <c r="HQ35" i="1" a="1"/>
  <c r="HQ35" i="1" s="1"/>
  <c r="IP35" i="1" s="1"/>
  <c r="HP35" i="1" a="1"/>
  <c r="HP35" i="1" s="1"/>
  <c r="IO35" i="1" s="1"/>
  <c r="HL35" i="1"/>
  <c r="HJ35" i="1"/>
  <c r="HH35" i="1"/>
  <c r="HB35" i="1"/>
  <c r="HA35" i="1"/>
  <c r="GZ35" i="1"/>
  <c r="GY35" i="1"/>
  <c r="GX35" i="1"/>
  <c r="GW35" i="1"/>
  <c r="GV35" i="1"/>
  <c r="GU35" i="1"/>
  <c r="GT35" i="1"/>
  <c r="GP35" i="1"/>
  <c r="GI35" i="1"/>
  <c r="GH35" i="1"/>
  <c r="GG35" i="1"/>
  <c r="GF35" i="1"/>
  <c r="GE35" i="1"/>
  <c r="GD35" i="1"/>
  <c r="GC35" i="1"/>
  <c r="GB35" i="1"/>
  <c r="GA35" i="1"/>
  <c r="FZ35" i="1"/>
  <c r="FY35" i="1"/>
  <c r="FX35" i="1"/>
  <c r="FW35" i="1"/>
  <c r="FV35" i="1"/>
  <c r="FU35" i="1"/>
  <c r="FT35" i="1"/>
  <c r="FS35" i="1"/>
  <c r="FR35" i="1"/>
  <c r="FQ35" i="1"/>
  <c r="FJ35" i="1"/>
  <c r="FI35" i="1"/>
  <c r="FH35" i="1"/>
  <c r="FG35" i="1"/>
  <c r="FF35" i="1"/>
  <c r="FP35" i="1" s="1"/>
  <c r="FE35" i="1"/>
  <c r="FD35" i="1"/>
  <c r="FC35" i="1"/>
  <c r="FB35" i="1"/>
  <c r="FA35" i="1"/>
  <c r="EZ35" i="1"/>
  <c r="EY35" i="1"/>
  <c r="EX35" i="1"/>
  <c r="EW35" i="1"/>
  <c r="EV35" i="1"/>
  <c r="EU35" i="1"/>
  <c r="ET35" i="1"/>
  <c r="ES35" i="1"/>
  <c r="ER35" i="1"/>
  <c r="EQ35" i="1"/>
  <c r="EP35" i="1"/>
  <c r="EO35" i="1"/>
  <c r="EN35" i="1"/>
  <c r="EM35" i="1"/>
  <c r="EL35" i="1"/>
  <c r="EK35" i="1"/>
  <c r="EJ35" i="1"/>
  <c r="EI35" i="1"/>
  <c r="EH35" i="1"/>
  <c r="EG35" i="1"/>
  <c r="EF35" i="1"/>
  <c r="EE35" i="1"/>
  <c r="ED35" i="1"/>
  <c r="EC35" i="1"/>
  <c r="EB35" i="1"/>
  <c r="EA35" i="1"/>
  <c r="DV35" i="1"/>
  <c r="DU35" i="1"/>
  <c r="DT35" i="1"/>
  <c r="DS35" i="1"/>
  <c r="DR35" i="1"/>
  <c r="DQ35" i="1"/>
  <c r="DP35" i="1"/>
  <c r="DO35" i="1"/>
  <c r="DN35" i="1"/>
  <c r="DK35" i="1"/>
  <c r="DJ35" i="1"/>
  <c r="DI35" i="1"/>
  <c r="DH35" i="1"/>
  <c r="DG35" i="1"/>
  <c r="DF35" i="1"/>
  <c r="DE35" i="1"/>
  <c r="DD35" i="1"/>
  <c r="DC35" i="1"/>
  <c r="DB35" i="1"/>
  <c r="DA35" i="1"/>
  <c r="CV35" i="1"/>
  <c r="CU35" i="1"/>
  <c r="CT35" i="1"/>
  <c r="CS35" i="1"/>
  <c r="GN35" i="1" s="1"/>
  <c r="CR35" i="1"/>
  <c r="GM35" i="1" s="1"/>
  <c r="CQ35" i="1"/>
  <c r="GL35" i="1" s="1"/>
  <c r="CP35" i="1"/>
  <c r="GJ35" i="1" s="1"/>
  <c r="GK35" i="1" s="1"/>
  <c r="CO35" i="1"/>
  <c r="DZ35" i="1" s="1"/>
  <c r="CN35" i="1"/>
  <c r="DY35" i="1" s="1"/>
  <c r="CM35" i="1"/>
  <c r="DX35" i="1" s="1"/>
  <c r="CL35" i="1"/>
  <c r="DW35" i="1" s="1"/>
  <c r="CG35" i="1" a="1"/>
  <c r="CG35" i="1" s="1"/>
  <c r="CF35" i="1"/>
  <c r="AV35" i="1"/>
  <c r="G35" i="1"/>
  <c r="IL34" i="1"/>
  <c r="HX34" i="1" a="1"/>
  <c r="HX34" i="1" s="1"/>
  <c r="IW34" i="1" s="1"/>
  <c r="HW34" i="1" a="1"/>
  <c r="HW34" i="1" s="1"/>
  <c r="IV34" i="1" s="1"/>
  <c r="HV34" i="1" a="1"/>
  <c r="HV34" i="1" s="1"/>
  <c r="IU34" i="1" s="1"/>
  <c r="HU34" i="1" a="1"/>
  <c r="HU34" i="1" s="1"/>
  <c r="IT34" i="1" s="1"/>
  <c r="HT34" i="1" a="1"/>
  <c r="HT34" i="1" s="1"/>
  <c r="IS34" i="1" s="1"/>
  <c r="HS34" i="1" a="1"/>
  <c r="HS34" i="1" s="1"/>
  <c r="IR34" i="1" s="1"/>
  <c r="HR34" i="1" a="1"/>
  <c r="HR34" i="1" s="1"/>
  <c r="IQ34" i="1" s="1"/>
  <c r="HQ34" i="1" a="1"/>
  <c r="HQ34" i="1" s="1"/>
  <c r="IP34" i="1" s="1"/>
  <c r="HP34" i="1" a="1"/>
  <c r="HP34" i="1" s="1"/>
  <c r="IO34" i="1" s="1"/>
  <c r="HL34" i="1"/>
  <c r="HJ34" i="1"/>
  <c r="HH34" i="1"/>
  <c r="HI34" i="1" s="1"/>
  <c r="HB34" i="1"/>
  <c r="HA34" i="1"/>
  <c r="GZ34" i="1"/>
  <c r="GY34" i="1"/>
  <c r="GX34" i="1"/>
  <c r="GW34" i="1"/>
  <c r="GV34" i="1"/>
  <c r="GU34" i="1"/>
  <c r="GT34" i="1"/>
  <c r="GP34" i="1"/>
  <c r="GI34" i="1"/>
  <c r="GH34" i="1"/>
  <c r="GG34" i="1"/>
  <c r="GF34" i="1"/>
  <c r="GE34" i="1"/>
  <c r="GD34" i="1"/>
  <c r="GC34" i="1"/>
  <c r="GB34" i="1"/>
  <c r="GA34" i="1"/>
  <c r="FZ34" i="1"/>
  <c r="FY34" i="1"/>
  <c r="FX34" i="1"/>
  <c r="FW34" i="1"/>
  <c r="FV34" i="1"/>
  <c r="FU34" i="1"/>
  <c r="FT34" i="1"/>
  <c r="FS34" i="1"/>
  <c r="FR34" i="1"/>
  <c r="FQ34" i="1"/>
  <c r="FJ34" i="1"/>
  <c r="FI34" i="1"/>
  <c r="FH34" i="1"/>
  <c r="FG34" i="1"/>
  <c r="FF34" i="1"/>
  <c r="FP34" i="1" s="1"/>
  <c r="FE34" i="1"/>
  <c r="FD34" i="1"/>
  <c r="FC34" i="1"/>
  <c r="FB34" i="1"/>
  <c r="FA34" i="1"/>
  <c r="EZ34" i="1"/>
  <c r="EY34" i="1"/>
  <c r="EX34" i="1"/>
  <c r="EW34" i="1"/>
  <c r="EV34" i="1"/>
  <c r="EU34" i="1"/>
  <c r="ET34" i="1"/>
  <c r="ES34" i="1"/>
  <c r="ER34" i="1"/>
  <c r="EQ34" i="1"/>
  <c r="EP34" i="1"/>
  <c r="EO34" i="1"/>
  <c r="EN34" i="1"/>
  <c r="EM34" i="1"/>
  <c r="EL34" i="1"/>
  <c r="EK34" i="1"/>
  <c r="EJ34" i="1"/>
  <c r="EI34" i="1"/>
  <c r="EH34" i="1"/>
  <c r="EG34" i="1"/>
  <c r="EF34" i="1"/>
  <c r="EE34" i="1"/>
  <c r="ED34" i="1"/>
  <c r="EC34" i="1"/>
  <c r="EB34" i="1"/>
  <c r="EA34" i="1"/>
  <c r="DV34" i="1"/>
  <c r="DU34" i="1"/>
  <c r="DT34" i="1"/>
  <c r="DS34" i="1"/>
  <c r="DR34" i="1"/>
  <c r="DQ34" i="1"/>
  <c r="DP34" i="1"/>
  <c r="DO34" i="1"/>
  <c r="DN34" i="1"/>
  <c r="DK34" i="1"/>
  <c r="DJ34" i="1"/>
  <c r="DI34" i="1"/>
  <c r="DH34" i="1"/>
  <c r="DG34" i="1"/>
  <c r="DF34" i="1"/>
  <c r="DE34" i="1"/>
  <c r="DD34" i="1"/>
  <c r="DC34" i="1"/>
  <c r="DB34" i="1"/>
  <c r="DA34" i="1"/>
  <c r="CV34" i="1"/>
  <c r="CU34" i="1"/>
  <c r="CT34" i="1"/>
  <c r="CS34" i="1"/>
  <c r="GN34" i="1" s="1"/>
  <c r="CR34" i="1"/>
  <c r="GM34" i="1" s="1"/>
  <c r="CQ34" i="1"/>
  <c r="GL34" i="1" s="1"/>
  <c r="CP34" i="1"/>
  <c r="GJ34" i="1" s="1"/>
  <c r="GK34" i="1" s="1"/>
  <c r="CO34" i="1"/>
  <c r="DZ34" i="1" s="1"/>
  <c r="CN34" i="1"/>
  <c r="DY34" i="1" s="1"/>
  <c r="CM34" i="1"/>
  <c r="DX34" i="1" s="1"/>
  <c r="CL34" i="1"/>
  <c r="DW34" i="1" s="1"/>
  <c r="CG34" i="1" a="1"/>
  <c r="CG34" i="1" s="1"/>
  <c r="CF34" i="1"/>
  <c r="AV34" i="1"/>
  <c r="G34" i="1"/>
  <c r="IL32" i="1"/>
  <c r="HX32" i="1" a="1"/>
  <c r="HX32" i="1" s="1"/>
  <c r="IW32" i="1" s="1"/>
  <c r="HW32" i="1" a="1"/>
  <c r="HW32" i="1" s="1"/>
  <c r="IV32" i="1" s="1"/>
  <c r="HV32" i="1" a="1"/>
  <c r="HV32" i="1" s="1"/>
  <c r="IU32" i="1" s="1"/>
  <c r="HU32" i="1" a="1"/>
  <c r="HU32" i="1" s="1"/>
  <c r="IT32" i="1" s="1"/>
  <c r="HT32" i="1" a="1"/>
  <c r="HT32" i="1" s="1"/>
  <c r="IS32" i="1" s="1"/>
  <c r="HS32" i="1" a="1"/>
  <c r="HS32" i="1" s="1"/>
  <c r="IR32" i="1" s="1"/>
  <c r="HR32" i="1" a="1"/>
  <c r="HR32" i="1" s="1"/>
  <c r="IQ32" i="1" s="1"/>
  <c r="HQ32" i="1" a="1"/>
  <c r="HQ32" i="1" s="1"/>
  <c r="IP32" i="1" s="1"/>
  <c r="HP32" i="1" a="1"/>
  <c r="HP32" i="1" s="1"/>
  <c r="IO32" i="1" s="1"/>
  <c r="HL32" i="1"/>
  <c r="HJ32" i="1"/>
  <c r="HH32" i="1"/>
  <c r="HB32" i="1"/>
  <c r="HA32" i="1"/>
  <c r="GZ32" i="1"/>
  <c r="GY32" i="1"/>
  <c r="GX32" i="1"/>
  <c r="GW32" i="1"/>
  <c r="GV32" i="1"/>
  <c r="GU32" i="1"/>
  <c r="GT32" i="1"/>
  <c r="GP32" i="1"/>
  <c r="GI32" i="1"/>
  <c r="GH32" i="1"/>
  <c r="GG32" i="1"/>
  <c r="GF32" i="1"/>
  <c r="GE32" i="1"/>
  <c r="GD32" i="1"/>
  <c r="GC32" i="1"/>
  <c r="GB32" i="1"/>
  <c r="GA32" i="1"/>
  <c r="FZ32" i="1"/>
  <c r="FY32" i="1"/>
  <c r="FX32" i="1"/>
  <c r="FW32" i="1"/>
  <c r="FV32" i="1"/>
  <c r="FU32" i="1"/>
  <c r="FT32" i="1"/>
  <c r="FS32" i="1"/>
  <c r="FR32" i="1"/>
  <c r="FQ32" i="1"/>
  <c r="FJ32" i="1"/>
  <c r="FI32" i="1"/>
  <c r="FH32" i="1"/>
  <c r="FG32" i="1"/>
  <c r="FF32" i="1"/>
  <c r="FE32" i="1"/>
  <c r="FD32" i="1"/>
  <c r="FC32" i="1"/>
  <c r="FB32" i="1"/>
  <c r="FA32" i="1"/>
  <c r="EZ32" i="1"/>
  <c r="EY32" i="1"/>
  <c r="EX32" i="1"/>
  <c r="EW32" i="1"/>
  <c r="EV32" i="1"/>
  <c r="EU32" i="1"/>
  <c r="ET32" i="1"/>
  <c r="ES32" i="1"/>
  <c r="ER32" i="1"/>
  <c r="EQ32" i="1"/>
  <c r="EP32" i="1"/>
  <c r="EO32" i="1"/>
  <c r="EN32" i="1"/>
  <c r="EM32" i="1"/>
  <c r="EL32" i="1"/>
  <c r="EK32" i="1"/>
  <c r="EJ32" i="1"/>
  <c r="EI32" i="1"/>
  <c r="EH32" i="1"/>
  <c r="EG32" i="1"/>
  <c r="EF32" i="1"/>
  <c r="EE32" i="1"/>
  <c r="ED32" i="1"/>
  <c r="EC32" i="1"/>
  <c r="EB32" i="1"/>
  <c r="EA32" i="1"/>
  <c r="DV32" i="1"/>
  <c r="DU32" i="1"/>
  <c r="DT32" i="1"/>
  <c r="DS32" i="1"/>
  <c r="DR32" i="1"/>
  <c r="DQ32" i="1"/>
  <c r="DP32" i="1"/>
  <c r="DO32" i="1"/>
  <c r="DN32" i="1"/>
  <c r="DK32" i="1"/>
  <c r="DJ32" i="1"/>
  <c r="DI32" i="1"/>
  <c r="DH32" i="1"/>
  <c r="DG32" i="1"/>
  <c r="DF32" i="1"/>
  <c r="DE32" i="1"/>
  <c r="DD32" i="1"/>
  <c r="DC32" i="1"/>
  <c r="DB32" i="1"/>
  <c r="DA32" i="1"/>
  <c r="CV32" i="1"/>
  <c r="CU32" i="1"/>
  <c r="CT32" i="1"/>
  <c r="CS32" i="1"/>
  <c r="GN32" i="1" s="1"/>
  <c r="CR32" i="1"/>
  <c r="GM32" i="1" s="1"/>
  <c r="CQ32" i="1"/>
  <c r="GL32" i="1" s="1"/>
  <c r="CP32" i="1"/>
  <c r="GJ32" i="1" s="1"/>
  <c r="GK32" i="1" s="1"/>
  <c r="CO32" i="1"/>
  <c r="DZ32" i="1" s="1"/>
  <c r="CN32" i="1"/>
  <c r="DY32" i="1" s="1"/>
  <c r="CM32" i="1"/>
  <c r="DX32" i="1" s="1"/>
  <c r="CL32" i="1"/>
  <c r="DW32" i="1" s="1"/>
  <c r="CG32" i="1" a="1"/>
  <c r="CG32" i="1" s="1"/>
  <c r="CF32" i="1"/>
  <c r="AV32" i="1"/>
  <c r="G32" i="1"/>
  <c r="IL31" i="1"/>
  <c r="HX31" i="1" a="1"/>
  <c r="HX31" i="1" s="1"/>
  <c r="IW31" i="1" s="1"/>
  <c r="HW31" i="1" a="1"/>
  <c r="HW31" i="1" s="1"/>
  <c r="IV31" i="1" s="1"/>
  <c r="HV31" i="1" a="1"/>
  <c r="HV31" i="1" s="1"/>
  <c r="IU31" i="1" s="1"/>
  <c r="HU31" i="1" a="1"/>
  <c r="HU31" i="1" s="1"/>
  <c r="IT31" i="1" s="1"/>
  <c r="HT31" i="1" a="1"/>
  <c r="HT31" i="1" s="1"/>
  <c r="IS31" i="1" s="1"/>
  <c r="HS31" i="1" a="1"/>
  <c r="HS31" i="1" s="1"/>
  <c r="IR31" i="1" s="1"/>
  <c r="HR31" i="1" a="1"/>
  <c r="HR31" i="1" s="1"/>
  <c r="IQ31" i="1" s="1"/>
  <c r="HQ31" i="1" a="1"/>
  <c r="HQ31" i="1" s="1"/>
  <c r="IP31" i="1" s="1"/>
  <c r="HP31" i="1" a="1"/>
  <c r="HP31" i="1" s="1"/>
  <c r="IO31" i="1" s="1"/>
  <c r="HL31" i="1"/>
  <c r="HJ31" i="1"/>
  <c r="HH31" i="1"/>
  <c r="HI31" i="1" s="1"/>
  <c r="HB31" i="1"/>
  <c r="HA31" i="1"/>
  <c r="GZ31" i="1"/>
  <c r="GY31" i="1"/>
  <c r="GX31" i="1"/>
  <c r="GW31" i="1"/>
  <c r="GV31" i="1"/>
  <c r="GU31" i="1"/>
  <c r="GT31" i="1"/>
  <c r="GP31" i="1"/>
  <c r="GI31" i="1"/>
  <c r="GH31" i="1"/>
  <c r="GG31" i="1"/>
  <c r="GF31" i="1"/>
  <c r="GE31" i="1"/>
  <c r="GD31" i="1"/>
  <c r="GC31" i="1"/>
  <c r="GB31" i="1"/>
  <c r="GA31" i="1"/>
  <c r="FZ31" i="1"/>
  <c r="FY31" i="1"/>
  <c r="FX31" i="1"/>
  <c r="FW31" i="1"/>
  <c r="FV31" i="1"/>
  <c r="FU31" i="1"/>
  <c r="FT31" i="1"/>
  <c r="FS31" i="1"/>
  <c r="FR31" i="1"/>
  <c r="FQ31" i="1"/>
  <c r="FJ31" i="1"/>
  <c r="FI31" i="1"/>
  <c r="FH31" i="1"/>
  <c r="FG31" i="1"/>
  <c r="FF31" i="1"/>
  <c r="FP31" i="1" s="1"/>
  <c r="FE31" i="1"/>
  <c r="FD31" i="1"/>
  <c r="FC31" i="1"/>
  <c r="FB31" i="1"/>
  <c r="FA31" i="1"/>
  <c r="EZ31" i="1"/>
  <c r="EY31" i="1"/>
  <c r="EX31" i="1"/>
  <c r="EW31" i="1"/>
  <c r="EV31" i="1"/>
  <c r="EU31" i="1"/>
  <c r="ET31" i="1"/>
  <c r="ES31" i="1"/>
  <c r="ER31" i="1"/>
  <c r="EQ31" i="1"/>
  <c r="EP31" i="1"/>
  <c r="EO31" i="1"/>
  <c r="EN31" i="1"/>
  <c r="EM31" i="1"/>
  <c r="EL31" i="1"/>
  <c r="EK31" i="1"/>
  <c r="EJ31" i="1"/>
  <c r="EI31" i="1"/>
  <c r="EH31" i="1"/>
  <c r="EG31" i="1"/>
  <c r="EF31" i="1"/>
  <c r="EE31" i="1"/>
  <c r="ED31" i="1"/>
  <c r="EC31" i="1"/>
  <c r="EB31" i="1"/>
  <c r="EA31" i="1"/>
  <c r="DV31" i="1"/>
  <c r="DU31" i="1"/>
  <c r="DT31" i="1"/>
  <c r="DS31" i="1"/>
  <c r="DR31" i="1"/>
  <c r="DQ31" i="1"/>
  <c r="DP31" i="1"/>
  <c r="DO31" i="1"/>
  <c r="DN31" i="1"/>
  <c r="DK31" i="1"/>
  <c r="DJ31" i="1"/>
  <c r="DI31" i="1"/>
  <c r="DH31" i="1"/>
  <c r="DG31" i="1"/>
  <c r="DF31" i="1"/>
  <c r="DE31" i="1"/>
  <c r="DD31" i="1"/>
  <c r="DC31" i="1"/>
  <c r="DB31" i="1"/>
  <c r="DA31" i="1"/>
  <c r="CV31" i="1"/>
  <c r="CU31" i="1"/>
  <c r="CT31" i="1"/>
  <c r="CS31" i="1"/>
  <c r="GN31" i="1" s="1"/>
  <c r="CR31" i="1"/>
  <c r="GM31" i="1" s="1"/>
  <c r="CQ31" i="1"/>
  <c r="GL31" i="1" s="1"/>
  <c r="CP31" i="1"/>
  <c r="GJ31" i="1" s="1"/>
  <c r="GK31" i="1" s="1"/>
  <c r="CO31" i="1"/>
  <c r="DZ31" i="1" s="1"/>
  <c r="CN31" i="1"/>
  <c r="DY31" i="1" s="1"/>
  <c r="CM31" i="1"/>
  <c r="DX31" i="1" s="1"/>
  <c r="CL31" i="1"/>
  <c r="DW31" i="1" s="1"/>
  <c r="CG31" i="1" a="1"/>
  <c r="CG31" i="1" s="1"/>
  <c r="CF31" i="1"/>
  <c r="AV31" i="1"/>
  <c r="G31" i="1"/>
  <c r="IL30" i="1"/>
  <c r="HX30" i="1" a="1"/>
  <c r="HX30" i="1" s="1"/>
  <c r="IW30" i="1" s="1"/>
  <c r="HW30" i="1" a="1"/>
  <c r="HW30" i="1" s="1"/>
  <c r="IV30" i="1" s="1"/>
  <c r="HV30" i="1" a="1"/>
  <c r="HV30" i="1" s="1"/>
  <c r="IU30" i="1" s="1"/>
  <c r="HU30" i="1" a="1"/>
  <c r="HU30" i="1" s="1"/>
  <c r="IT30" i="1" s="1"/>
  <c r="HT30" i="1" a="1"/>
  <c r="HT30" i="1" s="1"/>
  <c r="IS30" i="1" s="1"/>
  <c r="HS30" i="1" a="1"/>
  <c r="HS30" i="1" s="1"/>
  <c r="IR30" i="1" s="1"/>
  <c r="HR30" i="1" a="1"/>
  <c r="HR30" i="1" s="1"/>
  <c r="IQ30" i="1" s="1"/>
  <c r="HQ30" i="1" a="1"/>
  <c r="HQ30" i="1" s="1"/>
  <c r="IP30" i="1" s="1"/>
  <c r="HP30" i="1" a="1"/>
  <c r="HP30" i="1" s="1"/>
  <c r="IO30" i="1" s="1"/>
  <c r="HL30" i="1"/>
  <c r="HJ30" i="1"/>
  <c r="HH30" i="1"/>
  <c r="HB30" i="1"/>
  <c r="HA30" i="1"/>
  <c r="GZ30" i="1"/>
  <c r="GY30" i="1"/>
  <c r="GX30" i="1"/>
  <c r="GW30" i="1"/>
  <c r="GV30" i="1"/>
  <c r="GU30" i="1"/>
  <c r="GT30" i="1"/>
  <c r="GP30" i="1"/>
  <c r="GI30" i="1"/>
  <c r="GH30" i="1"/>
  <c r="GG30" i="1"/>
  <c r="GF30" i="1"/>
  <c r="GE30" i="1"/>
  <c r="GD30" i="1"/>
  <c r="GC30" i="1"/>
  <c r="GB30" i="1"/>
  <c r="GA30" i="1"/>
  <c r="FZ30" i="1"/>
  <c r="FY30" i="1"/>
  <c r="FX30" i="1"/>
  <c r="FW30" i="1"/>
  <c r="FV30" i="1"/>
  <c r="FU30" i="1"/>
  <c r="FT30" i="1"/>
  <c r="FS30" i="1"/>
  <c r="FR30" i="1"/>
  <c r="FQ30" i="1"/>
  <c r="FJ30" i="1"/>
  <c r="FI30" i="1"/>
  <c r="FH30" i="1"/>
  <c r="FG30" i="1"/>
  <c r="FF30" i="1"/>
  <c r="FE30" i="1"/>
  <c r="FD30" i="1"/>
  <c r="FC30" i="1"/>
  <c r="FB30" i="1"/>
  <c r="FA30" i="1"/>
  <c r="EZ30" i="1"/>
  <c r="EY30" i="1"/>
  <c r="EX30" i="1"/>
  <c r="EW30" i="1"/>
  <c r="EV30" i="1"/>
  <c r="EU30" i="1"/>
  <c r="ET30" i="1"/>
  <c r="ES30" i="1"/>
  <c r="ER30" i="1"/>
  <c r="EQ30" i="1"/>
  <c r="EP30" i="1"/>
  <c r="EO30" i="1"/>
  <c r="EN30" i="1"/>
  <c r="EM30" i="1"/>
  <c r="EL30" i="1"/>
  <c r="EK30" i="1"/>
  <c r="EJ30" i="1"/>
  <c r="EI30" i="1"/>
  <c r="EH30" i="1"/>
  <c r="EG30" i="1"/>
  <c r="EF30" i="1"/>
  <c r="EE30" i="1"/>
  <c r="ED30" i="1"/>
  <c r="EC30" i="1"/>
  <c r="EB30" i="1"/>
  <c r="EA30" i="1"/>
  <c r="DV30" i="1"/>
  <c r="DU30" i="1"/>
  <c r="DT30" i="1"/>
  <c r="DS30" i="1"/>
  <c r="DR30" i="1"/>
  <c r="DQ30" i="1"/>
  <c r="DP30" i="1"/>
  <c r="DO30" i="1"/>
  <c r="DN30" i="1"/>
  <c r="DK30" i="1"/>
  <c r="DJ30" i="1"/>
  <c r="DI30" i="1"/>
  <c r="DH30" i="1"/>
  <c r="DG30" i="1"/>
  <c r="DF30" i="1"/>
  <c r="DE30" i="1"/>
  <c r="DD30" i="1"/>
  <c r="DC30" i="1"/>
  <c r="DB30" i="1"/>
  <c r="DA30" i="1"/>
  <c r="CV30" i="1"/>
  <c r="CU30" i="1"/>
  <c r="CT30" i="1"/>
  <c r="CS30" i="1"/>
  <c r="GN30" i="1" s="1"/>
  <c r="CR30" i="1"/>
  <c r="GM30" i="1" s="1"/>
  <c r="CQ30" i="1"/>
  <c r="GL30" i="1" s="1"/>
  <c r="CP30" i="1"/>
  <c r="GJ30" i="1" s="1"/>
  <c r="GK30" i="1" s="1"/>
  <c r="CO30" i="1"/>
  <c r="DZ30" i="1" s="1"/>
  <c r="CN30" i="1"/>
  <c r="DY30" i="1" s="1"/>
  <c r="CM30" i="1"/>
  <c r="DX30" i="1" s="1"/>
  <c r="CL30" i="1"/>
  <c r="DW30" i="1" s="1"/>
  <c r="CG30" i="1" a="1"/>
  <c r="CG30" i="1" s="1"/>
  <c r="CF30" i="1"/>
  <c r="AV30" i="1"/>
  <c r="G30" i="1"/>
  <c r="IL28" i="1"/>
  <c r="HX28" i="1" a="1"/>
  <c r="HX28" i="1" s="1"/>
  <c r="IW28" i="1" s="1"/>
  <c r="HW28" i="1" a="1"/>
  <c r="HW28" i="1" s="1"/>
  <c r="IV28" i="1" s="1"/>
  <c r="HV28" i="1" a="1"/>
  <c r="HV28" i="1" s="1"/>
  <c r="IU28" i="1" s="1"/>
  <c r="HU28" i="1" a="1"/>
  <c r="HU28" i="1" s="1"/>
  <c r="IT28" i="1" s="1"/>
  <c r="HT28" i="1" a="1"/>
  <c r="HT28" i="1" s="1"/>
  <c r="IS28" i="1" s="1"/>
  <c r="HS28" i="1" a="1"/>
  <c r="HS28" i="1" s="1"/>
  <c r="IR28" i="1" s="1"/>
  <c r="HR28" i="1" a="1"/>
  <c r="HR28" i="1" s="1"/>
  <c r="IQ28" i="1" s="1"/>
  <c r="HQ28" i="1" a="1"/>
  <c r="HQ28" i="1" s="1"/>
  <c r="IP28" i="1" s="1"/>
  <c r="HP28" i="1" a="1"/>
  <c r="HP28" i="1" s="1"/>
  <c r="IO28" i="1" s="1"/>
  <c r="HL28" i="1"/>
  <c r="HJ28" i="1"/>
  <c r="HH28" i="1"/>
  <c r="HB28" i="1"/>
  <c r="HA28" i="1"/>
  <c r="GZ28" i="1"/>
  <c r="GY28" i="1"/>
  <c r="GX28" i="1"/>
  <c r="GW28" i="1"/>
  <c r="GV28" i="1"/>
  <c r="GU28" i="1"/>
  <c r="GT28" i="1"/>
  <c r="GP28" i="1"/>
  <c r="GI28" i="1"/>
  <c r="GH28" i="1"/>
  <c r="GG28" i="1"/>
  <c r="GF28" i="1"/>
  <c r="GE28" i="1"/>
  <c r="GD28" i="1"/>
  <c r="GC28" i="1"/>
  <c r="GB28" i="1"/>
  <c r="GA28" i="1"/>
  <c r="FZ28" i="1"/>
  <c r="FY28" i="1"/>
  <c r="FX28" i="1"/>
  <c r="FW28" i="1"/>
  <c r="FV28" i="1"/>
  <c r="FU28" i="1"/>
  <c r="FT28" i="1"/>
  <c r="FS28" i="1"/>
  <c r="FR28" i="1"/>
  <c r="FQ28" i="1"/>
  <c r="FJ28" i="1"/>
  <c r="FI28" i="1"/>
  <c r="FH28" i="1"/>
  <c r="FG28" i="1"/>
  <c r="FF28" i="1"/>
  <c r="FP28" i="1" s="1"/>
  <c r="FE28" i="1"/>
  <c r="FD28" i="1"/>
  <c r="FC28" i="1"/>
  <c r="FB28" i="1"/>
  <c r="FA28" i="1"/>
  <c r="EZ28" i="1"/>
  <c r="EY28" i="1"/>
  <c r="EX28" i="1"/>
  <c r="EW28" i="1"/>
  <c r="EV28" i="1"/>
  <c r="EU28" i="1"/>
  <c r="ET28" i="1"/>
  <c r="ES28" i="1"/>
  <c r="ER28" i="1"/>
  <c r="EQ28" i="1"/>
  <c r="EP28" i="1"/>
  <c r="EO28" i="1"/>
  <c r="EN28" i="1"/>
  <c r="EM28" i="1"/>
  <c r="EL28" i="1"/>
  <c r="EK28" i="1"/>
  <c r="EJ28" i="1"/>
  <c r="EI28" i="1"/>
  <c r="EH28" i="1"/>
  <c r="EG28" i="1"/>
  <c r="EF28" i="1"/>
  <c r="EE28" i="1"/>
  <c r="ED28" i="1"/>
  <c r="EC28" i="1"/>
  <c r="EB28" i="1"/>
  <c r="EA28" i="1"/>
  <c r="DV28" i="1"/>
  <c r="DU28" i="1"/>
  <c r="DT28" i="1"/>
  <c r="DS28" i="1"/>
  <c r="DR28" i="1"/>
  <c r="DQ28" i="1"/>
  <c r="DP28" i="1"/>
  <c r="DO28" i="1"/>
  <c r="DN28" i="1"/>
  <c r="DK28" i="1"/>
  <c r="DJ28" i="1"/>
  <c r="DI28" i="1"/>
  <c r="DH28" i="1"/>
  <c r="DG28" i="1"/>
  <c r="DF28" i="1"/>
  <c r="DE28" i="1"/>
  <c r="DD28" i="1"/>
  <c r="DC28" i="1"/>
  <c r="DB28" i="1"/>
  <c r="DA28" i="1"/>
  <c r="CV28" i="1"/>
  <c r="CU28" i="1"/>
  <c r="CT28" i="1"/>
  <c r="CS28" i="1"/>
  <c r="GN28" i="1" s="1"/>
  <c r="CR28" i="1"/>
  <c r="GM28" i="1" s="1"/>
  <c r="CQ28" i="1"/>
  <c r="GL28" i="1" s="1"/>
  <c r="CP28" i="1"/>
  <c r="GJ28" i="1" s="1"/>
  <c r="GK28" i="1" s="1"/>
  <c r="CO28" i="1"/>
  <c r="DZ28" i="1" s="1"/>
  <c r="CN28" i="1"/>
  <c r="DY28" i="1" s="1"/>
  <c r="CM28" i="1"/>
  <c r="DX28" i="1" s="1"/>
  <c r="CL28" i="1"/>
  <c r="DW28" i="1" s="1"/>
  <c r="CG28" i="1" a="1"/>
  <c r="CG28" i="1" s="1"/>
  <c r="CJ28" i="1" s="1"/>
  <c r="CY28" i="1" s="1"/>
  <c r="CF28" i="1"/>
  <c r="AV28" i="1"/>
  <c r="G28" i="1"/>
  <c r="IL27" i="1"/>
  <c r="HX27" i="1" a="1"/>
  <c r="HX27" i="1" s="1"/>
  <c r="IW27" i="1" s="1"/>
  <c r="HW27" i="1" a="1"/>
  <c r="HW27" i="1" s="1"/>
  <c r="IV27" i="1" s="1"/>
  <c r="HV27" i="1" a="1"/>
  <c r="HV27" i="1" s="1"/>
  <c r="IU27" i="1" s="1"/>
  <c r="HU27" i="1" a="1"/>
  <c r="HU27" i="1" s="1"/>
  <c r="IT27" i="1" s="1"/>
  <c r="HT27" i="1" a="1"/>
  <c r="HT27" i="1" s="1"/>
  <c r="IS27" i="1" s="1"/>
  <c r="HS27" i="1" a="1"/>
  <c r="HS27" i="1" s="1"/>
  <c r="IR27" i="1" s="1"/>
  <c r="HR27" i="1" a="1"/>
  <c r="HR27" i="1" s="1"/>
  <c r="IQ27" i="1" s="1"/>
  <c r="HQ27" i="1" a="1"/>
  <c r="HQ27" i="1" s="1"/>
  <c r="IP27" i="1" s="1"/>
  <c r="HP27" i="1" a="1"/>
  <c r="HP27" i="1" s="1"/>
  <c r="IO27" i="1" s="1"/>
  <c r="HL27" i="1"/>
  <c r="HJ27" i="1"/>
  <c r="HH27" i="1"/>
  <c r="HI27" i="1" s="1"/>
  <c r="HB27" i="1"/>
  <c r="HA27" i="1"/>
  <c r="GZ27" i="1"/>
  <c r="GY27" i="1"/>
  <c r="GX27" i="1"/>
  <c r="GW27" i="1"/>
  <c r="GV27" i="1"/>
  <c r="GU27" i="1"/>
  <c r="GT27" i="1"/>
  <c r="GP27" i="1"/>
  <c r="GI27" i="1"/>
  <c r="GH27" i="1"/>
  <c r="GG27" i="1"/>
  <c r="GF27" i="1"/>
  <c r="GE27" i="1"/>
  <c r="GD27" i="1"/>
  <c r="GC27" i="1"/>
  <c r="GB27" i="1"/>
  <c r="GA27" i="1"/>
  <c r="FZ27" i="1"/>
  <c r="FY27" i="1"/>
  <c r="FX27" i="1"/>
  <c r="FW27" i="1"/>
  <c r="FV27" i="1"/>
  <c r="FU27" i="1"/>
  <c r="FT27" i="1"/>
  <c r="FS27" i="1"/>
  <c r="FR27" i="1"/>
  <c r="FQ27" i="1"/>
  <c r="FJ27" i="1"/>
  <c r="FI27" i="1"/>
  <c r="FH27" i="1"/>
  <c r="FG27" i="1"/>
  <c r="FF27" i="1"/>
  <c r="FP27" i="1" s="1"/>
  <c r="FE27" i="1"/>
  <c r="FD27" i="1"/>
  <c r="FC27" i="1"/>
  <c r="FB27" i="1"/>
  <c r="FA27" i="1"/>
  <c r="EZ27" i="1"/>
  <c r="EY27" i="1"/>
  <c r="EX27" i="1"/>
  <c r="EW27" i="1"/>
  <c r="EV27" i="1"/>
  <c r="EU27" i="1"/>
  <c r="ET27" i="1"/>
  <c r="ES27" i="1"/>
  <c r="ER27" i="1"/>
  <c r="EQ27" i="1"/>
  <c r="EP27" i="1"/>
  <c r="EO27" i="1"/>
  <c r="EN27" i="1"/>
  <c r="EM27" i="1"/>
  <c r="EL27" i="1"/>
  <c r="EK27" i="1"/>
  <c r="EJ27" i="1"/>
  <c r="EI27" i="1"/>
  <c r="EH27" i="1"/>
  <c r="EG27" i="1"/>
  <c r="EF27" i="1"/>
  <c r="EE27" i="1"/>
  <c r="ED27" i="1"/>
  <c r="EC27" i="1"/>
  <c r="EB27" i="1"/>
  <c r="EA27" i="1"/>
  <c r="DV27" i="1"/>
  <c r="DU27" i="1"/>
  <c r="DT27" i="1"/>
  <c r="DS27" i="1"/>
  <c r="DR27" i="1"/>
  <c r="DQ27" i="1"/>
  <c r="DP27" i="1"/>
  <c r="DO27" i="1"/>
  <c r="DN27" i="1"/>
  <c r="DK27" i="1"/>
  <c r="DJ27" i="1"/>
  <c r="DI27" i="1"/>
  <c r="DH27" i="1"/>
  <c r="DG27" i="1"/>
  <c r="DF27" i="1"/>
  <c r="DE27" i="1"/>
  <c r="DD27" i="1"/>
  <c r="DC27" i="1"/>
  <c r="DB27" i="1"/>
  <c r="DA27" i="1"/>
  <c r="CV27" i="1"/>
  <c r="CU27" i="1"/>
  <c r="CT27" i="1"/>
  <c r="CS27" i="1"/>
  <c r="GN27" i="1" s="1"/>
  <c r="CR27" i="1"/>
  <c r="GM27" i="1" s="1"/>
  <c r="CQ27" i="1"/>
  <c r="GL27" i="1" s="1"/>
  <c r="CP27" i="1"/>
  <c r="GJ27" i="1" s="1"/>
  <c r="GK27" i="1" s="1"/>
  <c r="CO27" i="1"/>
  <c r="DZ27" i="1" s="1"/>
  <c r="CN27" i="1"/>
  <c r="DY27" i="1" s="1"/>
  <c r="CM27" i="1"/>
  <c r="DX27" i="1" s="1"/>
  <c r="CL27" i="1"/>
  <c r="DW27" i="1" s="1"/>
  <c r="CG27" i="1" a="1"/>
  <c r="CG27" i="1" s="1"/>
  <c r="IN27" i="1" s="1"/>
  <c r="IX27" i="1" s="1"/>
  <c r="CF27" i="1"/>
  <c r="AV27" i="1"/>
  <c r="G27" i="1"/>
  <c r="IL26" i="1"/>
  <c r="HX26" i="1" a="1"/>
  <c r="HX26" i="1" s="1"/>
  <c r="IW26" i="1" s="1"/>
  <c r="HW26" i="1" a="1"/>
  <c r="HW26" i="1" s="1"/>
  <c r="IV26" i="1" s="1"/>
  <c r="HV26" i="1" a="1"/>
  <c r="HV26" i="1" s="1"/>
  <c r="IU26" i="1" s="1"/>
  <c r="HU26" i="1" a="1"/>
  <c r="HU26" i="1" s="1"/>
  <c r="IT26" i="1" s="1"/>
  <c r="HT26" i="1" a="1"/>
  <c r="HT26" i="1" s="1"/>
  <c r="IS26" i="1" s="1"/>
  <c r="HS26" i="1" a="1"/>
  <c r="HS26" i="1" s="1"/>
  <c r="IR26" i="1" s="1"/>
  <c r="HR26" i="1" a="1"/>
  <c r="HR26" i="1" s="1"/>
  <c r="IQ26" i="1" s="1"/>
  <c r="HQ26" i="1" a="1"/>
  <c r="HQ26" i="1" s="1"/>
  <c r="IP26" i="1" s="1"/>
  <c r="HP26" i="1" a="1"/>
  <c r="HP26" i="1" s="1"/>
  <c r="IO26" i="1" s="1"/>
  <c r="HL26" i="1"/>
  <c r="HJ26" i="1"/>
  <c r="HH26" i="1"/>
  <c r="HB26" i="1"/>
  <c r="HA26" i="1"/>
  <c r="GZ26" i="1"/>
  <c r="GY26" i="1"/>
  <c r="GX26" i="1"/>
  <c r="GW26" i="1"/>
  <c r="GV26" i="1"/>
  <c r="GU26" i="1"/>
  <c r="GT26" i="1"/>
  <c r="GP26" i="1"/>
  <c r="GI26" i="1"/>
  <c r="GH26" i="1"/>
  <c r="GG26" i="1"/>
  <c r="GF26" i="1"/>
  <c r="GE26" i="1"/>
  <c r="GD26" i="1"/>
  <c r="GC26" i="1"/>
  <c r="GB26" i="1"/>
  <c r="GA26" i="1"/>
  <c r="FZ26" i="1"/>
  <c r="FY26" i="1"/>
  <c r="FX26" i="1"/>
  <c r="FW26" i="1"/>
  <c r="FV26" i="1"/>
  <c r="FU26" i="1"/>
  <c r="FT26" i="1"/>
  <c r="FS26" i="1"/>
  <c r="FR26" i="1"/>
  <c r="FQ26" i="1"/>
  <c r="FJ26" i="1"/>
  <c r="FI26" i="1"/>
  <c r="FH26" i="1"/>
  <c r="FG26" i="1"/>
  <c r="FF26" i="1"/>
  <c r="FP26" i="1" s="1"/>
  <c r="FE26" i="1"/>
  <c r="FD26" i="1"/>
  <c r="FC26" i="1"/>
  <c r="FB26" i="1"/>
  <c r="FA26" i="1"/>
  <c r="EZ26" i="1"/>
  <c r="EY26" i="1"/>
  <c r="EX26" i="1"/>
  <c r="EW26" i="1"/>
  <c r="EV26" i="1"/>
  <c r="EU26" i="1"/>
  <c r="ET26" i="1"/>
  <c r="ES26" i="1"/>
  <c r="ER26" i="1"/>
  <c r="EQ26" i="1"/>
  <c r="EP26" i="1"/>
  <c r="EO26" i="1"/>
  <c r="EN26" i="1"/>
  <c r="EM26" i="1"/>
  <c r="EL26" i="1"/>
  <c r="EK26" i="1"/>
  <c r="EJ26" i="1"/>
  <c r="EI26" i="1"/>
  <c r="EH26" i="1"/>
  <c r="EG26" i="1"/>
  <c r="EF26" i="1"/>
  <c r="EE26" i="1"/>
  <c r="ED26" i="1"/>
  <c r="EC26" i="1"/>
  <c r="EB26" i="1"/>
  <c r="EA26" i="1"/>
  <c r="DV26" i="1"/>
  <c r="DU26" i="1"/>
  <c r="DT26" i="1"/>
  <c r="DS26" i="1"/>
  <c r="DR26" i="1"/>
  <c r="DQ26" i="1"/>
  <c r="DP26" i="1"/>
  <c r="DO26" i="1"/>
  <c r="DN26" i="1"/>
  <c r="DK26" i="1"/>
  <c r="DJ26" i="1"/>
  <c r="DI26" i="1"/>
  <c r="DH26" i="1"/>
  <c r="DG26" i="1"/>
  <c r="DF26" i="1"/>
  <c r="DE26" i="1"/>
  <c r="DD26" i="1"/>
  <c r="DC26" i="1"/>
  <c r="DB26" i="1"/>
  <c r="DA26" i="1"/>
  <c r="CV26" i="1"/>
  <c r="CU26" i="1"/>
  <c r="CT26" i="1"/>
  <c r="CS26" i="1"/>
  <c r="GN26" i="1" s="1"/>
  <c r="CR26" i="1"/>
  <c r="GM26" i="1" s="1"/>
  <c r="CQ26" i="1"/>
  <c r="GL26" i="1" s="1"/>
  <c r="CP26" i="1"/>
  <c r="GJ26" i="1" s="1"/>
  <c r="GK26" i="1" s="1"/>
  <c r="CO26" i="1"/>
  <c r="DZ26" i="1" s="1"/>
  <c r="CN26" i="1"/>
  <c r="DY26" i="1" s="1"/>
  <c r="CM26" i="1"/>
  <c r="DX26" i="1" s="1"/>
  <c r="CL26" i="1"/>
  <c r="DW26" i="1" s="1"/>
  <c r="CG26" i="1" a="1"/>
  <c r="CG26" i="1" s="1"/>
  <c r="CF26" i="1"/>
  <c r="AV26" i="1"/>
  <c r="HI26" i="1"/>
  <c r="G26" i="1"/>
  <c r="IL25" i="1"/>
  <c r="HX25" i="1" a="1"/>
  <c r="HX25" i="1" s="1"/>
  <c r="IW25" i="1" s="1"/>
  <c r="HW25" i="1" a="1"/>
  <c r="HW25" i="1" s="1"/>
  <c r="IV25" i="1" s="1"/>
  <c r="HV25" i="1" a="1"/>
  <c r="HV25" i="1" s="1"/>
  <c r="IU25" i="1" s="1"/>
  <c r="HU25" i="1" a="1"/>
  <c r="HU25" i="1" s="1"/>
  <c r="IT25" i="1" s="1"/>
  <c r="HT25" i="1" a="1"/>
  <c r="HT25" i="1" s="1"/>
  <c r="IS25" i="1" s="1"/>
  <c r="HS25" i="1" a="1"/>
  <c r="HS25" i="1" s="1"/>
  <c r="IR25" i="1" s="1"/>
  <c r="HR25" i="1" a="1"/>
  <c r="HR25" i="1" s="1"/>
  <c r="IQ25" i="1" s="1"/>
  <c r="HQ25" i="1" a="1"/>
  <c r="HQ25" i="1" s="1"/>
  <c r="IP25" i="1" s="1"/>
  <c r="HP25" i="1" a="1"/>
  <c r="HP25" i="1" s="1"/>
  <c r="IO25" i="1" s="1"/>
  <c r="HL25" i="1"/>
  <c r="HJ25" i="1"/>
  <c r="HH25" i="1"/>
  <c r="HI25" i="1" s="1"/>
  <c r="HB25" i="1"/>
  <c r="HA25" i="1"/>
  <c r="GZ25" i="1"/>
  <c r="GY25" i="1"/>
  <c r="GX25" i="1"/>
  <c r="GW25" i="1"/>
  <c r="GV25" i="1"/>
  <c r="GU25" i="1"/>
  <c r="GT25" i="1"/>
  <c r="GP25" i="1"/>
  <c r="GI25" i="1"/>
  <c r="GH25" i="1"/>
  <c r="GG25" i="1"/>
  <c r="GF25" i="1"/>
  <c r="GE25" i="1"/>
  <c r="GD25" i="1"/>
  <c r="GC25" i="1"/>
  <c r="GB25" i="1"/>
  <c r="GA25" i="1"/>
  <c r="FZ25" i="1"/>
  <c r="FY25" i="1"/>
  <c r="FX25" i="1"/>
  <c r="FW25" i="1"/>
  <c r="FV25" i="1"/>
  <c r="FU25" i="1"/>
  <c r="FT25" i="1"/>
  <c r="FS25" i="1"/>
  <c r="FR25" i="1"/>
  <c r="FQ25" i="1"/>
  <c r="FJ25" i="1"/>
  <c r="FI25" i="1"/>
  <c r="FH25" i="1"/>
  <c r="FG25" i="1"/>
  <c r="FF25" i="1"/>
  <c r="FP25" i="1" s="1"/>
  <c r="FE25" i="1"/>
  <c r="FD25" i="1"/>
  <c r="FC25" i="1"/>
  <c r="FB25" i="1"/>
  <c r="FA25" i="1"/>
  <c r="EZ25" i="1"/>
  <c r="EY25" i="1"/>
  <c r="EX25" i="1"/>
  <c r="EW25" i="1"/>
  <c r="EV25" i="1"/>
  <c r="EU25" i="1"/>
  <c r="ET25" i="1"/>
  <c r="ES25" i="1"/>
  <c r="ER25" i="1"/>
  <c r="EQ25" i="1"/>
  <c r="EP25" i="1"/>
  <c r="EO25" i="1"/>
  <c r="EN25" i="1"/>
  <c r="EM25" i="1"/>
  <c r="EL25" i="1"/>
  <c r="EK25" i="1"/>
  <c r="EJ25" i="1"/>
  <c r="EI25" i="1"/>
  <c r="EH25" i="1"/>
  <c r="EG25" i="1"/>
  <c r="EF25" i="1"/>
  <c r="EE25" i="1"/>
  <c r="ED25" i="1"/>
  <c r="EC25" i="1"/>
  <c r="EB25" i="1"/>
  <c r="EA25" i="1"/>
  <c r="DV25" i="1"/>
  <c r="DU25" i="1"/>
  <c r="DT25" i="1"/>
  <c r="DS25" i="1"/>
  <c r="DR25" i="1"/>
  <c r="DQ25" i="1"/>
  <c r="DP25" i="1"/>
  <c r="DO25" i="1"/>
  <c r="DN25" i="1"/>
  <c r="DK25" i="1"/>
  <c r="DJ25" i="1"/>
  <c r="DI25" i="1"/>
  <c r="DH25" i="1"/>
  <c r="DG25" i="1"/>
  <c r="DF25" i="1"/>
  <c r="DE25" i="1"/>
  <c r="DD25" i="1"/>
  <c r="DC25" i="1"/>
  <c r="DB25" i="1"/>
  <c r="DA25" i="1"/>
  <c r="CV25" i="1"/>
  <c r="CU25" i="1"/>
  <c r="CT25" i="1"/>
  <c r="CS25" i="1"/>
  <c r="GN25" i="1" s="1"/>
  <c r="CR25" i="1"/>
  <c r="GM25" i="1" s="1"/>
  <c r="CQ25" i="1"/>
  <c r="GL25" i="1" s="1"/>
  <c r="CP25" i="1"/>
  <c r="GJ25" i="1" s="1"/>
  <c r="GK25" i="1" s="1"/>
  <c r="CO25" i="1"/>
  <c r="DZ25" i="1" s="1"/>
  <c r="CN25" i="1"/>
  <c r="DY25" i="1" s="1"/>
  <c r="CM25" i="1"/>
  <c r="DX25" i="1" s="1"/>
  <c r="CL25" i="1"/>
  <c r="DW25" i="1" s="1"/>
  <c r="CG25" i="1" a="1"/>
  <c r="CG25" i="1" s="1"/>
  <c r="CK25" i="1" s="1"/>
  <c r="CZ25" i="1" s="1"/>
  <c r="CF25" i="1"/>
  <c r="AV25" i="1"/>
  <c r="G25" i="1"/>
  <c r="IL24" i="1"/>
  <c r="HX24" i="1" a="1"/>
  <c r="HX24" i="1" s="1"/>
  <c r="IW24" i="1" s="1"/>
  <c r="HW24" i="1" a="1"/>
  <c r="HW24" i="1" s="1"/>
  <c r="IV24" i="1" s="1"/>
  <c r="HV24" i="1" a="1"/>
  <c r="HV24" i="1" s="1"/>
  <c r="IU24" i="1" s="1"/>
  <c r="HU24" i="1" a="1"/>
  <c r="HU24" i="1" s="1"/>
  <c r="IT24" i="1" s="1"/>
  <c r="HT24" i="1" a="1"/>
  <c r="HT24" i="1" s="1"/>
  <c r="IS24" i="1" s="1"/>
  <c r="HS24" i="1" a="1"/>
  <c r="HS24" i="1" s="1"/>
  <c r="IR24" i="1" s="1"/>
  <c r="HR24" i="1" a="1"/>
  <c r="HR24" i="1" s="1"/>
  <c r="IQ24" i="1" s="1"/>
  <c r="HQ24" i="1" a="1"/>
  <c r="HQ24" i="1" s="1"/>
  <c r="IP24" i="1" s="1"/>
  <c r="HP24" i="1" a="1"/>
  <c r="HP24" i="1" s="1"/>
  <c r="IO24" i="1" s="1"/>
  <c r="HL24" i="1"/>
  <c r="HJ24" i="1"/>
  <c r="HH24" i="1"/>
  <c r="HI24" i="1" s="1"/>
  <c r="HB24" i="1"/>
  <c r="HA24" i="1"/>
  <c r="GZ24" i="1"/>
  <c r="GY24" i="1"/>
  <c r="GX24" i="1"/>
  <c r="GW24" i="1"/>
  <c r="GV24" i="1"/>
  <c r="GU24" i="1"/>
  <c r="GT24" i="1"/>
  <c r="GP24" i="1"/>
  <c r="GI24" i="1"/>
  <c r="GH24" i="1"/>
  <c r="GG24" i="1"/>
  <c r="GF24" i="1"/>
  <c r="GE24" i="1"/>
  <c r="GD24" i="1"/>
  <c r="GC24" i="1"/>
  <c r="GB24" i="1"/>
  <c r="GA24" i="1"/>
  <c r="FZ24" i="1"/>
  <c r="FY24" i="1"/>
  <c r="FX24" i="1"/>
  <c r="FW24" i="1"/>
  <c r="FV24" i="1"/>
  <c r="FU24" i="1"/>
  <c r="FT24" i="1"/>
  <c r="FS24" i="1"/>
  <c r="FR24" i="1"/>
  <c r="FQ24" i="1"/>
  <c r="FJ24" i="1"/>
  <c r="FI24" i="1"/>
  <c r="FH24" i="1"/>
  <c r="FG24" i="1"/>
  <c r="FF24" i="1"/>
  <c r="FP24" i="1" s="1"/>
  <c r="FE24" i="1"/>
  <c r="FD24" i="1"/>
  <c r="FC24" i="1"/>
  <c r="FB24" i="1"/>
  <c r="FA24" i="1"/>
  <c r="EZ24" i="1"/>
  <c r="EY24" i="1"/>
  <c r="EX24" i="1"/>
  <c r="EW24" i="1"/>
  <c r="EV24" i="1"/>
  <c r="EU24" i="1"/>
  <c r="ET24" i="1"/>
  <c r="ES24" i="1"/>
  <c r="ER24" i="1"/>
  <c r="EQ24" i="1"/>
  <c r="EP24" i="1"/>
  <c r="EO24" i="1"/>
  <c r="EN24" i="1"/>
  <c r="EM24" i="1"/>
  <c r="EL24" i="1"/>
  <c r="EK24" i="1"/>
  <c r="EJ24" i="1"/>
  <c r="EI24" i="1"/>
  <c r="EH24" i="1"/>
  <c r="EG24" i="1"/>
  <c r="EF24" i="1"/>
  <c r="EE24" i="1"/>
  <c r="ED24" i="1"/>
  <c r="EC24" i="1"/>
  <c r="EB24" i="1"/>
  <c r="EA24" i="1"/>
  <c r="DV24" i="1"/>
  <c r="DU24" i="1"/>
  <c r="DT24" i="1"/>
  <c r="DS24" i="1"/>
  <c r="DR24" i="1"/>
  <c r="DQ24" i="1"/>
  <c r="DP24" i="1"/>
  <c r="DO24" i="1"/>
  <c r="DN24" i="1"/>
  <c r="DK24" i="1"/>
  <c r="DJ24" i="1"/>
  <c r="DI24" i="1"/>
  <c r="DH24" i="1"/>
  <c r="DG24" i="1"/>
  <c r="DF24" i="1"/>
  <c r="DE24" i="1"/>
  <c r="DD24" i="1"/>
  <c r="DC24" i="1"/>
  <c r="DB24" i="1"/>
  <c r="DA24" i="1"/>
  <c r="CV24" i="1"/>
  <c r="CU24" i="1"/>
  <c r="CT24" i="1"/>
  <c r="CS24" i="1"/>
  <c r="GN24" i="1" s="1"/>
  <c r="CR24" i="1"/>
  <c r="GM24" i="1" s="1"/>
  <c r="CQ24" i="1"/>
  <c r="GL24" i="1" s="1"/>
  <c r="CP24" i="1"/>
  <c r="GJ24" i="1" s="1"/>
  <c r="GK24" i="1" s="1"/>
  <c r="CO24" i="1"/>
  <c r="DZ24" i="1" s="1"/>
  <c r="CN24" i="1"/>
  <c r="DY24" i="1" s="1"/>
  <c r="CM24" i="1"/>
  <c r="DX24" i="1" s="1"/>
  <c r="CL24" i="1"/>
  <c r="DW24" i="1" s="1"/>
  <c r="CG24" i="1" a="1"/>
  <c r="CG24" i="1" s="1"/>
  <c r="CK24" i="1" s="1"/>
  <c r="CZ24" i="1" s="1"/>
  <c r="CF24" i="1"/>
  <c r="AV24" i="1"/>
  <c r="G24" i="1"/>
  <c r="IL23" i="1"/>
  <c r="HX23" i="1" a="1"/>
  <c r="HX23" i="1" s="1"/>
  <c r="IW23" i="1" s="1"/>
  <c r="HW23" i="1" a="1"/>
  <c r="HW23" i="1" s="1"/>
  <c r="IV23" i="1" s="1"/>
  <c r="HV23" i="1" a="1"/>
  <c r="HV23" i="1" s="1"/>
  <c r="IU23" i="1" s="1"/>
  <c r="HU23" i="1" a="1"/>
  <c r="HU23" i="1" s="1"/>
  <c r="IT23" i="1" s="1"/>
  <c r="HT23" i="1" a="1"/>
  <c r="HT23" i="1" s="1"/>
  <c r="IS23" i="1" s="1"/>
  <c r="HS23" i="1" a="1"/>
  <c r="HS23" i="1" s="1"/>
  <c r="IR23" i="1" s="1"/>
  <c r="HR23" i="1" a="1"/>
  <c r="HR23" i="1" s="1"/>
  <c r="IQ23" i="1" s="1"/>
  <c r="HQ23" i="1" a="1"/>
  <c r="HQ23" i="1" s="1"/>
  <c r="IP23" i="1" s="1"/>
  <c r="HP23" i="1" a="1"/>
  <c r="HP23" i="1" s="1"/>
  <c r="HL23" i="1"/>
  <c r="HJ23" i="1"/>
  <c r="HH23" i="1"/>
  <c r="HI23" i="1" s="1"/>
  <c r="HB23" i="1"/>
  <c r="HA23" i="1"/>
  <c r="GZ23" i="1"/>
  <c r="GY23" i="1"/>
  <c r="GX23" i="1"/>
  <c r="GW23" i="1"/>
  <c r="GV23" i="1"/>
  <c r="GU23" i="1"/>
  <c r="GT23" i="1"/>
  <c r="GP23" i="1"/>
  <c r="GI23" i="1"/>
  <c r="GH23" i="1"/>
  <c r="GG23" i="1"/>
  <c r="GF23" i="1"/>
  <c r="GE23" i="1"/>
  <c r="GD23" i="1"/>
  <c r="GC23" i="1"/>
  <c r="GB23" i="1"/>
  <c r="GA23" i="1"/>
  <c r="FZ23" i="1"/>
  <c r="FY23" i="1"/>
  <c r="FX23" i="1"/>
  <c r="FW23" i="1"/>
  <c r="FV23" i="1"/>
  <c r="FU23" i="1"/>
  <c r="FT23" i="1"/>
  <c r="FS23" i="1"/>
  <c r="FR23" i="1"/>
  <c r="FQ23" i="1"/>
  <c r="FJ23" i="1"/>
  <c r="FI23" i="1"/>
  <c r="FH23" i="1"/>
  <c r="FG23" i="1"/>
  <c r="FF23" i="1"/>
  <c r="FE23" i="1"/>
  <c r="FD23" i="1"/>
  <c r="FC23" i="1"/>
  <c r="FB23" i="1"/>
  <c r="FA23" i="1"/>
  <c r="EZ23" i="1"/>
  <c r="EY23" i="1"/>
  <c r="EX23" i="1"/>
  <c r="EW23" i="1"/>
  <c r="EV23" i="1"/>
  <c r="EU23" i="1"/>
  <c r="ET23" i="1"/>
  <c r="ES23" i="1"/>
  <c r="ER23" i="1"/>
  <c r="EQ23" i="1"/>
  <c r="EP23" i="1"/>
  <c r="EO23" i="1"/>
  <c r="EN23" i="1"/>
  <c r="EM23" i="1"/>
  <c r="EL23" i="1"/>
  <c r="EK23" i="1"/>
  <c r="EJ23" i="1"/>
  <c r="EI23" i="1"/>
  <c r="EH23" i="1"/>
  <c r="EG23" i="1"/>
  <c r="EF23" i="1"/>
  <c r="EE23" i="1"/>
  <c r="ED23" i="1"/>
  <c r="EC23" i="1"/>
  <c r="EB23" i="1"/>
  <c r="EA23" i="1"/>
  <c r="DV23" i="1"/>
  <c r="DU23" i="1"/>
  <c r="DT23" i="1"/>
  <c r="DS23" i="1"/>
  <c r="DR23" i="1"/>
  <c r="DQ23" i="1"/>
  <c r="DP23" i="1"/>
  <c r="DO23" i="1"/>
  <c r="DN23" i="1"/>
  <c r="DK23" i="1"/>
  <c r="DJ23" i="1"/>
  <c r="DI23" i="1"/>
  <c r="DH23" i="1"/>
  <c r="DG23" i="1"/>
  <c r="DF23" i="1"/>
  <c r="DE23" i="1"/>
  <c r="DD23" i="1"/>
  <c r="DC23" i="1"/>
  <c r="DB23" i="1"/>
  <c r="DA23" i="1"/>
  <c r="CV23" i="1"/>
  <c r="CU23" i="1"/>
  <c r="CT23" i="1"/>
  <c r="CS23" i="1"/>
  <c r="GN23" i="1" s="1"/>
  <c r="CR23" i="1"/>
  <c r="GM23" i="1" s="1"/>
  <c r="CQ23" i="1"/>
  <c r="GL23" i="1" s="1"/>
  <c r="CP23" i="1"/>
  <c r="GJ23" i="1" s="1"/>
  <c r="GK23" i="1" s="1"/>
  <c r="CO23" i="1"/>
  <c r="DZ23" i="1" s="1"/>
  <c r="CN23" i="1"/>
  <c r="DY23" i="1" s="1"/>
  <c r="CM23" i="1"/>
  <c r="DX23" i="1" s="1"/>
  <c r="CL23" i="1"/>
  <c r="DW23" i="1" s="1"/>
  <c r="CG23" i="1" a="1"/>
  <c r="CG23" i="1" s="1"/>
  <c r="IN23" i="1" s="1"/>
  <c r="IX23" i="1" s="1"/>
  <c r="CF23" i="1"/>
  <c r="AV23" i="1"/>
  <c r="G23" i="1"/>
  <c r="IL29" i="1"/>
  <c r="HX29" i="1" a="1"/>
  <c r="HX29" i="1" s="1"/>
  <c r="IW29" i="1" s="1"/>
  <c r="HW29" i="1" a="1"/>
  <c r="HW29" i="1" s="1"/>
  <c r="IV29" i="1" s="1"/>
  <c r="HV29" i="1" a="1"/>
  <c r="HV29" i="1" s="1"/>
  <c r="IU29" i="1" s="1"/>
  <c r="HU29" i="1" a="1"/>
  <c r="HU29" i="1" s="1"/>
  <c r="IT29" i="1" s="1"/>
  <c r="HT29" i="1" a="1"/>
  <c r="HT29" i="1" s="1"/>
  <c r="IS29" i="1" s="1"/>
  <c r="HS29" i="1" a="1"/>
  <c r="HS29" i="1" s="1"/>
  <c r="IR29" i="1" s="1"/>
  <c r="HR29" i="1" a="1"/>
  <c r="HR29" i="1" s="1"/>
  <c r="IQ29" i="1" s="1"/>
  <c r="HQ29" i="1" a="1"/>
  <c r="HQ29" i="1" s="1"/>
  <c r="IP29" i="1" s="1"/>
  <c r="HP29" i="1" a="1"/>
  <c r="HP29" i="1" s="1"/>
  <c r="IO29" i="1" s="1"/>
  <c r="HL29" i="1"/>
  <c r="HJ29" i="1"/>
  <c r="HH29" i="1"/>
  <c r="HB29" i="1"/>
  <c r="HA29" i="1"/>
  <c r="GZ29" i="1"/>
  <c r="GY29" i="1"/>
  <c r="GX29" i="1"/>
  <c r="GW29" i="1"/>
  <c r="GV29" i="1"/>
  <c r="GU29" i="1"/>
  <c r="GT29" i="1"/>
  <c r="GP29" i="1"/>
  <c r="GI29" i="1"/>
  <c r="GH29" i="1"/>
  <c r="GG29" i="1"/>
  <c r="GF29" i="1"/>
  <c r="GE29" i="1"/>
  <c r="GD29" i="1"/>
  <c r="GC29" i="1"/>
  <c r="GB29" i="1"/>
  <c r="GA29" i="1"/>
  <c r="FZ29" i="1"/>
  <c r="FY29" i="1"/>
  <c r="FX29" i="1"/>
  <c r="FW29" i="1"/>
  <c r="FV29" i="1"/>
  <c r="FU29" i="1"/>
  <c r="FT29" i="1"/>
  <c r="FS29" i="1"/>
  <c r="FR29" i="1"/>
  <c r="FQ29" i="1"/>
  <c r="FJ29" i="1"/>
  <c r="FI29" i="1"/>
  <c r="FH29" i="1"/>
  <c r="FG29" i="1"/>
  <c r="FF29" i="1"/>
  <c r="FP29" i="1" s="1"/>
  <c r="FE29" i="1"/>
  <c r="FD29" i="1"/>
  <c r="FC29" i="1"/>
  <c r="FB29" i="1"/>
  <c r="FA29" i="1"/>
  <c r="EZ29" i="1"/>
  <c r="EY29" i="1"/>
  <c r="EX29" i="1"/>
  <c r="EW29" i="1"/>
  <c r="EV29" i="1"/>
  <c r="EU29" i="1"/>
  <c r="ET29" i="1"/>
  <c r="ES29" i="1"/>
  <c r="ER29" i="1"/>
  <c r="EQ29" i="1"/>
  <c r="EP29" i="1"/>
  <c r="EO29" i="1"/>
  <c r="EN29" i="1"/>
  <c r="EM29" i="1"/>
  <c r="EL29" i="1"/>
  <c r="EK29" i="1"/>
  <c r="EJ29" i="1"/>
  <c r="EI29" i="1"/>
  <c r="EH29" i="1"/>
  <c r="EG29" i="1"/>
  <c r="EF29" i="1"/>
  <c r="EE29" i="1"/>
  <c r="ED29" i="1"/>
  <c r="EC29" i="1"/>
  <c r="EB29" i="1"/>
  <c r="EA29" i="1"/>
  <c r="DV29" i="1"/>
  <c r="DU29" i="1"/>
  <c r="DT29" i="1"/>
  <c r="DS29" i="1"/>
  <c r="DR29" i="1"/>
  <c r="DQ29" i="1"/>
  <c r="DP29" i="1"/>
  <c r="DO29" i="1"/>
  <c r="DN29" i="1"/>
  <c r="DK29" i="1"/>
  <c r="DJ29" i="1"/>
  <c r="DI29" i="1"/>
  <c r="DH29" i="1"/>
  <c r="DG29" i="1"/>
  <c r="DF29" i="1"/>
  <c r="DE29" i="1"/>
  <c r="DD29" i="1"/>
  <c r="DC29" i="1"/>
  <c r="DB29" i="1"/>
  <c r="DA29" i="1"/>
  <c r="CV29" i="1"/>
  <c r="CU29" i="1"/>
  <c r="CT29" i="1"/>
  <c r="CS29" i="1"/>
  <c r="GN29" i="1" s="1"/>
  <c r="CR29" i="1"/>
  <c r="GM29" i="1" s="1"/>
  <c r="CQ29" i="1"/>
  <c r="GL29" i="1" s="1"/>
  <c r="CP29" i="1"/>
  <c r="GJ29" i="1" s="1"/>
  <c r="GK29" i="1" s="1"/>
  <c r="CO29" i="1"/>
  <c r="DZ29" i="1" s="1"/>
  <c r="CN29" i="1"/>
  <c r="DY29" i="1" s="1"/>
  <c r="CM29" i="1"/>
  <c r="DX29" i="1" s="1"/>
  <c r="CL29" i="1"/>
  <c r="DW29" i="1" s="1"/>
  <c r="CG29" i="1" a="1"/>
  <c r="CG29" i="1" s="1"/>
  <c r="CF29" i="1"/>
  <c r="AV29" i="1"/>
  <c r="G29" i="1"/>
  <c r="IL14" i="1"/>
  <c r="HX14" i="1" a="1"/>
  <c r="HX14" i="1" s="1"/>
  <c r="IW14" i="1" s="1"/>
  <c r="HW14" i="1" a="1"/>
  <c r="HW14" i="1" s="1"/>
  <c r="IV14" i="1" s="1"/>
  <c r="HV14" i="1" a="1"/>
  <c r="HV14" i="1" s="1"/>
  <c r="IU14" i="1" s="1"/>
  <c r="HU14" i="1" a="1"/>
  <c r="HU14" i="1" s="1"/>
  <c r="IT14" i="1" s="1"/>
  <c r="HT14" i="1" a="1"/>
  <c r="HT14" i="1" s="1"/>
  <c r="IS14" i="1" s="1"/>
  <c r="HS14" i="1" a="1"/>
  <c r="HS14" i="1" s="1"/>
  <c r="IR14" i="1" s="1"/>
  <c r="HR14" i="1" a="1"/>
  <c r="HR14" i="1" s="1"/>
  <c r="IQ14" i="1" s="1"/>
  <c r="HQ14" i="1" a="1"/>
  <c r="HQ14" i="1" s="1"/>
  <c r="IP14" i="1" s="1"/>
  <c r="HP14" i="1" a="1"/>
  <c r="HP14" i="1" s="1"/>
  <c r="IO14" i="1" s="1"/>
  <c r="HL14" i="1"/>
  <c r="HJ14" i="1"/>
  <c r="HH14" i="1"/>
  <c r="HB14" i="1"/>
  <c r="HA14" i="1"/>
  <c r="GZ14" i="1"/>
  <c r="GY14" i="1"/>
  <c r="GX14" i="1"/>
  <c r="GW14" i="1"/>
  <c r="GV14" i="1"/>
  <c r="GU14" i="1"/>
  <c r="GT14" i="1"/>
  <c r="GP14" i="1"/>
  <c r="GI14" i="1"/>
  <c r="GH14" i="1"/>
  <c r="GG14" i="1"/>
  <c r="GF14" i="1"/>
  <c r="GE14" i="1"/>
  <c r="GD14" i="1"/>
  <c r="GC14" i="1"/>
  <c r="GB14" i="1"/>
  <c r="GA14" i="1"/>
  <c r="FZ14" i="1"/>
  <c r="FY14" i="1"/>
  <c r="FX14" i="1"/>
  <c r="FW14" i="1"/>
  <c r="FV14" i="1"/>
  <c r="FU14" i="1"/>
  <c r="FT14" i="1"/>
  <c r="FS14" i="1"/>
  <c r="FR14" i="1"/>
  <c r="FQ14" i="1"/>
  <c r="FJ14" i="1"/>
  <c r="FI14" i="1"/>
  <c r="FH14" i="1"/>
  <c r="FG14" i="1"/>
  <c r="FF14" i="1"/>
  <c r="FP14" i="1" s="1"/>
  <c r="FE14" i="1"/>
  <c r="FD14" i="1"/>
  <c r="FC14" i="1"/>
  <c r="FB14" i="1"/>
  <c r="FA14" i="1"/>
  <c r="EZ14" i="1"/>
  <c r="EY14" i="1"/>
  <c r="EX14" i="1"/>
  <c r="EW14" i="1"/>
  <c r="EV14" i="1"/>
  <c r="EU14" i="1"/>
  <c r="ET14" i="1"/>
  <c r="ES14" i="1"/>
  <c r="ER14" i="1"/>
  <c r="EQ14" i="1"/>
  <c r="EP14" i="1"/>
  <c r="EO14" i="1"/>
  <c r="EN14" i="1"/>
  <c r="EM14" i="1"/>
  <c r="EL14" i="1"/>
  <c r="EK14" i="1"/>
  <c r="EJ14" i="1"/>
  <c r="EI14" i="1"/>
  <c r="EH14" i="1"/>
  <c r="EG14" i="1"/>
  <c r="EF14" i="1"/>
  <c r="EE14" i="1"/>
  <c r="ED14" i="1"/>
  <c r="EC14" i="1"/>
  <c r="EB14" i="1"/>
  <c r="EA14" i="1"/>
  <c r="DV14" i="1"/>
  <c r="DU14" i="1"/>
  <c r="DT14" i="1"/>
  <c r="DS14" i="1"/>
  <c r="DR14" i="1"/>
  <c r="DQ14" i="1"/>
  <c r="DP14" i="1"/>
  <c r="DO14" i="1"/>
  <c r="DN14" i="1"/>
  <c r="DK14" i="1"/>
  <c r="DJ14" i="1"/>
  <c r="DI14" i="1"/>
  <c r="DH14" i="1"/>
  <c r="DG14" i="1"/>
  <c r="DF14" i="1"/>
  <c r="DE14" i="1"/>
  <c r="DD14" i="1"/>
  <c r="DC14" i="1"/>
  <c r="DB14" i="1"/>
  <c r="DA14" i="1"/>
  <c r="CV14" i="1"/>
  <c r="CU14" i="1"/>
  <c r="CT14" i="1"/>
  <c r="CS14" i="1"/>
  <c r="GN14" i="1" s="1"/>
  <c r="CR14" i="1"/>
  <c r="GM14" i="1" s="1"/>
  <c r="CQ14" i="1"/>
  <c r="GL14" i="1" s="1"/>
  <c r="CP14" i="1"/>
  <c r="GJ14" i="1" s="1"/>
  <c r="GK14" i="1" s="1"/>
  <c r="CO14" i="1"/>
  <c r="DZ14" i="1" s="1"/>
  <c r="CN14" i="1"/>
  <c r="DY14" i="1" s="1"/>
  <c r="CM14" i="1"/>
  <c r="DX14" i="1" s="1"/>
  <c r="CL14" i="1"/>
  <c r="DW14" i="1" s="1"/>
  <c r="CG14" i="1" a="1"/>
  <c r="CG14" i="1" s="1"/>
  <c r="CF14" i="1"/>
  <c r="AV14" i="1"/>
  <c r="G14" i="1"/>
  <c r="IL12" i="1"/>
  <c r="HX12" i="1" a="1"/>
  <c r="HX12" i="1" s="1"/>
  <c r="IW12" i="1" s="1"/>
  <c r="HW12" i="1" a="1"/>
  <c r="HW12" i="1" s="1"/>
  <c r="IV12" i="1" s="1"/>
  <c r="HV12" i="1" a="1"/>
  <c r="HV12" i="1" s="1"/>
  <c r="IU12" i="1" s="1"/>
  <c r="HU12" i="1" a="1"/>
  <c r="HU12" i="1" s="1"/>
  <c r="IT12" i="1" s="1"/>
  <c r="HT12" i="1" a="1"/>
  <c r="HT12" i="1" s="1"/>
  <c r="IS12" i="1" s="1"/>
  <c r="HS12" i="1" a="1"/>
  <c r="HS12" i="1" s="1"/>
  <c r="IR12" i="1" s="1"/>
  <c r="HR12" i="1" a="1"/>
  <c r="HR12" i="1" s="1"/>
  <c r="IQ12" i="1" s="1"/>
  <c r="HQ12" i="1" a="1"/>
  <c r="HQ12" i="1" s="1"/>
  <c r="IP12" i="1" s="1"/>
  <c r="HP12" i="1" a="1"/>
  <c r="HP12" i="1" s="1"/>
  <c r="IO12" i="1" s="1"/>
  <c r="HL12" i="1"/>
  <c r="HJ12" i="1"/>
  <c r="HH12" i="1"/>
  <c r="HI12" i="1" s="1"/>
  <c r="HB12" i="1"/>
  <c r="HA12" i="1"/>
  <c r="GZ12" i="1"/>
  <c r="GY12" i="1"/>
  <c r="GX12" i="1"/>
  <c r="GW12" i="1"/>
  <c r="GV12" i="1"/>
  <c r="GU12" i="1"/>
  <c r="GT12" i="1"/>
  <c r="GP12" i="1"/>
  <c r="GI12" i="1"/>
  <c r="GH12" i="1"/>
  <c r="GG12" i="1"/>
  <c r="GF12" i="1"/>
  <c r="GE12" i="1"/>
  <c r="GD12" i="1"/>
  <c r="GC12" i="1"/>
  <c r="GB12" i="1"/>
  <c r="GA12" i="1"/>
  <c r="FZ12" i="1"/>
  <c r="FY12" i="1"/>
  <c r="FX12" i="1"/>
  <c r="FW12" i="1"/>
  <c r="FV12" i="1"/>
  <c r="FU12" i="1"/>
  <c r="FT12" i="1"/>
  <c r="FS12" i="1"/>
  <c r="FR12" i="1"/>
  <c r="FQ12" i="1"/>
  <c r="FJ12" i="1"/>
  <c r="FI12" i="1"/>
  <c r="FH12" i="1"/>
  <c r="FG12" i="1"/>
  <c r="FF12" i="1"/>
  <c r="FP12" i="1" s="1"/>
  <c r="FE12" i="1"/>
  <c r="FD12" i="1"/>
  <c r="FC12" i="1"/>
  <c r="FB12" i="1"/>
  <c r="FA12" i="1"/>
  <c r="EZ12" i="1"/>
  <c r="EY12" i="1"/>
  <c r="EX12" i="1"/>
  <c r="EW12" i="1"/>
  <c r="EV12" i="1"/>
  <c r="EU12" i="1"/>
  <c r="ET12" i="1"/>
  <c r="ES12" i="1"/>
  <c r="ER12" i="1"/>
  <c r="EQ12" i="1"/>
  <c r="EP12" i="1"/>
  <c r="EO12" i="1"/>
  <c r="EN12" i="1"/>
  <c r="EM12" i="1"/>
  <c r="EL12" i="1"/>
  <c r="EK12" i="1"/>
  <c r="EJ12" i="1"/>
  <c r="EI12" i="1"/>
  <c r="EH12" i="1"/>
  <c r="EG12" i="1"/>
  <c r="EF12" i="1"/>
  <c r="EE12" i="1"/>
  <c r="ED12" i="1"/>
  <c r="EC12" i="1"/>
  <c r="EB12" i="1"/>
  <c r="EA12" i="1"/>
  <c r="DV12" i="1"/>
  <c r="DU12" i="1"/>
  <c r="DT12" i="1"/>
  <c r="DS12" i="1"/>
  <c r="DR12" i="1"/>
  <c r="DQ12" i="1"/>
  <c r="DP12" i="1"/>
  <c r="DO12" i="1"/>
  <c r="DN12" i="1"/>
  <c r="DK12" i="1"/>
  <c r="DJ12" i="1"/>
  <c r="DI12" i="1"/>
  <c r="DH12" i="1"/>
  <c r="DG12" i="1"/>
  <c r="DF12" i="1"/>
  <c r="DE12" i="1"/>
  <c r="DD12" i="1"/>
  <c r="DC12" i="1"/>
  <c r="DB12" i="1"/>
  <c r="DA12" i="1"/>
  <c r="CV12" i="1"/>
  <c r="CU12" i="1"/>
  <c r="CT12" i="1"/>
  <c r="CS12" i="1"/>
  <c r="GN12" i="1" s="1"/>
  <c r="CR12" i="1"/>
  <c r="GM12" i="1" s="1"/>
  <c r="CQ12" i="1"/>
  <c r="GL12" i="1" s="1"/>
  <c r="CP12" i="1"/>
  <c r="GJ12" i="1" s="1"/>
  <c r="GK12" i="1" s="1"/>
  <c r="CO12" i="1"/>
  <c r="DZ12" i="1" s="1"/>
  <c r="CN12" i="1"/>
  <c r="DY12" i="1" s="1"/>
  <c r="CM12" i="1"/>
  <c r="DX12" i="1" s="1"/>
  <c r="CL12" i="1"/>
  <c r="DW12" i="1" s="1"/>
  <c r="CG12" i="1" a="1"/>
  <c r="CG12" i="1" s="1"/>
  <c r="CJ12" i="1" s="1"/>
  <c r="CY12" i="1" s="1"/>
  <c r="CF12" i="1"/>
  <c r="AV12" i="1"/>
  <c r="G12" i="1"/>
  <c r="IL6" i="1"/>
  <c r="HX6" i="1" a="1"/>
  <c r="HX6" i="1" s="1"/>
  <c r="IW6" i="1" s="1"/>
  <c r="HW6" i="1" a="1"/>
  <c r="HW6" i="1" s="1"/>
  <c r="IV6" i="1" s="1"/>
  <c r="HV6" i="1" a="1"/>
  <c r="HV6" i="1" s="1"/>
  <c r="IU6" i="1" s="1"/>
  <c r="HU6" i="1" a="1"/>
  <c r="HU6" i="1" s="1"/>
  <c r="IT6" i="1" s="1"/>
  <c r="HT6" i="1" a="1"/>
  <c r="HT6" i="1" s="1"/>
  <c r="IS6" i="1" s="1"/>
  <c r="HS6" i="1" a="1"/>
  <c r="HS6" i="1" s="1"/>
  <c r="IR6" i="1" s="1"/>
  <c r="HR6" i="1" a="1"/>
  <c r="HR6" i="1" s="1"/>
  <c r="IQ6" i="1" s="1"/>
  <c r="HQ6" i="1" a="1"/>
  <c r="HQ6" i="1" s="1"/>
  <c r="IP6" i="1" s="1"/>
  <c r="HP6" i="1" a="1"/>
  <c r="HP6" i="1" s="1"/>
  <c r="IO6" i="1" s="1"/>
  <c r="HL6" i="1"/>
  <c r="HJ6" i="1"/>
  <c r="HH6" i="1"/>
  <c r="HB6" i="1"/>
  <c r="HA6" i="1"/>
  <c r="GZ6" i="1"/>
  <c r="GY6" i="1"/>
  <c r="GX6" i="1"/>
  <c r="GW6" i="1"/>
  <c r="GV6" i="1"/>
  <c r="GU6" i="1"/>
  <c r="GT6" i="1"/>
  <c r="GP6" i="1"/>
  <c r="GI6" i="1"/>
  <c r="GH6" i="1"/>
  <c r="GG6" i="1"/>
  <c r="GF6" i="1"/>
  <c r="GE6" i="1"/>
  <c r="GD6" i="1"/>
  <c r="GC6" i="1"/>
  <c r="GB6" i="1"/>
  <c r="GA6" i="1"/>
  <c r="FZ6" i="1"/>
  <c r="FY6" i="1"/>
  <c r="FX6" i="1"/>
  <c r="FW6" i="1"/>
  <c r="FV6" i="1"/>
  <c r="FU6" i="1"/>
  <c r="FT6" i="1"/>
  <c r="FS6" i="1"/>
  <c r="FR6" i="1"/>
  <c r="FQ6" i="1"/>
  <c r="FJ6" i="1"/>
  <c r="FI6" i="1"/>
  <c r="FH6" i="1"/>
  <c r="FG6" i="1"/>
  <c r="FF6" i="1"/>
  <c r="FP6" i="1" s="1"/>
  <c r="FE6" i="1"/>
  <c r="FD6" i="1"/>
  <c r="FC6" i="1"/>
  <c r="FB6" i="1"/>
  <c r="FA6" i="1"/>
  <c r="EZ6" i="1"/>
  <c r="EY6" i="1"/>
  <c r="EX6" i="1"/>
  <c r="EW6" i="1"/>
  <c r="EV6" i="1"/>
  <c r="EU6" i="1"/>
  <c r="ET6" i="1"/>
  <c r="ES6" i="1"/>
  <c r="ER6" i="1"/>
  <c r="EQ6" i="1"/>
  <c r="EP6" i="1"/>
  <c r="EO6" i="1"/>
  <c r="EN6" i="1"/>
  <c r="EM6" i="1"/>
  <c r="EL6" i="1"/>
  <c r="EK6" i="1"/>
  <c r="EJ6" i="1"/>
  <c r="EI6" i="1"/>
  <c r="EH6" i="1"/>
  <c r="EG6" i="1"/>
  <c r="EF6" i="1"/>
  <c r="EE6" i="1"/>
  <c r="ED6" i="1"/>
  <c r="EC6" i="1"/>
  <c r="EB6" i="1"/>
  <c r="EA6" i="1"/>
  <c r="DV6" i="1"/>
  <c r="DU6" i="1"/>
  <c r="DT6" i="1"/>
  <c r="DS6" i="1"/>
  <c r="DR6" i="1"/>
  <c r="DQ6" i="1"/>
  <c r="DP6" i="1"/>
  <c r="DO6" i="1"/>
  <c r="DN6" i="1"/>
  <c r="DK6" i="1"/>
  <c r="DJ6" i="1"/>
  <c r="DI6" i="1"/>
  <c r="DH6" i="1"/>
  <c r="DG6" i="1"/>
  <c r="DF6" i="1"/>
  <c r="DE6" i="1"/>
  <c r="DD6" i="1"/>
  <c r="DC6" i="1"/>
  <c r="DB6" i="1"/>
  <c r="DA6" i="1"/>
  <c r="CV6" i="1"/>
  <c r="CU6" i="1"/>
  <c r="CT6" i="1"/>
  <c r="CS6" i="1"/>
  <c r="GN6" i="1" s="1"/>
  <c r="CR6" i="1"/>
  <c r="GM6" i="1" s="1"/>
  <c r="CQ6" i="1"/>
  <c r="GL6" i="1" s="1"/>
  <c r="CP6" i="1"/>
  <c r="GJ6" i="1" s="1"/>
  <c r="GK6" i="1" s="1"/>
  <c r="CO6" i="1"/>
  <c r="DZ6" i="1" s="1"/>
  <c r="CN6" i="1"/>
  <c r="DY6" i="1" s="1"/>
  <c r="CM6" i="1"/>
  <c r="DX6" i="1" s="1"/>
  <c r="CL6" i="1"/>
  <c r="DW6" i="1" s="1"/>
  <c r="CG6" i="1" a="1"/>
  <c r="CG6" i="1" s="1"/>
  <c r="CK6" i="1" s="1"/>
  <c r="CZ6" i="1" s="1"/>
  <c r="CF6" i="1"/>
  <c r="AV6" i="1"/>
  <c r="G6" i="1"/>
  <c r="IL4" i="1"/>
  <c r="HX4" i="1" a="1"/>
  <c r="HX4" i="1" s="1"/>
  <c r="IW4" i="1" s="1"/>
  <c r="HW4" i="1" a="1"/>
  <c r="HW4" i="1" s="1"/>
  <c r="IV4" i="1" s="1"/>
  <c r="HV4" i="1" a="1"/>
  <c r="HV4" i="1" s="1"/>
  <c r="IU4" i="1" s="1"/>
  <c r="HU4" i="1" a="1"/>
  <c r="HU4" i="1" s="1"/>
  <c r="IT4" i="1" s="1"/>
  <c r="HT4" i="1" a="1"/>
  <c r="HT4" i="1" s="1"/>
  <c r="IS4" i="1" s="1"/>
  <c r="HS4" i="1" a="1"/>
  <c r="HS4" i="1" s="1"/>
  <c r="IR4" i="1" s="1"/>
  <c r="HR4" i="1" a="1"/>
  <c r="HR4" i="1" s="1"/>
  <c r="IQ4" i="1" s="1"/>
  <c r="HQ4" i="1" a="1"/>
  <c r="HQ4" i="1" s="1"/>
  <c r="IP4" i="1" s="1"/>
  <c r="HP4" i="1" a="1"/>
  <c r="HP4" i="1" s="1"/>
  <c r="IO4" i="1" s="1"/>
  <c r="HL4" i="1"/>
  <c r="HJ4" i="1"/>
  <c r="HH4" i="1"/>
  <c r="HB4" i="1"/>
  <c r="HA4" i="1"/>
  <c r="GZ4" i="1"/>
  <c r="GY4" i="1"/>
  <c r="GX4" i="1"/>
  <c r="GW4" i="1"/>
  <c r="GV4" i="1"/>
  <c r="GU4" i="1"/>
  <c r="GT4" i="1"/>
  <c r="GP4" i="1"/>
  <c r="GI4" i="1"/>
  <c r="GH4" i="1"/>
  <c r="GG4" i="1"/>
  <c r="GF4" i="1"/>
  <c r="GE4" i="1"/>
  <c r="GD4" i="1"/>
  <c r="GC4" i="1"/>
  <c r="GB4" i="1"/>
  <c r="GA4" i="1"/>
  <c r="FZ4" i="1"/>
  <c r="FY4" i="1"/>
  <c r="FX4" i="1"/>
  <c r="FW4" i="1"/>
  <c r="FV4" i="1"/>
  <c r="FU4" i="1"/>
  <c r="FT4" i="1"/>
  <c r="FS4" i="1"/>
  <c r="FR4" i="1"/>
  <c r="FQ4" i="1"/>
  <c r="FJ4" i="1"/>
  <c r="FI4" i="1"/>
  <c r="FH4" i="1"/>
  <c r="FG4" i="1"/>
  <c r="FF4" i="1"/>
  <c r="FE4" i="1"/>
  <c r="FD4" i="1"/>
  <c r="FC4" i="1"/>
  <c r="FB4" i="1"/>
  <c r="FA4" i="1"/>
  <c r="EZ4" i="1"/>
  <c r="EY4" i="1"/>
  <c r="EX4" i="1"/>
  <c r="EW4" i="1"/>
  <c r="EV4" i="1"/>
  <c r="EU4" i="1"/>
  <c r="ET4" i="1"/>
  <c r="ES4" i="1"/>
  <c r="ER4" i="1"/>
  <c r="EQ4" i="1"/>
  <c r="EP4" i="1"/>
  <c r="EO4" i="1"/>
  <c r="EN4" i="1"/>
  <c r="EM4" i="1"/>
  <c r="EL4" i="1"/>
  <c r="EK4" i="1"/>
  <c r="EJ4" i="1"/>
  <c r="EI4" i="1"/>
  <c r="EH4" i="1"/>
  <c r="EG4" i="1"/>
  <c r="EF4" i="1"/>
  <c r="EE4" i="1"/>
  <c r="ED4" i="1"/>
  <c r="EC4" i="1"/>
  <c r="EB4" i="1"/>
  <c r="EA4" i="1"/>
  <c r="DV4" i="1"/>
  <c r="DU4" i="1"/>
  <c r="DT4" i="1"/>
  <c r="DS4" i="1"/>
  <c r="DR4" i="1"/>
  <c r="DQ4" i="1"/>
  <c r="DP4" i="1"/>
  <c r="DO4" i="1"/>
  <c r="DN4" i="1"/>
  <c r="DK4" i="1"/>
  <c r="DJ4" i="1"/>
  <c r="DI4" i="1"/>
  <c r="DH4" i="1"/>
  <c r="DG4" i="1"/>
  <c r="DF4" i="1"/>
  <c r="DE4" i="1"/>
  <c r="DD4" i="1"/>
  <c r="DC4" i="1"/>
  <c r="DB4" i="1"/>
  <c r="DA4" i="1"/>
  <c r="CV4" i="1"/>
  <c r="CU4" i="1"/>
  <c r="CT4" i="1"/>
  <c r="CS4" i="1"/>
  <c r="GN4" i="1" s="1"/>
  <c r="CR4" i="1"/>
  <c r="GM4" i="1" s="1"/>
  <c r="CQ4" i="1"/>
  <c r="GL4" i="1" s="1"/>
  <c r="CP4" i="1"/>
  <c r="GJ4" i="1" s="1"/>
  <c r="GK4" i="1" s="1"/>
  <c r="CO4" i="1"/>
  <c r="DZ4" i="1" s="1"/>
  <c r="CN4" i="1"/>
  <c r="DY4" i="1" s="1"/>
  <c r="CM4" i="1"/>
  <c r="DX4" i="1" s="1"/>
  <c r="CL4" i="1"/>
  <c r="DW4" i="1" s="1"/>
  <c r="CG4" i="1" a="1"/>
  <c r="CG4" i="1" s="1"/>
  <c r="CK4" i="1" s="1"/>
  <c r="CZ4" i="1" s="1"/>
  <c r="CF4" i="1"/>
  <c r="AV4" i="1"/>
  <c r="G4" i="1"/>
  <c r="IL11" i="1"/>
  <c r="HX11" i="1" a="1"/>
  <c r="HX11" i="1" s="1"/>
  <c r="IW11" i="1" s="1"/>
  <c r="HW11" i="1" a="1"/>
  <c r="HW11" i="1" s="1"/>
  <c r="IV11" i="1" s="1"/>
  <c r="HV11" i="1" a="1"/>
  <c r="HV11" i="1" s="1"/>
  <c r="IU11" i="1" s="1"/>
  <c r="HU11" i="1" a="1"/>
  <c r="HU11" i="1" s="1"/>
  <c r="IT11" i="1" s="1"/>
  <c r="HT11" i="1" a="1"/>
  <c r="HT11" i="1" s="1"/>
  <c r="IS11" i="1" s="1"/>
  <c r="HS11" i="1" a="1"/>
  <c r="HS11" i="1" s="1"/>
  <c r="IR11" i="1" s="1"/>
  <c r="HR11" i="1" a="1"/>
  <c r="HR11" i="1" s="1"/>
  <c r="IQ11" i="1" s="1"/>
  <c r="HQ11" i="1" a="1"/>
  <c r="HQ11" i="1" s="1"/>
  <c r="IP11" i="1" s="1"/>
  <c r="HP11" i="1" a="1"/>
  <c r="HP11" i="1" s="1"/>
  <c r="IO11" i="1" s="1"/>
  <c r="HL11" i="1"/>
  <c r="HJ11" i="1"/>
  <c r="HH11" i="1"/>
  <c r="HB11" i="1"/>
  <c r="HA11" i="1"/>
  <c r="GZ11" i="1"/>
  <c r="GY11" i="1"/>
  <c r="GX11" i="1"/>
  <c r="GW11" i="1"/>
  <c r="GV11" i="1"/>
  <c r="GU11" i="1"/>
  <c r="GT11" i="1"/>
  <c r="GP11" i="1"/>
  <c r="GI11" i="1"/>
  <c r="GH11" i="1"/>
  <c r="GG11" i="1"/>
  <c r="GF11" i="1"/>
  <c r="GE11" i="1"/>
  <c r="GD11" i="1"/>
  <c r="GC11" i="1"/>
  <c r="GB11" i="1"/>
  <c r="GA11" i="1"/>
  <c r="FZ11" i="1"/>
  <c r="FY11" i="1"/>
  <c r="FX11" i="1"/>
  <c r="FW11" i="1"/>
  <c r="FV11" i="1"/>
  <c r="FU11" i="1"/>
  <c r="FT11" i="1"/>
  <c r="FS11" i="1"/>
  <c r="FR11" i="1"/>
  <c r="FQ11" i="1"/>
  <c r="FJ11" i="1"/>
  <c r="FI11" i="1"/>
  <c r="FH11" i="1"/>
  <c r="FG11" i="1"/>
  <c r="FF11" i="1"/>
  <c r="FP11" i="1" s="1"/>
  <c r="FE11" i="1"/>
  <c r="FD11" i="1"/>
  <c r="FC11" i="1"/>
  <c r="FB11" i="1"/>
  <c r="FA11" i="1"/>
  <c r="EZ11" i="1"/>
  <c r="EY11" i="1"/>
  <c r="EX11" i="1"/>
  <c r="EW11" i="1"/>
  <c r="EV11" i="1"/>
  <c r="EU11" i="1"/>
  <c r="ET11" i="1"/>
  <c r="ES11" i="1"/>
  <c r="ER11" i="1"/>
  <c r="EQ11" i="1"/>
  <c r="EP11" i="1"/>
  <c r="EO11" i="1"/>
  <c r="EN11" i="1"/>
  <c r="EM11" i="1"/>
  <c r="EL11" i="1"/>
  <c r="EK11" i="1"/>
  <c r="EJ11" i="1"/>
  <c r="EI11" i="1"/>
  <c r="EH11" i="1"/>
  <c r="EG11" i="1"/>
  <c r="EF11" i="1"/>
  <c r="EE11" i="1"/>
  <c r="ED11" i="1"/>
  <c r="EC11" i="1"/>
  <c r="EB11" i="1"/>
  <c r="EA11" i="1"/>
  <c r="DV11" i="1"/>
  <c r="DU11" i="1"/>
  <c r="DT11" i="1"/>
  <c r="DS11" i="1"/>
  <c r="DR11" i="1"/>
  <c r="DQ11" i="1"/>
  <c r="DP11" i="1"/>
  <c r="DO11" i="1"/>
  <c r="DN11" i="1"/>
  <c r="DK11" i="1"/>
  <c r="DJ11" i="1"/>
  <c r="DI11" i="1"/>
  <c r="DH11" i="1"/>
  <c r="DG11" i="1"/>
  <c r="DF11" i="1"/>
  <c r="DE11" i="1"/>
  <c r="DD11" i="1"/>
  <c r="DC11" i="1"/>
  <c r="DB11" i="1"/>
  <c r="DA11" i="1"/>
  <c r="CV11" i="1"/>
  <c r="CU11" i="1"/>
  <c r="CT11" i="1"/>
  <c r="CS11" i="1"/>
  <c r="GN11" i="1" s="1"/>
  <c r="CR11" i="1"/>
  <c r="GM11" i="1" s="1"/>
  <c r="CQ11" i="1"/>
  <c r="GL11" i="1" s="1"/>
  <c r="CP11" i="1"/>
  <c r="GJ11" i="1" s="1"/>
  <c r="GK11" i="1" s="1"/>
  <c r="CO11" i="1"/>
  <c r="DZ11" i="1" s="1"/>
  <c r="CN11" i="1"/>
  <c r="DY11" i="1" s="1"/>
  <c r="CM11" i="1"/>
  <c r="DX11" i="1" s="1"/>
  <c r="CL11" i="1"/>
  <c r="DW11" i="1" s="1"/>
  <c r="CG11" i="1" a="1"/>
  <c r="CG11" i="1" s="1"/>
  <c r="CF11" i="1"/>
  <c r="AV11" i="1"/>
  <c r="G11" i="1"/>
  <c r="IL126" i="1"/>
  <c r="HX126" i="1" a="1"/>
  <c r="HX126" i="1" s="1"/>
  <c r="IW126" i="1" s="1"/>
  <c r="HW126" i="1" a="1"/>
  <c r="HW126" i="1" s="1"/>
  <c r="IV126" i="1" s="1"/>
  <c r="HV126" i="1" a="1"/>
  <c r="HV126" i="1" s="1"/>
  <c r="IU126" i="1" s="1"/>
  <c r="HU126" i="1" a="1"/>
  <c r="HU126" i="1" s="1"/>
  <c r="IT126" i="1" s="1"/>
  <c r="HT126" i="1" a="1"/>
  <c r="HT126" i="1" s="1"/>
  <c r="IS126" i="1" s="1"/>
  <c r="HS126" i="1" a="1"/>
  <c r="HS126" i="1" s="1"/>
  <c r="IR126" i="1" s="1"/>
  <c r="HR126" i="1" a="1"/>
  <c r="HR126" i="1" s="1"/>
  <c r="IQ126" i="1" s="1"/>
  <c r="HQ126" i="1" a="1"/>
  <c r="HQ126" i="1" s="1"/>
  <c r="IP126" i="1" s="1"/>
  <c r="HP126" i="1" a="1"/>
  <c r="HP126" i="1" s="1"/>
  <c r="IO126" i="1" s="1"/>
  <c r="HL126" i="1"/>
  <c r="HJ126" i="1"/>
  <c r="HH126" i="1"/>
  <c r="HB126" i="1"/>
  <c r="HA126" i="1"/>
  <c r="GZ126" i="1"/>
  <c r="GY126" i="1"/>
  <c r="GX126" i="1"/>
  <c r="GW126" i="1"/>
  <c r="GV126" i="1"/>
  <c r="GU126" i="1"/>
  <c r="GT126" i="1"/>
  <c r="GP126" i="1"/>
  <c r="GI126" i="1"/>
  <c r="GH126" i="1"/>
  <c r="GG126" i="1"/>
  <c r="GF126" i="1"/>
  <c r="GE126" i="1"/>
  <c r="GD126" i="1"/>
  <c r="GC126" i="1"/>
  <c r="GB126" i="1"/>
  <c r="GA126" i="1"/>
  <c r="FZ126" i="1"/>
  <c r="FY126" i="1"/>
  <c r="FX126" i="1"/>
  <c r="FW126" i="1"/>
  <c r="FV126" i="1"/>
  <c r="FU126" i="1"/>
  <c r="FT126" i="1"/>
  <c r="FS126" i="1"/>
  <c r="FR126" i="1"/>
  <c r="FQ126" i="1"/>
  <c r="FJ126" i="1"/>
  <c r="FI126" i="1"/>
  <c r="FH126" i="1"/>
  <c r="FG126" i="1"/>
  <c r="FF126" i="1"/>
  <c r="FP126" i="1" s="1"/>
  <c r="FE126" i="1"/>
  <c r="FD126" i="1"/>
  <c r="FC126" i="1"/>
  <c r="FB126" i="1"/>
  <c r="FA126" i="1"/>
  <c r="EZ126" i="1"/>
  <c r="EY126" i="1"/>
  <c r="EX126" i="1"/>
  <c r="EW126" i="1"/>
  <c r="EV126" i="1"/>
  <c r="EU126" i="1"/>
  <c r="ET126" i="1"/>
  <c r="ES126" i="1"/>
  <c r="ER126" i="1"/>
  <c r="EQ126" i="1"/>
  <c r="EP126" i="1"/>
  <c r="EO126" i="1"/>
  <c r="EN126" i="1"/>
  <c r="EM126" i="1"/>
  <c r="EL126" i="1"/>
  <c r="EK126" i="1"/>
  <c r="EJ126" i="1"/>
  <c r="EI126" i="1"/>
  <c r="EH126" i="1"/>
  <c r="EG126" i="1"/>
  <c r="EF126" i="1"/>
  <c r="EE126" i="1"/>
  <c r="ED126" i="1"/>
  <c r="EC126" i="1"/>
  <c r="EB126" i="1"/>
  <c r="EA126" i="1"/>
  <c r="DV126" i="1"/>
  <c r="DU126" i="1"/>
  <c r="DT126" i="1"/>
  <c r="DS126" i="1"/>
  <c r="DR126" i="1"/>
  <c r="DQ126" i="1"/>
  <c r="DP126" i="1"/>
  <c r="DO126" i="1"/>
  <c r="DN126" i="1"/>
  <c r="DK126" i="1"/>
  <c r="DJ126" i="1"/>
  <c r="DI126" i="1"/>
  <c r="DH126" i="1"/>
  <c r="DG126" i="1"/>
  <c r="DF126" i="1"/>
  <c r="DE126" i="1"/>
  <c r="DD126" i="1"/>
  <c r="DC126" i="1"/>
  <c r="DB126" i="1"/>
  <c r="DA126" i="1"/>
  <c r="CV126" i="1"/>
  <c r="CU126" i="1"/>
  <c r="CT126" i="1"/>
  <c r="CS126" i="1"/>
  <c r="GN126" i="1" s="1"/>
  <c r="CR126" i="1"/>
  <c r="GM126" i="1" s="1"/>
  <c r="CQ126" i="1"/>
  <c r="GL126" i="1" s="1"/>
  <c r="CP126" i="1"/>
  <c r="GJ126" i="1" s="1"/>
  <c r="GK126" i="1" s="1"/>
  <c r="CO126" i="1"/>
  <c r="DZ126" i="1" s="1"/>
  <c r="CN126" i="1"/>
  <c r="DY126" i="1" s="1"/>
  <c r="CM126" i="1"/>
  <c r="DX126" i="1" s="1"/>
  <c r="CL126" i="1"/>
  <c r="DW126" i="1" s="1"/>
  <c r="CG126" i="1" a="1"/>
  <c r="CG126" i="1" s="1"/>
  <c r="CF126" i="1"/>
  <c r="AV126" i="1"/>
  <c r="N126" i="1"/>
  <c r="G126" i="1"/>
  <c r="IL125" i="1"/>
  <c r="HX125" i="1" a="1"/>
  <c r="HX125" i="1" s="1"/>
  <c r="IW125" i="1" s="1"/>
  <c r="HW125" i="1" a="1"/>
  <c r="HW125" i="1" s="1"/>
  <c r="IV125" i="1" s="1"/>
  <c r="HV125" i="1" a="1"/>
  <c r="HV125" i="1" s="1"/>
  <c r="IU125" i="1" s="1"/>
  <c r="HU125" i="1" a="1"/>
  <c r="HU125" i="1" s="1"/>
  <c r="IT125" i="1" s="1"/>
  <c r="HT125" i="1" a="1"/>
  <c r="HT125" i="1" s="1"/>
  <c r="IS125" i="1" s="1"/>
  <c r="HS125" i="1" a="1"/>
  <c r="HS125" i="1" s="1"/>
  <c r="IR125" i="1" s="1"/>
  <c r="HR125" i="1" a="1"/>
  <c r="HR125" i="1" s="1"/>
  <c r="IQ125" i="1" s="1"/>
  <c r="HQ125" i="1" a="1"/>
  <c r="HQ125" i="1" s="1"/>
  <c r="IP125" i="1" s="1"/>
  <c r="HP125" i="1" a="1"/>
  <c r="HP125" i="1" s="1"/>
  <c r="HL125" i="1"/>
  <c r="HJ125" i="1"/>
  <c r="HH125" i="1"/>
  <c r="HI125" i="1" s="1"/>
  <c r="HB125" i="1"/>
  <c r="HA125" i="1"/>
  <c r="GZ125" i="1"/>
  <c r="GY125" i="1"/>
  <c r="GX125" i="1"/>
  <c r="GW125" i="1"/>
  <c r="GV125" i="1"/>
  <c r="GU125" i="1"/>
  <c r="GT125" i="1"/>
  <c r="GP125" i="1"/>
  <c r="GI125" i="1"/>
  <c r="GH125" i="1"/>
  <c r="GG125" i="1"/>
  <c r="GF125" i="1"/>
  <c r="GE125" i="1"/>
  <c r="GD125" i="1"/>
  <c r="GC125" i="1"/>
  <c r="GB125" i="1"/>
  <c r="GA125" i="1"/>
  <c r="FZ125" i="1"/>
  <c r="FY125" i="1"/>
  <c r="FX125" i="1"/>
  <c r="FW125" i="1"/>
  <c r="FV125" i="1"/>
  <c r="FU125" i="1"/>
  <c r="FT125" i="1"/>
  <c r="FS125" i="1"/>
  <c r="FR125" i="1"/>
  <c r="FQ125" i="1"/>
  <c r="FJ125" i="1"/>
  <c r="FI125" i="1"/>
  <c r="FH125" i="1"/>
  <c r="FG125" i="1"/>
  <c r="FF125" i="1"/>
  <c r="FP125" i="1" s="1"/>
  <c r="FE125" i="1"/>
  <c r="FD125" i="1"/>
  <c r="FC125" i="1"/>
  <c r="FB125" i="1"/>
  <c r="FA125" i="1"/>
  <c r="EZ125" i="1"/>
  <c r="EY125" i="1"/>
  <c r="EX125" i="1"/>
  <c r="EW125" i="1"/>
  <c r="EV125" i="1"/>
  <c r="EU125" i="1"/>
  <c r="ET125" i="1"/>
  <c r="ES125" i="1"/>
  <c r="ER125" i="1"/>
  <c r="EQ125" i="1"/>
  <c r="EP125" i="1"/>
  <c r="EO125" i="1"/>
  <c r="EN125" i="1"/>
  <c r="EM125" i="1"/>
  <c r="EL125" i="1"/>
  <c r="EK125" i="1"/>
  <c r="EJ125" i="1"/>
  <c r="EI125" i="1"/>
  <c r="EH125" i="1"/>
  <c r="EG125" i="1"/>
  <c r="EF125" i="1"/>
  <c r="EE125" i="1"/>
  <c r="ED125" i="1"/>
  <c r="EC125" i="1"/>
  <c r="EB125" i="1"/>
  <c r="EA125" i="1"/>
  <c r="DV125" i="1"/>
  <c r="DU125" i="1"/>
  <c r="DT125" i="1"/>
  <c r="DS125" i="1"/>
  <c r="DR125" i="1"/>
  <c r="DQ125" i="1"/>
  <c r="DP125" i="1"/>
  <c r="DO125" i="1"/>
  <c r="DN125" i="1"/>
  <c r="DK125" i="1"/>
  <c r="DJ125" i="1"/>
  <c r="DI125" i="1"/>
  <c r="DH125" i="1"/>
  <c r="DG125" i="1"/>
  <c r="DF125" i="1"/>
  <c r="DE125" i="1"/>
  <c r="DD125" i="1"/>
  <c r="DC125" i="1"/>
  <c r="DB125" i="1"/>
  <c r="DA125" i="1"/>
  <c r="CV125" i="1"/>
  <c r="CU125" i="1"/>
  <c r="CT125" i="1"/>
  <c r="CS125" i="1"/>
  <c r="GN125" i="1" s="1"/>
  <c r="CR125" i="1"/>
  <c r="GM125" i="1" s="1"/>
  <c r="CQ125" i="1"/>
  <c r="GL125" i="1" s="1"/>
  <c r="CP125" i="1"/>
  <c r="GJ125" i="1" s="1"/>
  <c r="GK125" i="1" s="1"/>
  <c r="CO125" i="1"/>
  <c r="DZ125" i="1" s="1"/>
  <c r="CN125" i="1"/>
  <c r="DY125" i="1" s="1"/>
  <c r="CM125" i="1"/>
  <c r="DX125" i="1" s="1"/>
  <c r="CL125" i="1"/>
  <c r="DW125" i="1" s="1"/>
  <c r="CG125" i="1" a="1"/>
  <c r="CG125" i="1" s="1"/>
  <c r="IM125" i="1" s="1"/>
  <c r="CF125" i="1"/>
  <c r="AV125" i="1"/>
  <c r="N125" i="1"/>
  <c r="G125" i="1"/>
  <c r="IL124" i="1"/>
  <c r="HX124" i="1" a="1"/>
  <c r="HX124" i="1" s="1"/>
  <c r="IW124" i="1" s="1"/>
  <c r="HW124" i="1" a="1"/>
  <c r="HW124" i="1" s="1"/>
  <c r="IV124" i="1" s="1"/>
  <c r="HV124" i="1" a="1"/>
  <c r="HV124" i="1" s="1"/>
  <c r="IU124" i="1" s="1"/>
  <c r="HU124" i="1" a="1"/>
  <c r="HU124" i="1" s="1"/>
  <c r="IT124" i="1" s="1"/>
  <c r="HT124" i="1" a="1"/>
  <c r="HT124" i="1" s="1"/>
  <c r="IS124" i="1" s="1"/>
  <c r="HS124" i="1" a="1"/>
  <c r="HS124" i="1" s="1"/>
  <c r="IR124" i="1" s="1"/>
  <c r="HR124" i="1" a="1"/>
  <c r="HR124" i="1" s="1"/>
  <c r="IQ124" i="1" s="1"/>
  <c r="HQ124" i="1" a="1"/>
  <c r="HQ124" i="1" s="1"/>
  <c r="IP124" i="1" s="1"/>
  <c r="HP124" i="1" a="1"/>
  <c r="HP124" i="1" s="1"/>
  <c r="IO124" i="1" s="1"/>
  <c r="HL124" i="1"/>
  <c r="HJ124" i="1"/>
  <c r="HH124" i="1"/>
  <c r="HB124" i="1"/>
  <c r="HA124" i="1"/>
  <c r="GZ124" i="1"/>
  <c r="GY124" i="1"/>
  <c r="GX124" i="1"/>
  <c r="GW124" i="1"/>
  <c r="GV124" i="1"/>
  <c r="GU124" i="1"/>
  <c r="GT124" i="1"/>
  <c r="GP124" i="1"/>
  <c r="GI124" i="1"/>
  <c r="GH124" i="1"/>
  <c r="GG124" i="1"/>
  <c r="GF124" i="1"/>
  <c r="GE124" i="1"/>
  <c r="GD124" i="1"/>
  <c r="GC124" i="1"/>
  <c r="GB124" i="1"/>
  <c r="GA124" i="1"/>
  <c r="FZ124" i="1"/>
  <c r="FY124" i="1"/>
  <c r="FX124" i="1"/>
  <c r="FW124" i="1"/>
  <c r="FV124" i="1"/>
  <c r="FU124" i="1"/>
  <c r="FT124" i="1"/>
  <c r="FS124" i="1"/>
  <c r="FR124" i="1"/>
  <c r="FQ124" i="1"/>
  <c r="FJ124" i="1"/>
  <c r="FI124" i="1"/>
  <c r="FH124" i="1"/>
  <c r="FG124" i="1"/>
  <c r="FF124" i="1"/>
  <c r="FP124" i="1" s="1"/>
  <c r="FE124" i="1"/>
  <c r="FD124" i="1"/>
  <c r="FC124" i="1"/>
  <c r="FB124" i="1"/>
  <c r="FA124" i="1"/>
  <c r="EZ124" i="1"/>
  <c r="EY124" i="1"/>
  <c r="EX124" i="1"/>
  <c r="EW124" i="1"/>
  <c r="EV124" i="1"/>
  <c r="EU124" i="1"/>
  <c r="ET124" i="1"/>
  <c r="ES124" i="1"/>
  <c r="ER124" i="1"/>
  <c r="EQ124" i="1"/>
  <c r="EP124" i="1"/>
  <c r="EO124" i="1"/>
  <c r="EN124" i="1"/>
  <c r="EM124" i="1"/>
  <c r="EL124" i="1"/>
  <c r="EK124" i="1"/>
  <c r="EJ124" i="1"/>
  <c r="EI124" i="1"/>
  <c r="EH124" i="1"/>
  <c r="EG124" i="1"/>
  <c r="EF124" i="1"/>
  <c r="EE124" i="1"/>
  <c r="ED124" i="1"/>
  <c r="EC124" i="1"/>
  <c r="EB124" i="1"/>
  <c r="EA124" i="1"/>
  <c r="DV124" i="1"/>
  <c r="DU124" i="1"/>
  <c r="DT124" i="1"/>
  <c r="DS124" i="1"/>
  <c r="DR124" i="1"/>
  <c r="DQ124" i="1"/>
  <c r="DP124" i="1"/>
  <c r="DO124" i="1"/>
  <c r="DN124" i="1"/>
  <c r="DK124" i="1"/>
  <c r="DJ124" i="1"/>
  <c r="DI124" i="1"/>
  <c r="DH124" i="1"/>
  <c r="DG124" i="1"/>
  <c r="DF124" i="1"/>
  <c r="DE124" i="1"/>
  <c r="DD124" i="1"/>
  <c r="DC124" i="1"/>
  <c r="DB124" i="1"/>
  <c r="DA124" i="1"/>
  <c r="CV124" i="1"/>
  <c r="CU124" i="1"/>
  <c r="CT124" i="1"/>
  <c r="CS124" i="1"/>
  <c r="GN124" i="1" s="1"/>
  <c r="CR124" i="1"/>
  <c r="GM124" i="1" s="1"/>
  <c r="CQ124" i="1"/>
  <c r="GL124" i="1" s="1"/>
  <c r="CP124" i="1"/>
  <c r="GJ124" i="1" s="1"/>
  <c r="GK124" i="1" s="1"/>
  <c r="CO124" i="1"/>
  <c r="DZ124" i="1" s="1"/>
  <c r="CN124" i="1"/>
  <c r="DY124" i="1" s="1"/>
  <c r="CM124" i="1"/>
  <c r="DX124" i="1" s="1"/>
  <c r="CL124" i="1"/>
  <c r="DW124" i="1" s="1"/>
  <c r="CG124" i="1" a="1"/>
  <c r="CG124" i="1" s="1"/>
  <c r="CF124" i="1"/>
  <c r="AV124" i="1"/>
  <c r="N124" i="1"/>
  <c r="G124" i="1"/>
  <c r="IL123" i="1"/>
  <c r="HX123" i="1" a="1"/>
  <c r="HX123" i="1" s="1"/>
  <c r="IW123" i="1" s="1"/>
  <c r="HW123" i="1" a="1"/>
  <c r="HW123" i="1" s="1"/>
  <c r="IV123" i="1" s="1"/>
  <c r="HV123" i="1" a="1"/>
  <c r="HV123" i="1" s="1"/>
  <c r="IU123" i="1" s="1"/>
  <c r="HU123" i="1" a="1"/>
  <c r="HU123" i="1" s="1"/>
  <c r="IT123" i="1" s="1"/>
  <c r="HT123" i="1" a="1"/>
  <c r="HT123" i="1" s="1"/>
  <c r="IS123" i="1" s="1"/>
  <c r="HS123" i="1" a="1"/>
  <c r="HS123" i="1" s="1"/>
  <c r="IR123" i="1" s="1"/>
  <c r="HR123" i="1" a="1"/>
  <c r="HR123" i="1" s="1"/>
  <c r="IQ123" i="1" s="1"/>
  <c r="HQ123" i="1" a="1"/>
  <c r="HQ123" i="1" s="1"/>
  <c r="IP123" i="1" s="1"/>
  <c r="HP123" i="1" a="1"/>
  <c r="HP123" i="1" s="1"/>
  <c r="IO123" i="1" s="1"/>
  <c r="HL123" i="1"/>
  <c r="HJ123" i="1"/>
  <c r="HH123" i="1"/>
  <c r="HI123" i="1" s="1"/>
  <c r="HB123" i="1"/>
  <c r="HA123" i="1"/>
  <c r="GZ123" i="1"/>
  <c r="GY123" i="1"/>
  <c r="GX123" i="1"/>
  <c r="GW123" i="1"/>
  <c r="GV123" i="1"/>
  <c r="GU123" i="1"/>
  <c r="GT123" i="1"/>
  <c r="GP123" i="1"/>
  <c r="GI123" i="1"/>
  <c r="GH123" i="1"/>
  <c r="GG123" i="1"/>
  <c r="GF123" i="1"/>
  <c r="GE123" i="1"/>
  <c r="GD123" i="1"/>
  <c r="GC123" i="1"/>
  <c r="GB123" i="1"/>
  <c r="GA123" i="1"/>
  <c r="FZ123" i="1"/>
  <c r="FY123" i="1"/>
  <c r="FX123" i="1"/>
  <c r="FW123" i="1"/>
  <c r="FV123" i="1"/>
  <c r="FU123" i="1"/>
  <c r="FT123" i="1"/>
  <c r="FS123" i="1"/>
  <c r="FR123" i="1"/>
  <c r="FQ123" i="1"/>
  <c r="FJ123" i="1"/>
  <c r="FI123" i="1"/>
  <c r="FH123" i="1"/>
  <c r="FG123" i="1"/>
  <c r="FF123" i="1"/>
  <c r="FP123" i="1" s="1"/>
  <c r="FE123" i="1"/>
  <c r="FD123" i="1"/>
  <c r="FC123" i="1"/>
  <c r="FB123" i="1"/>
  <c r="FA123" i="1"/>
  <c r="EZ123" i="1"/>
  <c r="EY123" i="1"/>
  <c r="EX123" i="1"/>
  <c r="EW123" i="1"/>
  <c r="EV123" i="1"/>
  <c r="EU123" i="1"/>
  <c r="ET123" i="1"/>
  <c r="ES123" i="1"/>
  <c r="ER123" i="1"/>
  <c r="EQ123" i="1"/>
  <c r="EP123" i="1"/>
  <c r="EO123" i="1"/>
  <c r="EN123" i="1"/>
  <c r="EM123" i="1"/>
  <c r="EL123" i="1"/>
  <c r="EK123" i="1"/>
  <c r="EJ123" i="1"/>
  <c r="EI123" i="1"/>
  <c r="EH123" i="1"/>
  <c r="EG123" i="1"/>
  <c r="EF123" i="1"/>
  <c r="EE123" i="1"/>
  <c r="ED123" i="1"/>
  <c r="EC123" i="1"/>
  <c r="EB123" i="1"/>
  <c r="EA123" i="1"/>
  <c r="DV123" i="1"/>
  <c r="DU123" i="1"/>
  <c r="DT123" i="1"/>
  <c r="DS123" i="1"/>
  <c r="DR123" i="1"/>
  <c r="DQ123" i="1"/>
  <c r="DP123" i="1"/>
  <c r="DO123" i="1"/>
  <c r="DN123" i="1"/>
  <c r="DK123" i="1"/>
  <c r="DJ123" i="1"/>
  <c r="DI123" i="1"/>
  <c r="DH123" i="1"/>
  <c r="DG123" i="1"/>
  <c r="DF123" i="1"/>
  <c r="DE123" i="1"/>
  <c r="DD123" i="1"/>
  <c r="DC123" i="1"/>
  <c r="DB123" i="1"/>
  <c r="DA123" i="1"/>
  <c r="CV123" i="1"/>
  <c r="CU123" i="1"/>
  <c r="CT123" i="1"/>
  <c r="CS123" i="1"/>
  <c r="GN123" i="1" s="1"/>
  <c r="CR123" i="1"/>
  <c r="GM123" i="1" s="1"/>
  <c r="CQ123" i="1"/>
  <c r="GL123" i="1" s="1"/>
  <c r="CP123" i="1"/>
  <c r="GJ123" i="1" s="1"/>
  <c r="GK123" i="1" s="1"/>
  <c r="CO123" i="1"/>
  <c r="DZ123" i="1" s="1"/>
  <c r="CN123" i="1"/>
  <c r="DY123" i="1" s="1"/>
  <c r="CM123" i="1"/>
  <c r="DX123" i="1" s="1"/>
  <c r="CL123" i="1"/>
  <c r="DW123" i="1" s="1"/>
  <c r="CG123" i="1" a="1"/>
  <c r="CG123" i="1" s="1"/>
  <c r="CI123" i="1" s="1"/>
  <c r="CX123" i="1" s="1"/>
  <c r="CF123" i="1"/>
  <c r="AV123" i="1"/>
  <c r="AX123" i="1" s="1"/>
  <c r="N123" i="1"/>
  <c r="G123" i="1"/>
  <c r="IL122" i="1"/>
  <c r="HX122" i="1" a="1"/>
  <c r="HX122" i="1" s="1"/>
  <c r="IW122" i="1" s="1"/>
  <c r="HW122" i="1" a="1"/>
  <c r="HW122" i="1" s="1"/>
  <c r="IV122" i="1" s="1"/>
  <c r="HV122" i="1" a="1"/>
  <c r="HV122" i="1" s="1"/>
  <c r="IU122" i="1" s="1"/>
  <c r="HU122" i="1" a="1"/>
  <c r="HU122" i="1" s="1"/>
  <c r="IT122" i="1" s="1"/>
  <c r="HT122" i="1" a="1"/>
  <c r="HT122" i="1" s="1"/>
  <c r="IS122" i="1" s="1"/>
  <c r="HS122" i="1" a="1"/>
  <c r="HS122" i="1" s="1"/>
  <c r="IR122" i="1" s="1"/>
  <c r="HR122" i="1" a="1"/>
  <c r="HR122" i="1" s="1"/>
  <c r="IQ122" i="1" s="1"/>
  <c r="HQ122" i="1" a="1"/>
  <c r="HQ122" i="1" s="1"/>
  <c r="IP122" i="1" s="1"/>
  <c r="HP122" i="1" a="1"/>
  <c r="HP122" i="1" s="1"/>
  <c r="IO122" i="1" s="1"/>
  <c r="HL122" i="1"/>
  <c r="HJ122" i="1"/>
  <c r="HH122" i="1"/>
  <c r="HB122" i="1"/>
  <c r="HA122" i="1"/>
  <c r="GZ122" i="1"/>
  <c r="GY122" i="1"/>
  <c r="GX122" i="1"/>
  <c r="GW122" i="1"/>
  <c r="GV122" i="1"/>
  <c r="GU122" i="1"/>
  <c r="GT122" i="1"/>
  <c r="GP122" i="1"/>
  <c r="GI122" i="1"/>
  <c r="GH122" i="1"/>
  <c r="GG122" i="1"/>
  <c r="GF122" i="1"/>
  <c r="GE122" i="1"/>
  <c r="GD122" i="1"/>
  <c r="GC122" i="1"/>
  <c r="GB122" i="1"/>
  <c r="GA122" i="1"/>
  <c r="FZ122" i="1"/>
  <c r="FY122" i="1"/>
  <c r="FX122" i="1"/>
  <c r="FW122" i="1"/>
  <c r="FV122" i="1"/>
  <c r="FU122" i="1"/>
  <c r="FT122" i="1"/>
  <c r="FS122" i="1"/>
  <c r="FR122" i="1"/>
  <c r="FQ122" i="1"/>
  <c r="FJ122" i="1"/>
  <c r="FI122" i="1"/>
  <c r="FH122" i="1"/>
  <c r="FG122" i="1"/>
  <c r="FF122" i="1"/>
  <c r="FP122" i="1" s="1"/>
  <c r="FE122" i="1"/>
  <c r="FD122" i="1"/>
  <c r="FC122" i="1"/>
  <c r="FB122" i="1"/>
  <c r="FA122" i="1"/>
  <c r="EZ122" i="1"/>
  <c r="EY122" i="1"/>
  <c r="EX122" i="1"/>
  <c r="EW122" i="1"/>
  <c r="EV122" i="1"/>
  <c r="EU122" i="1"/>
  <c r="ET122" i="1"/>
  <c r="ES122" i="1"/>
  <c r="ER122" i="1"/>
  <c r="EQ122" i="1"/>
  <c r="EP122" i="1"/>
  <c r="EO122" i="1"/>
  <c r="EN122" i="1"/>
  <c r="EM122" i="1"/>
  <c r="EL122" i="1"/>
  <c r="EK122" i="1"/>
  <c r="EJ122" i="1"/>
  <c r="EI122" i="1"/>
  <c r="EH122" i="1"/>
  <c r="EG122" i="1"/>
  <c r="EF122" i="1"/>
  <c r="EE122" i="1"/>
  <c r="ED122" i="1"/>
  <c r="EC122" i="1"/>
  <c r="EB122" i="1"/>
  <c r="EA122" i="1"/>
  <c r="DV122" i="1"/>
  <c r="DU122" i="1"/>
  <c r="DT122" i="1"/>
  <c r="DS122" i="1"/>
  <c r="DR122" i="1"/>
  <c r="DQ122" i="1"/>
  <c r="DP122" i="1"/>
  <c r="DO122" i="1"/>
  <c r="DN122" i="1"/>
  <c r="DK122" i="1"/>
  <c r="DJ122" i="1"/>
  <c r="DI122" i="1"/>
  <c r="DH122" i="1"/>
  <c r="DG122" i="1"/>
  <c r="DF122" i="1"/>
  <c r="DE122" i="1"/>
  <c r="DD122" i="1"/>
  <c r="DC122" i="1"/>
  <c r="DB122" i="1"/>
  <c r="DA122" i="1"/>
  <c r="CV122" i="1"/>
  <c r="CU122" i="1"/>
  <c r="CT122" i="1"/>
  <c r="CS122" i="1"/>
  <c r="GN122" i="1" s="1"/>
  <c r="CR122" i="1"/>
  <c r="GM122" i="1" s="1"/>
  <c r="CQ122" i="1"/>
  <c r="GL122" i="1" s="1"/>
  <c r="CP122" i="1"/>
  <c r="GJ122" i="1" s="1"/>
  <c r="GK122" i="1" s="1"/>
  <c r="CO122" i="1"/>
  <c r="DZ122" i="1" s="1"/>
  <c r="CN122" i="1"/>
  <c r="DY122" i="1" s="1"/>
  <c r="CM122" i="1"/>
  <c r="DX122" i="1" s="1"/>
  <c r="CL122" i="1"/>
  <c r="DW122" i="1" s="1"/>
  <c r="CG122" i="1" a="1"/>
  <c r="CG122" i="1" s="1"/>
  <c r="CF122" i="1"/>
  <c r="AV122" i="1"/>
  <c r="N122" i="1"/>
  <c r="G122" i="1"/>
  <c r="IL121" i="1"/>
  <c r="HX121" i="1" a="1"/>
  <c r="HX121" i="1" s="1"/>
  <c r="IW121" i="1" s="1"/>
  <c r="HW121" i="1" a="1"/>
  <c r="HW121" i="1" s="1"/>
  <c r="IV121" i="1" s="1"/>
  <c r="HV121" i="1" a="1"/>
  <c r="HV121" i="1" s="1"/>
  <c r="IU121" i="1" s="1"/>
  <c r="HU121" i="1" a="1"/>
  <c r="HU121" i="1" s="1"/>
  <c r="IT121" i="1" s="1"/>
  <c r="HT121" i="1" a="1"/>
  <c r="HT121" i="1" s="1"/>
  <c r="IS121" i="1" s="1"/>
  <c r="HS121" i="1" a="1"/>
  <c r="HS121" i="1" s="1"/>
  <c r="IR121" i="1" s="1"/>
  <c r="HR121" i="1" a="1"/>
  <c r="HR121" i="1" s="1"/>
  <c r="IQ121" i="1" s="1"/>
  <c r="HQ121" i="1" a="1"/>
  <c r="HQ121" i="1" s="1"/>
  <c r="IP121" i="1" s="1"/>
  <c r="HP121" i="1" a="1"/>
  <c r="HP121" i="1" s="1"/>
  <c r="IO121" i="1" s="1"/>
  <c r="HL121" i="1"/>
  <c r="HJ121" i="1"/>
  <c r="HH121" i="1"/>
  <c r="HI121" i="1" s="1"/>
  <c r="HB121" i="1"/>
  <c r="HA121" i="1"/>
  <c r="GZ121" i="1"/>
  <c r="GY121" i="1"/>
  <c r="GX121" i="1"/>
  <c r="GW121" i="1"/>
  <c r="GV121" i="1"/>
  <c r="GU121" i="1"/>
  <c r="GT121" i="1"/>
  <c r="GP121" i="1"/>
  <c r="GI121" i="1"/>
  <c r="GH121" i="1"/>
  <c r="GG121" i="1"/>
  <c r="GF121" i="1"/>
  <c r="GE121" i="1"/>
  <c r="GD121" i="1"/>
  <c r="GC121" i="1"/>
  <c r="GB121" i="1"/>
  <c r="GA121" i="1"/>
  <c r="FZ121" i="1"/>
  <c r="FY121" i="1"/>
  <c r="FX121" i="1"/>
  <c r="FW121" i="1"/>
  <c r="FV121" i="1"/>
  <c r="FU121" i="1"/>
  <c r="FT121" i="1"/>
  <c r="FS121" i="1"/>
  <c r="FR121" i="1"/>
  <c r="FQ121" i="1"/>
  <c r="FJ121" i="1"/>
  <c r="FI121" i="1"/>
  <c r="FH121" i="1"/>
  <c r="FG121" i="1"/>
  <c r="FF121" i="1"/>
  <c r="FP121" i="1" s="1"/>
  <c r="FE121" i="1"/>
  <c r="FD121" i="1"/>
  <c r="FC121" i="1"/>
  <c r="FB121" i="1"/>
  <c r="FA121" i="1"/>
  <c r="EZ121" i="1"/>
  <c r="EY121" i="1"/>
  <c r="EX121" i="1"/>
  <c r="EW121" i="1"/>
  <c r="EV121" i="1"/>
  <c r="EU121" i="1"/>
  <c r="ET121" i="1"/>
  <c r="ES121" i="1"/>
  <c r="ER121" i="1"/>
  <c r="EQ121" i="1"/>
  <c r="EP121" i="1"/>
  <c r="EO121" i="1"/>
  <c r="EN121" i="1"/>
  <c r="EM121" i="1"/>
  <c r="EL121" i="1"/>
  <c r="EK121" i="1"/>
  <c r="EJ121" i="1"/>
  <c r="EI121" i="1"/>
  <c r="EH121" i="1"/>
  <c r="EG121" i="1"/>
  <c r="EF121" i="1"/>
  <c r="EE121" i="1"/>
  <c r="ED121" i="1"/>
  <c r="EC121" i="1"/>
  <c r="EB121" i="1"/>
  <c r="EA121" i="1"/>
  <c r="DV121" i="1"/>
  <c r="DU121" i="1"/>
  <c r="DT121" i="1"/>
  <c r="DS121" i="1"/>
  <c r="DR121" i="1"/>
  <c r="DQ121" i="1"/>
  <c r="DP121" i="1"/>
  <c r="DO121" i="1"/>
  <c r="DN121" i="1"/>
  <c r="DK121" i="1"/>
  <c r="DJ121" i="1"/>
  <c r="DI121" i="1"/>
  <c r="DH121" i="1"/>
  <c r="DG121" i="1"/>
  <c r="DF121" i="1"/>
  <c r="DE121" i="1"/>
  <c r="DD121" i="1"/>
  <c r="DC121" i="1"/>
  <c r="DB121" i="1"/>
  <c r="DA121" i="1"/>
  <c r="CV121" i="1"/>
  <c r="CU121" i="1"/>
  <c r="CT121" i="1"/>
  <c r="CS121" i="1"/>
  <c r="GN121" i="1" s="1"/>
  <c r="CR121" i="1"/>
  <c r="GM121" i="1" s="1"/>
  <c r="CQ121" i="1"/>
  <c r="GL121" i="1" s="1"/>
  <c r="CP121" i="1"/>
  <c r="GJ121" i="1" s="1"/>
  <c r="GK121" i="1" s="1"/>
  <c r="CO121" i="1"/>
  <c r="DZ121" i="1" s="1"/>
  <c r="CN121" i="1"/>
  <c r="DY121" i="1" s="1"/>
  <c r="CM121" i="1"/>
  <c r="DX121" i="1" s="1"/>
  <c r="CL121" i="1"/>
  <c r="DW121" i="1" s="1"/>
  <c r="CG121" i="1" a="1"/>
  <c r="CG121" i="1" s="1"/>
  <c r="IM121" i="1" s="1"/>
  <c r="CF121" i="1"/>
  <c r="AV121" i="1"/>
  <c r="N121" i="1"/>
  <c r="G121" i="1"/>
  <c r="IL120" i="1"/>
  <c r="HX120" i="1" a="1"/>
  <c r="HX120" i="1" s="1"/>
  <c r="IW120" i="1" s="1"/>
  <c r="HW120" i="1" a="1"/>
  <c r="HW120" i="1" s="1"/>
  <c r="IV120" i="1" s="1"/>
  <c r="HV120" i="1" a="1"/>
  <c r="HV120" i="1" s="1"/>
  <c r="IU120" i="1" s="1"/>
  <c r="HU120" i="1" a="1"/>
  <c r="HU120" i="1" s="1"/>
  <c r="IT120" i="1" s="1"/>
  <c r="HT120" i="1" a="1"/>
  <c r="HT120" i="1" s="1"/>
  <c r="IS120" i="1" s="1"/>
  <c r="HS120" i="1" a="1"/>
  <c r="HS120" i="1" s="1"/>
  <c r="IR120" i="1" s="1"/>
  <c r="HR120" i="1" a="1"/>
  <c r="HR120" i="1" s="1"/>
  <c r="IQ120" i="1" s="1"/>
  <c r="HQ120" i="1" a="1"/>
  <c r="HQ120" i="1" s="1"/>
  <c r="IP120" i="1" s="1"/>
  <c r="HP120" i="1" a="1"/>
  <c r="HP120" i="1" s="1"/>
  <c r="IO120" i="1" s="1"/>
  <c r="HL120" i="1"/>
  <c r="HJ120" i="1"/>
  <c r="HH120" i="1"/>
  <c r="HB120" i="1"/>
  <c r="HA120" i="1"/>
  <c r="GZ120" i="1"/>
  <c r="GY120" i="1"/>
  <c r="GX120" i="1"/>
  <c r="GW120" i="1"/>
  <c r="GV120" i="1"/>
  <c r="GU120" i="1"/>
  <c r="GT120" i="1"/>
  <c r="GP120" i="1"/>
  <c r="GI120" i="1"/>
  <c r="GH120" i="1"/>
  <c r="GG120" i="1"/>
  <c r="GF120" i="1"/>
  <c r="GE120" i="1"/>
  <c r="GD120" i="1"/>
  <c r="GC120" i="1"/>
  <c r="GB120" i="1"/>
  <c r="GA120" i="1"/>
  <c r="FZ120" i="1"/>
  <c r="FY120" i="1"/>
  <c r="FX120" i="1"/>
  <c r="FW120" i="1"/>
  <c r="FV120" i="1"/>
  <c r="FU120" i="1"/>
  <c r="FT120" i="1"/>
  <c r="FS120" i="1"/>
  <c r="FR120" i="1"/>
  <c r="FQ120" i="1"/>
  <c r="FJ120" i="1"/>
  <c r="FI120" i="1"/>
  <c r="FH120" i="1"/>
  <c r="FG120" i="1"/>
  <c r="FF120" i="1"/>
  <c r="FE120" i="1"/>
  <c r="FD120" i="1"/>
  <c r="FC120" i="1"/>
  <c r="FB120" i="1"/>
  <c r="FA120" i="1"/>
  <c r="EZ120" i="1"/>
  <c r="EY120" i="1"/>
  <c r="EX120" i="1"/>
  <c r="EW120" i="1"/>
  <c r="EV120" i="1"/>
  <c r="EU120" i="1"/>
  <c r="ET120" i="1"/>
  <c r="ES120" i="1"/>
  <c r="ER120" i="1"/>
  <c r="EQ120" i="1"/>
  <c r="EP120" i="1"/>
  <c r="EO120" i="1"/>
  <c r="EN120" i="1"/>
  <c r="EM120" i="1"/>
  <c r="EL120" i="1"/>
  <c r="EK120" i="1"/>
  <c r="EJ120" i="1"/>
  <c r="EI120" i="1"/>
  <c r="EH120" i="1"/>
  <c r="EG120" i="1"/>
  <c r="EF120" i="1"/>
  <c r="EE120" i="1"/>
  <c r="ED120" i="1"/>
  <c r="EC120" i="1"/>
  <c r="EB120" i="1"/>
  <c r="EA120" i="1"/>
  <c r="DV120" i="1"/>
  <c r="DU120" i="1"/>
  <c r="DT120" i="1"/>
  <c r="DS120" i="1"/>
  <c r="DR120" i="1"/>
  <c r="DQ120" i="1"/>
  <c r="DP120" i="1"/>
  <c r="DO120" i="1"/>
  <c r="DN120" i="1"/>
  <c r="DK120" i="1"/>
  <c r="DJ120" i="1"/>
  <c r="DI120" i="1"/>
  <c r="DH120" i="1"/>
  <c r="DG120" i="1"/>
  <c r="DF120" i="1"/>
  <c r="DE120" i="1"/>
  <c r="DD120" i="1"/>
  <c r="DC120" i="1"/>
  <c r="DB120" i="1"/>
  <c r="DA120" i="1"/>
  <c r="CV120" i="1"/>
  <c r="CU120" i="1"/>
  <c r="CT120" i="1"/>
  <c r="CS120" i="1"/>
  <c r="GN120" i="1" s="1"/>
  <c r="CR120" i="1"/>
  <c r="GM120" i="1" s="1"/>
  <c r="CQ120" i="1"/>
  <c r="GL120" i="1" s="1"/>
  <c r="CP120" i="1"/>
  <c r="GJ120" i="1" s="1"/>
  <c r="GK120" i="1" s="1"/>
  <c r="CO120" i="1"/>
  <c r="DZ120" i="1" s="1"/>
  <c r="CN120" i="1"/>
  <c r="DY120" i="1" s="1"/>
  <c r="CM120" i="1"/>
  <c r="DX120" i="1" s="1"/>
  <c r="CL120" i="1"/>
  <c r="DW120" i="1" s="1"/>
  <c r="CG120" i="1" a="1"/>
  <c r="CG120" i="1" s="1"/>
  <c r="CI120" i="1" s="1"/>
  <c r="CX120" i="1" s="1"/>
  <c r="CF120" i="1"/>
  <c r="AV120" i="1"/>
  <c r="N120" i="1"/>
  <c r="G120" i="1"/>
  <c r="IL119" i="1"/>
  <c r="HX119" i="1" a="1"/>
  <c r="HX119" i="1" s="1"/>
  <c r="IW119" i="1" s="1"/>
  <c r="HW119" i="1" a="1"/>
  <c r="HW119" i="1" s="1"/>
  <c r="IV119" i="1" s="1"/>
  <c r="HV119" i="1" a="1"/>
  <c r="HV119" i="1" s="1"/>
  <c r="IU119" i="1" s="1"/>
  <c r="HU119" i="1" a="1"/>
  <c r="HU119" i="1" s="1"/>
  <c r="IT119" i="1" s="1"/>
  <c r="HT119" i="1" a="1"/>
  <c r="HT119" i="1" s="1"/>
  <c r="IS119" i="1" s="1"/>
  <c r="HS119" i="1" a="1"/>
  <c r="HS119" i="1" s="1"/>
  <c r="IR119" i="1" s="1"/>
  <c r="HR119" i="1" a="1"/>
  <c r="HR119" i="1" s="1"/>
  <c r="IQ119" i="1" s="1"/>
  <c r="HQ119" i="1" a="1"/>
  <c r="HQ119" i="1" s="1"/>
  <c r="IP119" i="1" s="1"/>
  <c r="HP119" i="1" a="1"/>
  <c r="HP119" i="1" s="1"/>
  <c r="IO119" i="1" s="1"/>
  <c r="HL119" i="1"/>
  <c r="HJ119" i="1"/>
  <c r="HH119" i="1"/>
  <c r="HB119" i="1"/>
  <c r="HA119" i="1"/>
  <c r="GZ119" i="1"/>
  <c r="GY119" i="1"/>
  <c r="GX119" i="1"/>
  <c r="GW119" i="1"/>
  <c r="GV119" i="1"/>
  <c r="GU119" i="1"/>
  <c r="GT119" i="1"/>
  <c r="GP119" i="1"/>
  <c r="GI119" i="1"/>
  <c r="GH119" i="1"/>
  <c r="GG119" i="1"/>
  <c r="GF119" i="1"/>
  <c r="GE119" i="1"/>
  <c r="GD119" i="1"/>
  <c r="GC119" i="1"/>
  <c r="GB119" i="1"/>
  <c r="GA119" i="1"/>
  <c r="FZ119" i="1"/>
  <c r="FY119" i="1"/>
  <c r="FX119" i="1"/>
  <c r="FW119" i="1"/>
  <c r="FV119" i="1"/>
  <c r="FU119" i="1"/>
  <c r="FT119" i="1"/>
  <c r="FS119" i="1"/>
  <c r="FR119" i="1"/>
  <c r="FQ119" i="1"/>
  <c r="FJ119" i="1"/>
  <c r="FI119" i="1"/>
  <c r="FH119" i="1"/>
  <c r="FG119" i="1"/>
  <c r="FF119" i="1"/>
  <c r="FP119" i="1" s="1"/>
  <c r="FE119" i="1"/>
  <c r="FD119" i="1"/>
  <c r="FC119" i="1"/>
  <c r="FB119" i="1"/>
  <c r="FA119" i="1"/>
  <c r="EZ119" i="1"/>
  <c r="EY119" i="1"/>
  <c r="EX119" i="1"/>
  <c r="EW119" i="1"/>
  <c r="EV119" i="1"/>
  <c r="EU119" i="1"/>
  <c r="ET119" i="1"/>
  <c r="ES119" i="1"/>
  <c r="ER119" i="1"/>
  <c r="EQ119" i="1"/>
  <c r="EP119" i="1"/>
  <c r="EO119" i="1"/>
  <c r="EN119" i="1"/>
  <c r="EM119" i="1"/>
  <c r="EL119" i="1"/>
  <c r="EK119" i="1"/>
  <c r="EJ119" i="1"/>
  <c r="EI119" i="1"/>
  <c r="EH119" i="1"/>
  <c r="EG119" i="1"/>
  <c r="EF119" i="1"/>
  <c r="EE119" i="1"/>
  <c r="ED119" i="1"/>
  <c r="EC119" i="1"/>
  <c r="EB119" i="1"/>
  <c r="EA119" i="1"/>
  <c r="DV119" i="1"/>
  <c r="DU119" i="1"/>
  <c r="DT119" i="1"/>
  <c r="DS119" i="1"/>
  <c r="DR119" i="1"/>
  <c r="DQ119" i="1"/>
  <c r="DP119" i="1"/>
  <c r="DO119" i="1"/>
  <c r="DN119" i="1"/>
  <c r="DK119" i="1"/>
  <c r="DJ119" i="1"/>
  <c r="DI119" i="1"/>
  <c r="DH119" i="1"/>
  <c r="DG119" i="1"/>
  <c r="DF119" i="1"/>
  <c r="DE119" i="1"/>
  <c r="DD119" i="1"/>
  <c r="DC119" i="1"/>
  <c r="DB119" i="1"/>
  <c r="DA119" i="1"/>
  <c r="CV119" i="1"/>
  <c r="CU119" i="1"/>
  <c r="CT119" i="1"/>
  <c r="CS119" i="1"/>
  <c r="GN119" i="1" s="1"/>
  <c r="CR119" i="1"/>
  <c r="GM119" i="1" s="1"/>
  <c r="CQ119" i="1"/>
  <c r="GL119" i="1" s="1"/>
  <c r="CP119" i="1"/>
  <c r="GJ119" i="1" s="1"/>
  <c r="GK119" i="1" s="1"/>
  <c r="CO119" i="1"/>
  <c r="DZ119" i="1" s="1"/>
  <c r="CN119" i="1"/>
  <c r="DY119" i="1" s="1"/>
  <c r="CM119" i="1"/>
  <c r="DX119" i="1" s="1"/>
  <c r="CL119" i="1"/>
  <c r="DW119" i="1" s="1"/>
  <c r="CG119" i="1" a="1"/>
  <c r="CG119" i="1" s="1"/>
  <c r="CK119" i="1" s="1"/>
  <c r="CZ119" i="1" s="1"/>
  <c r="CF119" i="1"/>
  <c r="AV119" i="1"/>
  <c r="N119" i="1"/>
  <c r="G119" i="1"/>
  <c r="IL118" i="1"/>
  <c r="HX118" i="1" a="1"/>
  <c r="HX118" i="1" s="1"/>
  <c r="IW118" i="1" s="1"/>
  <c r="HW118" i="1" a="1"/>
  <c r="HW118" i="1" s="1"/>
  <c r="IV118" i="1" s="1"/>
  <c r="HV118" i="1" a="1"/>
  <c r="HV118" i="1" s="1"/>
  <c r="IU118" i="1" s="1"/>
  <c r="HU118" i="1" a="1"/>
  <c r="HU118" i="1" s="1"/>
  <c r="IT118" i="1" s="1"/>
  <c r="HT118" i="1" a="1"/>
  <c r="HT118" i="1" s="1"/>
  <c r="IS118" i="1" s="1"/>
  <c r="HS118" i="1" a="1"/>
  <c r="HS118" i="1" s="1"/>
  <c r="IR118" i="1" s="1"/>
  <c r="HR118" i="1" a="1"/>
  <c r="HR118" i="1" s="1"/>
  <c r="IQ118" i="1" s="1"/>
  <c r="HQ118" i="1" a="1"/>
  <c r="HQ118" i="1" s="1"/>
  <c r="IP118" i="1" s="1"/>
  <c r="HP118" i="1" a="1"/>
  <c r="HP118" i="1" s="1"/>
  <c r="IO118" i="1" s="1"/>
  <c r="HL118" i="1"/>
  <c r="HJ118" i="1"/>
  <c r="HH118" i="1"/>
  <c r="HB118" i="1"/>
  <c r="HA118" i="1"/>
  <c r="GZ118" i="1"/>
  <c r="GY118" i="1"/>
  <c r="GX118" i="1"/>
  <c r="GW118" i="1"/>
  <c r="GV118" i="1"/>
  <c r="GU118" i="1"/>
  <c r="GT118" i="1"/>
  <c r="GP118" i="1"/>
  <c r="GI118" i="1"/>
  <c r="GH118" i="1"/>
  <c r="GG118" i="1"/>
  <c r="GF118" i="1"/>
  <c r="GE118" i="1"/>
  <c r="GD118" i="1"/>
  <c r="GC118" i="1"/>
  <c r="GB118" i="1"/>
  <c r="GA118" i="1"/>
  <c r="FZ118" i="1"/>
  <c r="FY118" i="1"/>
  <c r="FX118" i="1"/>
  <c r="FW118" i="1"/>
  <c r="FV118" i="1"/>
  <c r="FU118" i="1"/>
  <c r="FT118" i="1"/>
  <c r="FS118" i="1"/>
  <c r="FR118" i="1"/>
  <c r="FQ118" i="1"/>
  <c r="FJ118" i="1"/>
  <c r="FI118" i="1"/>
  <c r="FH118" i="1"/>
  <c r="FG118" i="1"/>
  <c r="FF118" i="1"/>
  <c r="FP118" i="1" s="1"/>
  <c r="FE118" i="1"/>
  <c r="FD118" i="1"/>
  <c r="FC118" i="1"/>
  <c r="FB118" i="1"/>
  <c r="FA118" i="1"/>
  <c r="EZ118" i="1"/>
  <c r="EY118" i="1"/>
  <c r="EX118" i="1"/>
  <c r="EW118" i="1"/>
  <c r="EV118" i="1"/>
  <c r="EU118" i="1"/>
  <c r="ET118" i="1"/>
  <c r="ES118" i="1"/>
  <c r="ER118" i="1"/>
  <c r="EQ118" i="1"/>
  <c r="EP118" i="1"/>
  <c r="EO118" i="1"/>
  <c r="EN118" i="1"/>
  <c r="EM118" i="1"/>
  <c r="EL118" i="1"/>
  <c r="EK118" i="1"/>
  <c r="EJ118" i="1"/>
  <c r="EI118" i="1"/>
  <c r="EH118" i="1"/>
  <c r="EG118" i="1"/>
  <c r="EF118" i="1"/>
  <c r="EE118" i="1"/>
  <c r="ED118" i="1"/>
  <c r="EC118" i="1"/>
  <c r="EB118" i="1"/>
  <c r="EA118" i="1"/>
  <c r="DV118" i="1"/>
  <c r="DU118" i="1"/>
  <c r="DT118" i="1"/>
  <c r="DS118" i="1"/>
  <c r="DR118" i="1"/>
  <c r="DQ118" i="1"/>
  <c r="DP118" i="1"/>
  <c r="DO118" i="1"/>
  <c r="DN118" i="1"/>
  <c r="DK118" i="1"/>
  <c r="DJ118" i="1"/>
  <c r="DI118" i="1"/>
  <c r="DH118" i="1"/>
  <c r="DG118" i="1"/>
  <c r="DF118" i="1"/>
  <c r="DE118" i="1"/>
  <c r="DD118" i="1"/>
  <c r="DC118" i="1"/>
  <c r="DB118" i="1"/>
  <c r="DA118" i="1"/>
  <c r="CV118" i="1"/>
  <c r="CU118" i="1"/>
  <c r="CT118" i="1"/>
  <c r="CS118" i="1"/>
  <c r="GN118" i="1" s="1"/>
  <c r="CR118" i="1"/>
  <c r="GM118" i="1" s="1"/>
  <c r="CQ118" i="1"/>
  <c r="GL118" i="1" s="1"/>
  <c r="CP118" i="1"/>
  <c r="GJ118" i="1" s="1"/>
  <c r="GK118" i="1" s="1"/>
  <c r="CO118" i="1"/>
  <c r="DZ118" i="1" s="1"/>
  <c r="CN118" i="1"/>
  <c r="DY118" i="1" s="1"/>
  <c r="CM118" i="1"/>
  <c r="DX118" i="1" s="1"/>
  <c r="CL118" i="1"/>
  <c r="DW118" i="1" s="1"/>
  <c r="CG118" i="1" a="1"/>
  <c r="CG118" i="1" s="1"/>
  <c r="CF118" i="1"/>
  <c r="AV118" i="1"/>
  <c r="N118" i="1"/>
  <c r="G118" i="1"/>
  <c r="IL117" i="1"/>
  <c r="HX117" i="1" a="1"/>
  <c r="HX117" i="1" s="1"/>
  <c r="IW117" i="1" s="1"/>
  <c r="HW117" i="1" a="1"/>
  <c r="HW117" i="1" s="1"/>
  <c r="IV117" i="1" s="1"/>
  <c r="HV117" i="1" a="1"/>
  <c r="HV117" i="1" s="1"/>
  <c r="IU117" i="1" s="1"/>
  <c r="HU117" i="1" a="1"/>
  <c r="HU117" i="1" s="1"/>
  <c r="IT117" i="1" s="1"/>
  <c r="HT117" i="1" a="1"/>
  <c r="HT117" i="1" s="1"/>
  <c r="IS117" i="1" s="1"/>
  <c r="HS117" i="1" a="1"/>
  <c r="HS117" i="1" s="1"/>
  <c r="IR117" i="1" s="1"/>
  <c r="HR117" i="1" a="1"/>
  <c r="HR117" i="1" s="1"/>
  <c r="IQ117" i="1" s="1"/>
  <c r="HQ117" i="1" a="1"/>
  <c r="HQ117" i="1" s="1"/>
  <c r="IP117" i="1" s="1"/>
  <c r="HP117" i="1" a="1"/>
  <c r="HP117" i="1" s="1"/>
  <c r="IO117" i="1" s="1"/>
  <c r="HL117" i="1"/>
  <c r="HJ117" i="1"/>
  <c r="HH117" i="1"/>
  <c r="HB117" i="1"/>
  <c r="HA117" i="1"/>
  <c r="GZ117" i="1"/>
  <c r="GY117" i="1"/>
  <c r="GX117" i="1"/>
  <c r="GW117" i="1"/>
  <c r="GV117" i="1"/>
  <c r="GU117" i="1"/>
  <c r="GT117" i="1"/>
  <c r="GP117" i="1"/>
  <c r="GI117" i="1"/>
  <c r="GH117" i="1"/>
  <c r="GG117" i="1"/>
  <c r="GF117" i="1"/>
  <c r="GE117" i="1"/>
  <c r="GD117" i="1"/>
  <c r="GC117" i="1"/>
  <c r="GB117" i="1"/>
  <c r="GA117" i="1"/>
  <c r="FZ117" i="1"/>
  <c r="FY117" i="1"/>
  <c r="FX117" i="1"/>
  <c r="FW117" i="1"/>
  <c r="FV117" i="1"/>
  <c r="FU117" i="1"/>
  <c r="FT117" i="1"/>
  <c r="FS117" i="1"/>
  <c r="FR117" i="1"/>
  <c r="FQ117" i="1"/>
  <c r="FJ117" i="1"/>
  <c r="FI117" i="1"/>
  <c r="FH117" i="1"/>
  <c r="FG117" i="1"/>
  <c r="FF117" i="1"/>
  <c r="FP117" i="1" s="1"/>
  <c r="FE117" i="1"/>
  <c r="FD117" i="1"/>
  <c r="FC117" i="1"/>
  <c r="FB117" i="1"/>
  <c r="FA117" i="1"/>
  <c r="EZ117" i="1"/>
  <c r="EY117" i="1"/>
  <c r="EX117" i="1"/>
  <c r="EW117" i="1"/>
  <c r="EV117" i="1"/>
  <c r="EU117" i="1"/>
  <c r="ET117" i="1"/>
  <c r="ES117" i="1"/>
  <c r="ER117" i="1"/>
  <c r="EQ117" i="1"/>
  <c r="EP117" i="1"/>
  <c r="EO117" i="1"/>
  <c r="EN117" i="1"/>
  <c r="EM117" i="1"/>
  <c r="EL117" i="1"/>
  <c r="EK117" i="1"/>
  <c r="EJ117" i="1"/>
  <c r="EI117" i="1"/>
  <c r="EH117" i="1"/>
  <c r="EG117" i="1"/>
  <c r="EF117" i="1"/>
  <c r="EE117" i="1"/>
  <c r="ED117" i="1"/>
  <c r="EC117" i="1"/>
  <c r="EB117" i="1"/>
  <c r="EA117" i="1"/>
  <c r="DV117" i="1"/>
  <c r="DU117" i="1"/>
  <c r="DT117" i="1"/>
  <c r="DS117" i="1"/>
  <c r="DR117" i="1"/>
  <c r="DQ117" i="1"/>
  <c r="DP117" i="1"/>
  <c r="DO117" i="1"/>
  <c r="DN117" i="1"/>
  <c r="DK117" i="1"/>
  <c r="DJ117" i="1"/>
  <c r="DI117" i="1"/>
  <c r="DH117" i="1"/>
  <c r="DG117" i="1"/>
  <c r="DF117" i="1"/>
  <c r="DE117" i="1"/>
  <c r="DD117" i="1"/>
  <c r="DC117" i="1"/>
  <c r="DB117" i="1"/>
  <c r="DA117" i="1"/>
  <c r="CV117" i="1"/>
  <c r="CU117" i="1"/>
  <c r="CT117" i="1"/>
  <c r="CS117" i="1"/>
  <c r="GN117" i="1" s="1"/>
  <c r="CR117" i="1"/>
  <c r="GM117" i="1" s="1"/>
  <c r="CQ117" i="1"/>
  <c r="GL117" i="1" s="1"/>
  <c r="CP117" i="1"/>
  <c r="GJ117" i="1" s="1"/>
  <c r="GK117" i="1" s="1"/>
  <c r="CO117" i="1"/>
  <c r="DZ117" i="1" s="1"/>
  <c r="CN117" i="1"/>
  <c r="DY117" i="1" s="1"/>
  <c r="CM117" i="1"/>
  <c r="DX117" i="1" s="1"/>
  <c r="CL117" i="1"/>
  <c r="DW117" i="1" s="1"/>
  <c r="CG117" i="1" a="1"/>
  <c r="CG117" i="1" s="1"/>
  <c r="CK117" i="1" s="1"/>
  <c r="CZ117" i="1" s="1"/>
  <c r="CF117" i="1"/>
  <c r="AV117" i="1"/>
  <c r="N117" i="1"/>
  <c r="G117" i="1"/>
  <c r="IL116" i="1"/>
  <c r="HX116" i="1" a="1"/>
  <c r="HX116" i="1" s="1"/>
  <c r="IW116" i="1" s="1"/>
  <c r="HW116" i="1" a="1"/>
  <c r="HW116" i="1" s="1"/>
  <c r="IV116" i="1" s="1"/>
  <c r="HV116" i="1" a="1"/>
  <c r="HV116" i="1" s="1"/>
  <c r="IU116" i="1" s="1"/>
  <c r="HU116" i="1" a="1"/>
  <c r="HU116" i="1" s="1"/>
  <c r="IT116" i="1" s="1"/>
  <c r="HT116" i="1" a="1"/>
  <c r="HT116" i="1" s="1"/>
  <c r="IS116" i="1" s="1"/>
  <c r="HS116" i="1" a="1"/>
  <c r="HS116" i="1" s="1"/>
  <c r="IR116" i="1" s="1"/>
  <c r="HR116" i="1" a="1"/>
  <c r="HR116" i="1" s="1"/>
  <c r="IQ116" i="1" s="1"/>
  <c r="HQ116" i="1" a="1"/>
  <c r="HQ116" i="1" s="1"/>
  <c r="IP116" i="1" s="1"/>
  <c r="HP116" i="1" a="1"/>
  <c r="HP116" i="1" s="1"/>
  <c r="IO116" i="1" s="1"/>
  <c r="HL116" i="1"/>
  <c r="HJ116" i="1"/>
  <c r="HH116" i="1"/>
  <c r="HB116" i="1"/>
  <c r="HA116" i="1"/>
  <c r="GZ116" i="1"/>
  <c r="GY116" i="1"/>
  <c r="GX116" i="1"/>
  <c r="GW116" i="1"/>
  <c r="GV116" i="1"/>
  <c r="GU116" i="1"/>
  <c r="GT116" i="1"/>
  <c r="GP116" i="1"/>
  <c r="GI116" i="1"/>
  <c r="GH116" i="1"/>
  <c r="GG116" i="1"/>
  <c r="GF116" i="1"/>
  <c r="GE116" i="1"/>
  <c r="GD116" i="1"/>
  <c r="GC116" i="1"/>
  <c r="GB116" i="1"/>
  <c r="GA116" i="1"/>
  <c r="FZ116" i="1"/>
  <c r="FY116" i="1"/>
  <c r="FX116" i="1"/>
  <c r="FW116" i="1"/>
  <c r="FV116" i="1"/>
  <c r="FU116" i="1"/>
  <c r="FT116" i="1"/>
  <c r="FS116" i="1"/>
  <c r="FR116" i="1"/>
  <c r="FQ116" i="1"/>
  <c r="FJ116" i="1"/>
  <c r="FI116" i="1"/>
  <c r="FH116" i="1"/>
  <c r="FG116" i="1"/>
  <c r="FF116" i="1"/>
  <c r="FP116" i="1" s="1"/>
  <c r="FE116" i="1"/>
  <c r="FD116" i="1"/>
  <c r="FC116" i="1"/>
  <c r="FB116" i="1"/>
  <c r="FA116" i="1"/>
  <c r="EZ116" i="1"/>
  <c r="EY116" i="1"/>
  <c r="EX116" i="1"/>
  <c r="EW116" i="1"/>
  <c r="EV116" i="1"/>
  <c r="EU116" i="1"/>
  <c r="ET116" i="1"/>
  <c r="ES116" i="1"/>
  <c r="ER116" i="1"/>
  <c r="EQ116" i="1"/>
  <c r="EP116" i="1"/>
  <c r="EO116" i="1"/>
  <c r="EN116" i="1"/>
  <c r="EM116" i="1"/>
  <c r="EL116" i="1"/>
  <c r="EK116" i="1"/>
  <c r="EJ116" i="1"/>
  <c r="EI116" i="1"/>
  <c r="EH116" i="1"/>
  <c r="EG116" i="1"/>
  <c r="EF116" i="1"/>
  <c r="EE116" i="1"/>
  <c r="ED116" i="1"/>
  <c r="EC116" i="1"/>
  <c r="EB116" i="1"/>
  <c r="EA116" i="1"/>
  <c r="DV116" i="1"/>
  <c r="DU116" i="1"/>
  <c r="DT116" i="1"/>
  <c r="DS116" i="1"/>
  <c r="DR116" i="1"/>
  <c r="DQ116" i="1"/>
  <c r="DP116" i="1"/>
  <c r="DO116" i="1"/>
  <c r="DN116" i="1"/>
  <c r="DK116" i="1"/>
  <c r="DJ116" i="1"/>
  <c r="DI116" i="1"/>
  <c r="DH116" i="1"/>
  <c r="DG116" i="1"/>
  <c r="DF116" i="1"/>
  <c r="DE116" i="1"/>
  <c r="DD116" i="1"/>
  <c r="DC116" i="1"/>
  <c r="DB116" i="1"/>
  <c r="DA116" i="1"/>
  <c r="CV116" i="1"/>
  <c r="CU116" i="1"/>
  <c r="CT116" i="1"/>
  <c r="CS116" i="1"/>
  <c r="GN116" i="1" s="1"/>
  <c r="CR116" i="1"/>
  <c r="GM116" i="1" s="1"/>
  <c r="CQ116" i="1"/>
  <c r="GL116" i="1" s="1"/>
  <c r="CP116" i="1"/>
  <c r="GJ116" i="1" s="1"/>
  <c r="GK116" i="1" s="1"/>
  <c r="CO116" i="1"/>
  <c r="DZ116" i="1" s="1"/>
  <c r="CN116" i="1"/>
  <c r="DY116" i="1" s="1"/>
  <c r="CM116" i="1"/>
  <c r="DX116" i="1" s="1"/>
  <c r="CL116" i="1"/>
  <c r="DW116" i="1" s="1"/>
  <c r="CG116" i="1" a="1"/>
  <c r="CG116" i="1" s="1"/>
  <c r="CK116" i="1" s="1"/>
  <c r="CZ116" i="1" s="1"/>
  <c r="CF116" i="1"/>
  <c r="AV116" i="1"/>
  <c r="N116" i="1"/>
  <c r="G116" i="1"/>
  <c r="IL115" i="1"/>
  <c r="HX115" i="1" a="1"/>
  <c r="HX115" i="1" s="1"/>
  <c r="IW115" i="1" s="1"/>
  <c r="HW115" i="1" a="1"/>
  <c r="HW115" i="1" s="1"/>
  <c r="IV115" i="1" s="1"/>
  <c r="HV115" i="1" a="1"/>
  <c r="HV115" i="1" s="1"/>
  <c r="IU115" i="1" s="1"/>
  <c r="HU115" i="1" a="1"/>
  <c r="HU115" i="1" s="1"/>
  <c r="IT115" i="1" s="1"/>
  <c r="HT115" i="1" a="1"/>
  <c r="HT115" i="1" s="1"/>
  <c r="IS115" i="1" s="1"/>
  <c r="HS115" i="1" a="1"/>
  <c r="HS115" i="1" s="1"/>
  <c r="IR115" i="1" s="1"/>
  <c r="HR115" i="1" a="1"/>
  <c r="HR115" i="1" s="1"/>
  <c r="IQ115" i="1" s="1"/>
  <c r="HQ115" i="1" a="1"/>
  <c r="HQ115" i="1" s="1"/>
  <c r="IP115" i="1" s="1"/>
  <c r="HP115" i="1" a="1"/>
  <c r="HP115" i="1" s="1"/>
  <c r="IO115" i="1" s="1"/>
  <c r="HL115" i="1"/>
  <c r="HJ115" i="1"/>
  <c r="HH115" i="1"/>
  <c r="HB115" i="1"/>
  <c r="HA115" i="1"/>
  <c r="GZ115" i="1"/>
  <c r="GY115" i="1"/>
  <c r="GX115" i="1"/>
  <c r="GW115" i="1"/>
  <c r="GV115" i="1"/>
  <c r="GU115" i="1"/>
  <c r="GT115" i="1"/>
  <c r="GP115" i="1"/>
  <c r="GI115" i="1"/>
  <c r="GH115" i="1"/>
  <c r="GG115" i="1"/>
  <c r="GF115" i="1"/>
  <c r="GE115" i="1"/>
  <c r="GD115" i="1"/>
  <c r="GC115" i="1"/>
  <c r="GB115" i="1"/>
  <c r="GA115" i="1"/>
  <c r="FZ115" i="1"/>
  <c r="FY115" i="1"/>
  <c r="FX115" i="1"/>
  <c r="FW115" i="1"/>
  <c r="FV115" i="1"/>
  <c r="FU115" i="1"/>
  <c r="FT115" i="1"/>
  <c r="FS115" i="1"/>
  <c r="FR115" i="1"/>
  <c r="FQ115" i="1"/>
  <c r="FJ115" i="1"/>
  <c r="FI115" i="1"/>
  <c r="FH115" i="1"/>
  <c r="FG115" i="1"/>
  <c r="FF115" i="1"/>
  <c r="FP115" i="1" s="1"/>
  <c r="FE115" i="1"/>
  <c r="FD115" i="1"/>
  <c r="FC115" i="1"/>
  <c r="FB115" i="1"/>
  <c r="FA115" i="1"/>
  <c r="EZ115" i="1"/>
  <c r="EY115" i="1"/>
  <c r="EX115" i="1"/>
  <c r="EW115" i="1"/>
  <c r="EV115" i="1"/>
  <c r="EU115" i="1"/>
  <c r="ET115" i="1"/>
  <c r="ES115" i="1"/>
  <c r="ER115" i="1"/>
  <c r="EQ115" i="1"/>
  <c r="EP115" i="1"/>
  <c r="EO115" i="1"/>
  <c r="EN115" i="1"/>
  <c r="EM115" i="1"/>
  <c r="EL115" i="1"/>
  <c r="EK115" i="1"/>
  <c r="EJ115" i="1"/>
  <c r="EI115" i="1"/>
  <c r="EH115" i="1"/>
  <c r="EG115" i="1"/>
  <c r="EF115" i="1"/>
  <c r="EE115" i="1"/>
  <c r="ED115" i="1"/>
  <c r="EC115" i="1"/>
  <c r="EB115" i="1"/>
  <c r="EA115" i="1"/>
  <c r="DV115" i="1"/>
  <c r="DU115" i="1"/>
  <c r="DT115" i="1"/>
  <c r="DS115" i="1"/>
  <c r="DR115" i="1"/>
  <c r="DQ115" i="1"/>
  <c r="DP115" i="1"/>
  <c r="DO115" i="1"/>
  <c r="DN115" i="1"/>
  <c r="DK115" i="1"/>
  <c r="DJ115" i="1"/>
  <c r="DI115" i="1"/>
  <c r="DH115" i="1"/>
  <c r="DG115" i="1"/>
  <c r="DF115" i="1"/>
  <c r="DE115" i="1"/>
  <c r="DD115" i="1"/>
  <c r="DC115" i="1"/>
  <c r="DB115" i="1"/>
  <c r="DA115" i="1"/>
  <c r="CV115" i="1"/>
  <c r="CU115" i="1"/>
  <c r="CT115" i="1"/>
  <c r="CS115" i="1"/>
  <c r="GN115" i="1" s="1"/>
  <c r="CR115" i="1"/>
  <c r="GM115" i="1" s="1"/>
  <c r="CQ115" i="1"/>
  <c r="GL115" i="1" s="1"/>
  <c r="CP115" i="1"/>
  <c r="GJ115" i="1" s="1"/>
  <c r="GK115" i="1" s="1"/>
  <c r="CO115" i="1"/>
  <c r="DZ115" i="1" s="1"/>
  <c r="CN115" i="1"/>
  <c r="DY115" i="1" s="1"/>
  <c r="CM115" i="1"/>
  <c r="DX115" i="1" s="1"/>
  <c r="CL115" i="1"/>
  <c r="DW115" i="1" s="1"/>
  <c r="CG115" i="1" a="1"/>
  <c r="CG115" i="1" s="1"/>
  <c r="CF115" i="1"/>
  <c r="AV115" i="1"/>
  <c r="N115" i="1"/>
  <c r="G115" i="1"/>
  <c r="IL114" i="1"/>
  <c r="HX114" i="1" a="1"/>
  <c r="HX114" i="1" s="1"/>
  <c r="IW114" i="1" s="1"/>
  <c r="HW114" i="1" a="1"/>
  <c r="HW114" i="1" s="1"/>
  <c r="IV114" i="1" s="1"/>
  <c r="HV114" i="1" a="1"/>
  <c r="HV114" i="1" s="1"/>
  <c r="IU114" i="1" s="1"/>
  <c r="HU114" i="1" a="1"/>
  <c r="HU114" i="1" s="1"/>
  <c r="IT114" i="1" s="1"/>
  <c r="HT114" i="1" a="1"/>
  <c r="HT114" i="1" s="1"/>
  <c r="IS114" i="1" s="1"/>
  <c r="HS114" i="1" a="1"/>
  <c r="HS114" i="1" s="1"/>
  <c r="IR114" i="1" s="1"/>
  <c r="HR114" i="1" a="1"/>
  <c r="HR114" i="1" s="1"/>
  <c r="IQ114" i="1" s="1"/>
  <c r="HQ114" i="1" a="1"/>
  <c r="HQ114" i="1" s="1"/>
  <c r="IP114" i="1" s="1"/>
  <c r="HP114" i="1" a="1"/>
  <c r="HP114" i="1" s="1"/>
  <c r="IO114" i="1" s="1"/>
  <c r="HL114" i="1"/>
  <c r="HJ114" i="1"/>
  <c r="HH114" i="1"/>
  <c r="HB114" i="1"/>
  <c r="HA114" i="1"/>
  <c r="GZ114" i="1"/>
  <c r="GY114" i="1"/>
  <c r="GX114" i="1"/>
  <c r="GW114" i="1"/>
  <c r="GV114" i="1"/>
  <c r="GU114" i="1"/>
  <c r="GT114" i="1"/>
  <c r="GP114" i="1"/>
  <c r="GI114" i="1"/>
  <c r="GH114" i="1"/>
  <c r="GG114" i="1"/>
  <c r="GF114" i="1"/>
  <c r="GE114" i="1"/>
  <c r="GD114" i="1"/>
  <c r="GC114" i="1"/>
  <c r="GB114" i="1"/>
  <c r="GA114" i="1"/>
  <c r="FZ114" i="1"/>
  <c r="FY114" i="1"/>
  <c r="FX114" i="1"/>
  <c r="FW114" i="1"/>
  <c r="FV114" i="1"/>
  <c r="FU114" i="1"/>
  <c r="FT114" i="1"/>
  <c r="FS114" i="1"/>
  <c r="FR114" i="1"/>
  <c r="FQ114" i="1"/>
  <c r="FJ114" i="1"/>
  <c r="FI114" i="1"/>
  <c r="FH114" i="1"/>
  <c r="FG114" i="1"/>
  <c r="FF114" i="1"/>
  <c r="FP114" i="1" s="1"/>
  <c r="FE114" i="1"/>
  <c r="FD114" i="1"/>
  <c r="FC114" i="1"/>
  <c r="FB114" i="1"/>
  <c r="FA114" i="1"/>
  <c r="EZ114" i="1"/>
  <c r="EY114" i="1"/>
  <c r="EX114" i="1"/>
  <c r="EW114" i="1"/>
  <c r="EV114" i="1"/>
  <c r="EU114" i="1"/>
  <c r="ET114" i="1"/>
  <c r="ES114" i="1"/>
  <c r="ER114" i="1"/>
  <c r="EQ114" i="1"/>
  <c r="EP114" i="1"/>
  <c r="EO114" i="1"/>
  <c r="EN114" i="1"/>
  <c r="EM114" i="1"/>
  <c r="EL114" i="1"/>
  <c r="EK114" i="1"/>
  <c r="EJ114" i="1"/>
  <c r="EI114" i="1"/>
  <c r="EH114" i="1"/>
  <c r="EG114" i="1"/>
  <c r="EF114" i="1"/>
  <c r="EE114" i="1"/>
  <c r="ED114" i="1"/>
  <c r="EC114" i="1"/>
  <c r="EB114" i="1"/>
  <c r="EA114" i="1"/>
  <c r="DV114" i="1"/>
  <c r="DU114" i="1"/>
  <c r="DT114" i="1"/>
  <c r="DS114" i="1"/>
  <c r="DR114" i="1"/>
  <c r="DQ114" i="1"/>
  <c r="DP114" i="1"/>
  <c r="DO114" i="1"/>
  <c r="DN114" i="1"/>
  <c r="DK114" i="1"/>
  <c r="DJ114" i="1"/>
  <c r="DI114" i="1"/>
  <c r="DH114" i="1"/>
  <c r="DG114" i="1"/>
  <c r="DF114" i="1"/>
  <c r="DE114" i="1"/>
  <c r="DD114" i="1"/>
  <c r="DC114" i="1"/>
  <c r="DB114" i="1"/>
  <c r="DA114" i="1"/>
  <c r="CV114" i="1"/>
  <c r="CU114" i="1"/>
  <c r="CT114" i="1"/>
  <c r="CS114" i="1"/>
  <c r="GN114" i="1" s="1"/>
  <c r="CR114" i="1"/>
  <c r="GM114" i="1" s="1"/>
  <c r="CQ114" i="1"/>
  <c r="GL114" i="1" s="1"/>
  <c r="CP114" i="1"/>
  <c r="GJ114" i="1" s="1"/>
  <c r="GK114" i="1" s="1"/>
  <c r="CO114" i="1"/>
  <c r="DZ114" i="1" s="1"/>
  <c r="CN114" i="1"/>
  <c r="DY114" i="1" s="1"/>
  <c r="CM114" i="1"/>
  <c r="DX114" i="1" s="1"/>
  <c r="CL114" i="1"/>
  <c r="DW114" i="1" s="1"/>
  <c r="CG114" i="1" a="1"/>
  <c r="CG114" i="1" s="1"/>
  <c r="CF114" i="1"/>
  <c r="AV114" i="1"/>
  <c r="N114" i="1"/>
  <c r="G114" i="1"/>
  <c r="IL113" i="1"/>
  <c r="HX113" i="1" a="1"/>
  <c r="HX113" i="1" s="1"/>
  <c r="IW113" i="1" s="1"/>
  <c r="HW113" i="1" a="1"/>
  <c r="HW113" i="1" s="1"/>
  <c r="IV113" i="1" s="1"/>
  <c r="HV113" i="1" a="1"/>
  <c r="HV113" i="1" s="1"/>
  <c r="IU113" i="1" s="1"/>
  <c r="HU113" i="1" a="1"/>
  <c r="HU113" i="1" s="1"/>
  <c r="IT113" i="1" s="1"/>
  <c r="HT113" i="1" a="1"/>
  <c r="HT113" i="1" s="1"/>
  <c r="IS113" i="1" s="1"/>
  <c r="HS113" i="1" a="1"/>
  <c r="HS113" i="1" s="1"/>
  <c r="IR113" i="1" s="1"/>
  <c r="HR113" i="1" a="1"/>
  <c r="HR113" i="1" s="1"/>
  <c r="IQ113" i="1" s="1"/>
  <c r="HQ113" i="1" a="1"/>
  <c r="HQ113" i="1" s="1"/>
  <c r="IP113" i="1" s="1"/>
  <c r="HP113" i="1" a="1"/>
  <c r="HP113" i="1" s="1"/>
  <c r="IO113" i="1" s="1"/>
  <c r="HL113" i="1"/>
  <c r="HJ113" i="1"/>
  <c r="HH113" i="1"/>
  <c r="HB113" i="1"/>
  <c r="HA113" i="1"/>
  <c r="GZ113" i="1"/>
  <c r="GY113" i="1"/>
  <c r="GX113" i="1"/>
  <c r="GW113" i="1"/>
  <c r="GV113" i="1"/>
  <c r="GU113" i="1"/>
  <c r="GT113" i="1"/>
  <c r="GP113" i="1"/>
  <c r="GI113" i="1"/>
  <c r="GH113" i="1"/>
  <c r="GG113" i="1"/>
  <c r="GF113" i="1"/>
  <c r="GE113" i="1"/>
  <c r="GD113" i="1"/>
  <c r="GC113" i="1"/>
  <c r="GB113" i="1"/>
  <c r="GA113" i="1"/>
  <c r="FZ113" i="1"/>
  <c r="FY113" i="1"/>
  <c r="FX113" i="1"/>
  <c r="FW113" i="1"/>
  <c r="FV113" i="1"/>
  <c r="FU113" i="1"/>
  <c r="FT113" i="1"/>
  <c r="FS113" i="1"/>
  <c r="FR113" i="1"/>
  <c r="FQ113" i="1"/>
  <c r="FJ113" i="1"/>
  <c r="FI113" i="1"/>
  <c r="FH113" i="1"/>
  <c r="FG113" i="1"/>
  <c r="FF113" i="1"/>
  <c r="FP113" i="1" s="1"/>
  <c r="FE113" i="1"/>
  <c r="FD113" i="1"/>
  <c r="FC113" i="1"/>
  <c r="FB113" i="1"/>
  <c r="FA113" i="1"/>
  <c r="EZ113" i="1"/>
  <c r="EY113" i="1"/>
  <c r="EX113" i="1"/>
  <c r="EW113" i="1"/>
  <c r="EV113" i="1"/>
  <c r="EU113" i="1"/>
  <c r="ET113" i="1"/>
  <c r="ES113" i="1"/>
  <c r="ER113" i="1"/>
  <c r="EQ113" i="1"/>
  <c r="EP113" i="1"/>
  <c r="EO113" i="1"/>
  <c r="EN113" i="1"/>
  <c r="EM113" i="1"/>
  <c r="EL113" i="1"/>
  <c r="EK113" i="1"/>
  <c r="EJ113" i="1"/>
  <c r="EI113" i="1"/>
  <c r="EH113" i="1"/>
  <c r="EG113" i="1"/>
  <c r="EF113" i="1"/>
  <c r="EE113" i="1"/>
  <c r="ED113" i="1"/>
  <c r="EC113" i="1"/>
  <c r="EB113" i="1"/>
  <c r="EA113" i="1"/>
  <c r="DV113" i="1"/>
  <c r="DU113" i="1"/>
  <c r="DT113" i="1"/>
  <c r="DS113" i="1"/>
  <c r="DR113" i="1"/>
  <c r="DQ113" i="1"/>
  <c r="DP113" i="1"/>
  <c r="DO113" i="1"/>
  <c r="DN113" i="1"/>
  <c r="DK113" i="1"/>
  <c r="DJ113" i="1"/>
  <c r="DI113" i="1"/>
  <c r="DH113" i="1"/>
  <c r="DG113" i="1"/>
  <c r="DF113" i="1"/>
  <c r="DE113" i="1"/>
  <c r="DD113" i="1"/>
  <c r="DC113" i="1"/>
  <c r="DB113" i="1"/>
  <c r="DA113" i="1"/>
  <c r="CV113" i="1"/>
  <c r="CU113" i="1"/>
  <c r="CT113" i="1"/>
  <c r="CS113" i="1"/>
  <c r="GN113" i="1" s="1"/>
  <c r="CR113" i="1"/>
  <c r="GM113" i="1" s="1"/>
  <c r="CQ113" i="1"/>
  <c r="GL113" i="1" s="1"/>
  <c r="CP113" i="1"/>
  <c r="GJ113" i="1" s="1"/>
  <c r="GK113" i="1" s="1"/>
  <c r="CO113" i="1"/>
  <c r="DZ113" i="1" s="1"/>
  <c r="CN113" i="1"/>
  <c r="DY113" i="1" s="1"/>
  <c r="CM113" i="1"/>
  <c r="DX113" i="1" s="1"/>
  <c r="CL113" i="1"/>
  <c r="DW113" i="1" s="1"/>
  <c r="CG113" i="1" a="1"/>
  <c r="CG113" i="1" s="1"/>
  <c r="CF113" i="1"/>
  <c r="AV113" i="1"/>
  <c r="N113" i="1"/>
  <c r="G113" i="1"/>
  <c r="AX125" i="1" l="1"/>
  <c r="AX113" i="1"/>
  <c r="HI61" i="1"/>
  <c r="HI90" i="1"/>
  <c r="HI102" i="1"/>
  <c r="HI114" i="1"/>
  <c r="HI126" i="1"/>
  <c r="HI14" i="1"/>
  <c r="HI28" i="1"/>
  <c r="HI41" i="1"/>
  <c r="HI63" i="1"/>
  <c r="HI91" i="1"/>
  <c r="HI103" i="1"/>
  <c r="HI115" i="1"/>
  <c r="HI15" i="1"/>
  <c r="HI29" i="1"/>
  <c r="HI42" i="1"/>
  <c r="HI71" i="1"/>
  <c r="HI93" i="1"/>
  <c r="HI45" i="1"/>
  <c r="HI72" i="1"/>
  <c r="HI107" i="1"/>
  <c r="FN18" i="1"/>
  <c r="GS22" i="3"/>
  <c r="HN22" i="3" s="1"/>
  <c r="GS19" i="3"/>
  <c r="HF19" i="3" s="1"/>
  <c r="GS8" i="3"/>
  <c r="HG8" i="3" s="1"/>
  <c r="GS16" i="3"/>
  <c r="HF16" i="3" s="1"/>
  <c r="GS5" i="3"/>
  <c r="HM5" i="3" s="1"/>
  <c r="GS7" i="3"/>
  <c r="HN7" i="3" s="1"/>
  <c r="GS18" i="3"/>
  <c r="HM18" i="3" s="1"/>
  <c r="GS3" i="3"/>
  <c r="HN3" i="3" s="1"/>
  <c r="GS15" i="3"/>
  <c r="HM15" i="3" s="1"/>
  <c r="GS2" i="3"/>
  <c r="GS10" i="3"/>
  <c r="HN10" i="3" s="1"/>
  <c r="GS9" i="3"/>
  <c r="HG9" i="3" s="1"/>
  <c r="GS17" i="3"/>
  <c r="HM17" i="3" s="1"/>
  <c r="GS6" i="3"/>
  <c r="GS12" i="3"/>
  <c r="HM12" i="3" s="1"/>
  <c r="GS13" i="3"/>
  <c r="GS21" i="3"/>
  <c r="HG21" i="3" s="1"/>
  <c r="GS14" i="3"/>
  <c r="HN14" i="3" s="1"/>
  <c r="GS4" i="3"/>
  <c r="HN4" i="3" s="1"/>
  <c r="HM19" i="3"/>
  <c r="GS11" i="3"/>
  <c r="HM11" i="3" s="1"/>
  <c r="HI67" i="1"/>
  <c r="HI76" i="1"/>
  <c r="HI70" i="1"/>
  <c r="HI92" i="1"/>
  <c r="HI104" i="1"/>
  <c r="HI3" i="1"/>
  <c r="HI44" i="1"/>
  <c r="HI117" i="1"/>
  <c r="HI4" i="1"/>
  <c r="HI17" i="1"/>
  <c r="HI106" i="1"/>
  <c r="HI5" i="1"/>
  <c r="HI18" i="1"/>
  <c r="HI19" i="1"/>
  <c r="HI47" i="1"/>
  <c r="HI78" i="1"/>
  <c r="HI75" i="1"/>
  <c r="HI96" i="1"/>
  <c r="HI120" i="1"/>
  <c r="HI7" i="1"/>
  <c r="HI20" i="1"/>
  <c r="HI48" i="1"/>
  <c r="AX117" i="1"/>
  <c r="HI66" i="1"/>
  <c r="HI11" i="1"/>
  <c r="HI54" i="1"/>
  <c r="HI30" i="1"/>
  <c r="HI55" i="1"/>
  <c r="HI16" i="1"/>
  <c r="AX114" i="1"/>
  <c r="HI94" i="1"/>
  <c r="HI32" i="1"/>
  <c r="HI46" i="1"/>
  <c r="HI82" i="1"/>
  <c r="HI83" i="1"/>
  <c r="HI62" i="1"/>
  <c r="HI108" i="1"/>
  <c r="HI35" i="1"/>
  <c r="AX124" i="1"/>
  <c r="HI64" i="1"/>
  <c r="HI105" i="1"/>
  <c r="AX116" i="1"/>
  <c r="HI95" i="1"/>
  <c r="HI10" i="1"/>
  <c r="HI2" i="1"/>
  <c r="AX126" i="1"/>
  <c r="HI74" i="1"/>
  <c r="HI6" i="1"/>
  <c r="AX122" i="1"/>
  <c r="AX119" i="1"/>
  <c r="IM13" i="1"/>
  <c r="DL97" i="1"/>
  <c r="AX121" i="1"/>
  <c r="AX69" i="1"/>
  <c r="AX118" i="1"/>
  <c r="AX120" i="1"/>
  <c r="AX115" i="1"/>
  <c r="AX59" i="1"/>
  <c r="FO46" i="1"/>
  <c r="FO96" i="1"/>
  <c r="FL20" i="1"/>
  <c r="IN13" i="1"/>
  <c r="IX13" i="1" s="1"/>
  <c r="FN42" i="1"/>
  <c r="FN69" i="1"/>
  <c r="FN84" i="1"/>
  <c r="FK68" i="1"/>
  <c r="FK28" i="1"/>
  <c r="FO118" i="1"/>
  <c r="FM12" i="1"/>
  <c r="FL28" i="1"/>
  <c r="FO54" i="1"/>
  <c r="FO79" i="1"/>
  <c r="FO65" i="1"/>
  <c r="CH97" i="1"/>
  <c r="CW97" i="1" s="1"/>
  <c r="FL52" i="1"/>
  <c r="FM68" i="1"/>
  <c r="FO87" i="1"/>
  <c r="FM121" i="1"/>
  <c r="FK126" i="1"/>
  <c r="FO80" i="1"/>
  <c r="FO111" i="1"/>
  <c r="FO34" i="1"/>
  <c r="FK91" i="1"/>
  <c r="FO58" i="1"/>
  <c r="FK89" i="1"/>
  <c r="FK25" i="1"/>
  <c r="DM79" i="1" a="1"/>
  <c r="DM79" i="1" s="1"/>
  <c r="CJ13" i="1"/>
  <c r="CY13" i="1" s="1"/>
  <c r="FM91" i="1"/>
  <c r="FM92" i="1"/>
  <c r="FM97" i="1"/>
  <c r="FL36" i="1"/>
  <c r="FM89" i="1"/>
  <c r="CJ79" i="1"/>
  <c r="CY79" i="1" s="1"/>
  <c r="FN11" i="1"/>
  <c r="FL68" i="1"/>
  <c r="FO104" i="1"/>
  <c r="FM49" i="1"/>
  <c r="FK115" i="1"/>
  <c r="FL6" i="1"/>
  <c r="FO14" i="1"/>
  <c r="FK59" i="1"/>
  <c r="FL83" i="1"/>
  <c r="FP83" i="1"/>
  <c r="FM6" i="1"/>
  <c r="FL31" i="1"/>
  <c r="FO66" i="1"/>
  <c r="FL69" i="1"/>
  <c r="FL27" i="1"/>
  <c r="FL49" i="1"/>
  <c r="FK123" i="1"/>
  <c r="FK4" i="1"/>
  <c r="FK45" i="1"/>
  <c r="FK29" i="1"/>
  <c r="FK34" i="1"/>
  <c r="FL45" i="1"/>
  <c r="IM7" i="1"/>
  <c r="DM7" i="1" a="1"/>
  <c r="DM7" i="1" s="1"/>
  <c r="FM115" i="1"/>
  <c r="IN106" i="1"/>
  <c r="IX106" i="1" s="1"/>
  <c r="CK106" i="1"/>
  <c r="CZ106" i="1" s="1"/>
  <c r="CJ106" i="1"/>
  <c r="CY106" i="1" s="1"/>
  <c r="FL34" i="1"/>
  <c r="FM34" i="1"/>
  <c r="FN15" i="1"/>
  <c r="FM8" i="1"/>
  <c r="FM19" i="1"/>
  <c r="FK64" i="1"/>
  <c r="IM83" i="1"/>
  <c r="CK83" i="1"/>
  <c r="CZ83" i="1" s="1"/>
  <c r="FO20" i="1"/>
  <c r="FL64" i="1"/>
  <c r="FO119" i="1"/>
  <c r="FK49" i="1"/>
  <c r="FM64" i="1"/>
  <c r="FL51" i="1"/>
  <c r="FK20" i="1"/>
  <c r="FN64" i="1"/>
  <c r="FO10" i="1"/>
  <c r="FN10" i="1"/>
  <c r="CI74" i="1"/>
  <c r="CX74" i="1" s="1"/>
  <c r="CH74" i="1"/>
  <c r="CW74" i="1" s="1"/>
  <c r="FM51" i="1"/>
  <c r="FO101" i="1"/>
  <c r="FO7" i="1"/>
  <c r="FN61" i="1"/>
  <c r="FK102" i="1"/>
  <c r="CI111" i="1"/>
  <c r="CX111" i="1" s="1"/>
  <c r="FL89" i="1"/>
  <c r="FK112" i="1"/>
  <c r="FK114" i="1"/>
  <c r="FL114" i="1"/>
  <c r="FO120" i="1"/>
  <c r="FM114" i="1"/>
  <c r="IN126" i="1"/>
  <c r="IX126" i="1" s="1"/>
  <c r="DM126" i="1" a="1"/>
  <c r="DM126" i="1" s="1"/>
  <c r="CH126" i="1"/>
  <c r="CW126" i="1" s="1"/>
  <c r="FO114" i="1"/>
  <c r="FO115" i="1"/>
  <c r="FO123" i="1"/>
  <c r="CI126" i="1"/>
  <c r="CX126" i="1" s="1"/>
  <c r="FO126" i="1"/>
  <c r="FN120" i="1"/>
  <c r="CI125" i="1"/>
  <c r="CX125" i="1" s="1"/>
  <c r="IN125" i="1"/>
  <c r="IX125" i="1" s="1"/>
  <c r="CJ125" i="1"/>
  <c r="CY125" i="1" s="1"/>
  <c r="FN82" i="1"/>
  <c r="FO82" i="1"/>
  <c r="FO32" i="1"/>
  <c r="HC25" i="1"/>
  <c r="FO37" i="1"/>
  <c r="FL44" i="1"/>
  <c r="FL126" i="1"/>
  <c r="FO12" i="1"/>
  <c r="HC24" i="1"/>
  <c r="FK27" i="1"/>
  <c r="FN35" i="1"/>
  <c r="FK36" i="1"/>
  <c r="FO47" i="1"/>
  <c r="FM52" i="1"/>
  <c r="FM11" i="1"/>
  <c r="FK12" i="1"/>
  <c r="FM27" i="1"/>
  <c r="FN49" i="1"/>
  <c r="FO50" i="1"/>
  <c r="FK69" i="1"/>
  <c r="FN29" i="1"/>
  <c r="FK35" i="1"/>
  <c r="FM36" i="1"/>
  <c r="FK41" i="1"/>
  <c r="FM42" i="1"/>
  <c r="FK50" i="1"/>
  <c r="CJ27" i="1"/>
  <c r="CY27" i="1" s="1"/>
  <c r="FM35" i="1"/>
  <c r="FM50" i="1"/>
  <c r="FO77" i="1"/>
  <c r="FM86" i="1"/>
  <c r="FK82" i="1"/>
  <c r="FM18" i="1"/>
  <c r="CI64" i="1"/>
  <c r="CX64" i="1" s="1"/>
  <c r="DL64" i="1"/>
  <c r="FK84" i="1"/>
  <c r="FO84" i="1"/>
  <c r="FM85" i="1"/>
  <c r="FN58" i="1"/>
  <c r="FK60" i="1"/>
  <c r="FN68" i="1"/>
  <c r="FP2" i="1"/>
  <c r="FM2" i="1"/>
  <c r="FL82" i="1"/>
  <c r="FL58" i="1"/>
  <c r="FN13" i="1"/>
  <c r="FO13" i="1"/>
  <c r="FN2" i="1"/>
  <c r="FO63" i="1"/>
  <c r="FL61" i="1"/>
  <c r="FK71" i="1"/>
  <c r="FN75" i="1"/>
  <c r="FL7" i="1"/>
  <c r="FK74" i="1"/>
  <c r="FM7" i="1"/>
  <c r="FM71" i="1"/>
  <c r="FL74" i="1"/>
  <c r="FK7" i="1"/>
  <c r="FK75" i="1"/>
  <c r="FN7" i="1"/>
  <c r="DL13" i="1"/>
  <c r="CI13" i="1"/>
  <c r="CX13" i="1" s="1"/>
  <c r="FK43" i="1"/>
  <c r="FL75" i="1"/>
  <c r="CH13" i="1"/>
  <c r="CW13" i="1" s="1"/>
  <c r="DM13" i="1" a="1"/>
  <c r="DM13" i="1" s="1"/>
  <c r="FM75" i="1"/>
  <c r="FK61" i="1"/>
  <c r="FM63" i="1"/>
  <c r="FM61" i="1"/>
  <c r="FL90" i="1"/>
  <c r="FK97" i="1"/>
  <c r="FL102" i="1"/>
  <c r="FK92" i="1"/>
  <c r="FL92" i="1"/>
  <c r="FN93" i="1"/>
  <c r="FN107" i="1"/>
  <c r="FN81" i="1"/>
  <c r="FO99" i="1"/>
  <c r="IN102" i="1"/>
  <c r="IX102" i="1" s="1"/>
  <c r="DM102" i="1" a="1"/>
  <c r="DM102" i="1" s="1"/>
  <c r="FK107" i="1"/>
  <c r="FO94" i="1"/>
  <c r="IN97" i="1"/>
  <c r="IX97" i="1" s="1"/>
  <c r="FK110" i="1"/>
  <c r="FM107" i="1"/>
  <c r="FL80" i="1"/>
  <c r="FM81" i="1"/>
  <c r="FO93" i="1"/>
  <c r="CH102" i="1"/>
  <c r="CW102" i="1" s="1"/>
  <c r="DL111" i="1"/>
  <c r="IM111" i="1"/>
  <c r="FM80" i="1"/>
  <c r="FK81" i="1"/>
  <c r="FM94" i="1"/>
  <c r="CH118" i="1"/>
  <c r="CW118" i="1" s="1"/>
  <c r="DL118" i="1"/>
  <c r="CJ118" i="1"/>
  <c r="CY118" i="1" s="1"/>
  <c r="CI118" i="1"/>
  <c r="CX118" i="1" s="1"/>
  <c r="IN118" i="1"/>
  <c r="IX118" i="1" s="1"/>
  <c r="IM118" i="1"/>
  <c r="DM118" i="1" a="1"/>
  <c r="DM118" i="1" s="1"/>
  <c r="CK118" i="1"/>
  <c r="CZ118" i="1" s="1"/>
  <c r="FK120" i="1"/>
  <c r="FN117" i="1"/>
  <c r="FO117" i="1"/>
  <c r="FL120" i="1"/>
  <c r="FK118" i="1"/>
  <c r="FL118" i="1"/>
  <c r="FP48" i="1"/>
  <c r="FN48" i="1"/>
  <c r="FK48" i="1"/>
  <c r="IN30" i="1"/>
  <c r="IX30" i="1" s="1"/>
  <c r="CJ30" i="1"/>
  <c r="CY30" i="1" s="1"/>
  <c r="FO125" i="1"/>
  <c r="FK125" i="1"/>
  <c r="FP32" i="1"/>
  <c r="FN32" i="1"/>
  <c r="FK32" i="1"/>
  <c r="FL123" i="1"/>
  <c r="FL12" i="1"/>
  <c r="FP40" i="1"/>
  <c r="FK40" i="1"/>
  <c r="FK121" i="1"/>
  <c r="FM123" i="1"/>
  <c r="FN14" i="1"/>
  <c r="FM29" i="1"/>
  <c r="FO36" i="1"/>
  <c r="FO44" i="1"/>
  <c r="FK47" i="1"/>
  <c r="FM31" i="1"/>
  <c r="FL32" i="1"/>
  <c r="FL48" i="1"/>
  <c r="FO49" i="1"/>
  <c r="FO69" i="1"/>
  <c r="FM32" i="1"/>
  <c r="FM48" i="1"/>
  <c r="FK14" i="1"/>
  <c r="FK31" i="1"/>
  <c r="FM44" i="1"/>
  <c r="FO30" i="1"/>
  <c r="FO35" i="1"/>
  <c r="FK39" i="1"/>
  <c r="HC42" i="1"/>
  <c r="FO67" i="1"/>
  <c r="FK73" i="1"/>
  <c r="FL73" i="1"/>
  <c r="HC26" i="1"/>
  <c r="HC27" i="1"/>
  <c r="HC44" i="1"/>
  <c r="CI23" i="1"/>
  <c r="CX23" i="1" s="1"/>
  <c r="FL25" i="1"/>
  <c r="FN36" i="1"/>
  <c r="FL115" i="1"/>
  <c r="FN40" i="1"/>
  <c r="FO48" i="1"/>
  <c r="FK66" i="1"/>
  <c r="FM78" i="1"/>
  <c r="CH85" i="1"/>
  <c r="CW85" i="1" s="1"/>
  <c r="FK78" i="1"/>
  <c r="FP78" i="1"/>
  <c r="DL83" i="1"/>
  <c r="FK86" i="1"/>
  <c r="FL86" i="1"/>
  <c r="FO83" i="1"/>
  <c r="FP20" i="1"/>
  <c r="FN20" i="1"/>
  <c r="FL15" i="1"/>
  <c r="FM15" i="1"/>
  <c r="FP79" i="1"/>
  <c r="FN79" i="1"/>
  <c r="IM5" i="1"/>
  <c r="CK5" i="1"/>
  <c r="CZ5" i="1" s="1"/>
  <c r="HC15" i="1"/>
  <c r="FO18" i="1"/>
  <c r="FO15" i="1"/>
  <c r="FM20" i="1"/>
  <c r="HC56" i="1"/>
  <c r="FK15" i="1"/>
  <c r="FL65" i="1"/>
  <c r="FM54" i="1"/>
  <c r="FM65" i="1"/>
  <c r="FN54" i="1"/>
  <c r="CK64" i="1"/>
  <c r="CZ64" i="1" s="1"/>
  <c r="DM64" i="1" a="1"/>
  <c r="DM64" i="1" s="1"/>
  <c r="IN64" i="1"/>
  <c r="IX64" i="1" s="1"/>
  <c r="FO16" i="1"/>
  <c r="FM58" i="1"/>
  <c r="IM16" i="1"/>
  <c r="CJ16" i="1"/>
  <c r="CY16" i="1" s="1"/>
  <c r="FK54" i="1"/>
  <c r="HC65" i="1"/>
  <c r="FL79" i="1"/>
  <c r="FO8" i="1"/>
  <c r="FN8" i="1"/>
  <c r="FL54" i="1"/>
  <c r="HC62" i="1"/>
  <c r="FM79" i="1"/>
  <c r="FO5" i="1"/>
  <c r="DL10" i="1"/>
  <c r="FN63" i="1"/>
  <c r="FK5" i="1"/>
  <c r="FP63" i="1"/>
  <c r="FL63" i="1"/>
  <c r="FK63" i="1"/>
  <c r="HC17" i="1"/>
  <c r="IM61" i="1"/>
  <c r="CJ61" i="1"/>
  <c r="CY61" i="1" s="1"/>
  <c r="HC9" i="1"/>
  <c r="CI17" i="1"/>
  <c r="CX17" i="1" s="1"/>
  <c r="FL9" i="1"/>
  <c r="FM3" i="1"/>
  <c r="FM9" i="1"/>
  <c r="FK10" i="1"/>
  <c r="IN60" i="1"/>
  <c r="IX60" i="1" s="1"/>
  <c r="FL17" i="1"/>
  <c r="FK8" i="1"/>
  <c r="FL10" i="1"/>
  <c r="FL13" i="1"/>
  <c r="HC5" i="1"/>
  <c r="FM10" i="1"/>
  <c r="FM13" i="1"/>
  <c r="FO33" i="1"/>
  <c r="FO61" i="1"/>
  <c r="DM70" i="1" a="1"/>
  <c r="DM70" i="1" s="1"/>
  <c r="FL76" i="1"/>
  <c r="CK70" i="1"/>
  <c r="CZ70" i="1" s="1"/>
  <c r="CI72" i="1"/>
  <c r="CX72" i="1" s="1"/>
  <c r="FM74" i="1"/>
  <c r="FM76" i="1"/>
  <c r="FK3" i="1"/>
  <c r="FL71" i="1"/>
  <c r="IM88" i="1"/>
  <c r="CK88" i="1"/>
  <c r="CZ88" i="1" s="1"/>
  <c r="FP101" i="1"/>
  <c r="FN101" i="1"/>
  <c r="FP81" i="1"/>
  <c r="FK80" i="1"/>
  <c r="IM90" i="1"/>
  <c r="IN90" i="1"/>
  <c r="IX90" i="1" s="1"/>
  <c r="FL93" i="1"/>
  <c r="IM102" i="1"/>
  <c r="CK103" i="1"/>
  <c r="CZ103" i="1" s="1"/>
  <c r="FM111" i="1"/>
  <c r="FM93" i="1"/>
  <c r="CH111" i="1"/>
  <c r="CW111" i="1" s="1"/>
  <c r="CK111" i="1"/>
  <c r="CZ111" i="1" s="1"/>
  <c r="DM111" i="1" a="1"/>
  <c r="DM111" i="1" s="1"/>
  <c r="FL112" i="1"/>
  <c r="FM90" i="1"/>
  <c r="FK101" i="1"/>
  <c r="FM102" i="1"/>
  <c r="FM112" i="1"/>
  <c r="FN90" i="1"/>
  <c r="FL101" i="1"/>
  <c r="FM101" i="1"/>
  <c r="FL107" i="1"/>
  <c r="IN111" i="1"/>
  <c r="IX111" i="1" s="1"/>
  <c r="DL103" i="1"/>
  <c r="CJ102" i="1"/>
  <c r="CY102" i="1" s="1"/>
  <c r="CI103" i="1"/>
  <c r="CX103" i="1" s="1"/>
  <c r="DM103" i="1" a="1"/>
  <c r="DM103" i="1" s="1"/>
  <c r="IM97" i="1"/>
  <c r="CK102" i="1"/>
  <c r="CZ102" i="1" s="1"/>
  <c r="FN105" i="1"/>
  <c r="HI113" i="1"/>
  <c r="HC122" i="1"/>
  <c r="FL121" i="1"/>
  <c r="HI124" i="1"/>
  <c r="FL113" i="1"/>
  <c r="HC116" i="1"/>
  <c r="FN118" i="1"/>
  <c r="FM124" i="1"/>
  <c r="FM113" i="1"/>
  <c r="FK113" i="1"/>
  <c r="HC113" i="1"/>
  <c r="FO116" i="1"/>
  <c r="HC117" i="1"/>
  <c r="HC119" i="1"/>
  <c r="HC121" i="1"/>
  <c r="CJ124" i="1"/>
  <c r="CY124" i="1" s="1"/>
  <c r="CK124" i="1"/>
  <c r="CZ124" i="1" s="1"/>
  <c r="FK67" i="1"/>
  <c r="FM67" i="1"/>
  <c r="HC114" i="1"/>
  <c r="HC120" i="1"/>
  <c r="FO45" i="1"/>
  <c r="FN45" i="1"/>
  <c r="IN47" i="1"/>
  <c r="IX47" i="1" s="1"/>
  <c r="CJ47" i="1"/>
  <c r="CY47" i="1" s="1"/>
  <c r="CI47" i="1"/>
  <c r="CX47" i="1" s="1"/>
  <c r="FN119" i="1"/>
  <c r="FM120" i="1"/>
  <c r="HI122" i="1"/>
  <c r="FN123" i="1"/>
  <c r="HI116" i="1"/>
  <c r="IN120" i="1"/>
  <c r="IX120" i="1" s="1"/>
  <c r="HI118" i="1"/>
  <c r="CH120" i="1"/>
  <c r="CW120" i="1" s="1"/>
  <c r="FO121" i="1"/>
  <c r="IN121" i="1"/>
  <c r="IX121" i="1" s="1"/>
  <c r="FM122" i="1"/>
  <c r="FO113" i="1"/>
  <c r="HC118" i="1"/>
  <c r="HI119" i="1"/>
  <c r="CJ120" i="1"/>
  <c r="CY120" i="1" s="1"/>
  <c r="FK122" i="1"/>
  <c r="HC124" i="1"/>
  <c r="FL125" i="1"/>
  <c r="CJ126" i="1"/>
  <c r="CY126" i="1" s="1"/>
  <c r="FM126" i="1"/>
  <c r="CH125" i="1"/>
  <c r="CW125" i="1" s="1"/>
  <c r="FM125" i="1"/>
  <c r="IN28" i="1"/>
  <c r="IX28" i="1" s="1"/>
  <c r="DM28" i="1" a="1"/>
  <c r="DM28" i="1" s="1"/>
  <c r="IM28" i="1"/>
  <c r="DL28" i="1"/>
  <c r="CK28" i="1"/>
  <c r="CZ28" i="1" s="1"/>
  <c r="CI28" i="1"/>
  <c r="CX28" i="1" s="1"/>
  <c r="CH28" i="1"/>
  <c r="CW28" i="1" s="1"/>
  <c r="HC39" i="1"/>
  <c r="FO40" i="1"/>
  <c r="FN125" i="1"/>
  <c r="FN126" i="1"/>
  <c r="FK6" i="1"/>
  <c r="HC12" i="1"/>
  <c r="FK53" i="1"/>
  <c r="IM126" i="1"/>
  <c r="IN34" i="1"/>
  <c r="IX34" i="1" s="1"/>
  <c r="CJ34" i="1"/>
  <c r="CY34" i="1" s="1"/>
  <c r="CI34" i="1"/>
  <c r="CX34" i="1" s="1"/>
  <c r="CH34" i="1"/>
  <c r="CW34" i="1" s="1"/>
  <c r="CH69" i="1"/>
  <c r="CW69" i="1" s="1"/>
  <c r="CJ69" i="1"/>
  <c r="CY69" i="1" s="1"/>
  <c r="DM69" i="1" a="1"/>
  <c r="DM69" i="1" s="1"/>
  <c r="CI69" i="1"/>
  <c r="CX69" i="1" s="1"/>
  <c r="IM69" i="1"/>
  <c r="CK34" i="1"/>
  <c r="CZ34" i="1" s="1"/>
  <c r="DM42" i="1" a="1"/>
  <c r="DM42" i="1" s="1"/>
  <c r="CK42" i="1"/>
  <c r="CZ42" i="1" s="1"/>
  <c r="CJ42" i="1"/>
  <c r="CY42" i="1" s="1"/>
  <c r="CI42" i="1"/>
  <c r="CX42" i="1" s="1"/>
  <c r="IN42" i="1"/>
  <c r="IX42" i="1" s="1"/>
  <c r="CH42" i="1"/>
  <c r="CW42" i="1" s="1"/>
  <c r="DL42" i="1"/>
  <c r="IM42" i="1"/>
  <c r="CH52" i="1"/>
  <c r="CW52" i="1" s="1"/>
  <c r="DM52" i="1" a="1"/>
  <c r="DM52" i="1" s="1"/>
  <c r="HC4" i="1"/>
  <c r="HC6" i="1"/>
  <c r="IN53" i="1"/>
  <c r="IX53" i="1" s="1"/>
  <c r="DL53" i="1"/>
  <c r="CI66" i="1"/>
  <c r="CX66" i="1" s="1"/>
  <c r="IN66" i="1"/>
  <c r="IX66" i="1" s="1"/>
  <c r="CH66" i="1"/>
  <c r="CW66" i="1" s="1"/>
  <c r="IM66" i="1"/>
  <c r="DM66" i="1" a="1"/>
  <c r="DM66" i="1" s="1"/>
  <c r="DL66" i="1"/>
  <c r="CK66" i="1"/>
  <c r="CZ66" i="1" s="1"/>
  <c r="HC14" i="1"/>
  <c r="HC31" i="1"/>
  <c r="DL44" i="1"/>
  <c r="CK44" i="1"/>
  <c r="CZ44" i="1" s="1"/>
  <c r="CJ44" i="1"/>
  <c r="CY44" i="1" s="1"/>
  <c r="IM44" i="1"/>
  <c r="HC69" i="1"/>
  <c r="FL14" i="1"/>
  <c r="FL29" i="1"/>
  <c r="CJ23" i="1"/>
  <c r="CY23" i="1" s="1"/>
  <c r="FN34" i="1"/>
  <c r="FP44" i="1"/>
  <c r="FM45" i="1"/>
  <c r="HC47" i="1"/>
  <c r="HC53" i="1"/>
  <c r="FL66" i="1"/>
  <c r="FL59" i="1"/>
  <c r="FO11" i="1"/>
  <c r="FN12" i="1"/>
  <c r="FM14" i="1"/>
  <c r="CK23" i="1"/>
  <c r="CZ23" i="1" s="1"/>
  <c r="FO25" i="1"/>
  <c r="FO27" i="1"/>
  <c r="FL41" i="1"/>
  <c r="FM59" i="1"/>
  <c r="FK11" i="1"/>
  <c r="DL23" i="1"/>
  <c r="HC23" i="1"/>
  <c r="FM25" i="1"/>
  <c r="FL37" i="1"/>
  <c r="FM66" i="1"/>
  <c r="HC73" i="1"/>
  <c r="FL11" i="1"/>
  <c r="IM23" i="1"/>
  <c r="FM28" i="1"/>
  <c r="HC30" i="1"/>
  <c r="FO31" i="1"/>
  <c r="FM37" i="1"/>
  <c r="FN66" i="1"/>
  <c r="HC59" i="1"/>
  <c r="FO73" i="1"/>
  <c r="HC29" i="1"/>
  <c r="DM41" i="1" a="1"/>
  <c r="DM41" i="1" s="1"/>
  <c r="IM41" i="1"/>
  <c r="FN47" i="1"/>
  <c r="HC66" i="1"/>
  <c r="CI27" i="1"/>
  <c r="CX27" i="1" s="1"/>
  <c r="DM40" i="1" a="1"/>
  <c r="DM40" i="1" s="1"/>
  <c r="HC40" i="1"/>
  <c r="CK27" i="1"/>
  <c r="CZ27" i="1" s="1"/>
  <c r="DL27" i="1"/>
  <c r="CK30" i="1"/>
  <c r="CZ30" i="1" s="1"/>
  <c r="FL35" i="1"/>
  <c r="HC36" i="1"/>
  <c r="CK40" i="1"/>
  <c r="CZ40" i="1" s="1"/>
  <c r="FK44" i="1"/>
  <c r="HC45" i="1"/>
  <c r="HC28" i="1"/>
  <c r="FL39" i="1"/>
  <c r="IM40" i="1"/>
  <c r="FL47" i="1"/>
  <c r="FM69" i="1"/>
  <c r="FM73" i="1"/>
  <c r="FO23" i="1"/>
  <c r="HC35" i="1"/>
  <c r="FM39" i="1"/>
  <c r="IN40" i="1"/>
  <c r="IX40" i="1" s="1"/>
  <c r="FO41" i="1"/>
  <c r="FM47" i="1"/>
  <c r="HC49" i="1"/>
  <c r="FL53" i="1"/>
  <c r="FL67" i="1"/>
  <c r="FO29" i="1"/>
  <c r="CH23" i="1"/>
  <c r="CW23" i="1" s="1"/>
  <c r="HC46" i="1"/>
  <c r="FM53" i="1"/>
  <c r="HC67" i="1"/>
  <c r="FP77" i="1"/>
  <c r="FL77" i="1"/>
  <c r="FK77" i="1"/>
  <c r="FO78" i="1"/>
  <c r="HC77" i="1"/>
  <c r="FN77" i="1"/>
  <c r="FP87" i="1"/>
  <c r="FK87" i="1"/>
  <c r="FL78" i="1"/>
  <c r="FM77" i="1"/>
  <c r="FL87" i="1"/>
  <c r="FM87" i="1"/>
  <c r="CI83" i="1"/>
  <c r="CX83" i="1" s="1"/>
  <c r="CJ83" i="1"/>
  <c r="CY83" i="1" s="1"/>
  <c r="CH83" i="1"/>
  <c r="CW83" i="1" s="1"/>
  <c r="HC85" i="1"/>
  <c r="HC84" i="1"/>
  <c r="CJ68" i="1"/>
  <c r="CY68" i="1" s="1"/>
  <c r="CK68" i="1"/>
  <c r="CZ68" i="1" s="1"/>
  <c r="IM68" i="1"/>
  <c r="CH68" i="1"/>
  <c r="CW68" i="1" s="1"/>
  <c r="DL68" i="1"/>
  <c r="FK85" i="1"/>
  <c r="CH84" i="1"/>
  <c r="CW84" i="1" s="1"/>
  <c r="CJ84" i="1"/>
  <c r="CY84" i="1" s="1"/>
  <c r="CI84" i="1"/>
  <c r="CX84" i="1" s="1"/>
  <c r="FO86" i="1"/>
  <c r="DL60" i="1"/>
  <c r="FO85" i="1"/>
  <c r="IO20" i="1"/>
  <c r="DL20" i="1"/>
  <c r="FK57" i="1"/>
  <c r="CJ60" i="1"/>
  <c r="CY60" i="1" s="1"/>
  <c r="FL62" i="1"/>
  <c r="HC57" i="1"/>
  <c r="FN83" i="1"/>
  <c r="FL85" i="1"/>
  <c r="HC87" i="1"/>
  <c r="HC19" i="1"/>
  <c r="FK83" i="1"/>
  <c r="FN85" i="1"/>
  <c r="HC55" i="1"/>
  <c r="HC83" i="1"/>
  <c r="FL84" i="1"/>
  <c r="HC86" i="1"/>
  <c r="FM82" i="1"/>
  <c r="HC82" i="1"/>
  <c r="HC18" i="1"/>
  <c r="FO62" i="1"/>
  <c r="FN62" i="1"/>
  <c r="FM83" i="1"/>
  <c r="FM84" i="1"/>
  <c r="FN87" i="1"/>
  <c r="FP62" i="1"/>
  <c r="FM62" i="1"/>
  <c r="FK62" i="1"/>
  <c r="FL57" i="1"/>
  <c r="FL56" i="1"/>
  <c r="FN65" i="1"/>
  <c r="HC58" i="1"/>
  <c r="CJ15" i="1"/>
  <c r="CY15" i="1" s="1"/>
  <c r="DL15" i="1"/>
  <c r="CK15" i="1"/>
  <c r="CZ15" i="1" s="1"/>
  <c r="DM15" i="1" a="1"/>
  <c r="DM15" i="1" s="1"/>
  <c r="FK18" i="1"/>
  <c r="IN15" i="1"/>
  <c r="IX15" i="1" s="1"/>
  <c r="FL18" i="1"/>
  <c r="CK57" i="1"/>
  <c r="CZ57" i="1" s="1"/>
  <c r="CJ57" i="1"/>
  <c r="CY57" i="1" s="1"/>
  <c r="FO56" i="1"/>
  <c r="FN56" i="1"/>
  <c r="FO60" i="1"/>
  <c r="FO68" i="1"/>
  <c r="HC54" i="1"/>
  <c r="FO57" i="1"/>
  <c r="FO55" i="1"/>
  <c r="FK65" i="1"/>
  <c r="CH80" i="1"/>
  <c r="CW80" i="1" s="1"/>
  <c r="IN80" i="1"/>
  <c r="IX80" i="1" s="1"/>
  <c r="DL80" i="1"/>
  <c r="CJ80" i="1"/>
  <c r="CY80" i="1" s="1"/>
  <c r="IM80" i="1"/>
  <c r="CK80" i="1"/>
  <c r="CZ80" i="1" s="1"/>
  <c r="DM80" i="1" a="1"/>
  <c r="DM80" i="1" s="1"/>
  <c r="DM43" i="1" a="1"/>
  <c r="DM43" i="1" s="1"/>
  <c r="CK43" i="1"/>
  <c r="CZ43" i="1" s="1"/>
  <c r="DL43" i="1"/>
  <c r="CJ43" i="1"/>
  <c r="CY43" i="1" s="1"/>
  <c r="IM43" i="1"/>
  <c r="FN43" i="1"/>
  <c r="FO43" i="1"/>
  <c r="CJ3" i="1"/>
  <c r="CY3" i="1" s="1"/>
  <c r="IN3" i="1"/>
  <c r="IX3" i="1" s="1"/>
  <c r="CI3" i="1"/>
  <c r="CX3" i="1" s="1"/>
  <c r="FO21" i="1"/>
  <c r="FN21" i="1"/>
  <c r="FL21" i="1"/>
  <c r="FK21" i="1"/>
  <c r="FP21" i="1"/>
  <c r="FN22" i="1"/>
  <c r="FO22" i="1"/>
  <c r="CK33" i="1"/>
  <c r="CZ33" i="1" s="1"/>
  <c r="CH33" i="1"/>
  <c r="CW33" i="1" s="1"/>
  <c r="FN17" i="1"/>
  <c r="FO17" i="1"/>
  <c r="CI33" i="1"/>
  <c r="CX33" i="1" s="1"/>
  <c r="FK58" i="1"/>
  <c r="FL22" i="1"/>
  <c r="FM22" i="1"/>
  <c r="DM21" i="1" a="1"/>
  <c r="DM21" i="1" s="1"/>
  <c r="CH21" i="1"/>
  <c r="CW21" i="1" s="1"/>
  <c r="IM21" i="1"/>
  <c r="FK79" i="1"/>
  <c r="FN5" i="1"/>
  <c r="FM17" i="1"/>
  <c r="CK21" i="1"/>
  <c r="CZ21" i="1" s="1"/>
  <c r="CH61" i="1"/>
  <c r="CW61" i="1" s="1"/>
  <c r="IN61" i="1"/>
  <c r="IX61" i="1" s="1"/>
  <c r="DL61" i="1"/>
  <c r="CK61" i="1"/>
  <c r="CZ61" i="1" s="1"/>
  <c r="FO71" i="1"/>
  <c r="FN71" i="1"/>
  <c r="DM10" i="1" a="1"/>
  <c r="DM10" i="1" s="1"/>
  <c r="FL8" i="1"/>
  <c r="FP8" i="1"/>
  <c r="IN5" i="1"/>
  <c r="IX5" i="1" s="1"/>
  <c r="CJ5" i="1"/>
  <c r="CY5" i="1" s="1"/>
  <c r="HC21" i="1"/>
  <c r="FL43" i="1"/>
  <c r="CH5" i="1"/>
  <c r="CW5" i="1" s="1"/>
  <c r="DL5" i="1"/>
  <c r="FM21" i="1"/>
  <c r="FO70" i="1"/>
  <c r="FN70" i="1"/>
  <c r="CI5" i="1"/>
  <c r="CX5" i="1" s="1"/>
  <c r="HC63" i="1"/>
  <c r="FP70" i="1"/>
  <c r="FL70" i="1"/>
  <c r="HC61" i="1"/>
  <c r="FL5" i="1"/>
  <c r="FM43" i="1"/>
  <c r="HC51" i="1"/>
  <c r="IM74" i="1"/>
  <c r="FM5" i="1"/>
  <c r="FK9" i="1"/>
  <c r="FK70" i="1"/>
  <c r="FM70" i="1"/>
  <c r="IN75" i="1"/>
  <c r="IX75" i="1" s="1"/>
  <c r="DL75" i="1"/>
  <c r="DM75" i="1" a="1"/>
  <c r="DM75" i="1" s="1"/>
  <c r="HC76" i="1"/>
  <c r="DM104" i="1" a="1"/>
  <c r="DM104" i="1" s="1"/>
  <c r="CJ104" i="1"/>
  <c r="CY104" i="1" s="1"/>
  <c r="DL104" i="1"/>
  <c r="CH104" i="1"/>
  <c r="CW104" i="1" s="1"/>
  <c r="CK110" i="1"/>
  <c r="CZ110" i="1" s="1"/>
  <c r="DM110" i="1" a="1"/>
  <c r="DM110" i="1" s="1"/>
  <c r="CJ110" i="1"/>
  <c r="CY110" i="1" s="1"/>
  <c r="DL110" i="1"/>
  <c r="IN110" i="1"/>
  <c r="IX110" i="1" s="1"/>
  <c r="IM110" i="1"/>
  <c r="FN110" i="1"/>
  <c r="FO110" i="1"/>
  <c r="HC75" i="1"/>
  <c r="FL2" i="1"/>
  <c r="FK22" i="1"/>
  <c r="HC74" i="1"/>
  <c r="HC70" i="1"/>
  <c r="CI70" i="1"/>
  <c r="CX70" i="1" s="1"/>
  <c r="IM70" i="1"/>
  <c r="CJ70" i="1"/>
  <c r="CY70" i="1" s="1"/>
  <c r="IN70" i="1"/>
  <c r="IX70" i="1" s="1"/>
  <c r="FK76" i="1"/>
  <c r="DM93" i="1" a="1"/>
  <c r="DM93" i="1" s="1"/>
  <c r="CJ93" i="1"/>
  <c r="CY93" i="1" s="1"/>
  <c r="DL93" i="1"/>
  <c r="FN80" i="1"/>
  <c r="CH81" i="1"/>
  <c r="CW81" i="1" s="1"/>
  <c r="CJ81" i="1"/>
  <c r="CY81" i="1" s="1"/>
  <c r="HC80" i="1"/>
  <c r="CK94" i="1"/>
  <c r="CZ94" i="1" s="1"/>
  <c r="CJ94" i="1"/>
  <c r="CY94" i="1" s="1"/>
  <c r="IM109" i="1"/>
  <c r="CK109" i="1"/>
  <c r="CZ109" i="1" s="1"/>
  <c r="DL109" i="1"/>
  <c r="FO98" i="1"/>
  <c r="FN98" i="1"/>
  <c r="FO81" i="1"/>
  <c r="IN96" i="1"/>
  <c r="IX96" i="1" s="1"/>
  <c r="CI96" i="1"/>
  <c r="CX96" i="1" s="1"/>
  <c r="IM96" i="1"/>
  <c r="CH96" i="1"/>
  <c r="CW96" i="1" s="1"/>
  <c r="DM89" i="1" a="1"/>
  <c r="DM89" i="1" s="1"/>
  <c r="IM89" i="1"/>
  <c r="CI89" i="1"/>
  <c r="CX89" i="1" s="1"/>
  <c r="DL89" i="1"/>
  <c r="CJ89" i="1"/>
  <c r="CY89" i="1" s="1"/>
  <c r="FK98" i="1"/>
  <c r="HC88" i="1"/>
  <c r="CK89" i="1"/>
  <c r="CZ89" i="1" s="1"/>
  <c r="FO97" i="1"/>
  <c r="FN97" i="1"/>
  <c r="HC110" i="1"/>
  <c r="FO102" i="1"/>
  <c r="FN102" i="1"/>
  <c r="FN111" i="1"/>
  <c r="FN94" i="1"/>
  <c r="FL98" i="1"/>
  <c r="FM103" i="1"/>
  <c r="FL108" i="1"/>
  <c r="FO90" i="1"/>
  <c r="FL97" i="1"/>
  <c r="IM99" i="1"/>
  <c r="FM108" i="1"/>
  <c r="FL110" i="1"/>
  <c r="FK90" i="1"/>
  <c r="IN103" i="1"/>
  <c r="IX103" i="1" s="1"/>
  <c r="CH103" i="1"/>
  <c r="CW103" i="1" s="1"/>
  <c r="IM103" i="1"/>
  <c r="FM110" i="1"/>
  <c r="HC112" i="1"/>
  <c r="FL91" i="1"/>
  <c r="FM98" i="1"/>
  <c r="FK111" i="1"/>
  <c r="FO107" i="1"/>
  <c r="HC108" i="1"/>
  <c r="FL111" i="1"/>
  <c r="IN115" i="1"/>
  <c r="IX115" i="1" s="1"/>
  <c r="IM115" i="1"/>
  <c r="DM115" i="1" a="1"/>
  <c r="DM115" i="1" s="1"/>
  <c r="DL115" i="1"/>
  <c r="CK115" i="1"/>
  <c r="CZ115" i="1" s="1"/>
  <c r="CJ115" i="1"/>
  <c r="CY115" i="1" s="1"/>
  <c r="CI115" i="1"/>
  <c r="CX115" i="1" s="1"/>
  <c r="CH115" i="1"/>
  <c r="CW115" i="1" s="1"/>
  <c r="HC115" i="1"/>
  <c r="IN114" i="1"/>
  <c r="IX114" i="1" s="1"/>
  <c r="IM114" i="1"/>
  <c r="DM114" i="1" a="1"/>
  <c r="DM114" i="1" s="1"/>
  <c r="DL114" i="1"/>
  <c r="CK114" i="1"/>
  <c r="CZ114" i="1" s="1"/>
  <c r="CJ114" i="1"/>
  <c r="CY114" i="1" s="1"/>
  <c r="CI114" i="1"/>
  <c r="CX114" i="1" s="1"/>
  <c r="CH114" i="1"/>
  <c r="CW114" i="1" s="1"/>
  <c r="IN113" i="1"/>
  <c r="IX113" i="1" s="1"/>
  <c r="IM113" i="1"/>
  <c r="DM113" i="1" a="1"/>
  <c r="DM113" i="1" s="1"/>
  <c r="DL113" i="1"/>
  <c r="CK113" i="1"/>
  <c r="CZ113" i="1" s="1"/>
  <c r="CJ113" i="1"/>
  <c r="CY113" i="1" s="1"/>
  <c r="CI113" i="1"/>
  <c r="CX113" i="1" s="1"/>
  <c r="CH113" i="1"/>
  <c r="CW113" i="1" s="1"/>
  <c r="DL116" i="1"/>
  <c r="DL117" i="1"/>
  <c r="DL119" i="1"/>
  <c r="CK120" i="1"/>
  <c r="CZ120" i="1" s="1"/>
  <c r="FP120" i="1"/>
  <c r="DM116" i="1" a="1"/>
  <c r="DM116" i="1" s="1"/>
  <c r="IM116" i="1"/>
  <c r="DM117" i="1" a="1"/>
  <c r="DM117" i="1" s="1"/>
  <c r="IM117" i="1"/>
  <c r="DM119" i="1" a="1"/>
  <c r="DM119" i="1" s="1"/>
  <c r="IM119" i="1"/>
  <c r="DL121" i="1"/>
  <c r="CK122" i="1"/>
  <c r="CZ122" i="1" s="1"/>
  <c r="CJ122" i="1"/>
  <c r="CY122" i="1" s="1"/>
  <c r="CI122" i="1"/>
  <c r="CX122" i="1" s="1"/>
  <c r="CH122" i="1"/>
  <c r="CW122" i="1" s="1"/>
  <c r="IN122" i="1"/>
  <c r="IX122" i="1" s="1"/>
  <c r="IM122" i="1"/>
  <c r="DM122" i="1" a="1"/>
  <c r="DM122" i="1" s="1"/>
  <c r="DL122" i="1"/>
  <c r="CK11" i="1"/>
  <c r="CZ11" i="1" s="1"/>
  <c r="CJ11" i="1"/>
  <c r="CY11" i="1" s="1"/>
  <c r="CI11" i="1"/>
  <c r="CX11" i="1" s="1"/>
  <c r="CH11" i="1"/>
  <c r="CW11" i="1" s="1"/>
  <c r="IN11" i="1"/>
  <c r="IX11" i="1" s="1"/>
  <c r="IM11" i="1"/>
  <c r="DM11" i="1" a="1"/>
  <c r="DM11" i="1" s="1"/>
  <c r="DL11" i="1"/>
  <c r="DL35" i="1"/>
  <c r="DM35" i="1" a="1"/>
  <c r="DM35" i="1" s="1"/>
  <c r="CK35" i="1"/>
  <c r="CZ35" i="1" s="1"/>
  <c r="CJ35" i="1"/>
  <c r="CY35" i="1" s="1"/>
  <c r="CI35" i="1"/>
  <c r="CX35" i="1" s="1"/>
  <c r="CH35" i="1"/>
  <c r="CW35" i="1" s="1"/>
  <c r="IN35" i="1"/>
  <c r="IX35" i="1" s="1"/>
  <c r="IM35" i="1"/>
  <c r="FN113" i="1"/>
  <c r="FN114" i="1"/>
  <c r="FN115" i="1"/>
  <c r="IN116" i="1"/>
  <c r="IX116" i="1" s="1"/>
  <c r="IN117" i="1"/>
  <c r="IX117" i="1" s="1"/>
  <c r="IN119" i="1"/>
  <c r="IX119" i="1" s="1"/>
  <c r="DM121" i="1" a="1"/>
  <c r="DM121" i="1" s="1"/>
  <c r="FM118" i="1"/>
  <c r="DL120" i="1"/>
  <c r="FK116" i="1"/>
  <c r="FK117" i="1"/>
  <c r="FK119" i="1"/>
  <c r="DM120" i="1" a="1"/>
  <c r="DM120" i="1" s="1"/>
  <c r="IM120" i="1"/>
  <c r="FL116" i="1"/>
  <c r="FL117" i="1"/>
  <c r="FL119" i="1"/>
  <c r="CH116" i="1"/>
  <c r="CW116" i="1" s="1"/>
  <c r="FM116" i="1"/>
  <c r="CH117" i="1"/>
  <c r="CW117" i="1" s="1"/>
  <c r="FM117" i="1"/>
  <c r="CH119" i="1"/>
  <c r="CW119" i="1" s="1"/>
  <c r="FM119" i="1"/>
  <c r="FO122" i="1"/>
  <c r="FN122" i="1"/>
  <c r="IO125" i="1"/>
  <c r="DM125" i="1" a="1"/>
  <c r="DM125" i="1" s="1"/>
  <c r="CI116" i="1"/>
  <c r="CX116" i="1" s="1"/>
  <c r="FN116" i="1"/>
  <c r="CI117" i="1"/>
  <c r="CX117" i="1" s="1"/>
  <c r="CI119" i="1"/>
  <c r="CX119" i="1" s="1"/>
  <c r="CH121" i="1"/>
  <c r="CW121" i="1" s="1"/>
  <c r="FN121" i="1"/>
  <c r="FO124" i="1"/>
  <c r="FN124" i="1"/>
  <c r="CJ116" i="1"/>
  <c r="CY116" i="1" s="1"/>
  <c r="CJ117" i="1"/>
  <c r="CY117" i="1" s="1"/>
  <c r="CJ119" i="1"/>
  <c r="CY119" i="1" s="1"/>
  <c r="CI121" i="1"/>
  <c r="CX121" i="1" s="1"/>
  <c r="FP23" i="1"/>
  <c r="FN23" i="1"/>
  <c r="FM23" i="1"/>
  <c r="FL23" i="1"/>
  <c r="CJ121" i="1"/>
  <c r="CY121" i="1" s="1"/>
  <c r="CK121" i="1"/>
  <c r="CZ121" i="1" s="1"/>
  <c r="CH123" i="1"/>
  <c r="CW123" i="1" s="1"/>
  <c r="IN123" i="1"/>
  <c r="IX123" i="1" s="1"/>
  <c r="IM123" i="1"/>
  <c r="DM123" i="1" a="1"/>
  <c r="DM123" i="1" s="1"/>
  <c r="DL123" i="1"/>
  <c r="CK123" i="1"/>
  <c r="CZ123" i="1" s="1"/>
  <c r="CJ123" i="1"/>
  <c r="CY123" i="1" s="1"/>
  <c r="HC123" i="1"/>
  <c r="IN31" i="1"/>
  <c r="IX31" i="1" s="1"/>
  <c r="IM31" i="1"/>
  <c r="DM31" i="1" a="1"/>
  <c r="DM31" i="1" s="1"/>
  <c r="DL31" i="1"/>
  <c r="CK31" i="1"/>
  <c r="CZ31" i="1" s="1"/>
  <c r="CJ31" i="1"/>
  <c r="CY31" i="1" s="1"/>
  <c r="CI31" i="1"/>
  <c r="CX31" i="1" s="1"/>
  <c r="CH31" i="1"/>
  <c r="CW31" i="1" s="1"/>
  <c r="DL38" i="1"/>
  <c r="CK38" i="1"/>
  <c r="CZ38" i="1" s="1"/>
  <c r="CJ38" i="1"/>
  <c r="CY38" i="1" s="1"/>
  <c r="CI38" i="1"/>
  <c r="CX38" i="1" s="1"/>
  <c r="IN38" i="1"/>
  <c r="IX38" i="1" s="1"/>
  <c r="IM38" i="1"/>
  <c r="DM38" i="1" a="1"/>
  <c r="DM38" i="1" s="1"/>
  <c r="CH38" i="1"/>
  <c r="CW38" i="1" s="1"/>
  <c r="DL124" i="1"/>
  <c r="HC125" i="1"/>
  <c r="HC11" i="1"/>
  <c r="FK23" i="1"/>
  <c r="CH26" i="1"/>
  <c r="CW26" i="1" s="1"/>
  <c r="CK26" i="1"/>
  <c r="CZ26" i="1" s="1"/>
  <c r="CJ26" i="1"/>
  <c r="CY26" i="1" s="1"/>
  <c r="CI26" i="1"/>
  <c r="CX26" i="1" s="1"/>
  <c r="DM26" i="1" a="1"/>
  <c r="DM26" i="1" s="1"/>
  <c r="IN26" i="1"/>
  <c r="IX26" i="1" s="1"/>
  <c r="DL26" i="1"/>
  <c r="IM26" i="1"/>
  <c r="FO28" i="1"/>
  <c r="HC32" i="1"/>
  <c r="DM124" i="1" a="1"/>
  <c r="DM124" i="1" s="1"/>
  <c r="IM124" i="1"/>
  <c r="IN124" i="1"/>
  <c r="IX124" i="1" s="1"/>
  <c r="DL125" i="1"/>
  <c r="CK125" i="1"/>
  <c r="CZ125" i="1" s="1"/>
  <c r="FO6" i="1"/>
  <c r="FN6" i="1"/>
  <c r="CH45" i="1"/>
  <c r="CW45" i="1" s="1"/>
  <c r="IN45" i="1"/>
  <c r="IX45" i="1" s="1"/>
  <c r="IM45" i="1"/>
  <c r="DM45" i="1" a="1"/>
  <c r="DM45" i="1" s="1"/>
  <c r="DL45" i="1"/>
  <c r="CK45" i="1"/>
  <c r="CZ45" i="1" s="1"/>
  <c r="CJ45" i="1"/>
  <c r="CY45" i="1" s="1"/>
  <c r="CI45" i="1"/>
  <c r="CX45" i="1" s="1"/>
  <c r="FL46" i="1"/>
  <c r="FP46" i="1"/>
  <c r="FN46" i="1"/>
  <c r="FM46" i="1"/>
  <c r="FK46" i="1"/>
  <c r="CH14" i="1"/>
  <c r="CW14" i="1" s="1"/>
  <c r="IN14" i="1"/>
  <c r="IX14" i="1" s="1"/>
  <c r="IM14" i="1"/>
  <c r="DM14" i="1" a="1"/>
  <c r="DM14" i="1" s="1"/>
  <c r="DL14" i="1"/>
  <c r="CK14" i="1"/>
  <c r="CZ14" i="1" s="1"/>
  <c r="CJ14" i="1"/>
  <c r="CY14" i="1" s="1"/>
  <c r="CK29" i="1"/>
  <c r="CZ29" i="1" s="1"/>
  <c r="CJ29" i="1"/>
  <c r="CY29" i="1" s="1"/>
  <c r="CI29" i="1"/>
  <c r="CX29" i="1" s="1"/>
  <c r="CH29" i="1"/>
  <c r="CW29" i="1" s="1"/>
  <c r="IN29" i="1"/>
  <c r="IX29" i="1" s="1"/>
  <c r="IM29" i="1"/>
  <c r="DM29" i="1" a="1"/>
  <c r="DM29" i="1" s="1"/>
  <c r="DL29" i="1"/>
  <c r="FO26" i="1"/>
  <c r="FN26" i="1"/>
  <c r="HC34" i="1"/>
  <c r="FO38" i="1"/>
  <c r="FN38" i="1"/>
  <c r="FK124" i="1"/>
  <c r="HC126" i="1"/>
  <c r="CI14" i="1"/>
  <c r="CX14" i="1" s="1"/>
  <c r="CJ25" i="1"/>
  <c r="CY25" i="1" s="1"/>
  <c r="CI25" i="1"/>
  <c r="CX25" i="1" s="1"/>
  <c r="CH25" i="1"/>
  <c r="CW25" i="1" s="1"/>
  <c r="IN25" i="1"/>
  <c r="IX25" i="1" s="1"/>
  <c r="IM25" i="1"/>
  <c r="DM25" i="1" a="1"/>
  <c r="DM25" i="1" s="1"/>
  <c r="DL25" i="1"/>
  <c r="IN49" i="1"/>
  <c r="IX49" i="1" s="1"/>
  <c r="CK49" i="1"/>
  <c r="CZ49" i="1" s="1"/>
  <c r="IM49" i="1"/>
  <c r="DM49" i="1" a="1"/>
  <c r="DM49" i="1" s="1"/>
  <c r="DL49" i="1"/>
  <c r="CJ49" i="1"/>
  <c r="CY49" i="1" s="1"/>
  <c r="CI49" i="1"/>
  <c r="CX49" i="1" s="1"/>
  <c r="CH49" i="1"/>
  <c r="CW49" i="1" s="1"/>
  <c r="FL122" i="1"/>
  <c r="FL124" i="1"/>
  <c r="FO4" i="1"/>
  <c r="FN4" i="1"/>
  <c r="DM27" i="1" a="1"/>
  <c r="DM27" i="1" s="1"/>
  <c r="IN36" i="1"/>
  <c r="IX36" i="1" s="1"/>
  <c r="CK36" i="1"/>
  <c r="CZ36" i="1" s="1"/>
  <c r="IM36" i="1"/>
  <c r="DM36" i="1" a="1"/>
  <c r="DM36" i="1" s="1"/>
  <c r="DL36" i="1"/>
  <c r="CJ36" i="1"/>
  <c r="CY36" i="1" s="1"/>
  <c r="CI36" i="1"/>
  <c r="CX36" i="1" s="1"/>
  <c r="CH36" i="1"/>
  <c r="CW36" i="1" s="1"/>
  <c r="IM37" i="1"/>
  <c r="DM37" i="1" a="1"/>
  <c r="DM37" i="1" s="1"/>
  <c r="CK37" i="1"/>
  <c r="CZ37" i="1" s="1"/>
  <c r="CJ37" i="1"/>
  <c r="CY37" i="1" s="1"/>
  <c r="CI37" i="1"/>
  <c r="CX37" i="1" s="1"/>
  <c r="CH37" i="1"/>
  <c r="CW37" i="1" s="1"/>
  <c r="IN37" i="1"/>
  <c r="IX37" i="1" s="1"/>
  <c r="DL37" i="1"/>
  <c r="CH124" i="1"/>
  <c r="CW124" i="1" s="1"/>
  <c r="FP4" i="1"/>
  <c r="FM4" i="1"/>
  <c r="FL4" i="1"/>
  <c r="IO23" i="1"/>
  <c r="DM23" i="1" a="1"/>
  <c r="DM23" i="1" s="1"/>
  <c r="FO24" i="1"/>
  <c r="FN24" i="1"/>
  <c r="IN32" i="1"/>
  <c r="IX32" i="1" s="1"/>
  <c r="IM32" i="1"/>
  <c r="DM32" i="1" a="1"/>
  <c r="DM32" i="1" s="1"/>
  <c r="DL32" i="1"/>
  <c r="CK32" i="1"/>
  <c r="CZ32" i="1" s="1"/>
  <c r="CJ32" i="1"/>
  <c r="CY32" i="1" s="1"/>
  <c r="CI32" i="1"/>
  <c r="CX32" i="1" s="1"/>
  <c r="CH32" i="1"/>
  <c r="CW32" i="1" s="1"/>
  <c r="CI124" i="1"/>
  <c r="CX124" i="1" s="1"/>
  <c r="DL126" i="1"/>
  <c r="CK126" i="1"/>
  <c r="CZ126" i="1" s="1"/>
  <c r="HC48" i="1"/>
  <c r="CJ6" i="1"/>
  <c r="CY6" i="1" s="1"/>
  <c r="CI6" i="1"/>
  <c r="CX6" i="1" s="1"/>
  <c r="CH6" i="1"/>
  <c r="CW6" i="1" s="1"/>
  <c r="IN6" i="1"/>
  <c r="IX6" i="1" s="1"/>
  <c r="IM6" i="1"/>
  <c r="DM6" i="1" a="1"/>
  <c r="DM6" i="1" s="1"/>
  <c r="DL6" i="1"/>
  <c r="CI12" i="1"/>
  <c r="CX12" i="1" s="1"/>
  <c r="CH12" i="1"/>
  <c r="CW12" i="1" s="1"/>
  <c r="IN12" i="1"/>
  <c r="IX12" i="1" s="1"/>
  <c r="IM12" i="1"/>
  <c r="DM12" i="1" a="1"/>
  <c r="DM12" i="1" s="1"/>
  <c r="DL12" i="1"/>
  <c r="CK12" i="1"/>
  <c r="CZ12" i="1" s="1"/>
  <c r="FP30" i="1"/>
  <c r="FN30" i="1"/>
  <c r="FM30" i="1"/>
  <c r="FL30" i="1"/>
  <c r="IN46" i="1"/>
  <c r="IX46" i="1" s="1"/>
  <c r="IM46" i="1"/>
  <c r="DM46" i="1" a="1"/>
  <c r="DM46" i="1" s="1"/>
  <c r="DL46" i="1"/>
  <c r="CK46" i="1"/>
  <c r="CZ46" i="1" s="1"/>
  <c r="CJ46" i="1"/>
  <c r="CY46" i="1" s="1"/>
  <c r="CI46" i="1"/>
  <c r="CX46" i="1" s="1"/>
  <c r="CH46" i="1"/>
  <c r="CW46" i="1" s="1"/>
  <c r="CK59" i="1"/>
  <c r="CZ59" i="1" s="1"/>
  <c r="CJ59" i="1"/>
  <c r="CY59" i="1" s="1"/>
  <c r="CI59" i="1"/>
  <c r="CX59" i="1" s="1"/>
  <c r="CH59" i="1"/>
  <c r="CW59" i="1" s="1"/>
  <c r="IN59" i="1"/>
  <c r="IX59" i="1" s="1"/>
  <c r="IM59" i="1"/>
  <c r="DM59" i="1" a="1"/>
  <c r="DM59" i="1" s="1"/>
  <c r="DL59" i="1"/>
  <c r="IO69" i="1"/>
  <c r="DL69" i="1"/>
  <c r="IN73" i="1"/>
  <c r="IX73" i="1" s="1"/>
  <c r="IM73" i="1"/>
  <c r="DM73" i="1" a="1"/>
  <c r="DM73" i="1" s="1"/>
  <c r="DL73" i="1"/>
  <c r="CK73" i="1"/>
  <c r="CZ73" i="1" s="1"/>
  <c r="CJ73" i="1"/>
  <c r="CY73" i="1" s="1"/>
  <c r="CI73" i="1"/>
  <c r="CX73" i="1" s="1"/>
  <c r="CH73" i="1"/>
  <c r="CW73" i="1" s="1"/>
  <c r="DL4" i="1"/>
  <c r="DL24" i="1"/>
  <c r="FK30" i="1"/>
  <c r="FK37" i="1"/>
  <c r="FM41" i="1"/>
  <c r="CK47" i="1"/>
  <c r="CZ47" i="1" s="1"/>
  <c r="FN50" i="1"/>
  <c r="HC50" i="1"/>
  <c r="FO52" i="1"/>
  <c r="FN52" i="1"/>
  <c r="DM4" i="1" a="1"/>
  <c r="DM4" i="1" s="1"/>
  <c r="IM4" i="1"/>
  <c r="DM24" i="1" a="1"/>
  <c r="DM24" i="1" s="1"/>
  <c r="IM24" i="1"/>
  <c r="FN27" i="1"/>
  <c r="DL40" i="1"/>
  <c r="FN41" i="1"/>
  <c r="IM48" i="1"/>
  <c r="FO53" i="1"/>
  <c r="FN53" i="1"/>
  <c r="IN4" i="1"/>
  <c r="IX4" i="1" s="1"/>
  <c r="IN24" i="1"/>
  <c r="IX24" i="1" s="1"/>
  <c r="IM27" i="1"/>
  <c r="DL30" i="1"/>
  <c r="CI44" i="1"/>
  <c r="CX44" i="1" s="1"/>
  <c r="IN44" i="1"/>
  <c r="IX44" i="1" s="1"/>
  <c r="IN48" i="1"/>
  <c r="IX48" i="1" s="1"/>
  <c r="IM53" i="1"/>
  <c r="DM53" i="1" a="1"/>
  <c r="DM53" i="1" s="1"/>
  <c r="CJ53" i="1"/>
  <c r="CY53" i="1" s="1"/>
  <c r="CI53" i="1"/>
  <c r="CX53" i="1" s="1"/>
  <c r="CH53" i="1"/>
  <c r="CW53" i="1" s="1"/>
  <c r="FO59" i="1"/>
  <c r="FN59" i="1"/>
  <c r="FM26" i="1"/>
  <c r="CH27" i="1"/>
  <c r="CW27" i="1" s="1"/>
  <c r="FN28" i="1"/>
  <c r="DM30" i="1" a="1"/>
  <c r="DM30" i="1" s="1"/>
  <c r="FN37" i="1"/>
  <c r="FL40" i="1"/>
  <c r="HC41" i="1"/>
  <c r="CH44" i="1"/>
  <c r="CW44" i="1" s="1"/>
  <c r="FN44" i="1"/>
  <c r="IN52" i="1"/>
  <c r="IX52" i="1" s="1"/>
  <c r="DL52" i="1"/>
  <c r="CK52" i="1"/>
  <c r="CZ52" i="1" s="1"/>
  <c r="CJ52" i="1"/>
  <c r="CY52" i="1" s="1"/>
  <c r="CI52" i="1"/>
  <c r="CX52" i="1" s="1"/>
  <c r="FK52" i="1"/>
  <c r="IM52" i="1"/>
  <c r="CK53" i="1"/>
  <c r="CZ53" i="1" s="1"/>
  <c r="FK24" i="1"/>
  <c r="FK26" i="1"/>
  <c r="IM34" i="1"/>
  <c r="DM34" i="1" a="1"/>
  <c r="DM34" i="1" s="1"/>
  <c r="DL34" i="1"/>
  <c r="HC37" i="1"/>
  <c r="FK38" i="1"/>
  <c r="FM40" i="1"/>
  <c r="FO42" i="1"/>
  <c r="FL24" i="1"/>
  <c r="FL26" i="1"/>
  <c r="FL38" i="1"/>
  <c r="CJ39" i="1"/>
  <c r="CY39" i="1" s="1"/>
  <c r="CI39" i="1"/>
  <c r="CX39" i="1" s="1"/>
  <c r="CH39" i="1"/>
  <c r="CW39" i="1" s="1"/>
  <c r="CK41" i="1"/>
  <c r="CZ41" i="1" s="1"/>
  <c r="CH41" i="1"/>
  <c r="CW41" i="1" s="1"/>
  <c r="IM50" i="1"/>
  <c r="DM50" i="1" a="1"/>
  <c r="DM50" i="1" s="1"/>
  <c r="CK50" i="1"/>
  <c r="CZ50" i="1" s="1"/>
  <c r="CJ50" i="1"/>
  <c r="CY50" i="1" s="1"/>
  <c r="CH4" i="1"/>
  <c r="CW4" i="1" s="1"/>
  <c r="CH24" i="1"/>
  <c r="CW24" i="1" s="1"/>
  <c r="FM24" i="1"/>
  <c r="FM38" i="1"/>
  <c r="HC38" i="1"/>
  <c r="CK39" i="1"/>
  <c r="CZ39" i="1" s="1"/>
  <c r="FO39" i="1"/>
  <c r="FN39" i="1"/>
  <c r="CI41" i="1"/>
  <c r="CX41" i="1" s="1"/>
  <c r="CH48" i="1"/>
  <c r="CW48" i="1" s="1"/>
  <c r="CH50" i="1"/>
  <c r="CW50" i="1" s="1"/>
  <c r="CI4" i="1"/>
  <c r="CX4" i="1" s="1"/>
  <c r="CI24" i="1"/>
  <c r="CX24" i="1" s="1"/>
  <c r="CJ41" i="1"/>
  <c r="CY41" i="1" s="1"/>
  <c r="FK42" i="1"/>
  <c r="CI48" i="1"/>
  <c r="CX48" i="1" s="1"/>
  <c r="CI50" i="1"/>
  <c r="CX50" i="1" s="1"/>
  <c r="HC52" i="1"/>
  <c r="CJ4" i="1"/>
  <c r="CY4" i="1" s="1"/>
  <c r="CJ24" i="1"/>
  <c r="CY24" i="1" s="1"/>
  <c r="FN25" i="1"/>
  <c r="CH30" i="1"/>
  <c r="CW30" i="1" s="1"/>
  <c r="FN31" i="1"/>
  <c r="DL39" i="1"/>
  <c r="FL42" i="1"/>
  <c r="IM47" i="1"/>
  <c r="DM47" i="1" a="1"/>
  <c r="DM47" i="1" s="1"/>
  <c r="DL47" i="1"/>
  <c r="CJ48" i="1"/>
  <c r="CY48" i="1" s="1"/>
  <c r="DL50" i="1"/>
  <c r="FL50" i="1"/>
  <c r="CI30" i="1"/>
  <c r="CX30" i="1" s="1"/>
  <c r="IM30" i="1"/>
  <c r="DM39" i="1" a="1"/>
  <c r="DM39" i="1" s="1"/>
  <c r="IM39" i="1"/>
  <c r="CI40" i="1"/>
  <c r="CX40" i="1" s="1"/>
  <c r="CH40" i="1"/>
  <c r="CW40" i="1" s="1"/>
  <c r="DL41" i="1"/>
  <c r="CH47" i="1"/>
  <c r="CW47" i="1" s="1"/>
  <c r="CK48" i="1"/>
  <c r="CZ48" i="1" s="1"/>
  <c r="DM48" i="1" a="1"/>
  <c r="DM48" i="1" s="1"/>
  <c r="IN67" i="1"/>
  <c r="IX67" i="1" s="1"/>
  <c r="IM67" i="1"/>
  <c r="DM67" i="1" a="1"/>
  <c r="DM67" i="1" s="1"/>
  <c r="DL67" i="1"/>
  <c r="CK67" i="1"/>
  <c r="CZ67" i="1" s="1"/>
  <c r="CJ67" i="1"/>
  <c r="CY67" i="1" s="1"/>
  <c r="CI67" i="1"/>
  <c r="CX67" i="1" s="1"/>
  <c r="FN67" i="1"/>
  <c r="CK69" i="1"/>
  <c r="CZ69" i="1" s="1"/>
  <c r="FP67" i="1"/>
  <c r="FN73" i="1"/>
  <c r="IN69" i="1"/>
  <c r="IX69" i="1" s="1"/>
  <c r="DL77" i="1"/>
  <c r="DM77" i="1" a="1"/>
  <c r="DM77" i="1" s="1"/>
  <c r="CK77" i="1"/>
  <c r="CZ77" i="1" s="1"/>
  <c r="CJ77" i="1"/>
  <c r="CY77" i="1" s="1"/>
  <c r="CI77" i="1"/>
  <c r="CX77" i="1" s="1"/>
  <c r="IN77" i="1"/>
  <c r="IX77" i="1" s="1"/>
  <c r="CH77" i="1"/>
  <c r="CW77" i="1" s="1"/>
  <c r="HC78" i="1"/>
  <c r="FN78" i="1"/>
  <c r="IN87" i="1"/>
  <c r="IX87" i="1" s="1"/>
  <c r="IM87" i="1"/>
  <c r="DM87" i="1" a="1"/>
  <c r="DM87" i="1" s="1"/>
  <c r="DL87" i="1"/>
  <c r="CK87" i="1"/>
  <c r="CZ87" i="1" s="1"/>
  <c r="CJ87" i="1"/>
  <c r="CY87" i="1" s="1"/>
  <c r="CI87" i="1"/>
  <c r="CX87" i="1" s="1"/>
  <c r="CH87" i="1"/>
  <c r="CW87" i="1" s="1"/>
  <c r="IM78" i="1"/>
  <c r="DM78" i="1" a="1"/>
  <c r="DM78" i="1" s="1"/>
  <c r="DL78" i="1"/>
  <c r="CH78" i="1"/>
  <c r="CW78" i="1" s="1"/>
  <c r="CI78" i="1"/>
  <c r="CX78" i="1" s="1"/>
  <c r="IN78" i="1"/>
  <c r="IX78" i="1" s="1"/>
  <c r="CJ78" i="1"/>
  <c r="CY78" i="1" s="1"/>
  <c r="IN85" i="1"/>
  <c r="IX85" i="1" s="1"/>
  <c r="IM85" i="1"/>
  <c r="DM85" i="1" a="1"/>
  <c r="DM85" i="1" s="1"/>
  <c r="DL85" i="1"/>
  <c r="CK85" i="1"/>
  <c r="CZ85" i="1" s="1"/>
  <c r="CJ85" i="1"/>
  <c r="CY85" i="1" s="1"/>
  <c r="IN82" i="1"/>
  <c r="IX82" i="1" s="1"/>
  <c r="IM82" i="1"/>
  <c r="DM82" i="1" a="1"/>
  <c r="DM82" i="1" s="1"/>
  <c r="DL82" i="1"/>
  <c r="CK82" i="1"/>
  <c r="CZ82" i="1" s="1"/>
  <c r="CJ82" i="1"/>
  <c r="CY82" i="1" s="1"/>
  <c r="CI82" i="1"/>
  <c r="CX82" i="1" s="1"/>
  <c r="CH82" i="1"/>
  <c r="CW82" i="1" s="1"/>
  <c r="IO83" i="1"/>
  <c r="DM83" i="1" a="1"/>
  <c r="DM83" i="1" s="1"/>
  <c r="IN86" i="1"/>
  <c r="IX86" i="1" s="1"/>
  <c r="IM86" i="1"/>
  <c r="DM86" i="1" a="1"/>
  <c r="DM86" i="1" s="1"/>
  <c r="DL86" i="1"/>
  <c r="CK86" i="1"/>
  <c r="CZ86" i="1" s="1"/>
  <c r="CJ86" i="1"/>
  <c r="CY86" i="1" s="1"/>
  <c r="CI86" i="1"/>
  <c r="CX86" i="1" s="1"/>
  <c r="CH86" i="1"/>
  <c r="CW86" i="1" s="1"/>
  <c r="IO84" i="1"/>
  <c r="DL84" i="1"/>
  <c r="CK84" i="1"/>
  <c r="CZ84" i="1" s="1"/>
  <c r="FP84" i="1"/>
  <c r="FN86" i="1"/>
  <c r="IN83" i="1"/>
  <c r="IX83" i="1" s="1"/>
  <c r="DM84" i="1" a="1"/>
  <c r="DM84" i="1" s="1"/>
  <c r="IM84" i="1"/>
  <c r="FN19" i="1"/>
  <c r="FO19" i="1"/>
  <c r="CJ20" i="1"/>
  <c r="CY20" i="1" s="1"/>
  <c r="IN20" i="1"/>
  <c r="IX20" i="1" s="1"/>
  <c r="CI20" i="1"/>
  <c r="CX20" i="1" s="1"/>
  <c r="IM20" i="1"/>
  <c r="DM20" i="1" a="1"/>
  <c r="DM20" i="1" s="1"/>
  <c r="CK20" i="1"/>
  <c r="CZ20" i="1" s="1"/>
  <c r="CH20" i="1"/>
  <c r="CW20" i="1" s="1"/>
  <c r="CJ18" i="1"/>
  <c r="CY18" i="1" s="1"/>
  <c r="IN18" i="1"/>
  <c r="IX18" i="1" s="1"/>
  <c r="CI18" i="1"/>
  <c r="CX18" i="1" s="1"/>
  <c r="DM18" i="1" a="1"/>
  <c r="DM18" i="1" s="1"/>
  <c r="DL18" i="1"/>
  <c r="CK18" i="1"/>
  <c r="CZ18" i="1" s="1"/>
  <c r="IM18" i="1"/>
  <c r="HC20" i="1"/>
  <c r="DM58" i="1" a="1"/>
  <c r="DM58" i="1" s="1"/>
  <c r="DL58" i="1"/>
  <c r="IN58" i="1"/>
  <c r="IX58" i="1" s="1"/>
  <c r="CI58" i="1"/>
  <c r="CX58" i="1" s="1"/>
  <c r="CK58" i="1"/>
  <c r="CZ58" i="1" s="1"/>
  <c r="CJ58" i="1"/>
  <c r="CY58" i="1" s="1"/>
  <c r="CH58" i="1"/>
  <c r="CW58" i="1" s="1"/>
  <c r="IM58" i="1"/>
  <c r="DM54" i="1" a="1"/>
  <c r="DM54" i="1" s="1"/>
  <c r="DL54" i="1"/>
  <c r="IN54" i="1"/>
  <c r="IX54" i="1" s="1"/>
  <c r="CI54" i="1"/>
  <c r="CX54" i="1" s="1"/>
  <c r="CK54" i="1"/>
  <c r="CZ54" i="1" s="1"/>
  <c r="CJ54" i="1"/>
  <c r="CY54" i="1" s="1"/>
  <c r="CH54" i="1"/>
  <c r="CW54" i="1" s="1"/>
  <c r="IM54" i="1"/>
  <c r="DM65" i="1" a="1"/>
  <c r="DM65" i="1" s="1"/>
  <c r="DL65" i="1"/>
  <c r="CK65" i="1"/>
  <c r="CZ65" i="1" s="1"/>
  <c r="CJ65" i="1"/>
  <c r="CY65" i="1" s="1"/>
  <c r="IN65" i="1"/>
  <c r="IX65" i="1" s="1"/>
  <c r="CI65" i="1"/>
  <c r="CX65" i="1" s="1"/>
  <c r="IM65" i="1"/>
  <c r="CH65" i="1"/>
  <c r="CW65" i="1" s="1"/>
  <c r="DM19" i="1" a="1"/>
  <c r="DM19" i="1" s="1"/>
  <c r="IN19" i="1"/>
  <c r="IX19" i="1" s="1"/>
  <c r="DL19" i="1"/>
  <c r="IM19" i="1"/>
  <c r="CK19" i="1"/>
  <c r="CZ19" i="1" s="1"/>
  <c r="CJ19" i="1"/>
  <c r="CY19" i="1" s="1"/>
  <c r="CI19" i="1"/>
  <c r="CX19" i="1" s="1"/>
  <c r="IM15" i="1"/>
  <c r="FP19" i="1"/>
  <c r="HC64" i="1"/>
  <c r="IM57" i="1"/>
  <c r="CH57" i="1"/>
  <c r="CW57" i="1" s="1"/>
  <c r="IN57" i="1"/>
  <c r="IX57" i="1" s="1"/>
  <c r="DM62" i="1" a="1"/>
  <c r="DM62" i="1" s="1"/>
  <c r="DL62" i="1"/>
  <c r="CK62" i="1"/>
  <c r="CZ62" i="1" s="1"/>
  <c r="CJ62" i="1"/>
  <c r="CY62" i="1" s="1"/>
  <c r="IN62" i="1"/>
  <c r="IX62" i="1" s="1"/>
  <c r="CI62" i="1"/>
  <c r="CX62" i="1" s="1"/>
  <c r="CI57" i="1"/>
  <c r="CX57" i="1" s="1"/>
  <c r="CH62" i="1"/>
  <c r="CW62" i="1" s="1"/>
  <c r="DM55" i="1" a="1"/>
  <c r="DM55" i="1" s="1"/>
  <c r="DL55" i="1"/>
  <c r="IN55" i="1"/>
  <c r="IX55" i="1" s="1"/>
  <c r="CI55" i="1"/>
  <c r="CX55" i="1" s="1"/>
  <c r="IM55" i="1"/>
  <c r="CH55" i="1"/>
  <c r="CW55" i="1" s="1"/>
  <c r="FK55" i="1"/>
  <c r="IM56" i="1"/>
  <c r="CH56" i="1"/>
  <c r="CW56" i="1" s="1"/>
  <c r="IN56" i="1"/>
  <c r="IX56" i="1" s="1"/>
  <c r="CJ55" i="1"/>
  <c r="CY55" i="1" s="1"/>
  <c r="FL55" i="1"/>
  <c r="CI56" i="1"/>
  <c r="CX56" i="1" s="1"/>
  <c r="IM60" i="1"/>
  <c r="CH60" i="1"/>
  <c r="CW60" i="1" s="1"/>
  <c r="FK19" i="1"/>
  <c r="DL57" i="1"/>
  <c r="CK55" i="1"/>
  <c r="CZ55" i="1" s="1"/>
  <c r="FM55" i="1"/>
  <c r="CJ56" i="1"/>
  <c r="CY56" i="1" s="1"/>
  <c r="FK56" i="1"/>
  <c r="CI60" i="1"/>
  <c r="CX60" i="1" s="1"/>
  <c r="HC68" i="1"/>
  <c r="FL19" i="1"/>
  <c r="DM57" i="1" a="1"/>
  <c r="DM57" i="1" s="1"/>
  <c r="FM57" i="1"/>
  <c r="FN55" i="1"/>
  <c r="CK56" i="1"/>
  <c r="CZ56" i="1" s="1"/>
  <c r="DM68" i="1" a="1"/>
  <c r="DM68" i="1" s="1"/>
  <c r="IO68" i="1"/>
  <c r="CH15" i="1"/>
  <c r="CW15" i="1" s="1"/>
  <c r="FN57" i="1"/>
  <c r="CK60" i="1"/>
  <c r="CZ60" i="1" s="1"/>
  <c r="FL60" i="1"/>
  <c r="HC60" i="1"/>
  <c r="FO64" i="1"/>
  <c r="DL56" i="1"/>
  <c r="FM60" i="1"/>
  <c r="IM64" i="1"/>
  <c r="CH64" i="1"/>
  <c r="CW64" i="1" s="1"/>
  <c r="DM56" i="1" a="1"/>
  <c r="DM56" i="1" s="1"/>
  <c r="FM56" i="1"/>
  <c r="FN60" i="1"/>
  <c r="IM62" i="1"/>
  <c r="CI68" i="1"/>
  <c r="CX68" i="1" s="1"/>
  <c r="IN68" i="1"/>
  <c r="IX68" i="1" s="1"/>
  <c r="HC79" i="1"/>
  <c r="IN79" i="1"/>
  <c r="IX79" i="1" s="1"/>
  <c r="CI79" i="1"/>
  <c r="CX79" i="1" s="1"/>
  <c r="IM79" i="1"/>
  <c r="DL79" i="1"/>
  <c r="CK79" i="1"/>
  <c r="CZ79" i="1" s="1"/>
  <c r="FP16" i="1"/>
  <c r="FN16" i="1"/>
  <c r="FK16" i="1"/>
  <c r="FM16" i="1"/>
  <c r="FL16" i="1"/>
  <c r="CH9" i="1"/>
  <c r="CW9" i="1" s="1"/>
  <c r="DM9" i="1" a="1"/>
  <c r="DM9" i="1" s="1"/>
  <c r="DL9" i="1"/>
  <c r="CK9" i="1"/>
  <c r="CZ9" i="1" s="1"/>
  <c r="CJ9" i="1"/>
  <c r="CY9" i="1" s="1"/>
  <c r="CI9" i="1"/>
  <c r="CX9" i="1" s="1"/>
  <c r="IN9" i="1"/>
  <c r="IX9" i="1" s="1"/>
  <c r="IM9" i="1"/>
  <c r="DM2" i="1" a="1"/>
  <c r="DM2" i="1" s="1"/>
  <c r="IM2" i="1"/>
  <c r="DL2" i="1"/>
  <c r="CK2" i="1"/>
  <c r="CZ2" i="1" s="1"/>
  <c r="CJ2" i="1"/>
  <c r="CY2" i="1" s="1"/>
  <c r="IN2" i="1"/>
  <c r="IX2" i="1" s="1"/>
  <c r="CI2" i="1"/>
  <c r="CX2" i="1" s="1"/>
  <c r="CH2" i="1"/>
  <c r="CW2" i="1" s="1"/>
  <c r="HC10" i="1"/>
  <c r="IM17" i="1"/>
  <c r="DL17" i="1"/>
  <c r="CK17" i="1"/>
  <c r="CZ17" i="1" s="1"/>
  <c r="CJ17" i="1"/>
  <c r="CY17" i="1" s="1"/>
  <c r="FO51" i="1"/>
  <c r="FN51" i="1"/>
  <c r="CH17" i="1"/>
  <c r="CW17" i="1" s="1"/>
  <c r="DM17" i="1" a="1"/>
  <c r="DM17" i="1" s="1"/>
  <c r="CH22" i="1"/>
  <c r="CW22" i="1" s="1"/>
  <c r="DL22" i="1"/>
  <c r="IN22" i="1"/>
  <c r="IX22" i="1" s="1"/>
  <c r="IM22" i="1"/>
  <c r="CK22" i="1"/>
  <c r="CZ22" i="1" s="1"/>
  <c r="CJ22" i="1"/>
  <c r="CY22" i="1" s="1"/>
  <c r="CI22" i="1"/>
  <c r="CX22" i="1" s="1"/>
  <c r="DM22" i="1" a="1"/>
  <c r="DM22" i="1" s="1"/>
  <c r="DM5" i="1" a="1"/>
  <c r="DM5" i="1" s="1"/>
  <c r="CK7" i="1"/>
  <c r="CZ7" i="1" s="1"/>
  <c r="CJ7" i="1"/>
  <c r="CY7" i="1" s="1"/>
  <c r="CI7" i="1"/>
  <c r="CX7" i="1" s="1"/>
  <c r="CH7" i="1"/>
  <c r="CW7" i="1" s="1"/>
  <c r="DL7" i="1"/>
  <c r="IN7" i="1"/>
  <c r="IX7" i="1" s="1"/>
  <c r="HC8" i="1"/>
  <c r="FO9" i="1"/>
  <c r="FN9" i="1"/>
  <c r="HC71" i="1"/>
  <c r="FL3" i="1"/>
  <c r="FN3" i="1"/>
  <c r="HC43" i="1"/>
  <c r="DB8" i="1"/>
  <c r="DA8" i="1"/>
  <c r="HC13" i="1"/>
  <c r="HC16" i="1"/>
  <c r="CJ74" i="1"/>
  <c r="CY74" i="1" s="1"/>
  <c r="DM74" i="1" a="1"/>
  <c r="DM74" i="1" s="1"/>
  <c r="DL74" i="1"/>
  <c r="CK74" i="1"/>
  <c r="CZ74" i="1" s="1"/>
  <c r="IN74" i="1"/>
  <c r="IX74" i="1" s="1"/>
  <c r="CK91" i="1"/>
  <c r="CZ91" i="1" s="1"/>
  <c r="CJ91" i="1"/>
  <c r="CY91" i="1" s="1"/>
  <c r="CH91" i="1"/>
  <c r="CW91" i="1" s="1"/>
  <c r="IN91" i="1"/>
  <c r="IX91" i="1" s="1"/>
  <c r="IM91" i="1"/>
  <c r="DM91" i="1" a="1"/>
  <c r="DM91" i="1" s="1"/>
  <c r="CI91" i="1"/>
  <c r="CX91" i="1" s="1"/>
  <c r="DL91" i="1"/>
  <c r="IQ70" i="1"/>
  <c r="DL70" i="1"/>
  <c r="FN74" i="1"/>
  <c r="FO74" i="1"/>
  <c r="FN33" i="1"/>
  <c r="FM33" i="1"/>
  <c r="FP33" i="1"/>
  <c r="CI51" i="1"/>
  <c r="CX51" i="1" s="1"/>
  <c r="IN51" i="1"/>
  <c r="IX51" i="1" s="1"/>
  <c r="DL51" i="1"/>
  <c r="IM51" i="1"/>
  <c r="CK51" i="1"/>
  <c r="CZ51" i="1" s="1"/>
  <c r="CJ51" i="1"/>
  <c r="CY51" i="1" s="1"/>
  <c r="DM51" i="1" a="1"/>
  <c r="DM51" i="1" s="1"/>
  <c r="HC2" i="1"/>
  <c r="HC7" i="1"/>
  <c r="CH51" i="1"/>
  <c r="CW51" i="1" s="1"/>
  <c r="IM76" i="1"/>
  <c r="CH76" i="1"/>
  <c r="CW76" i="1" s="1"/>
  <c r="IN76" i="1"/>
  <c r="IX76" i="1" s="1"/>
  <c r="CJ76" i="1"/>
  <c r="CY76" i="1" s="1"/>
  <c r="DM76" i="1" a="1"/>
  <c r="DM76" i="1" s="1"/>
  <c r="DL76" i="1"/>
  <c r="CK76" i="1"/>
  <c r="CZ76" i="1" s="1"/>
  <c r="CI76" i="1"/>
  <c r="CX76" i="1" s="1"/>
  <c r="IU81" i="1"/>
  <c r="DM81" i="1" a="1"/>
  <c r="DM81" i="1" s="1"/>
  <c r="FP72" i="1"/>
  <c r="FK72" i="1"/>
  <c r="FO76" i="1"/>
  <c r="FN76" i="1"/>
  <c r="CJ71" i="1"/>
  <c r="CY71" i="1" s="1"/>
  <c r="CK71" i="1"/>
  <c r="CZ71" i="1" s="1"/>
  <c r="CI71" i="1"/>
  <c r="CX71" i="1" s="1"/>
  <c r="IN71" i="1"/>
  <c r="IX71" i="1" s="1"/>
  <c r="CH71" i="1"/>
  <c r="CW71" i="1" s="1"/>
  <c r="IM71" i="1"/>
  <c r="DM71" i="1" a="1"/>
  <c r="DM71" i="1" s="1"/>
  <c r="DL71" i="1"/>
  <c r="FO2" i="1"/>
  <c r="IM3" i="1"/>
  <c r="DM3" i="1" a="1"/>
  <c r="DM3" i="1" s="1"/>
  <c r="DL3" i="1"/>
  <c r="CK3" i="1"/>
  <c r="CZ3" i="1" s="1"/>
  <c r="HC22" i="1"/>
  <c r="FL33" i="1"/>
  <c r="HC33" i="1"/>
  <c r="IM63" i="1"/>
  <c r="CH63" i="1"/>
  <c r="CW63" i="1" s="1"/>
  <c r="DL63" i="1"/>
  <c r="CK63" i="1"/>
  <c r="CZ63" i="1" s="1"/>
  <c r="CJ63" i="1"/>
  <c r="CY63" i="1" s="1"/>
  <c r="DM63" i="1" a="1"/>
  <c r="DM63" i="1" s="1"/>
  <c r="CI63" i="1"/>
  <c r="CX63" i="1" s="1"/>
  <c r="IN63" i="1"/>
  <c r="IX63" i="1" s="1"/>
  <c r="IN8" i="1"/>
  <c r="IX8" i="1" s="1"/>
  <c r="CI8" i="1"/>
  <c r="CX8" i="1" s="1"/>
  <c r="CJ8" i="1"/>
  <c r="CY8" i="1" s="1"/>
  <c r="IM8" i="1"/>
  <c r="DM8" i="1" a="1"/>
  <c r="DM8" i="1" s="1"/>
  <c r="DL8" i="1"/>
  <c r="CK8" i="1"/>
  <c r="CZ8" i="1" s="1"/>
  <c r="IN16" i="1"/>
  <c r="IX16" i="1" s="1"/>
  <c r="CI16" i="1"/>
  <c r="CX16" i="1" s="1"/>
  <c r="CH16" i="1"/>
  <c r="CW16" i="1" s="1"/>
  <c r="DM16" i="1" a="1"/>
  <c r="DM16" i="1" s="1"/>
  <c r="DL16" i="1"/>
  <c r="CK16" i="1"/>
  <c r="CZ16" i="1" s="1"/>
  <c r="IN72" i="1"/>
  <c r="IX72" i="1" s="1"/>
  <c r="CK72" i="1"/>
  <c r="CZ72" i="1" s="1"/>
  <c r="DM72" i="1" a="1"/>
  <c r="DM72" i="1" s="1"/>
  <c r="DL72" i="1"/>
  <c r="CJ72" i="1"/>
  <c r="CY72" i="1" s="1"/>
  <c r="CH72" i="1"/>
  <c r="CW72" i="1" s="1"/>
  <c r="FK2" i="1"/>
  <c r="FO3" i="1"/>
  <c r="CJ33" i="1"/>
  <c r="CY33" i="1" s="1"/>
  <c r="IN33" i="1"/>
  <c r="IX33" i="1" s="1"/>
  <c r="DM33" i="1" a="1"/>
  <c r="DM33" i="1" s="1"/>
  <c r="IM33" i="1"/>
  <c r="DL33" i="1"/>
  <c r="FO72" i="1"/>
  <c r="FN72" i="1"/>
  <c r="FK17" i="1"/>
  <c r="FK51" i="1"/>
  <c r="IN10" i="1"/>
  <c r="IX10" i="1" s="1"/>
  <c r="CI10" i="1"/>
  <c r="CX10" i="1" s="1"/>
  <c r="CJ10" i="1"/>
  <c r="CY10" i="1" s="1"/>
  <c r="FL72" i="1"/>
  <c r="CH10" i="1"/>
  <c r="CW10" i="1" s="1"/>
  <c r="FM72" i="1"/>
  <c r="HC3" i="1"/>
  <c r="CK10" i="1"/>
  <c r="CZ10" i="1" s="1"/>
  <c r="FK13" i="1"/>
  <c r="IN21" i="1"/>
  <c r="IX21" i="1" s="1"/>
  <c r="CI21" i="1"/>
  <c r="CX21" i="1" s="1"/>
  <c r="DL21" i="1"/>
  <c r="CJ21" i="1"/>
  <c r="CY21" i="1" s="1"/>
  <c r="IN43" i="1"/>
  <c r="IX43" i="1" s="1"/>
  <c r="CI43" i="1"/>
  <c r="CX43" i="1" s="1"/>
  <c r="CH43" i="1"/>
  <c r="CW43" i="1" s="1"/>
  <c r="FO75" i="1"/>
  <c r="DM61" i="1" a="1"/>
  <c r="DM61" i="1" s="1"/>
  <c r="HC72" i="1"/>
  <c r="FK33" i="1"/>
  <c r="CI61" i="1"/>
  <c r="CX61" i="1" s="1"/>
  <c r="IM75" i="1"/>
  <c r="CH75" i="1"/>
  <c r="CW75" i="1" s="1"/>
  <c r="CI75" i="1"/>
  <c r="CX75" i="1" s="1"/>
  <c r="CJ75" i="1"/>
  <c r="CY75" i="1" s="1"/>
  <c r="FO88" i="1"/>
  <c r="FN88" i="1"/>
  <c r="FL96" i="1"/>
  <c r="FP96" i="1"/>
  <c r="FO112" i="1"/>
  <c r="FN112" i="1"/>
  <c r="CJ92" i="1"/>
  <c r="CY92" i="1" s="1"/>
  <c r="CK92" i="1"/>
  <c r="CZ92" i="1" s="1"/>
  <c r="DM92" i="1" a="1"/>
  <c r="DM92" i="1" s="1"/>
  <c r="IN92" i="1"/>
  <c r="IX92" i="1" s="1"/>
  <c r="IM92" i="1"/>
  <c r="DL92" i="1"/>
  <c r="CI92" i="1"/>
  <c r="CX92" i="1" s="1"/>
  <c r="CH92" i="1"/>
  <c r="CW92" i="1" s="1"/>
  <c r="HC81" i="1"/>
  <c r="FO89" i="1"/>
  <c r="FN89" i="1"/>
  <c r="FP104" i="1"/>
  <c r="FN104" i="1"/>
  <c r="IN81" i="1"/>
  <c r="IX81" i="1" s="1"/>
  <c r="CI81" i="1"/>
  <c r="CX81" i="1" s="1"/>
  <c r="IM81" i="1"/>
  <c r="DL81" i="1"/>
  <c r="CK81" i="1"/>
  <c r="CZ81" i="1" s="1"/>
  <c r="DM88" i="1" a="1"/>
  <c r="DM88" i="1" s="1"/>
  <c r="DL88" i="1"/>
  <c r="CH88" i="1"/>
  <c r="CW88" i="1" s="1"/>
  <c r="CI88" i="1"/>
  <c r="CX88" i="1" s="1"/>
  <c r="IN88" i="1"/>
  <c r="IX88" i="1" s="1"/>
  <c r="FK88" i="1"/>
  <c r="FM88" i="1"/>
  <c r="FL88" i="1"/>
  <c r="FP88" i="1"/>
  <c r="HC90" i="1"/>
  <c r="DM100" i="1" a="1"/>
  <c r="DM100" i="1" s="1"/>
  <c r="DL100" i="1"/>
  <c r="CK100" i="1"/>
  <c r="CZ100" i="1" s="1"/>
  <c r="CJ100" i="1"/>
  <c r="CY100" i="1" s="1"/>
  <c r="CI100" i="1"/>
  <c r="CX100" i="1" s="1"/>
  <c r="CH100" i="1"/>
  <c r="CW100" i="1" s="1"/>
  <c r="IN100" i="1"/>
  <c r="IX100" i="1" s="1"/>
  <c r="IM100" i="1"/>
  <c r="FL81" i="1"/>
  <c r="HC97" i="1"/>
  <c r="DL95" i="1"/>
  <c r="IN95" i="1"/>
  <c r="IX95" i="1" s="1"/>
  <c r="DM95" i="1" a="1"/>
  <c r="DM95" i="1" s="1"/>
  <c r="CK95" i="1"/>
  <c r="CZ95" i="1" s="1"/>
  <c r="CJ95" i="1"/>
  <c r="CY95" i="1" s="1"/>
  <c r="CI95" i="1"/>
  <c r="CX95" i="1" s="1"/>
  <c r="CH95" i="1"/>
  <c r="CW95" i="1" s="1"/>
  <c r="IM95" i="1"/>
  <c r="CK108" i="1"/>
  <c r="CZ108" i="1" s="1"/>
  <c r="IN108" i="1"/>
  <c r="IX108" i="1" s="1"/>
  <c r="IM108" i="1"/>
  <c r="DM108" i="1" a="1"/>
  <c r="DM108" i="1" s="1"/>
  <c r="DL108" i="1"/>
  <c r="CJ108" i="1"/>
  <c r="CY108" i="1" s="1"/>
  <c r="CI108" i="1"/>
  <c r="CX108" i="1" s="1"/>
  <c r="CH108" i="1"/>
  <c r="CW108" i="1" s="1"/>
  <c r="HC99" i="1"/>
  <c r="FO100" i="1"/>
  <c r="FN100" i="1"/>
  <c r="HC100" i="1"/>
  <c r="FP100" i="1"/>
  <c r="FM100" i="1"/>
  <c r="FL100" i="1"/>
  <c r="IM101" i="1"/>
  <c r="CH101" i="1"/>
  <c r="CW101" i="1" s="1"/>
  <c r="CK101" i="1"/>
  <c r="CZ101" i="1" s="1"/>
  <c r="CJ101" i="1"/>
  <c r="CY101" i="1" s="1"/>
  <c r="DM101" i="1" a="1"/>
  <c r="DM101" i="1" s="1"/>
  <c r="CI101" i="1"/>
  <c r="CX101" i="1" s="1"/>
  <c r="IN101" i="1"/>
  <c r="IX101" i="1" s="1"/>
  <c r="DL101" i="1"/>
  <c r="IN112" i="1"/>
  <c r="IX112" i="1" s="1"/>
  <c r="CK112" i="1"/>
  <c r="CZ112" i="1" s="1"/>
  <c r="CJ112" i="1"/>
  <c r="CY112" i="1" s="1"/>
  <c r="DM112" i="1" a="1"/>
  <c r="DM112" i="1" s="1"/>
  <c r="DL112" i="1"/>
  <c r="IM112" i="1"/>
  <c r="CI112" i="1"/>
  <c r="CX112" i="1" s="1"/>
  <c r="FK96" i="1"/>
  <c r="FN103" i="1"/>
  <c r="FO103" i="1"/>
  <c r="HC98" i="1"/>
  <c r="IN105" i="1"/>
  <c r="IX105" i="1" s="1"/>
  <c r="DL105" i="1"/>
  <c r="DM105" i="1" a="1"/>
  <c r="DM105" i="1" s="1"/>
  <c r="CK105" i="1"/>
  <c r="CZ105" i="1" s="1"/>
  <c r="CJ105" i="1"/>
  <c r="CY105" i="1" s="1"/>
  <c r="CH105" i="1"/>
  <c r="CW105" i="1" s="1"/>
  <c r="CI105" i="1"/>
  <c r="CX105" i="1" s="1"/>
  <c r="IM105" i="1"/>
  <c r="FO105" i="1"/>
  <c r="DM90" i="1" a="1"/>
  <c r="DM90" i="1" s="1"/>
  <c r="CK90" i="1"/>
  <c r="CZ90" i="1" s="1"/>
  <c r="CJ90" i="1"/>
  <c r="CY90" i="1" s="1"/>
  <c r="DL90" i="1"/>
  <c r="HC92" i="1"/>
  <c r="FO95" i="1"/>
  <c r="FN95" i="1"/>
  <c r="IN99" i="1"/>
  <c r="IX99" i="1" s="1"/>
  <c r="CI99" i="1"/>
  <c r="CX99" i="1" s="1"/>
  <c r="DM99" i="1" a="1"/>
  <c r="DM99" i="1" s="1"/>
  <c r="DL99" i="1"/>
  <c r="CK99" i="1"/>
  <c r="CZ99" i="1" s="1"/>
  <c r="CJ99" i="1"/>
  <c r="CY99" i="1" s="1"/>
  <c r="CK104" i="1"/>
  <c r="CZ104" i="1" s="1"/>
  <c r="CI104" i="1"/>
  <c r="CX104" i="1" s="1"/>
  <c r="IN104" i="1"/>
  <c r="IX104" i="1" s="1"/>
  <c r="IM104" i="1"/>
  <c r="FP105" i="1"/>
  <c r="FM105" i="1"/>
  <c r="CH90" i="1"/>
  <c r="CW90" i="1" s="1"/>
  <c r="FL95" i="1"/>
  <c r="FP95" i="1"/>
  <c r="FM95" i="1"/>
  <c r="FK95" i="1"/>
  <c r="FL104" i="1"/>
  <c r="HC104" i="1"/>
  <c r="CI90" i="1"/>
  <c r="CX90" i="1" s="1"/>
  <c r="IM94" i="1"/>
  <c r="CH94" i="1"/>
  <c r="CW94" i="1" s="1"/>
  <c r="IN94" i="1"/>
  <c r="IX94" i="1" s="1"/>
  <c r="DM94" i="1" a="1"/>
  <c r="DM94" i="1" s="1"/>
  <c r="DL94" i="1"/>
  <c r="IM98" i="1"/>
  <c r="CK98" i="1"/>
  <c r="CZ98" i="1" s="1"/>
  <c r="CJ98" i="1"/>
  <c r="CY98" i="1" s="1"/>
  <c r="CI98" i="1"/>
  <c r="CX98" i="1" s="1"/>
  <c r="IN98" i="1"/>
  <c r="IX98" i="1" s="1"/>
  <c r="DM98" i="1" a="1"/>
  <c r="DM98" i="1" s="1"/>
  <c r="DL98" i="1"/>
  <c r="FM104" i="1"/>
  <c r="FP103" i="1"/>
  <c r="FL103" i="1"/>
  <c r="FK103" i="1"/>
  <c r="FP94" i="1"/>
  <c r="FL94" i="1"/>
  <c r="IM107" i="1"/>
  <c r="DL107" i="1"/>
  <c r="CJ107" i="1"/>
  <c r="CY107" i="1" s="1"/>
  <c r="CI107" i="1"/>
  <c r="CX107" i="1" s="1"/>
  <c r="CK107" i="1"/>
  <c r="CZ107" i="1" s="1"/>
  <c r="DM107" i="1" a="1"/>
  <c r="DM107" i="1" s="1"/>
  <c r="CH107" i="1"/>
  <c r="CW107" i="1" s="1"/>
  <c r="HC89" i="1"/>
  <c r="FO92" i="1"/>
  <c r="FN92" i="1"/>
  <c r="CK93" i="1"/>
  <c r="CZ93" i="1" s="1"/>
  <c r="CI93" i="1"/>
  <c r="CX93" i="1" s="1"/>
  <c r="IN93" i="1"/>
  <c r="IX93" i="1" s="1"/>
  <c r="IM93" i="1"/>
  <c r="HC93" i="1"/>
  <c r="HC102" i="1"/>
  <c r="FO91" i="1"/>
  <c r="FN91" i="1"/>
  <c r="CH93" i="1"/>
  <c r="CW93" i="1" s="1"/>
  <c r="DL96" i="1"/>
  <c r="CK96" i="1"/>
  <c r="CZ96" i="1" s="1"/>
  <c r="DM96" i="1" a="1"/>
  <c r="DM96" i="1" s="1"/>
  <c r="CJ96" i="1"/>
  <c r="CY96" i="1" s="1"/>
  <c r="FN106" i="1"/>
  <c r="FO106" i="1"/>
  <c r="HC91" i="1"/>
  <c r="FK94" i="1"/>
  <c r="HC95" i="1"/>
  <c r="HC96" i="1"/>
  <c r="FN99" i="1"/>
  <c r="FM99" i="1"/>
  <c r="HC101" i="1"/>
  <c r="FK106" i="1"/>
  <c r="FP106" i="1"/>
  <c r="FM96" i="1"/>
  <c r="HC103" i="1"/>
  <c r="IN89" i="1"/>
  <c r="IX89" i="1" s="1"/>
  <c r="FK99" i="1"/>
  <c r="CH89" i="1"/>
  <c r="CW89" i="1" s="1"/>
  <c r="FK93" i="1"/>
  <c r="HC94" i="1"/>
  <c r="FL99" i="1"/>
  <c r="FL106" i="1"/>
  <c r="FN96" i="1"/>
  <c r="FK100" i="1"/>
  <c r="FK104" i="1"/>
  <c r="FN109" i="1"/>
  <c r="FO109" i="1"/>
  <c r="CK97" i="1"/>
  <c r="CZ97" i="1" s="1"/>
  <c r="CI97" i="1"/>
  <c r="CX97" i="1" s="1"/>
  <c r="FK105" i="1"/>
  <c r="FO108" i="1"/>
  <c r="FN108" i="1"/>
  <c r="HC105" i="1"/>
  <c r="FP108" i="1"/>
  <c r="FK108" i="1"/>
  <c r="CJ97" i="1"/>
  <c r="CY97" i="1" s="1"/>
  <c r="CI102" i="1"/>
  <c r="CX102" i="1" s="1"/>
  <c r="DM106" i="1" a="1"/>
  <c r="DM106" i="1" s="1"/>
  <c r="DL106" i="1"/>
  <c r="CI106" i="1"/>
  <c r="CX106" i="1" s="1"/>
  <c r="CH106" i="1"/>
  <c r="CW106" i="1" s="1"/>
  <c r="IM106" i="1"/>
  <c r="IN109" i="1"/>
  <c r="IX109" i="1" s="1"/>
  <c r="DM109" i="1" a="1"/>
  <c r="DM109" i="1" s="1"/>
  <c r="FK109" i="1"/>
  <c r="FL105" i="1"/>
  <c r="FM106" i="1"/>
  <c r="HC107" i="1"/>
  <c r="CH109" i="1"/>
  <c r="CW109" i="1" s="1"/>
  <c r="FL109" i="1"/>
  <c r="HC111" i="1"/>
  <c r="HC106" i="1"/>
  <c r="CI109" i="1"/>
  <c r="CX109" i="1" s="1"/>
  <c r="CJ109" i="1"/>
  <c r="CY109" i="1" s="1"/>
  <c r="FM109" i="1"/>
  <c r="HC109" i="1"/>
  <c r="CH110" i="1"/>
  <c r="CW110" i="1" s="1"/>
  <c r="CI110" i="1"/>
  <c r="CX110" i="1" s="1"/>
  <c r="HM22" i="3" l="1"/>
  <c r="HG22" i="3"/>
  <c r="HF22" i="3"/>
  <c r="HN18" i="3"/>
  <c r="HN21" i="3"/>
  <c r="HG5" i="3"/>
  <c r="HG17" i="3"/>
  <c r="HF17" i="3"/>
  <c r="HF5" i="3"/>
  <c r="HG19" i="3"/>
  <c r="HM8" i="3"/>
  <c r="HN19" i="3"/>
  <c r="HM3" i="3"/>
  <c r="HN17" i="3"/>
  <c r="HF3" i="3"/>
  <c r="HG3" i="3"/>
  <c r="HF18" i="3"/>
  <c r="HF9" i="3"/>
  <c r="HN11" i="3"/>
  <c r="HF8" i="3"/>
  <c r="HN8" i="3"/>
  <c r="HG11" i="3"/>
  <c r="HN9" i="3"/>
  <c r="HF21" i="3"/>
  <c r="HN5" i="3"/>
  <c r="HG15" i="3"/>
  <c r="HM7" i="3"/>
  <c r="HG7" i="3"/>
  <c r="HM16" i="3"/>
  <c r="HF7" i="3"/>
  <c r="HG16" i="3"/>
  <c r="HG18" i="3"/>
  <c r="HN16" i="3"/>
  <c r="HM14" i="3"/>
  <c r="HF11" i="3"/>
  <c r="HM9" i="3"/>
  <c r="HN12" i="3"/>
  <c r="HG2" i="3"/>
  <c r="HF2" i="3"/>
  <c r="HN2" i="3"/>
  <c r="HM2" i="3"/>
  <c r="HF13" i="3"/>
  <c r="HM13" i="3"/>
  <c r="HG13" i="3"/>
  <c r="HN13" i="3"/>
  <c r="HF12" i="3"/>
  <c r="HF15" i="3"/>
  <c r="HN15" i="3"/>
  <c r="HM21" i="3"/>
  <c r="HG12" i="3"/>
  <c r="HF4" i="3"/>
  <c r="HM4" i="3"/>
  <c r="HG4" i="3"/>
  <c r="HN6" i="3"/>
  <c r="HF6" i="3"/>
  <c r="HG6" i="3"/>
  <c r="HM6" i="3"/>
  <c r="HF10" i="3"/>
  <c r="HG10" i="3"/>
  <c r="HG14" i="3"/>
  <c r="HF14" i="3"/>
  <c r="HM10" i="3"/>
  <c r="GS68" i="1"/>
  <c r="HN68" i="1" s="1"/>
  <c r="GS80" i="1"/>
  <c r="HF80" i="1" s="1"/>
  <c r="GS66" i="1"/>
  <c r="HG66" i="1" s="1"/>
  <c r="GS111" i="1"/>
  <c r="HG111" i="1" s="1"/>
  <c r="GS15" i="1"/>
  <c r="HM15" i="1" s="1"/>
  <c r="GS83" i="1"/>
  <c r="HG83" i="1" s="1"/>
  <c r="GS13" i="1"/>
  <c r="HM13" i="1" s="1"/>
  <c r="GS102" i="1"/>
  <c r="HF102" i="1" s="1"/>
  <c r="GS69" i="1"/>
  <c r="HN69" i="1" s="1"/>
  <c r="GS118" i="1"/>
  <c r="HF118" i="1" s="1"/>
  <c r="GS5" i="1"/>
  <c r="HF5" i="1" s="1"/>
  <c r="GS28" i="1"/>
  <c r="HF28" i="1" s="1"/>
  <c r="GS44" i="1"/>
  <c r="HM44" i="1" s="1"/>
  <c r="GS86" i="1"/>
  <c r="HF86" i="1" s="1"/>
  <c r="GS85" i="1"/>
  <c r="HG85" i="1" s="1"/>
  <c r="GS61" i="1"/>
  <c r="HF61" i="1" s="1"/>
  <c r="GS51" i="1"/>
  <c r="HG51" i="1" s="1"/>
  <c r="GS81" i="1"/>
  <c r="HN81" i="1" s="1"/>
  <c r="GS79" i="1"/>
  <c r="HN79" i="1" s="1"/>
  <c r="GS18" i="1"/>
  <c r="HN18" i="1" s="1"/>
  <c r="GS126" i="1"/>
  <c r="HM126" i="1" s="1"/>
  <c r="GS123" i="1"/>
  <c r="HM123" i="1" s="1"/>
  <c r="GS99" i="1"/>
  <c r="HM99" i="1" s="1"/>
  <c r="GS84" i="1"/>
  <c r="HG84" i="1" s="1"/>
  <c r="GS6" i="1"/>
  <c r="HM6" i="1" s="1"/>
  <c r="GS120" i="1"/>
  <c r="HG120" i="1" s="1"/>
  <c r="GS98" i="1"/>
  <c r="HF98" i="1" s="1"/>
  <c r="GS88" i="1"/>
  <c r="HF88" i="1" s="1"/>
  <c r="GS75" i="1"/>
  <c r="HN75" i="1" s="1"/>
  <c r="GS33" i="1"/>
  <c r="HN33" i="1" s="1"/>
  <c r="GS74" i="1"/>
  <c r="HM74" i="1" s="1"/>
  <c r="GS78" i="1"/>
  <c r="HF78" i="1" s="1"/>
  <c r="GS34" i="1"/>
  <c r="HM34" i="1" s="1"/>
  <c r="GS23" i="1"/>
  <c r="HF23" i="1" s="1"/>
  <c r="GS63" i="1"/>
  <c r="HN63" i="1" s="1"/>
  <c r="GS19" i="1"/>
  <c r="HG19" i="1" s="1"/>
  <c r="GS53" i="1"/>
  <c r="HF53" i="1" s="1"/>
  <c r="GS104" i="1"/>
  <c r="HN104" i="1" s="1"/>
  <c r="GS9" i="1"/>
  <c r="HN9" i="1" s="1"/>
  <c r="GS42" i="1"/>
  <c r="HG42" i="1" s="1"/>
  <c r="GS103" i="1"/>
  <c r="HN103" i="1" s="1"/>
  <c r="GS21" i="1"/>
  <c r="HF21" i="1" s="1"/>
  <c r="GS70" i="1"/>
  <c r="HG70" i="1" s="1"/>
  <c r="GS96" i="1"/>
  <c r="HN96" i="1" s="1"/>
  <c r="GS112" i="1"/>
  <c r="HN112" i="1" s="1"/>
  <c r="GS101" i="1"/>
  <c r="HG101" i="1" s="1"/>
  <c r="GS3" i="1"/>
  <c r="HG3" i="1" s="1"/>
  <c r="GS125" i="1"/>
  <c r="HF125" i="1" s="1"/>
  <c r="GS90" i="1"/>
  <c r="HG90" i="1" s="1"/>
  <c r="GS109" i="1"/>
  <c r="GS89" i="1"/>
  <c r="HN89" i="1" s="1"/>
  <c r="GS105" i="1"/>
  <c r="HG105" i="1" s="1"/>
  <c r="GS72" i="1"/>
  <c r="HF72" i="1" s="1"/>
  <c r="GS106" i="1"/>
  <c r="HM106" i="1" s="1"/>
  <c r="GS92" i="1"/>
  <c r="HF92" i="1" s="1"/>
  <c r="GS97" i="1"/>
  <c r="GS93" i="1"/>
  <c r="HG93" i="1" s="1"/>
  <c r="GS108" i="1"/>
  <c r="GS94" i="1"/>
  <c r="HM94" i="1" s="1"/>
  <c r="GS100" i="1"/>
  <c r="GS107" i="1"/>
  <c r="HN107" i="1" s="1"/>
  <c r="GS110" i="1"/>
  <c r="GS95" i="1"/>
  <c r="HG95" i="1" s="1"/>
  <c r="HM80" i="1"/>
  <c r="GS17" i="1"/>
  <c r="GS64" i="1"/>
  <c r="HN64" i="1" s="1"/>
  <c r="GS67" i="1"/>
  <c r="GS43" i="1"/>
  <c r="HN43" i="1" s="1"/>
  <c r="GS16" i="1"/>
  <c r="HN16" i="1" s="1"/>
  <c r="GS91" i="1"/>
  <c r="HG91" i="1" s="1"/>
  <c r="GS57" i="1"/>
  <c r="HM86" i="1"/>
  <c r="GS87" i="1"/>
  <c r="GS10" i="1"/>
  <c r="HM10" i="1" s="1"/>
  <c r="GS7" i="1"/>
  <c r="HF7" i="1" s="1"/>
  <c r="GS62" i="1"/>
  <c r="HG15" i="1"/>
  <c r="GS22" i="1"/>
  <c r="HF22" i="1" s="1"/>
  <c r="GS2" i="1"/>
  <c r="HN2" i="1" s="1"/>
  <c r="GS54" i="1"/>
  <c r="GS20" i="1"/>
  <c r="HM20" i="1" s="1"/>
  <c r="HN86" i="1"/>
  <c r="GS65" i="1"/>
  <c r="GS82" i="1"/>
  <c r="GS76" i="1"/>
  <c r="GS58" i="1"/>
  <c r="GS60" i="1"/>
  <c r="HM60" i="1" s="1"/>
  <c r="GS56" i="1"/>
  <c r="GS8" i="1"/>
  <c r="HG8" i="1" s="1"/>
  <c r="GS71" i="1"/>
  <c r="HG71" i="1" s="1"/>
  <c r="GS55" i="1"/>
  <c r="GS73" i="1"/>
  <c r="GS30" i="1"/>
  <c r="GS39" i="1"/>
  <c r="GS124" i="1"/>
  <c r="GS40" i="1"/>
  <c r="GS27" i="1"/>
  <c r="GS50" i="1"/>
  <c r="GS4" i="1"/>
  <c r="HF44" i="1"/>
  <c r="GS36" i="1"/>
  <c r="GS49" i="1"/>
  <c r="GS59" i="1"/>
  <c r="GS25" i="1"/>
  <c r="GS29" i="1"/>
  <c r="GS32" i="1"/>
  <c r="HF32" i="1" s="1"/>
  <c r="HG125" i="1"/>
  <c r="GS38" i="1"/>
  <c r="HF38" i="1" s="1"/>
  <c r="GS48" i="1"/>
  <c r="HN48" i="1" s="1"/>
  <c r="GS24" i="1"/>
  <c r="GS12" i="1"/>
  <c r="GS77" i="1"/>
  <c r="GS46" i="1"/>
  <c r="GS47" i="1"/>
  <c r="GS41" i="1"/>
  <c r="HM41" i="1" s="1"/>
  <c r="GS52" i="1"/>
  <c r="HM52" i="1" s="1"/>
  <c r="GS37" i="1"/>
  <c r="HN37" i="1" s="1"/>
  <c r="HF120" i="1"/>
  <c r="GS117" i="1"/>
  <c r="GS14" i="1"/>
  <c r="GS45" i="1"/>
  <c r="GS26" i="1"/>
  <c r="GS31" i="1"/>
  <c r="GS122" i="1"/>
  <c r="GS35" i="1"/>
  <c r="GS121" i="1"/>
  <c r="GS116" i="1"/>
  <c r="GS11" i="1"/>
  <c r="GS119" i="1"/>
  <c r="GS113" i="1"/>
  <c r="GS114" i="1"/>
  <c r="GS115" i="1"/>
  <c r="HN115" i="1" s="1"/>
  <c r="HM88" i="1" l="1"/>
  <c r="HN83" i="1"/>
  <c r="HF111" i="1"/>
  <c r="HN19" i="1"/>
  <c r="HN6" i="1"/>
  <c r="HF13" i="1"/>
  <c r="HM83" i="1"/>
  <c r="HN111" i="1"/>
  <c r="HM85" i="1"/>
  <c r="HM111" i="1"/>
  <c r="HN85" i="1"/>
  <c r="HN44" i="1"/>
  <c r="HN53" i="1"/>
  <c r="HM68" i="1"/>
  <c r="HF68" i="1"/>
  <c r="HF101" i="1"/>
  <c r="HM53" i="1"/>
  <c r="HF81" i="1"/>
  <c r="HG13" i="1"/>
  <c r="HF15" i="1"/>
  <c r="HF64" i="1"/>
  <c r="HF51" i="1"/>
  <c r="HN15" i="1"/>
  <c r="HN13" i="1"/>
  <c r="HG68" i="1"/>
  <c r="HN28" i="1"/>
  <c r="HF84" i="1"/>
  <c r="HF85" i="1"/>
  <c r="HM28" i="1"/>
  <c r="HG80" i="1"/>
  <c r="HN101" i="1"/>
  <c r="HG88" i="1"/>
  <c r="HM101" i="1"/>
  <c r="HG112" i="1"/>
  <c r="HN78" i="1"/>
  <c r="HM112" i="1"/>
  <c r="HG34" i="1"/>
  <c r="HF69" i="1"/>
  <c r="HM84" i="1"/>
  <c r="HM98" i="1"/>
  <c r="HF33" i="1"/>
  <c r="HF70" i="1"/>
  <c r="HN51" i="1"/>
  <c r="HN66" i="1"/>
  <c r="HG28" i="1"/>
  <c r="HG78" i="1"/>
  <c r="HF19" i="1"/>
  <c r="HM66" i="1"/>
  <c r="HG33" i="1"/>
  <c r="HM33" i="1"/>
  <c r="HM118" i="1"/>
  <c r="HG98" i="1"/>
  <c r="HG118" i="1"/>
  <c r="HG53" i="1"/>
  <c r="HN84" i="1"/>
  <c r="HG61" i="1"/>
  <c r="HG81" i="1"/>
  <c r="HM78" i="1"/>
  <c r="HF83" i="1"/>
  <c r="HM19" i="1"/>
  <c r="HN80" i="1"/>
  <c r="HM96" i="1"/>
  <c r="HM104" i="1"/>
  <c r="HM120" i="1"/>
  <c r="HM103" i="1"/>
  <c r="HG102" i="1"/>
  <c r="HN118" i="1"/>
  <c r="HM102" i="1"/>
  <c r="HN120" i="1"/>
  <c r="HN3" i="1"/>
  <c r="HN102" i="1"/>
  <c r="HM125" i="1"/>
  <c r="HG44" i="1"/>
  <c r="HM3" i="1"/>
  <c r="HM51" i="1"/>
  <c r="HG104" i="1"/>
  <c r="HN98" i="1"/>
  <c r="HF103" i="1"/>
  <c r="HN123" i="1"/>
  <c r="HF93" i="1"/>
  <c r="HN88" i="1"/>
  <c r="HG126" i="1"/>
  <c r="HF63" i="1"/>
  <c r="HN125" i="1"/>
  <c r="HG123" i="1"/>
  <c r="HN126" i="1"/>
  <c r="HG75" i="1"/>
  <c r="HN61" i="1"/>
  <c r="HF126" i="1"/>
  <c r="HM79" i="1"/>
  <c r="HG86" i="1"/>
  <c r="HM75" i="1"/>
  <c r="HN92" i="1"/>
  <c r="HM61" i="1"/>
  <c r="HN5" i="1"/>
  <c r="HF66" i="1"/>
  <c r="HN93" i="1"/>
  <c r="HF75" i="1"/>
  <c r="HM92" i="1"/>
  <c r="HM69" i="1"/>
  <c r="HG69" i="1"/>
  <c r="HM81" i="1"/>
  <c r="HM63" i="1"/>
  <c r="HG63" i="1"/>
  <c r="HG96" i="1"/>
  <c r="HF42" i="1"/>
  <c r="HF3" i="1"/>
  <c r="HF96" i="1"/>
  <c r="HM42" i="1"/>
  <c r="HF79" i="1"/>
  <c r="HG106" i="1"/>
  <c r="HF74" i="1"/>
  <c r="HG103" i="1"/>
  <c r="HG64" i="1"/>
  <c r="HN42" i="1"/>
  <c r="HG79" i="1"/>
  <c r="HG74" i="1"/>
  <c r="HN21" i="1"/>
  <c r="HM72" i="1"/>
  <c r="HN74" i="1"/>
  <c r="HG5" i="1"/>
  <c r="HF106" i="1"/>
  <c r="HM5" i="1"/>
  <c r="HF34" i="1"/>
  <c r="HF104" i="1"/>
  <c r="HN99" i="1"/>
  <c r="HM18" i="1"/>
  <c r="HG18" i="1"/>
  <c r="HG99" i="1"/>
  <c r="HF18" i="1"/>
  <c r="HF99" i="1"/>
  <c r="HN34" i="1"/>
  <c r="HN106" i="1"/>
  <c r="HG94" i="1"/>
  <c r="HM93" i="1"/>
  <c r="HG21" i="1"/>
  <c r="HF112" i="1"/>
  <c r="HF94" i="1"/>
  <c r="HF52" i="1"/>
  <c r="HM64" i="1"/>
  <c r="HG52" i="1"/>
  <c r="HN105" i="1"/>
  <c r="HM105" i="1"/>
  <c r="HM21" i="1"/>
  <c r="HM38" i="1"/>
  <c r="HN38" i="1"/>
  <c r="HM70" i="1"/>
  <c r="HN70" i="1"/>
  <c r="HG23" i="1"/>
  <c r="HM23" i="1"/>
  <c r="HN23" i="1"/>
  <c r="HM9" i="1"/>
  <c r="HG9" i="1"/>
  <c r="HF9" i="1"/>
  <c r="HG22" i="1"/>
  <c r="HF123" i="1"/>
  <c r="HN20" i="1"/>
  <c r="HG38" i="1"/>
  <c r="HN52" i="1"/>
  <c r="HF6" i="1"/>
  <c r="HG6" i="1"/>
  <c r="HM119" i="1"/>
  <c r="HN119" i="1"/>
  <c r="HG119" i="1"/>
  <c r="HF119" i="1"/>
  <c r="HG115" i="1"/>
  <c r="HF117" i="1"/>
  <c r="HM117" i="1"/>
  <c r="HN117" i="1"/>
  <c r="HG117" i="1"/>
  <c r="HG37" i="1"/>
  <c r="HN59" i="1"/>
  <c r="HF59" i="1"/>
  <c r="HM59" i="1"/>
  <c r="HG59" i="1"/>
  <c r="HF40" i="1"/>
  <c r="HG40" i="1"/>
  <c r="HN40" i="1"/>
  <c r="HM40" i="1"/>
  <c r="HM73" i="1"/>
  <c r="HF73" i="1"/>
  <c r="HN73" i="1"/>
  <c r="HG73" i="1"/>
  <c r="HN54" i="1"/>
  <c r="HG54" i="1"/>
  <c r="HF54" i="1"/>
  <c r="HM54" i="1"/>
  <c r="HF10" i="1"/>
  <c r="HM17" i="1"/>
  <c r="HN17" i="1"/>
  <c r="HG17" i="1"/>
  <c r="HF17" i="1"/>
  <c r="HM7" i="1"/>
  <c r="HG72" i="1"/>
  <c r="HM31" i="1"/>
  <c r="HG31" i="1"/>
  <c r="HN31" i="1"/>
  <c r="HF31" i="1"/>
  <c r="HM36" i="1"/>
  <c r="HG36" i="1"/>
  <c r="HF36" i="1"/>
  <c r="HN36" i="1"/>
  <c r="HG4" i="1"/>
  <c r="HF4" i="1"/>
  <c r="HN4" i="1"/>
  <c r="HM4" i="1"/>
  <c r="HF27" i="1"/>
  <c r="HN27" i="1"/>
  <c r="HM27" i="1"/>
  <c r="HG27" i="1"/>
  <c r="HF8" i="1"/>
  <c r="HG32" i="1"/>
  <c r="HG10" i="1"/>
  <c r="HN7" i="1"/>
  <c r="HN47" i="1"/>
  <c r="HM47" i="1"/>
  <c r="HF47" i="1"/>
  <c r="HG47" i="1"/>
  <c r="HF113" i="1"/>
  <c r="HM113" i="1"/>
  <c r="HN113" i="1"/>
  <c r="HG113" i="1"/>
  <c r="HN116" i="1"/>
  <c r="HG116" i="1"/>
  <c r="HM116" i="1"/>
  <c r="HF116" i="1"/>
  <c r="HF122" i="1"/>
  <c r="HN122" i="1"/>
  <c r="HM122" i="1"/>
  <c r="HG122" i="1"/>
  <c r="HG26" i="1"/>
  <c r="HN26" i="1"/>
  <c r="HF26" i="1"/>
  <c r="HM26" i="1"/>
  <c r="HF41" i="1"/>
  <c r="HN50" i="1"/>
  <c r="HG50" i="1"/>
  <c r="HF50" i="1"/>
  <c r="HF43" i="1"/>
  <c r="HG7" i="1"/>
  <c r="HN72" i="1"/>
  <c r="HF11" i="1"/>
  <c r="HG11" i="1"/>
  <c r="HN11" i="1"/>
  <c r="HM11" i="1"/>
  <c r="HM71" i="1"/>
  <c r="HN82" i="1"/>
  <c r="HM82" i="1"/>
  <c r="HG82" i="1"/>
  <c r="HF82" i="1"/>
  <c r="HG43" i="1"/>
  <c r="HM22" i="1"/>
  <c r="HN90" i="1"/>
  <c r="HM90" i="1"/>
  <c r="HF45" i="1"/>
  <c r="HM45" i="1"/>
  <c r="HG45" i="1"/>
  <c r="HN45" i="1"/>
  <c r="HN71" i="1"/>
  <c r="HM56" i="1"/>
  <c r="HG56" i="1"/>
  <c r="HF56" i="1"/>
  <c r="HN56" i="1"/>
  <c r="HM43" i="1"/>
  <c r="HN22" i="1"/>
  <c r="HF107" i="1"/>
  <c r="HM107" i="1"/>
  <c r="HF100" i="1"/>
  <c r="HN100" i="1"/>
  <c r="HM100" i="1"/>
  <c r="HN95" i="1"/>
  <c r="HF95" i="1"/>
  <c r="HN14" i="1"/>
  <c r="HF14" i="1"/>
  <c r="HG14" i="1"/>
  <c r="HM14" i="1"/>
  <c r="HF29" i="1"/>
  <c r="HN29" i="1"/>
  <c r="HG29" i="1"/>
  <c r="HM29" i="1"/>
  <c r="HF71" i="1"/>
  <c r="HF58" i="1"/>
  <c r="HG58" i="1"/>
  <c r="HM58" i="1"/>
  <c r="HN58" i="1"/>
  <c r="HF2" i="1"/>
  <c r="HM2" i="1"/>
  <c r="HG2" i="1"/>
  <c r="HG41" i="1"/>
  <c r="HM50" i="1"/>
  <c r="HG110" i="1"/>
  <c r="HM110" i="1"/>
  <c r="HF110" i="1"/>
  <c r="HN110" i="1"/>
  <c r="HN97" i="1"/>
  <c r="HM97" i="1"/>
  <c r="HG97" i="1"/>
  <c r="HF97" i="1"/>
  <c r="HM95" i="1"/>
  <c r="HG121" i="1"/>
  <c r="HM121" i="1"/>
  <c r="HN121" i="1"/>
  <c r="HF121" i="1"/>
  <c r="HM35" i="1"/>
  <c r="HG35" i="1"/>
  <c r="HN35" i="1"/>
  <c r="HF35" i="1"/>
  <c r="HN46" i="1"/>
  <c r="HM46" i="1"/>
  <c r="HF46" i="1"/>
  <c r="HG46" i="1"/>
  <c r="HF37" i="1"/>
  <c r="HF124" i="1"/>
  <c r="HG124" i="1"/>
  <c r="HN124" i="1"/>
  <c r="HM124" i="1"/>
  <c r="HM39" i="1"/>
  <c r="HN39" i="1"/>
  <c r="HF39" i="1"/>
  <c r="HG39" i="1"/>
  <c r="HF20" i="1"/>
  <c r="HG20" i="1"/>
  <c r="HF25" i="1"/>
  <c r="HG25" i="1"/>
  <c r="HN25" i="1"/>
  <c r="HM25" i="1"/>
  <c r="HN41" i="1"/>
  <c r="HF60" i="1"/>
  <c r="HM108" i="1"/>
  <c r="HG108" i="1"/>
  <c r="HF108" i="1"/>
  <c r="HN108" i="1"/>
  <c r="HN94" i="1"/>
  <c r="HF77" i="1"/>
  <c r="HN77" i="1"/>
  <c r="HG77" i="1"/>
  <c r="HM77" i="1"/>
  <c r="HM32" i="1"/>
  <c r="HN30" i="1"/>
  <c r="HF30" i="1"/>
  <c r="HG30" i="1"/>
  <c r="HM30" i="1"/>
  <c r="HG60" i="1"/>
  <c r="HF65" i="1"/>
  <c r="HM65" i="1"/>
  <c r="HG65" i="1"/>
  <c r="HN65" i="1"/>
  <c r="HN60" i="1"/>
  <c r="HN62" i="1"/>
  <c r="HF62" i="1"/>
  <c r="HM62" i="1"/>
  <c r="HG62" i="1"/>
  <c r="HF57" i="1"/>
  <c r="HM57" i="1"/>
  <c r="HN57" i="1"/>
  <c r="HG57" i="1"/>
  <c r="HF91" i="1"/>
  <c r="HM91" i="1"/>
  <c r="HN91" i="1"/>
  <c r="HG16" i="1"/>
  <c r="HM16" i="1"/>
  <c r="HF16" i="1"/>
  <c r="HG100" i="1"/>
  <c r="HG89" i="1"/>
  <c r="HM89" i="1"/>
  <c r="HG92" i="1"/>
  <c r="HN114" i="1"/>
  <c r="HG114" i="1"/>
  <c r="HF114" i="1"/>
  <c r="HM114" i="1"/>
  <c r="HG12" i="1"/>
  <c r="HN12" i="1"/>
  <c r="HM12" i="1"/>
  <c r="HF12" i="1"/>
  <c r="HN24" i="1"/>
  <c r="HG24" i="1"/>
  <c r="HF24" i="1"/>
  <c r="HM24" i="1"/>
  <c r="HN32" i="1"/>
  <c r="HN55" i="1"/>
  <c r="HF55" i="1"/>
  <c r="HM55" i="1"/>
  <c r="HG55" i="1"/>
  <c r="HM8" i="1"/>
  <c r="HN8" i="1"/>
  <c r="HN76" i="1"/>
  <c r="HM76" i="1"/>
  <c r="HG76" i="1"/>
  <c r="HF76" i="1"/>
  <c r="HG87" i="1"/>
  <c r="HF87" i="1"/>
  <c r="HM87" i="1"/>
  <c r="HN87" i="1"/>
  <c r="HF89" i="1"/>
  <c r="HF90" i="1"/>
  <c r="HF109" i="1"/>
  <c r="HG109" i="1"/>
  <c r="HM109" i="1"/>
  <c r="HN109" i="1"/>
  <c r="HG107" i="1"/>
  <c r="HG48" i="1"/>
  <c r="HF48" i="1"/>
  <c r="HM48" i="1"/>
  <c r="HM37" i="1"/>
  <c r="HF105" i="1"/>
  <c r="HM115" i="1"/>
  <c r="HF115" i="1"/>
  <c r="HN49" i="1"/>
  <c r="HM49" i="1"/>
  <c r="HG49" i="1"/>
  <c r="HF49" i="1"/>
  <c r="HN10" i="1"/>
  <c r="HN67" i="1"/>
  <c r="HM67" i="1"/>
  <c r="HG67" i="1"/>
  <c r="HF67"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<sst xmlns="http://schemas.openxmlformats.org/spreadsheetml/2006/main" count="12750" uniqueCount="1669">
  <si>
    <t>Country</t>
  </si>
  <si>
    <t>LEVEL</t>
  </si>
  <si>
    <t xml:space="preserve"> </t>
  </si>
  <si>
    <t>Subtype</t>
  </si>
  <si>
    <t>Population 2023</t>
  </si>
  <si>
    <t>Tourists 2023</t>
  </si>
  <si>
    <t>Regional</t>
  </si>
  <si>
    <t>Avg</t>
  </si>
  <si>
    <t>Flag Date</t>
  </si>
  <si>
    <t>Description</t>
  </si>
  <si>
    <t>Word count</t>
  </si>
  <si>
    <t>Bands</t>
  </si>
  <si>
    <t>Diagon</t>
  </si>
  <si>
    <t>Crosse</t>
  </si>
  <si>
    <t>Horizo</t>
  </si>
  <si>
    <t>Vertic</t>
  </si>
  <si>
    <t>Circle</t>
  </si>
  <si>
    <t>Animal</t>
  </si>
  <si>
    <t>Bird</t>
  </si>
  <si>
    <t>Plants</t>
  </si>
  <si>
    <t>Texted</t>
  </si>
  <si>
    <t>Weapon</t>
  </si>
  <si>
    <t>HasSun</t>
  </si>
  <si>
    <t>IsMoon</t>
  </si>
  <si>
    <t>Trside</t>
  </si>
  <si>
    <t>Unequa</t>
  </si>
  <si>
    <t>Center</t>
  </si>
  <si>
    <t>Canton</t>
  </si>
  <si>
    <t>Nordic</t>
  </si>
  <si>
    <t>OnlyBa</t>
  </si>
  <si>
    <t>Wavess</t>
  </si>
  <si>
    <t>Geogrh</t>
  </si>
  <si>
    <t>Humans</t>
  </si>
  <si>
    <t>Builds</t>
  </si>
  <si>
    <t>Ships!</t>
  </si>
  <si>
    <t>Crowns</t>
  </si>
  <si>
    <t>Rotate</t>
  </si>
  <si>
    <t>Waters</t>
  </si>
  <si>
    <t>Stars</t>
  </si>
  <si>
    <t>Region1</t>
  </si>
  <si>
    <t>Region2</t>
  </si>
  <si>
    <t>Region3</t>
  </si>
  <si>
    <t>Island</t>
  </si>
  <si>
    <t>StarCL</t>
  </si>
  <si>
    <t>Myr</t>
  </si>
  <si>
    <t>BANDA</t>
  </si>
  <si>
    <t>BANDM</t>
  </si>
  <si>
    <t>BANDF</t>
  </si>
  <si>
    <t>OTHER0</t>
  </si>
  <si>
    <t>OTHER1</t>
  </si>
  <si>
    <t>Colors</t>
  </si>
  <si>
    <t>UNION</t>
  </si>
  <si>
    <t>ntWHYE</t>
  </si>
  <si>
    <t>ntREWH</t>
  </si>
  <si>
    <t>diagoband</t>
  </si>
  <si>
    <t>Landlocked</t>
  </si>
  <si>
    <t>EU</t>
  </si>
  <si>
    <t>Arabic Official</t>
  </si>
  <si>
    <t>Post Soviet</t>
  </si>
  <si>
    <t>Southern Cross</t>
  </si>
  <si>
    <t>Maps</t>
  </si>
  <si>
    <t>Monarchy</t>
  </si>
  <si>
    <t>2Color</t>
  </si>
  <si>
    <t>3Color</t>
  </si>
  <si>
    <t>4Color</t>
  </si>
  <si>
    <t>5+Colo</t>
  </si>
  <si>
    <t>NoBand</t>
  </si>
  <si>
    <t>2Bands</t>
  </si>
  <si>
    <t>3Bands</t>
  </si>
  <si>
    <t>4+Band</t>
  </si>
  <si>
    <t>NoStar</t>
  </si>
  <si>
    <t>1Stars</t>
  </si>
  <si>
    <t>2Stars</t>
  </si>
  <si>
    <t>3+Star</t>
  </si>
  <si>
    <t>Name</t>
  </si>
  <si>
    <t>Flag</t>
  </si>
  <si>
    <t>2 Colors</t>
  </si>
  <si>
    <t>3 Colors</t>
  </si>
  <si>
    <t>5+ Colors</t>
  </si>
  <si>
    <t>words2</t>
  </si>
  <si>
    <t>words3</t>
  </si>
  <si>
    <t>exact2</t>
  </si>
  <si>
    <t>letter</t>
  </si>
  <si>
    <t>starts</t>
  </si>
  <si>
    <t>contains tan</t>
  </si>
  <si>
    <t>contains q</t>
  </si>
  <si>
    <t>contains V</t>
  </si>
  <si>
    <t>contains W</t>
  </si>
  <si>
    <t>contains Y</t>
  </si>
  <si>
    <t>contains Z</t>
  </si>
  <si>
    <t>color2only</t>
  </si>
  <si>
    <t>color3only</t>
  </si>
  <si>
    <t>year18</t>
  </si>
  <si>
    <t>year19</t>
  </si>
  <si>
    <t>year00</t>
  </si>
  <si>
    <t>post soviet</t>
  </si>
  <si>
    <t>only vertical</t>
  </si>
  <si>
    <t>only horizontal</t>
  </si>
  <si>
    <t>only diagonal</t>
  </si>
  <si>
    <t>Lcross</t>
  </si>
  <si>
    <t>No Bands</t>
  </si>
  <si>
    <t>2 Bands</t>
  </si>
  <si>
    <t>3 Bands</t>
  </si>
  <si>
    <t>4+ Bands</t>
  </si>
  <si>
    <t>Diagonal</t>
  </si>
  <si>
    <t>Cross</t>
  </si>
  <si>
    <t>Horizontal</t>
  </si>
  <si>
    <t>Vertical</t>
  </si>
  <si>
    <t>Text</t>
  </si>
  <si>
    <t>Has Sun</t>
  </si>
  <si>
    <t>Moon</t>
  </si>
  <si>
    <t>Nordics</t>
  </si>
  <si>
    <t>Mounts</t>
  </si>
  <si>
    <t>Ships</t>
  </si>
  <si>
    <t>Star01</t>
  </si>
  <si>
    <t>Star02</t>
  </si>
  <si>
    <t>Star03</t>
  </si>
  <si>
    <t>NO_BLU</t>
  </si>
  <si>
    <t>NO_WHI</t>
  </si>
  <si>
    <t>NO_RED</t>
  </si>
  <si>
    <t>NO_GRE</t>
  </si>
  <si>
    <t>NO_YEL</t>
  </si>
  <si>
    <t>NO_BLA</t>
  </si>
  <si>
    <t>WHGRNO</t>
  </si>
  <si>
    <t>WHYENO</t>
  </si>
  <si>
    <t>BAWHNO</t>
  </si>
  <si>
    <t>BLWHINO</t>
  </si>
  <si>
    <t>BLRENO</t>
  </si>
  <si>
    <t>WHRENO</t>
  </si>
  <si>
    <t>Band01</t>
  </si>
  <si>
    <t>Band02</t>
  </si>
  <si>
    <t>Band03</t>
  </si>
  <si>
    <t>myr</t>
  </si>
  <si>
    <t>Landlock</t>
  </si>
  <si>
    <t>NOT EU</t>
  </si>
  <si>
    <t>Arabic</t>
  </si>
  <si>
    <t>English</t>
  </si>
  <si>
    <t>French</t>
  </si>
  <si>
    <t>Spanish</t>
  </si>
  <si>
    <t>Portuguese</t>
  </si>
  <si>
    <t>German</t>
  </si>
  <si>
    <t>Dutch</t>
  </si>
  <si>
    <t>Histor</t>
  </si>
  <si>
    <t>Canton Jack</t>
  </si>
  <si>
    <t>No Star</t>
  </si>
  <si>
    <t>HasSta</t>
  </si>
  <si>
    <t>1 Star</t>
  </si>
  <si>
    <t>2 Stars</t>
  </si>
  <si>
    <t>3+Stars</t>
  </si>
  <si>
    <t>Type</t>
  </si>
  <si>
    <t>Day</t>
  </si>
  <si>
    <t>BLA</t>
  </si>
  <si>
    <t>BLU</t>
  </si>
  <si>
    <t>GRE</t>
  </si>
  <si>
    <t>RED</t>
  </si>
  <si>
    <t>YEL</t>
  </si>
  <si>
    <t>ORA</t>
  </si>
  <si>
    <t>BRO</t>
  </si>
  <si>
    <t>PUR</t>
  </si>
  <si>
    <t>WHI</t>
  </si>
  <si>
    <t>Large Cross</t>
  </si>
  <si>
    <t>Small Cross</t>
  </si>
  <si>
    <t>ID</t>
  </si>
  <si>
    <t>.</t>
  </si>
  <si>
    <t>n</t>
  </si>
  <si>
    <t>y</t>
  </si>
  <si>
    <t>nc</t>
  </si>
  <si>
    <t>EQ</t>
  </si>
  <si>
    <t>nn</t>
  </si>
  <si>
    <t xml:space="preserve">1960 </t>
  </si>
  <si>
    <t xml:space="preserve">1975 </t>
  </si>
  <si>
    <t>Argentina</t>
  </si>
  <si>
    <t>https://upload.wikimedia.org/wikipedia/commons/thumb/1/1a/Flag_of_Argentina.svg/320px-Flag_of_Argentina.svg.png</t>
  </si>
  <si>
    <t>https://upload.wikimedia.org/wikipedia/commons/thumb/1/1a/Flag_of_Argentina.svg/2560px-Flag_of_Argentina.svg.png</t>
  </si>
  <si>
    <t>https://en.wikipedia.org/wiki/Flag_of_Argentina</t>
  </si>
  <si>
    <t xml:space="preserve">1818, 1861, 2010 </t>
  </si>
  <si>
    <t>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t>
  </si>
  <si>
    <t>South America</t>
  </si>
  <si>
    <t xml:space="preserve">1966 </t>
  </si>
  <si>
    <t>yy</t>
  </si>
  <si>
    <t xml:space="preserve">1999 </t>
  </si>
  <si>
    <t xml:space="preserve">1969 </t>
  </si>
  <si>
    <t>Bolivia</t>
  </si>
  <si>
    <t>https://i.ibb.co/DG7Drzn/Bolivia-Flag.png</t>
  </si>
  <si>
    <t>https://upload.wikimedia.org/wikipedia/commons/thumb/4/48/Flag_of_Bolivia.svg/2560px-Flag_of_Bolivia.svg.png</t>
  </si>
  <si>
    <t>https://en.wikipedia.org/wiki/Flag_of_Bolivia</t>
  </si>
  <si>
    <t xml:space="preserve">1851 </t>
  </si>
  <si>
    <t xml:space="preserve">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t>
  </si>
  <si>
    <t xml:space="preserve">1981 </t>
  </si>
  <si>
    <t>Brazil</t>
  </si>
  <si>
    <t>https://i.ibb.co/M5577xy/Brazil-Flag.png</t>
  </si>
  <si>
    <t>https://upload.wikimedia.org/wikipedia/en/thumb/0/05/Flag_of_Brazil.svg/2560px-Flag_of_Brazil.svg.png</t>
  </si>
  <si>
    <t>https://en.wikipedia.org/wiki/Flag_of_Brazil</t>
  </si>
  <si>
    <t xml:space="preserve">1889, 1992 </t>
  </si>
  <si>
    <t>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t>
  </si>
  <si>
    <t xml:space="preserve">1984 </t>
  </si>
  <si>
    <t xml:space="preserve">1965 </t>
  </si>
  <si>
    <t xml:space="preserve">1992 </t>
  </si>
  <si>
    <t>Chile</t>
  </si>
  <si>
    <t>https://i.ibb.co/YWTPJTk/Chile-Flag.png</t>
  </si>
  <si>
    <t>https://upload.wikimedia.org/wikipedia/commons/thumb/7/78/Flag_of_Chile.svg/2560px-Flag_of_Chile.svg.png</t>
  </si>
  <si>
    <t>https://en.wikipedia.org/wiki/Flag_of_Chile</t>
  </si>
  <si>
    <t xml:space="preserve">1817 </t>
  </si>
  <si>
    <t xml:space="preserve">The blue square represents the sky and the Pacific Ocean, the white stripe symbolizes the snow-covered Andes mountains, and the red stripe stands for the bloodshed during the fight for independence from Spain. The white star represents Venus and it is a symbol of guidance and honor​ </t>
  </si>
  <si>
    <t>Colombia</t>
  </si>
  <si>
    <t>https://i.ibb.co/xj0RpQG/Colombia-Flag.png</t>
  </si>
  <si>
    <t>https://upload.wikimedia.org/wikipedia/commons/thumb/2/21/Flag_of_Colombia.svg/2560px-Flag_of_Colombia.svg.png</t>
  </si>
  <si>
    <t>https://en.wikipedia.org/wiki/Flag_of_Colombia</t>
  </si>
  <si>
    <t xml:space="preserve">1861 </t>
  </si>
  <si>
    <t>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t>
  </si>
  <si>
    <t xml:space="preserve">1979 </t>
  </si>
  <si>
    <t xml:space="preserve">2006 </t>
  </si>
  <si>
    <t>Ecuador</t>
  </si>
  <si>
    <t>https://i.ibb.co/TbYwmWF/Ecuador-Flag.png</t>
  </si>
  <si>
    <t>https://upload.wikimedia.org/wikipedia/commons/thumb/e/e8/Flag_of_Ecuador.svg/2560px-Flag_of_Ecuador.svg.png</t>
  </si>
  <si>
    <t>https://en.wikipedia.org/wiki/Flag_of_Ecuador</t>
  </si>
  <si>
    <t xml:space="preserve">1860, 1900, 2009 </t>
  </si>
  <si>
    <t>\n • Yellow: The crops and the fertile soil.\n\n • Blue: The ocean and the clear skies\n\n • Red: The blood spilled by the heroes who died in the name of their countrymen's Fatherland and Freedom.</t>
  </si>
  <si>
    <t>GRA</t>
  </si>
  <si>
    <t xml:space="preserve">1995 </t>
  </si>
  <si>
    <t>Falkland Islands</t>
  </si>
  <si>
    <t>https://upload.wikimedia.org/wikipedia/commons/thumb/8/83/Flag_of_the_Falkland_Islands.svg/383px-Flag_of_the_Falkland_Islands.svg.png</t>
  </si>
  <si>
    <t>https://upload.wikimedia.org/wikipedia/commons/thumb/8/83/Flag_of_the_Falkland_Islands.svg/2560px-Flag_of_the_Falkland_Islands.svg.png</t>
  </si>
  <si>
    <t>https://en.wikipedia.org/wiki/Flag_of_the_Falkland_Islands</t>
  </si>
  <si>
    <t>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t>
  </si>
  <si>
    <t>French Guiana</t>
  </si>
  <si>
    <t>https://upload.wikimedia.org/wikipedia/commons/thumb/2/29/Flag_of_French_Guiana.svg/375px-Flag_of_French_Guiana.svg.png</t>
  </si>
  <si>
    <t>https://upload.wikimedia.org/wikipedia/commons/thumb/2/29/Flag_of_French_Guiana.svg/2560px-Flag_of_French_Guiana.svg.png</t>
  </si>
  <si>
    <t>https://en.wikipedia.org/wiki/Flag_of_French_Guiana</t>
  </si>
  <si>
    <t xml:space="preserve">2010 </t>
  </si>
  <si>
    <t>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t>
  </si>
  <si>
    <t xml:space="preserve">1957 </t>
  </si>
  <si>
    <t xml:space="preserve">1982 </t>
  </si>
  <si>
    <t>???</t>
  </si>
  <si>
    <t/>
  </si>
  <si>
    <t>Guyana</t>
  </si>
  <si>
    <t>https://i.ibb.co/XY6jnk1/Guyana-Flag.png</t>
  </si>
  <si>
    <t>https://upload.wikimedia.org/wikipedia/commons/thumb/9/99/Flag_of_Guyana.svg/2560px-Flag_of_Guyana.svg.png</t>
  </si>
  <si>
    <t>https://en.wikipedia.org/wiki/Flag_of_Guyana</t>
  </si>
  <si>
    <t>Red for zeal and dynamism, gold for mineral wealth, green for agriculture and forests, black for endurance, white for rivers and water.</t>
  </si>
  <si>
    <t xml:space="preserve">1947 </t>
  </si>
  <si>
    <t xml:space="preserve">1922 </t>
  </si>
  <si>
    <t xml:space="preserve">1946 </t>
  </si>
  <si>
    <t xml:space="preserve">1963 </t>
  </si>
  <si>
    <t>Paraguay</t>
  </si>
  <si>
    <t>https://i.ibb.co/fvh22wm/Paraguay-Flag.png</t>
  </si>
  <si>
    <t>https://upload.wikimedia.org/wikipedia/commons/thumb/2/27/Flag_of_Paraguay.svg/2560px-Flag_of_Paraguay.svg.png</t>
  </si>
  <si>
    <t>https://en.wikipedia.org/wiki/Flag_of_Paraguay</t>
  </si>
  <si>
    <t xml:space="preserve">1842, 2013 </t>
  </si>
  <si>
    <t>The colours of the flag are believed to be inspired from the flag of France to show independence and liberty, and the coat of arms represents the independence of Paraguay.</t>
  </si>
  <si>
    <t>Spanish, Guaraní</t>
  </si>
  <si>
    <t>Peru</t>
  </si>
  <si>
    <t>https://i.ibb.co/YNcYq42/Peru-Flag.png</t>
  </si>
  <si>
    <t>https://upload.wikimedia.org/wikipedia/commons/thumb/c/cf/Flag_of_Peru.svg/2560px-Flag_of_Peru.svg.png</t>
  </si>
  <si>
    <t>https://en.wikipedia.org/wiki/Flag_of_Peru</t>
  </si>
  <si>
    <t xml:space="preserve">1825, 1950 </t>
  </si>
  <si>
    <t>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t>
  </si>
  <si>
    <t xml:space="preserve">1996 </t>
  </si>
  <si>
    <t>Suriname</t>
  </si>
  <si>
    <t>https://i.ibb.co/5Ks9qPr/Suriname-Flag.png</t>
  </si>
  <si>
    <t>https://upload.wikimedia.org/wikipedia/commons/thumb/6/60/Flag_of_Suriname.svg/2560px-Flag_of_Suriname.svg.png</t>
  </si>
  <si>
    <t>https://en.wikipedia.org/wiki/Flag_of_Suriname</t>
  </si>
  <si>
    <t>The color red represents progress, white represents freedom and justice and the green represents the fertility of the land. The yellow star represents unity and a golden future.</t>
  </si>
  <si>
    <t xml:space="preserve">1917 </t>
  </si>
  <si>
    <t>Uruguay</t>
  </si>
  <si>
    <t>https://i.ibb.co/cLPFZhg/Uruguay-Flag.png</t>
  </si>
  <si>
    <t>https://upload.wikimedia.org/wikipedia/commons/thumb/f/fe/Flag_of_Uruguay.svg/2560px-Flag_of_Uruguay.svg.png</t>
  </si>
  <si>
    <t>https://en.wikipedia.org/wiki/Flag_of_Uruguay</t>
  </si>
  <si>
    <t xml:space="preserve">1828, 1830 </t>
  </si>
  <si>
    <t>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t>
  </si>
  <si>
    <t>Venezuela</t>
  </si>
  <si>
    <t>https://i.ibb.co/FnjCzQh/Venezuela-Flag.png</t>
  </si>
  <si>
    <t>https://upload.wikimedia.org/wikipedia/commons/thumb/0/06/Flag_of_Venezuela.svg/2560px-Flag_of_Venezuela.svg.png</t>
  </si>
  <si>
    <t>https://en.wikipedia.org/wiki/Flag_of_Venezuela</t>
  </si>
  <si>
    <t>\n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t>
  </si>
  <si>
    <t>Historical</t>
  </si>
  <si>
    <t>People</t>
  </si>
  <si>
    <t>Capital City</t>
  </si>
  <si>
    <t xml:space="preserve">2007 </t>
  </si>
  <si>
    <t>[ARG] Mapuche-Tehuelche</t>
  </si>
  <si>
    <t>https://upload.wikimedia.org/wikipedia/commons/thumb/2/25/Tehuelche_flag.svg/320px-Tehuelche_flag.svg.png</t>
  </si>
  <si>
    <t>https://upload.wikimedia.org/wikipedia/commons/thumb/2/25/Tehuelche_flag.svg/800px-Tehuelche_flag.svg.png</t>
  </si>
  <si>
    <t>https://en.wikipedia.org/wiki/Flag_of_the_Mapuches#In_Argentina</t>
  </si>
  <si>
    <t>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t>
  </si>
  <si>
    <t>Province</t>
  </si>
  <si>
    <t>[ARG] Chaco</t>
  </si>
  <si>
    <t>https://upload.wikimedia.org/wikipedia/commons/thumb/3/33/Bandera_de_la_Provincia_del_Chaco.svg/640px-Bandera_de_la_Provincia_del_Chaco.svg.png</t>
  </si>
  <si>
    <t>https://upload.wikimedia.org/wikipedia/commons/thumb/3/33/Bandera_de_la_Provincia_del_Chaco.svg/2560px-Bandera_de_la_Provincia_del_Chaco.svg.png</t>
  </si>
  <si>
    <t>https://es.wikipedia.org/wiki/Bandera_de_la_provincia_del_Chaco</t>
  </si>
  <si>
    <t>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t>
  </si>
  <si>
    <t>[ARG] Cordoba</t>
  </si>
  <si>
    <t>https://upload.wikimedia.org/wikipedia/commons/thumb/f/f6/Bandera_de_la_Provincia_de_C%C3%B3rdoba_2014.svg/640px-Bandera_de_la_Provincia_de_C%C3%B3rdoba_2014.svg.png</t>
  </si>
  <si>
    <t>https://upload.wikimedia.org/wikipedia/commons/thumb/f/f6/Bandera_de_la_Provincia_de_C%C3%B3rdoba_2014.svg/2560px-Bandera_de_la_Provincia_de_C%C3%B3rdoba_2014.svg.png</t>
  </si>
  <si>
    <t>https://es.wikipedia.org/wiki/Bandera_de_la_provincia_de_Córdoba_(Argentina)</t>
  </si>
  <si>
    <t>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t>
  </si>
  <si>
    <t>[ARG] Misiones</t>
  </si>
  <si>
    <t>https://upload.wikimedia.org/wikipedia/commons/thumb/c/ce/Bandera_de_la_Provincia_de_Misiones.svg/640px-Bandera_de_la_Provincia_de_Misiones.svg.png</t>
  </si>
  <si>
    <t>https://upload.wikimedia.org/wikipedia/commons/thumb/c/ce/Bandera_de_la_Provincia_de_Misiones.svg/2560px-Bandera_de_la_Provincia_de_Misiones.svg.png</t>
  </si>
  <si>
    <t>https://es.wikipedia.org/wiki/Bandera_de_Misiones</t>
  </si>
  <si>
    <t>According to José Artigas himself, the meaning of the flag is as follows:\n\n • Red: for the blood spilled to sustain our freedom and independence.\n\n • Blue: of our decision for the Republic.\n\n • White: of our distinction and greatness.</t>
  </si>
  <si>
    <t>[ARG] Rio Negro</t>
  </si>
  <si>
    <t>https://upload.wikimedia.org/wikipedia/commons/thumb/5/5d/Bandera_de_la_Provincia_del_R%C3%ADo_Negro.svg/320px-Bandera_de_la_Provincia_del_R%C3%ADo_Negro.svg.png</t>
  </si>
  <si>
    <t>https://upload.wikimedia.org/wikipedia/commons/thumb/5/5d/Bandera_de_la_Provincia_del_R%C3%ADo_Negro.svg/2560px-Bandera_de_la_Provincia_del_R%C3%ADo_Negro.svg.png</t>
  </si>
  <si>
    <t>https://es.wikipedia.org/wiki/Bandera_de_la_provincia_del_Río_Negro</t>
  </si>
  <si>
    <t xml:space="preserve">2009 </t>
  </si>
  <si>
    <t>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t>
  </si>
  <si>
    <t>Municipality</t>
  </si>
  <si>
    <t>City</t>
  </si>
  <si>
    <t>State</t>
  </si>
  <si>
    <t>Region</t>
  </si>
  <si>
    <t>[BRA] Empire of Brazil (1853-1889)</t>
  </si>
  <si>
    <t>https://upload.wikimedia.org/wikipedia/commons/thumb/e/ea/Bandeira_do_Imp%C3%A9rio_do_Brasil_com_n%C3%B3_e_cores_corretos.png/320px-Bandeira_do_Imp%C3%A9rio_do_Brasil_com_n%C3%B3_e_cores_corretos.png</t>
  </si>
  <si>
    <t>https://upload.wikimedia.org/wikipedia/commons/thumb/e/ea/Bandeira_do_Imp%C3%A9rio_do_Brasil_com_n%C3%B3_e_cores_corretos.png/800px-Bandeira_do_Imp%C3%A9rio_do_Brasil_com_n%C3%B3_e_cores_corretos.png</t>
  </si>
  <si>
    <t>https://en.wikipedia.org/wiki/Flag_of_Brazil#Empire_of_Brazil_(1822%E2%80%931889)</t>
  </si>
  <si>
    <t>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t>
  </si>
  <si>
    <t>[BRA] Acre</t>
  </si>
  <si>
    <t>https://upload.wikimedia.org/wikipedia/commons/thumb/4/4c/Bandeira_do_Acre.svg/640px-Bandeira_do_Acre.svg.png</t>
  </si>
  <si>
    <t>https://upload.wikimedia.org/wikipedia/commons/thumb/4/4c/Bandeira_do_Acre.svg/2560px-Bandeira_do_Acre.svg.png</t>
  </si>
  <si>
    <t>https://en.wikipedia.org/wiki/Flag_of_Acre</t>
  </si>
  <si>
    <t xml:space="preserve">The yellow represents the riches of the earth, the green represents hope, the red star in the upper left, called the Altaneira Star, represents the blood of those who fought for the annexation of the current state of Acre to Brazil. </t>
  </si>
  <si>
    <t>[BRA] Alagoas</t>
  </si>
  <si>
    <t>https://upload.wikimedia.org/wikipedia/commons/thumb/8/88/Bandeira_de_Alagoas.svg/640px-Bandeira_de_Alagoas.svg.png</t>
  </si>
  <si>
    <t>https://upload.wikimedia.org/wikipedia/commons/thumb/8/88/Bandeira_de_Alagoas.svg/2560px-Bandeira_de_Alagoas.svg.png</t>
  </si>
  <si>
    <t>https://en.wikipedia.org/wiki/Flag_of_Alagoas</t>
  </si>
  <si>
    <t xml:space="preserve"> 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t>
  </si>
  <si>
    <t>3 Fishes</t>
  </si>
  <si>
    <t>[BRA] Amapá</t>
  </si>
  <si>
    <t>https://upload.wikimedia.org/wikipedia/commons/thumb/0/0c/Bandeira_do_Amap%C3%A1.svg/640px-Bandeira_do_Amap%C3%A1.svg.png</t>
  </si>
  <si>
    <t>https://upload.wikimedia.org/wikipedia/commons/thumb/0/0c/Bandeira_do_Amap%C3%A1.svg/2560px-Bandeira_do_Amap%C3%A1.svg.png</t>
  </si>
  <si>
    <t>https://en.wikipedia.org/wiki/Flag_of_Amapá</t>
  </si>
  <si>
    <t>The green represents the forests; the yellow represents mineral wealth; the blue represents the sky; the white represents peace; black symbolizes the respect for those who died fighting for the state.</t>
  </si>
  <si>
    <t>[BRA] Amazonas</t>
  </si>
  <si>
    <t>https://upload.wikimedia.org/wikipedia/commons/thumb/6/6b/Bandeira_do_Amazonas.svg/640px-Bandeira_do_Amazonas.svg.png</t>
  </si>
  <si>
    <t>https://upload.wikimedia.org/wikipedia/commons/thumb/6/6b/Bandeira_do_Amazonas.svg/2560px-Bandeira_do_Amazonas.svg.png</t>
  </si>
  <si>
    <t>https://en.wikipedia.org/wiki/Flag_of_Amazonas_(Brazilian_state)</t>
  </si>
  <si>
    <t>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t>
  </si>
  <si>
    <t>[BRA] Bahia</t>
  </si>
  <si>
    <t>https://upload.wikimedia.org/wikipedia/commons/thumb/2/28/Bandeira_da_Bahia.svg/640px-Bandeira_da_Bahia.svg.png</t>
  </si>
  <si>
    <t>https://upload.wikimedia.org/wikipedia/commons/thumb/2/28/Bandeira_da_Bahia.svg/2560px-Bandeira_da_Bahia.svg.png</t>
  </si>
  <si>
    <t>https://en.wikipedia.org/wiki/Flag_of_Bahia</t>
  </si>
  <si>
    <t>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t>
  </si>
  <si>
    <t>[BRA] Ceará</t>
  </si>
  <si>
    <t>https://upload.wikimedia.org/wikipedia/commons/thumb/2/2e/Bandeira_do_Cear%C3%A1.svg/640px-Bandeira_do_Cear%C3%A1.svg.png</t>
  </si>
  <si>
    <t>https://upload.wikimedia.org/wikipedia/commons/thumb/2/2e/Bandeira_do_Cear%C3%A1.svg/2560px-Bandeira_do_Cear%C3%A1.svg.png</t>
  </si>
  <si>
    <t>https://en.wikipedia.org/wiki/Flag_of_Ceará</t>
  </si>
  <si>
    <t>Bottom-right: The Carnaúba tree is the state tree of Ceará and represents earth.\nBottom-left: The jangada boat represents water.\nTop-right: The dove and mountains represent air.\nTop-left: The sun represents fire.</t>
  </si>
  <si>
    <t>1 Seagull</t>
  </si>
  <si>
    <t>[BRA] Espirito Santo</t>
  </si>
  <si>
    <t>https://upload.wikimedia.org/wikipedia/commons/thumb/4/43/Bandeira_do_Esp%C3%ADrito_Santo.svg/640px-Bandeira_do_Esp%C3%ADrito_Santo.svg.png</t>
  </si>
  <si>
    <t>https://upload.wikimedia.org/wikipedia/commons/thumb/4/43/Bandeira_do_Esp%C3%ADrito_Santo.svg/2560px-Bandeira_do_Esp%C3%ADrito_Santo.svg.png</t>
  </si>
  <si>
    <t>https://en.wikipedia.org/wiki/Flag_of_Espírito_Santo</t>
  </si>
  <si>
    <t>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t>
  </si>
  <si>
    <t>[BRA] Federal District</t>
  </si>
  <si>
    <t>https://upload.wikimedia.org/wikipedia/commons/thumb/3/3c/Bandeira_do_Distrito_Federal_%28Brasil%29.svg/640px-Bandeira_do_Distrito_Federal_%28Brasil%29.svg.png</t>
  </si>
  <si>
    <t>https://upload.wikimedia.org/wikipedia/commons/thumb/3/3c/Bandeira_do_Distrito_Federal_%28Brasil%29.svg/2560px-Bandeira_do_Distrito_Federal_%28Brasil%29.svg.png</t>
  </si>
  <si>
    <t>https://en.wikipedia.org/wiki/Flag_of_the_Federal_District_(Brazil)</t>
  </si>
  <si>
    <t xml:space="preserve">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t>
  </si>
  <si>
    <t>[BRA] Goias</t>
  </si>
  <si>
    <t>https://upload.wikimedia.org/wikipedia/commons/thumb/b/be/Flag_of_Goi%C3%A1s.svg/640px-Flag_of_Goi%C3%A1s.svg.png</t>
  </si>
  <si>
    <t>https://upload.wikimedia.org/wikipedia/commons/thumb/b/be/Flag_of_Goi%C3%A1s.svg/2560px-Flag_of_Goi%C3%A1s.svg.png</t>
  </si>
  <si>
    <t>https://en.wikipedia.org/wiki/Flag_of_Goiás</t>
  </si>
  <si>
    <t xml:space="preserve">1919 </t>
  </si>
  <si>
    <t>The yellow represents the gold, the green represents the forests, and the five white stars in the upper left hoist represent the Southern Cross. The Southern Cross was the constellation that gave Brazil its primitive names, Ilha de Vera Cruz and Terra de Santa Cruz.</t>
  </si>
  <si>
    <t>[BRA] Maranhao</t>
  </si>
  <si>
    <t>https://upload.wikimedia.org/wikipedia/commons/thumb/4/45/Bandeira_do_Maranh%C3%A3o.svg/640px-Bandeira_do_Maranh%C3%A3o.svg.png</t>
  </si>
  <si>
    <t>https://upload.wikimedia.org/wikipedia/commons/thumb/4/45/Bandeira_do_Maranh%C3%A3o.svg/2560px-Bandeira_do_Maranh%C3%A3o.svg.png</t>
  </si>
  <si>
    <t>https://en.wikipedia.org/wiki/Flag_of_Maranhão</t>
  </si>
  <si>
    <t xml:space="preserve">1889 </t>
  </si>
  <si>
    <t>The three colors of the stripes represent the ethnic composition of the population of Maranhão (Indigenous, black, and white people), while the star represents Beta Scorpii, which inturn represents the state of Maranhão on the Flag of Brazil.</t>
  </si>
  <si>
    <t>[BRA] Matto Grosso</t>
  </si>
  <si>
    <t>https://upload.wikimedia.org/wikipedia/commons/thumb/0/0b/Bandeira_de_Mato_Grosso.svg/640px-Bandeira_de_Mato_Grosso.svg.png</t>
  </si>
  <si>
    <t>https://upload.wikimedia.org/wikipedia/commons/thumb/0/0b/Bandeira_de_Mato_Grosso.svg/2560px-Bandeira_de_Mato_Grosso.svg.png</t>
  </si>
  <si>
    <t>https://en.wikipedia.org/wiki/Flag_of_Mato_Grosso</t>
  </si>
  <si>
    <t xml:space="preserve">1890 </t>
  </si>
  <si>
    <t>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t>
  </si>
  <si>
    <t>[BRA] Matto Grosso do Sul</t>
  </si>
  <si>
    <t>https://upload.wikimedia.org/wikipedia/commons/thumb/6/64/Bandeira_de_Mato_Grosso_do_Sul.svg/640px-Bandeira_de_Mato_Grosso_do_Sul.svg.png</t>
  </si>
  <si>
    <t>https://upload.wikimedia.org/wikipedia/commons/thumb/6/64/Bandeira_de_Mato_Grosso_do_Sul.svg/2560px-Bandeira_de_Mato_Grosso_do_Sul.svg.png</t>
  </si>
  <si>
    <t>https://en.wikipedia.org/wiki/Flag_of_Mato_Grosso_do_Sul</t>
  </si>
  <si>
    <t>Green represents the richness of the forests and fields; White symbolizes peace and friendship; Blue represents the sky of the state of Mato Grosso and the hope of the people; Yellow symbolizes the wealth acquired through the people's work.</t>
  </si>
  <si>
    <t>[BRA] Minas Gerais</t>
  </si>
  <si>
    <t>https://upload.wikimedia.org/wikipedia/commons/thumb/f/f4/Bandeira_de_Minas_Gerais.svg/640px-Bandeira_de_Minas_Gerais.svg.png</t>
  </si>
  <si>
    <t>https://upload.wikimedia.org/wikipedia/commons/thumb/f/f4/Bandeira_de_Minas_Gerais.svg/2560px-Bandeira_de_Minas_Gerais.svg.png</t>
  </si>
  <si>
    <t>https://en.wikipedia.org/wiki/Flag_of_Minas_Gerais</t>
  </si>
  <si>
    <t>The flag is based on the flag of the separatist Inconfidência Mineira movement, which sought to make the captaincy of Minas Gerais independent from then colonial Brazil. The equilateral triangle symbolizes the Holy Trinity and its color represents revolution.</t>
  </si>
  <si>
    <t>[BRA] Pará</t>
  </si>
  <si>
    <t>https://upload.wikimedia.org/wikipedia/commons/thumb/4/44/Bandeira_do_par%C3%A1.png/640px-Bandeira_do_par%C3%A1.png</t>
  </si>
  <si>
    <t>https://upload.wikimedia.org/wikipedia/commons/4/44/Bandeira_do_par%C3%A1.png</t>
  </si>
  <si>
    <t>https://en.wikipedia.org/wiki/Flag_of_Pará</t>
  </si>
  <si>
    <t>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t>
  </si>
  <si>
    <t>[BRA] Paraiba</t>
  </si>
  <si>
    <t>https://upload.wikimedia.org/wikipedia/commons/thumb/b/bb/Bandeira_da_Para%C3%ADba.svg/640px-Bandeira_da_Para%C3%ADba.svg.png</t>
  </si>
  <si>
    <t>https://upload.wikimedia.org/wikipedia/commons/thumb/b/bb/Bandeira_da_Para%C3%ADba.svg/2560px-Bandeira_da_Para%C3%ADba.svg.png</t>
  </si>
  <si>
    <t>https://en.wikipedia.org/wiki/Paraíba</t>
  </si>
  <si>
    <t>The word nego on the state flag is Portuguese for I deny or I refuse, referring to the events that led to the Brazilian Revolution of 1930. The red color stands for the blood of João Pessoa after his assassination, while the black color represents mourning.</t>
  </si>
  <si>
    <t>[BRA] Paraná</t>
  </si>
  <si>
    <t>https://upload.wikimedia.org/wikipedia/commons/thumb/9/93/Bandeira_do_Paran%C3%A1.svg/640px-Bandeira_do_Paran%C3%A1.svg.png</t>
  </si>
  <si>
    <t>https://upload.wikimedia.org/wikipedia/commons/thumb/9/93/Bandeira_do_Paran%C3%A1.svg/2560px-Bandeira_do_Paran%C3%A1.svg.png</t>
  </si>
  <si>
    <t>https://en.wikipedia.org/wiki/Flag_of_Paraná_(state)</t>
  </si>
  <si>
    <t xml:space="preserve">1892 </t>
  </si>
  <si>
    <t>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t>
  </si>
  <si>
    <t>[BRA] Pernambuco</t>
  </si>
  <si>
    <t>https://upload.wikimedia.org/wikipedia/commons/thumb/5/59/Bandeira_de_Pernambuco.svg/640px-Bandeira_de_Pernambuco.svg.png</t>
  </si>
  <si>
    <t>https://upload.wikimedia.org/wikipedia/commons/thumb/5/59/Bandeira_de_Pernambuco.svg/2560px-Bandeira_de_Pernambuco.svg.png</t>
  </si>
  <si>
    <t>https://en.wikipedia.org/wiki/Flag_of_Pernambuco</t>
  </si>
  <si>
    <t>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t>
  </si>
  <si>
    <t>[BRA] Piauí</t>
  </si>
  <si>
    <t>https://upload.wikimedia.org/wikipedia/commons/thumb/3/33/Bandeira_do_Piau%C3%AD.svg/640px-Bandeira_do_Piau%C3%AD.svg.png</t>
  </si>
  <si>
    <t>https://upload.wikimedia.org/wikipedia/commons/thumb/3/33/Bandeira_do_Piau%C3%AD.svg/2560px-Bandeira_do_Piau%C3%AD.svg.png</t>
  </si>
  <si>
    <t>https://en.wikipedia.org/wiki/Flag_of_Piauí</t>
  </si>
  <si>
    <t>Yellow represents the mineral wealth, green represents hope. The star represents Antares, which in the Brazilian flag symbolizes the state of Piauí. The inscription inside the blue rectangle: 13 DE MARÇO DE 1823, was the day of the Battle of Jenipapo, in the state's territory.</t>
  </si>
  <si>
    <t>[BRA] Rio de Janeiro (State)</t>
  </si>
  <si>
    <t>https://upload.wikimedia.org/wikipedia/commons/thumb/7/73/Bandeira_do_estado_do_Rio_de_Janeiro.svg/640px-Bandeira_do_estado_do_Rio_de_Janeiro.svg.png</t>
  </si>
  <si>
    <t>https://upload.wikimedia.org/wikipedia/commons/thumb/7/73/Bandeira_do_estado_do_Rio_de_Janeiro.svg/2560px-Bandeira_do_estado_do_Rio_de_Janeiro.svg.png</t>
  </si>
  <si>
    <t>https://www.fotw.info/flags/br-rj.html</t>
  </si>
  <si>
    <t>Not available</t>
  </si>
  <si>
    <t>1 Eagle</t>
  </si>
  <si>
    <t>[BRA] Rio Grande do Norte</t>
  </si>
  <si>
    <t>https://upload.wikimedia.org/wikipedia/commons/thumb/3/30/Bandeira_do_Rio_Grande_do_Norte.svg/640px-Bandeira_do_Rio_Grande_do_Norte.svg.png</t>
  </si>
  <si>
    <t>https://upload.wikimedia.org/wikipedia/commons/thumb/3/30/Bandeira_do_Rio_Grande_do_Norte.svg/2560px-Bandeira_do_Rio_Grande_do_Norte.svg.png</t>
  </si>
  <si>
    <t>https://en.wikipedia.org/wiki/Flag_of_Rio_Grande_do_Norte</t>
  </si>
  <si>
    <t>The arms features the basic elements that best represents Rio Grande do Norte: the coconut tree on the left, the Copernicia prunifera on the right, the sugarcane and the cotton, represents the flora. The sea with the jangada stands for the fishing and the salt extraction.</t>
  </si>
  <si>
    <t>[BRA] Rio Grande do Sul</t>
  </si>
  <si>
    <t>https://upload.wikimedia.org/wikipedia/commons/thumb/6/63/Bandeira_do_Rio_Grande_do_Sul.svg/640px-Bandeira_do_Rio_Grande_do_Sul.svg.png</t>
  </si>
  <si>
    <t>https://upload.wikimedia.org/wikipedia/commons/thumb/6/63/Bandeira_do_Rio_Grande_do_Sul.svg/2560px-Bandeira_do_Rio_Grande_do_Sul.svg.png</t>
  </si>
  <si>
    <t>https://pt.wikipedia.org/wiki/Bandeira_do_Rio_Grande_do_Sul</t>
  </si>
  <si>
    <t>Mansueto Bernardi said: Is identified with the green of our landscapes, the gold of the ground we walk on, and the red of the modesty that makes us honorable and always prepared to defend our land.</t>
  </si>
  <si>
    <t>[BRA] Rondonia</t>
  </si>
  <si>
    <t>https://upload.wikimedia.org/wikipedia/commons/thumb/f/fa/Bandeira_de_Rond%C3%B4nia.svg/640px-Bandeira_de_Rond%C3%B4nia.svg.png</t>
  </si>
  <si>
    <t>https://upload.wikimedia.org/wikipedia/commons/thumb/f/fa/Bandeira_de_Rond%C3%B4nia.svg/2560px-Bandeira_de_Rond%C3%B4nia.svg.png</t>
  </si>
  <si>
    <t>https://en.wikipedia.org/wiki/Flag_of_Rondônia</t>
  </si>
  <si>
    <t>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t>
  </si>
  <si>
    <t>[BRA] Roraima</t>
  </si>
  <si>
    <t>https://upload.wikimedia.org/wikipedia/commons/thumb/9/98/Bandeira_de_Roraima.svg/640px-Bandeira_de_Roraima.svg.png</t>
  </si>
  <si>
    <t>https://upload.wikimedia.org/wikipedia/commons/thumb/9/98/Bandeira_de_Roraima.svg/2560px-Bandeira_de_Roraima.svg.png</t>
  </si>
  <si>
    <t>https://en.wikipedia.org/wiki/Flag_of_Roraima</t>
  </si>
  <si>
    <t>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t>
  </si>
  <si>
    <t>[BRA] Santa Catarina</t>
  </si>
  <si>
    <t>https://upload.wikimedia.org/wikipedia/commons/thumb/1/1a/Bandeira_de_Santa_Catarina.svg/640px-Bandeira_de_Santa_Catarina.svg.png</t>
  </si>
  <si>
    <t>https://upload.wikimedia.org/wikipedia/commons/thumb/1/1a/Bandeira_de_Santa_Catarina.svg/2560px-Bandeira_de_Santa_Catarina.svg.png</t>
  </si>
  <si>
    <t>https://vexillology.fandom.com/wiki/Santa_Catarina</t>
  </si>
  <si>
    <t xml:space="preserve">1953 </t>
  </si>
  <si>
    <t>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t>
  </si>
  <si>
    <t>[BRA] Sao Paulo</t>
  </si>
  <si>
    <t>https://upload.wikimedia.org/wikipedia/commons/thumb/2/2b/Bandeira_do_estado_de_S%C3%A3o_Paulo.svg/640px-Bandeira_do_estado_de_S%C3%A3o_Paulo.svg.png</t>
  </si>
  <si>
    <t>https://upload.wikimedia.org/wikipedia/commons/thumb/2/2b/Bandeira_do_estado_de_S%C3%A3o_Paulo.svg/2560px-Bandeira_do_estado_de_S%C3%A3o_Paulo.svg.png</t>
  </si>
  <si>
    <t>https://en.wikipedia.org/wiki/Flag_of_São_Paulo_(state)</t>
  </si>
  <si>
    <t>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t>
  </si>
  <si>
    <t>[BRA] Sergipe</t>
  </si>
  <si>
    <t>https://upload.wikimedia.org/wikipedia/commons/thumb/b/be/Bandeira_de_Sergipe.svg/640px-Bandeira_de_Sergipe.svg.png</t>
  </si>
  <si>
    <t>https://upload.wikimedia.org/wikipedia/commons/thumb/b/be/Bandeira_de_Sergipe.svg/2560px-Bandeira_de_Sergipe.svg.png</t>
  </si>
  <si>
    <t>https://en.wikipedia.org/wiki/Sergipe</t>
  </si>
  <si>
    <t xml:space="preserve">1952 </t>
  </si>
  <si>
    <t>The stars on the flag of Sergipe represent the number of river estuaries in the state, and the green and yellow stripes represent Sergipe's union with the rest of Brazil.</t>
  </si>
  <si>
    <t>[BRA] Tocantins</t>
  </si>
  <si>
    <t>https://upload.wikimedia.org/wikipedia/commons/thumb/f/ff/Bandeira_do_Tocantins.svg/640px-Bandeira_do_Tocantins.svg.png</t>
  </si>
  <si>
    <t>https://upload.wikimedia.org/wikipedia/commons/thumb/f/ff/Bandeira_do_Tocantins.svg/2560px-Bandeira_do_Tocantins.svg.png</t>
  </si>
  <si>
    <t>https://en.wikipedia.org/wiki/Flag_of_Tocantins</t>
  </si>
  <si>
    <t xml:space="preserve">1989 </t>
  </si>
  <si>
    <t>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t>
  </si>
  <si>
    <t>[CHL] Wenufoye</t>
  </si>
  <si>
    <t>https://upload.wikimedia.org/wikipedia/commons/thumb/2/20/Flag_of_the_Mapuches_%281992%29.svg/320px-Flag_of_the_Mapuches_%281992%29.svg.png</t>
  </si>
  <si>
    <t>https://upload.wikimedia.org/wikipedia/commons/thumb/2/20/Flag_of_the_Mapuches_%281992%29.svg/800px-Flag_of_the_Mapuches_%281992%29.svg.png</t>
  </si>
  <si>
    <t>https://en.wikipedia.org/wiki/Flag_of_the_Mapuches</t>
  </si>
  <si>
    <t>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t>
  </si>
  <si>
    <t>[CHL] Easter Island</t>
  </si>
  <si>
    <t>https://upload.wikimedia.org/wikipedia/commons/thumb/d/d8/Flag_of_Rapa_Nui%2C_Chile.svg/383px-Flag_of_Rapa_Nui%2C_Chile.svg.png</t>
  </si>
  <si>
    <t>https://upload.wikimedia.org/wikipedia/commons/thumb/d/d8/Flag_of_Rapa_Nui%2C_Chile.svg/2560px-Flag_of_Rapa_Nui%2C_Chile.svg.png</t>
  </si>
  <si>
    <t>https://en.wikipedia.org/wiki/Flag_of_Easter_Island</t>
  </si>
  <si>
    <t>It is a white flag featuring in center a reimiro (a wooden pectoral ornament once worn by the people of Rapa Nui) painted in red (mana), a symbol of power, with two anthropomorphic figures at its edges, representing the Ariki ('chiefs, nobles')</t>
  </si>
  <si>
    <t>South America, rgn_Oceania</t>
  </si>
  <si>
    <t>Special Territory</t>
  </si>
  <si>
    <t>[COL] San Andres and Providencia</t>
  </si>
  <si>
    <t>https://upload.wikimedia.org/wikipedia/commons/thumb/3/36/Flag_of_San_Andr%C3%A9s_y_Providencia.svg/300px-Flag_of_San_Andr%C3%A9s_y_Providencia.svg.png</t>
  </si>
  <si>
    <t>https://upload.wikimedia.org/wikipedia/commons/thumb/3/36/Flag_of_San_Andr%C3%A9s_y_Providencia.svg/2560px-Flag_of_San_Andr%C3%A9s_y_Providencia.svg.png</t>
  </si>
  <si>
    <t>https://en.wikipedia.org/wiki/Archipelago_of_San_Andrés,_Providencia_and_Santa_Catalina</t>
  </si>
  <si>
    <t>Department</t>
  </si>
  <si>
    <t>[COL] Andalucia</t>
  </si>
  <si>
    <t>https://upload.wikimedia.org/wikipedia/en/thumb/2/2f/Flag_of_Andaluc%C3%ADa_%28Col%C3%B3mbia%29.svg/640px-Flag_of_Andaluc%C3%ADa_%28Col%C3%B3mbia%29.svg.png</t>
  </si>
  <si>
    <t>https://upload.wikimedia.org/wikipedia/en/thumb/2/2f/Flag_of_Andaluc%C3%ADa_%28Col%C3%B3mbia%29.svg/2560px-Flag_of_Andaluc%C3%ADa_%28Col%C3%B3mbia%29.svg.png</t>
  </si>
  <si>
    <t>https://en.wikipedia.org/wiki/Andalucía,_Valle_del_Cauca</t>
  </si>
  <si>
    <t>[ECU] Galapagos Islands</t>
  </si>
  <si>
    <t>https://upload.wikimedia.org/wikipedia/commons/thumb/0/0f/Flag_of_the_Galapagos_Islands.svg/640px-Flag_of_the_Galapagos_Islands.svg.png</t>
  </si>
  <si>
    <t>https://upload.wikimedia.org/wikipedia/commons/thumb/0/0f/Flag_of_the_Galapagos_Islands.svg/2560px-Flag_of_the_Galapagos_Islands.svg.png</t>
  </si>
  <si>
    <t>https://www.crwflags.com/fotw/flags/ec-w.html</t>
  </si>
  <si>
    <t>The flag of Galápagos islands is green over white over blue tricolor.</t>
  </si>
  <si>
    <t>2015</t>
  </si>
  <si>
    <t>1975</t>
  </si>
  <si>
    <t>[PER] Lima</t>
  </si>
  <si>
    <t>https://upload.wikimedia.org/wikipedia/commons/thumb/c/c2/Flag_of_Lima.svg/255px-Flag_of_Lima.svg.png</t>
  </si>
  <si>
    <t>https://upload.wikimedia.org/wikipedia/commons/thumb/c/c2/Flag_of_Lima.svg/2560px-Flag_of_Lima.svg.png</t>
  </si>
  <si>
    <t>https://en.wikipedia.org/wiki/Flag_of_Lima</t>
  </si>
  <si>
    <t>It consists of a gold background with the coat of arms in the center. The coat of arms consists of a blue shield with tree crowns and a star, surrounded by a red border with the motto Hoc signum vere regum est, loosely translated from Latin as Truly this is the sign of the king.</t>
  </si>
  <si>
    <t>[PER] Cusco</t>
  </si>
  <si>
    <t>https://upload.wikimedia.org/wikipedia/commons/thumb/f/ff/Flag_of_Cusco_%282021%29.svg/640px-Flag_of_Cusco_%282021%29.svg.png</t>
  </si>
  <si>
    <t>https://upload.wikimedia.org/wikipedia/commons/thumb/f/ff/Flag_of_Cusco_%282021%29.svg/2560px-Flag_of_Cusco_%282021%29.svg.png</t>
  </si>
  <si>
    <t>https://en.wikipedia.org/wiki/Flag_of_Cusco</t>
  </si>
  <si>
    <t>It's a rainbow flag formed by 7 horizontal stripes. It was first introduced in 1973 and officially adopted in 1978. Since 2021, the flag has also featured the golden Echenique's sun.</t>
  </si>
  <si>
    <t>Naval Jack</t>
  </si>
  <si>
    <t>[URU] Canelones</t>
  </si>
  <si>
    <t>https://upload.wikimedia.org/wikipedia/commons/thumb/6/6f/Flag_of_Canelones_Department.svg/640px-Flag_of_Canelones_Department.svg.png</t>
  </si>
  <si>
    <t>https://www.crwflags.com/fotw/images/u/uy-ca.gif</t>
  </si>
  <si>
    <t>https://vexillology.fandom.com/wiki/Canelones_Department</t>
  </si>
  <si>
    <t>Has a white field with nine blue stripes representing the first flag and a red stripe running through the banner, just like the band that crosses the Artigas flag, for would therefore be a combination of the first flag with the flag of Artigas.</t>
  </si>
  <si>
    <t>[URU] Cerro Largo</t>
  </si>
  <si>
    <t>https://upload.wikimedia.org/wikipedia/commons/thumb/2/2f/Flag_of_Cerro_Largo_Department.svg/640px-Flag_of_Cerro_Largo_Department.svg.png</t>
  </si>
  <si>
    <t>https://upload.wikimedia.org/wikipedia/commons/thumb/2/2f/Flag_of_Cerro_Largo_Department.svg/2560px-Flag_of_Cerro_Largo_Department.svg.png</t>
  </si>
  <si>
    <t>https://vexillology.fandom.com/wiki/Cerro_Largo_Department</t>
  </si>
  <si>
    <t>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t>
  </si>
  <si>
    <t>[URU] Durazno</t>
  </si>
  <si>
    <t>https://upload.wikimedia.org/wikipedia/commons/thumb/5/5c/Flag_of_Durazno_Department.svg/1024px-Flag_of_Durazno_Department.svg.png</t>
  </si>
  <si>
    <t>https://upload.wikimedia.org/wikipedia/commons/thumb/5/5c/Flag_of_Durazno_Department.svg/2560px-Flag_of_Durazno_Department.svg.png</t>
  </si>
  <si>
    <t>https://www.crwflags.com/fotw/flags/uy-du.html</t>
  </si>
  <si>
    <t>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t>
  </si>
  <si>
    <t>Yel</t>
  </si>
  <si>
    <t>[URU] Maldonado</t>
  </si>
  <si>
    <t>https://upload.wikimedia.org/wikipedia/commons/5/52/Flag_of_Maldonado_Department.png</t>
  </si>
  <si>
    <t>https://vexillology.fandom.com/wiki/Maldonado_Department</t>
  </si>
  <si>
    <t>The flag of the department is white with the historical coat of arms of the town of Maldonado in the middle.</t>
  </si>
  <si>
    <t>[URU] Artigas</t>
  </si>
  <si>
    <t>https://upload.wikimedia.org/wikipedia/commons/thumb/d/d1/Flag_of_Artigas.svg/640px-Flag_of_Artigas.svg.png</t>
  </si>
  <si>
    <t>https://upload.wikimedia.org/wikipedia/commons/thumb/d/d1/Flag_of_Artigas.svg/2560px-Flag_of_Artigas.svg.png</t>
  </si>
  <si>
    <t>https://en.wikipedia.org/wiki/Flag_of_Artigas</t>
  </si>
  <si>
    <t>It has three horizontal stripes inspired by the Belgrano's flag, the top and bottom being blue, and the central one white. On top of them, it is crossed by a diagonal red stripe, a symbol of federalism.</t>
  </si>
  <si>
    <t>National Symbol</t>
  </si>
  <si>
    <t>[URU] Treinta y Tres</t>
  </si>
  <si>
    <t>https://upload.wikimedia.org/wikipedia/commons/thumb/f/ff/Flag_of_the_Treinta_y_Tres.svg/640px-Flag_of_the_Treinta_y_Tres.svg.png</t>
  </si>
  <si>
    <t>https://upload.wikimedia.org/wikipedia/commons/thumb/f/ff/Flag_of_the_Treinta_y_Tres.svg/2560px-Flag_of_the_Treinta_y_Tres.svg.png</t>
  </si>
  <si>
    <t>https://en.wikipedia.org/wiki/Flag_of_the_Treinta_y_Tres</t>
  </si>
  <si>
    <t>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t>
  </si>
  <si>
    <t>[ARG] Salta</t>
  </si>
  <si>
    <t>https://upload.wikimedia.org/wikipedia/commons/thumb/6/6a/Bandera_de_la_Provincia_de_Salta.svg/320px-Bandera_de_la_Provincia_de_Salta.svg.png</t>
  </si>
  <si>
    <t>https://upload.wikimedia.org/wikipedia/commons/thumb/6/6a/Bandera_de_la_Provincia_de_Salta.svg/640px-Bandera_de_la_Provincia_de_Salta.svg.png</t>
  </si>
  <si>
    <t>https://en.wikipedia.org/wiki/Flag_of_Salta</t>
  </si>
  <si>
    <t>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t>
  </si>
  <si>
    <t>[ARG] Santa Fe</t>
  </si>
  <si>
    <t>https://upload.wikimedia.org/wikipedia/commons/thumb/8/84/Bandera_de_la_Provincia_de_Santa_Fe.svg/320px-Bandera_de_la_Provincia_de_Santa_Fe.svg.png</t>
  </si>
  <si>
    <t>https://upload.wikimedia.org/wikipedia/commons/thumb/8/84/Bandera_de_la_Provincia_de_Santa_Fe.svg/2560px-Bandera_de_la_Provincia_de_Santa_Fe.svg.png</t>
  </si>
  <si>
    <t>https://en.wikipedia.org/wiki/Flag_of_Santa_Fe_Province</t>
  </si>
  <si>
    <t>1822, 1986</t>
  </si>
  <si>
    <t>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t>
  </si>
  <si>
    <t>[ARG] Santiago del Estero</t>
  </si>
  <si>
    <t>https://upload.wikimedia.org/wikipedia/commons/thumb/0/07/Bandera_de_la_Provincia_de_Santiago_del_Estero.svg/320px-Bandera_de_la_Provincia_de_Santiago_del_Estero.svg.png</t>
  </si>
  <si>
    <t>https://upload.wikimedia.org/wikipedia/commons/thumb/0/07/Bandera_de_la_Provincia_de_Santiago_del_Estero.svg/2560px-Bandera_de_la_Provincia_de_Santiago_del_Estero.svg.png</t>
  </si>
  <si>
    <t>https://en.wikipedia.org/wiki/Flag_of_Santiago_del_Estero_Province</t>
  </si>
  <si>
    <t>Light blue and white are the Argentine national colors, while red represents the Federalist Party to which the province owes its autonomy. The sun refers to the Sun of May present on the national flag. The cross represents the Catholic and Spanish heritage of the region.</t>
  </si>
  <si>
    <t>[ARG] Tucumán</t>
  </si>
  <si>
    <t>https://upload.wikimedia.org/wikipedia/commons/thumb/c/ce/Bandera_de_la_Provincia_de_Tucum%C3%A1n.svg/320px-Bandera_de_la_Provincia_de_Tucum%C3%A1n.svg.png</t>
  </si>
  <si>
    <t>https://upload.wikimedia.org/wikipedia/commons/thumb/c/ce/Bandera_de_la_Provincia_de_Tucum%C3%A1n.svg/2560px-Bandera_de_la_Provincia_de_Tucum%C3%A1n.svg.png</t>
  </si>
  <si>
    <t>https://en.wikipedia.org/wiki/Flag_of_Tucum%C3%A1n</t>
  </si>
  <si>
    <t>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t>
  </si>
  <si>
    <t>[CHL] Atacama</t>
  </si>
  <si>
    <t>https://upload.wikimedia.org/wikipedia/commons/thumb/3/38/Flag_of_Atacama%2C_Chile.svg/640px-Flag_of_Atacama%2C_Chile.svg.png</t>
  </si>
  <si>
    <t>https://upload.wikimedia.org/wikipedia/commons/thumb/3/38/Flag_of_Atacama%2C_Chile.svg/2560px-Flag_of_Atacama%2C_Chile.svg.png</t>
  </si>
  <si>
    <t xml:space="preserve">https://www.crwflags.com/fotw/flags/cl-03.html#about </t>
  </si>
  <si>
    <t>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t>
  </si>
  <si>
    <t>Administrative Division</t>
  </si>
  <si>
    <t>[CHL] Chile (1812-1814)</t>
  </si>
  <si>
    <t>https://upload.wikimedia.org/wikipedia/commons/thumb/3/35/Flag_of_Chile_%281812-1814%29.svg/1024px-Flag_of_Chile_%281812-1814%29.svg.png</t>
  </si>
  <si>
    <t>https://www.crwflags.com/fotw/flags/cl_hist.html</t>
  </si>
  <si>
    <t>Chile’s first national flag was a tricolor of blue, white and yellow. According to Camilo Henríquez, who is considered the founding father of the Republic of Chile, the flag “represented the three values of the State: majesty, law and force.'</t>
  </si>
  <si>
    <t>[CHL] Aysén Region</t>
  </si>
  <si>
    <t>https://www.crwflags.com/fotw/images/c/cl-11.gif</t>
  </si>
  <si>
    <t xml:space="preserve">https://www.crwflags.com/fotw/flags/cl-11.html </t>
  </si>
  <si>
    <t>XI Region Aysén does not appear to have an official flag. The de facto flag consists of the regional coat of arms on a white field. It is similar to the previous flag, which was also unofficial.</t>
  </si>
  <si>
    <t>[CHL] Biobío Region</t>
  </si>
  <si>
    <t>https://www.crwflags.com/fotw/images/c/cl-08t.gif</t>
  </si>
  <si>
    <t>https://www.crwflags.com/fotw/flags/cl-08.html</t>
  </si>
  <si>
    <t>It is white with coat of arms.\n</t>
  </si>
  <si>
    <t>[CHL] Coquimbo Region</t>
  </si>
  <si>
    <t>https://www.crwflags.com/fotw/images/c/cl-04.gif</t>
  </si>
  <si>
    <t>https://www.crwflags.com/fotw/flags/cl-04.html</t>
  </si>
  <si>
    <t>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t>
  </si>
  <si>
    <t>[CHL] Libertador General Bernardo O'Higgins Region</t>
  </si>
  <si>
    <t>https://www.crwflags.com/fotw/images/c/cl-06.gif</t>
  </si>
  <si>
    <t>https://www.crwflags.com/fotw/flags/cl-06.html#about</t>
  </si>
  <si>
    <t>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t>
  </si>
  <si>
    <t>[CHL] Maule Region</t>
  </si>
  <si>
    <t>https://www.crwflags.com/fotw/images/c/cl-07a.gif</t>
  </si>
  <si>
    <t>https://www.crwflags.com/fotw/flags/cl-07.html</t>
  </si>
  <si>
    <t>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t>
  </si>
  <si>
    <t>[CHL] Tarapacá Region</t>
  </si>
  <si>
    <t>https://www.crwflags.com/fotw/images/c/cl-01.gif</t>
  </si>
  <si>
    <t xml:space="preserve">https://www.crwflags.com/fotw/flags/cl-01.html </t>
  </si>
  <si>
    <t>The flag of Tarapacá region is the coat of arms on a white field.</t>
  </si>
  <si>
    <t>[CHL] Valparaíso Region</t>
  </si>
  <si>
    <t>https://www.crwflags.com/fotw/images/c/cl-05.gif</t>
  </si>
  <si>
    <t>https://www.crwflags.com/fotw/flags/cl-05.html</t>
  </si>
  <si>
    <t>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t>
  </si>
  <si>
    <t>[COL] Quindío</t>
  </si>
  <si>
    <t>https://upload.wikimedia.org/wikipedia/commons/thumb/2/29/Flag_of_Quindío.svg/640px-Flag_of_Quindío.svg.png</t>
  </si>
  <si>
    <t>https://upload.wikimedia.org/wikipedia/commons/thumb/2/29/Flag_of_Quindío.svg/1280px-Flag_of_Quindío.svg.png</t>
  </si>
  <si>
    <t>https://en.wikipedia.org/wiki/Flag_of_Quindío_Department</t>
  </si>
  <si>
    <t>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t>
  </si>
  <si>
    <t>[PRY] Asunción</t>
  </si>
  <si>
    <t>https://upload.wikimedia.org/wikipedia/commons/thumb/d/d5/Flag_of_Asunci%C3%B3n.svg/320px-Flag_of_Asunci%C3%B3n.svg.png</t>
  </si>
  <si>
    <t>https://upload.wikimedia.org/wikipedia/commons/thumb/d/d5/Flag_of_Asunci%C3%B3n.svg/640px-Flag_of_Asunci%C3%B3n.svg.png</t>
  </si>
  <si>
    <t>https://www.crwflags.com/fotw/flags/py-as.html</t>
  </si>
  <si>
    <t>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t>
  </si>
  <si>
    <t>[ARG] Buenos Aires Province</t>
  </si>
  <si>
    <t>https://upload.wikimedia.org/wikipedia/commons/thumb/1/15/Bandera_de_la_Provincia_de_Buenos_Aires.svg/320px-Bandera_de_la_Provincia_de_Buenos_Aires.svg.png</t>
  </si>
  <si>
    <t>https://upload.wikimedia.org/wikipedia/commons/thumb/1/15/Bandera_de_la_Provincia_de_Buenos_Aires.svg/800px-Bandera_de_la_Provincia_de_Buenos_Aires.svg.png</t>
  </si>
  <si>
    <t>https://en.wikipedia.org/wiki/Flag_of_Buenos_Aires_Province</t>
  </si>
  <si>
    <t>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t>
  </si>
  <si>
    <t>[ARG] Catamarca</t>
  </si>
  <si>
    <t>https://upload.wikimedia.org/wikipedia/commons/thumb/7/7b/Bandera_de_la_Provincia_de_Catamarca.svg/320px-Bandera_de_la_Provincia_de_Catamarca.svg.png</t>
  </si>
  <si>
    <t>https://upload.wikimedia.org/wikipedia/commons/thumb/7/7b/Bandera_de_la_Provincia_de_Catamarca.svg/640px-Bandera_de_la_Provincia_de_Catamarca.svg.png</t>
  </si>
  <si>
    <t>https://en.wikipedia.org/wiki/Flag_of_Catamarca</t>
  </si>
  <si>
    <t>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t>
  </si>
  <si>
    <t>[ARG] Chubut</t>
  </si>
  <si>
    <t>https://upload.wikimedia.org/wikipedia/commons/thumb/8/88/Bandera_de_la_Provincia_del_Chubut.svg/320px-Bandera_de_la_Provincia_del_Chubut.svg.png</t>
  </si>
  <si>
    <t>https://upload.wikimedia.org/wikipedia/commons/thumb/8/88/Bandera_de_la_Provincia_del_Chubut.svg/800px-Bandera_de_la_Provincia_del_Chubut.svg.png</t>
  </si>
  <si>
    <t>https://www.crwflags.com/fotw/flags/ar-u.html</t>
  </si>
  <si>
    <t>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t>
  </si>
  <si>
    <t>[ARG] Corrientes</t>
  </si>
  <si>
    <t>https://upload.wikimedia.org/wikipedia/commons/thumb/4/46/Bandera_de_la_Provincia_de_Corrientes.svg/320px-Bandera_de_la_Provincia_de_Corrientes.svg.png</t>
  </si>
  <si>
    <t>https://upload.wikimedia.org/wikipedia/commons/thumb/4/46/Bandera_de_la_Provincia_de_Corrientes.svg/800px-Bandera_de_la_Provincia_de_Corrientes.svg.png</t>
  </si>
  <si>
    <t>https://www.crwflags.com/fotw/flags/ar-w.html#1823</t>
  </si>
  <si>
    <t>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t>
  </si>
  <si>
    <t>[ARG] Formosa</t>
  </si>
  <si>
    <t>https://upload.wikimedia.org/wikipedia/commons/thumb/4/42/Bandera_de_la_Provincia_de_Formosa.svg/320px-Bandera_de_la_Provincia_de_Formosa.svg.png</t>
  </si>
  <si>
    <t>https://upload.wikimedia.org/wikipedia/commons/thumb/4/42/Bandera_de_la_Provincia_de_Formosa.svg/640px-Bandera_de_la_Provincia_de_Formosa.svg.png</t>
  </si>
  <si>
    <t>https://www.crwflags.com/fotw/flags/ar-p.html</t>
  </si>
  <si>
    <t>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t>
  </si>
  <si>
    <t>[ARG] La Pampa</t>
  </si>
  <si>
    <t>https://upload.wikimedia.org/wikipedia/commons/thumb/8/81/Bandera_de_la_Provincia_de_La_Pampa.svg/320px-Bandera_de_la_Provincia_de_La_Pampa.svg.png</t>
  </si>
  <si>
    <t>https://upload.wikimedia.org/wikipedia/commons/thumb/8/81/Bandera_de_la_Provincia_de_La_Pampa.svg/800px-Bandera_de_la_Provincia_de_La_Pampa.svg.png</t>
  </si>
  <si>
    <t>https://www.crwflags.com/fotw/flags/ar-l.html</t>
  </si>
  <si>
    <t>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t>
  </si>
  <si>
    <t>[ARG] La Rioja</t>
  </si>
  <si>
    <t>https://upload.wikimedia.org/wikipedia/commons/thumb/6/60/Bandera_de_la_Provincia_de_La_Rioja.svg/320px-Bandera_de_la_Provincia_de_La_Rioja.svg.png</t>
  </si>
  <si>
    <t>https://upload.wikimedia.org/wikipedia/commons/thumb/6/60/Bandera_de_la_Provincia_de_La_Rioja.svg/700px-Bandera_de_la_Provincia_de_La_Rioja.svg.png</t>
  </si>
  <si>
    <t>https://www.crwflags.com/fotw/flags/ar-f.html</t>
  </si>
  <si>
    <t>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t>
  </si>
  <si>
    <t>[ARG] Neuquén</t>
  </si>
  <si>
    <t>https://upload.wikimedia.org/wikipedia/commons/thumb/b/bc/Bandera_de_la_Provincia_de_Neuqu%C3%A9n.svg/301px-Bandera_de_la_Provincia_de_Neuqu%C3%A9n.svg.png</t>
  </si>
  <si>
    <t>https://upload.wikimedia.org/wikipedia/commons/thumb/b/bc/Bandera_de_la_Provincia_de_Neuqu%C3%A9n.svg/664px-Bandera_de_la_Provincia_de_Neuqu%C3%A9n.svg.png</t>
  </si>
  <si>
    <t>https://www.crwflags.com/fotw/flags/ar-q.html</t>
  </si>
  <si>
    <t>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t>
  </si>
  <si>
    <t>[ARG] San Luis</t>
  </si>
  <si>
    <t>https://upload.wikimedia.org/wikipedia/commons/thumb/0/0e/Bandera_de_la_Provincia_de_San_Luis.svg/320px-Bandera_de_la_Provincia_de_San_Luis.svg.png</t>
  </si>
  <si>
    <t>https://upload.wikimedia.org/wikipedia/commons/thumb/0/0e/Bandera_de_la_Provincia_de_San_Luis.svg/640px-Bandera_de_la_Provincia_de_San_Luis.svg.png</t>
  </si>
  <si>
    <t>https://www.crwflags.com/fotw/flags/ar-d.html</t>
  </si>
  <si>
    <t>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t>
  </si>
  <si>
    <t>[ARG] Santa Cruz</t>
  </si>
  <si>
    <t>https://upload.wikimedia.org/wikipedia/commons/thumb/4/45/Bandera_de_la_Provincia_de_Santa_Cruz.svg/320px-Bandera_de_la_Provincia_de_Santa_Cruz.svg.png</t>
  </si>
  <si>
    <t>https://upload.wikimedia.org/wikipedia/commons/thumb/4/45/Bandera_de_la_Provincia_de_Santa_Cruz.svg/765px-Bandera_de_la_Provincia_de_Santa_Cruz.svg.png</t>
  </si>
  <si>
    <t>https://www.crwflags.com/fotw/flags/ar-z.html</t>
  </si>
  <si>
    <t>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t>
  </si>
  <si>
    <t>N/A</t>
  </si>
  <si>
    <t>www</t>
  </si>
  <si>
    <t>[BOL] Patujú Florette</t>
  </si>
  <si>
    <t>https://upload.wikimedia.org/wikipedia/commons/a/ac/Flag_of_the_Patuj%C3%BA_flower.svg</t>
  </si>
  <si>
    <t>https://en.wikipedia.org/wiki/Flag_of_the_patuj%C3%BA_flower</t>
  </si>
  <si>
    <t>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t>
  </si>
  <si>
    <t>Civil flag</t>
  </si>
  <si>
    <t>[BOL] Bolivia (State Flag)</t>
  </si>
  <si>
    <t>https://upload.wikimedia.org/wikipedia/commons/thumb/b/b3/Bandera_de_Bolivia_%28Estado%29.svg/640px-Bandera_de_Bolivia_%28Estado%29.svg.png</t>
  </si>
  <si>
    <t>https://upload.wikimedia.org/wikipedia/commons/thumb/b/b3/Bandera_de_Bolivia_%28Estado%29.svg/2560px-Bandera_de_Bolivia_%28Estado%29.svg.png</t>
  </si>
  <si>
    <t>1851</t>
  </si>
  <si>
    <t>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t>
  </si>
  <si>
    <t>[BRA] Joao Pessoa</t>
  </si>
  <si>
    <t>https://upload.wikimedia.org/wikipedia/commons/thumb/d/d9/Bandeira_de_Jo%C3%A3o_Pessoa.svg/640px-Bandeira_de_Jo%C3%A3o_Pessoa.svg.png</t>
  </si>
  <si>
    <t>https://upload.wikimedia.org/wikipedia/commons/thumb/d/d9/Bandeira_de_Jo%C3%A3o_Pessoa.svg/1280px-Bandeira_de_Jo%C3%A3o_Pessoa.svg.png</t>
  </si>
  <si>
    <t>https://en.m.wikipedia.org/wiki/Jo%C3%A3o_Pessoa,_Para%C3%ADba</t>
  </si>
  <si>
    <t>Seven horizontal bands alternating white and red with black bands between each white and red band. In the center a vertical black band with three castles.</t>
  </si>
  <si>
    <t>City, State Capital</t>
  </si>
  <si>
    <t>[BRA] Rio de Janeiro (City)</t>
  </si>
  <si>
    <t>https://upload.wikimedia.org/wikipedia/commons/thumb/a/a9/Bandeira_da_cidade_do_Rio_de_Janeiro.svg/640px-Bandeira_da_cidade_do_Rio_de_Janeiro.svg.png</t>
  </si>
  <si>
    <t>https://upload.wikimedia.org/wikipedia/commons/thumb/a/a9/Bandeira_da_cidade_do_Rio_de_Janeiro.svg/1280px-Bandeira_da_cidade_do_Rio_de_Janeiro.svg.png</t>
  </si>
  <si>
    <t>https://en.m.wikipedia.org/wiki/Flag_of_Rio_de_Janeiro</t>
  </si>
  <si>
    <t>A white rectangle with a blue saltire behind the city's coat of arms displayed red in the center</t>
  </si>
  <si>
    <t>[BRA] Sao Paulo (City)</t>
  </si>
  <si>
    <t>https://upload.wikimedia.org/wikipedia/commons/thumb/4/4b/Bandeira_da_cidade_de_S%C3%A3o_Paulo.svg/640px-Bandeira_da_cidade_de_S%C3%A3o_Paulo.svg.png</t>
  </si>
  <si>
    <t>https://upload.wikimedia.org/wikipedia/commons/thumb/4/4b/Bandeira_da_cidade_de_S%C3%A3o_Paulo.svg/1280px-Bandeira_da_cidade_de_S%C3%A3o_Paulo.svg.png</t>
  </si>
  <si>
    <t>https://simple.m.wikipedia.org/wiki/Flag_of_S%C3%A3o_Paulo_City</t>
  </si>
  <si>
    <t>A red nordic cross on a white field with the city's coat of arms over the cross section of the cross.</t>
  </si>
  <si>
    <t>Government</t>
  </si>
  <si>
    <t>[CHL] Santiago Metropolitan Region</t>
  </si>
  <si>
    <t>https://upload.wikimedia.org/wikipedia/commons/thumb/8/8d/Flag_of_the_Metropolitan_Region%2C_Chile.svg/640px-Flag_of_the_Metropolitan_Region%2C_Chile.svg.png</t>
  </si>
  <si>
    <t>https://upload.wikimedia.org/wikipedia/commons/thumb/8/8d/Flag_of_the_Metropolitan_Region%2C_Chile.svg/2560px-Flag_of_the_Metropolitan_Region%2C_Chile.svg.png</t>
  </si>
  <si>
    <t>https://www.crwflags.com/fotw/flags/cl-13.html</t>
  </si>
  <si>
    <t>The flag appears to feature the logo of the Santiago Metropolitan Regional Government on a dark grey field.\nRandy Young, 23 August 2018</t>
  </si>
  <si>
    <t>Metropolitan Region</t>
  </si>
  <si>
    <t xml:space="preserve">[CHL] Los Lagos Region </t>
  </si>
  <si>
    <t>https://upload.wikimedia.org/wikipedia/commons/thumb/1/16/Flag_of_Los_Lagos_Region%2C_Chile.svg/640px-Flag_of_Los_Lagos_Region%2C_Chile.svg.png</t>
  </si>
  <si>
    <t>https://upload.wikimedia.org/wikipedia/commons/thumb/1/16/Flag_of_Los_Lagos_Region%2C_Chile.svg/2560px-Flag_of_Los_Lagos_Region%2C_Chile.svg.png</t>
  </si>
  <si>
    <t>https://www.crwflags.com/fotw/flags/cl-10.html</t>
  </si>
  <si>
    <t>The flag is divided per fess (two horizontal stripes) of green over blue; in canton are four stars representing the Southern Cross constellation. The new flag was adopted on 23 October 2013 to coincide with the anniversary of the regional government system in Chile.</t>
  </si>
  <si>
    <t>[ECU] Azuay</t>
  </si>
  <si>
    <t>https://upload.wikimedia.org/wikipedia/commons/thumb/a/aa/Bandera_Provincia_Azuay.svg/300px-Bandera_Provincia_Azuay.svg.png</t>
  </si>
  <si>
    <t>https://upload.wikimedia.org/wikipedia/commons/thumb/a/aa/Bandera_Provincia_Azuay.svg/2560px-Bandera_Provincia_Azuay.svg.png</t>
  </si>
  <si>
    <t>https://www.crwflags.com/fotw/flags/ec-a-cue.html?utm_source=chatgpt.com</t>
  </si>
  <si>
    <t>The flag is from the capital city of the province, Cuenca. The colors are from the flag of Spain, reflecting its historical ties to Spain. The red symbolizes the bloodshed for independence and the yellow represents the region's wealth and abundance.</t>
  </si>
  <si>
    <t>[ECU] Bolívar</t>
  </si>
  <si>
    <t>https://upload.wikimedia.org/wikipedia/commons/thumb/5/5e/Bandera_Provincia_Bol%C3%ADvar.svg/320px-Bandera_Provincia_Bol%C3%ADvar.svg.png</t>
  </si>
  <si>
    <t>https://upload.wikimedia.org/wikipedia/commons/thumb/5/5e/Bandera_Provincia_Bol%C3%ADvar.svg/2560px-Bandera_Provincia_Bol%C3%ADvar.svg.png</t>
  </si>
  <si>
    <t>https://flags.fandom.com/wiki/Bol%C3%ADvar,_Ecuador?utm_source=chatgpt.com</t>
  </si>
  <si>
    <t>The red symbolizes the blood of those who fought for independence, while the green represents the province's fertile lands and agricultural productivity.</t>
  </si>
  <si>
    <t>[ECU] Cañar</t>
  </si>
  <si>
    <t>https://upload.wikimedia.org/wikipedia/commons/thumb/8/85/Bandera_Provincia_Ca%C3%B1ar.svg/320px-Bandera_Provincia_Ca%C3%B1ar.svg.png</t>
  </si>
  <si>
    <t>https://upload.wikimedia.org/wikipedia/commons/thumb/8/85/Bandera_Provincia_Ca%C3%B1ar.svg/2560px-Bandera_Provincia_Ca%C3%B1ar.svg.png</t>
  </si>
  <si>
    <t>https://www.crwflags.com/fotw/flags/ec-f.html</t>
  </si>
  <si>
    <t>The flag was adopted in 1954. The blue symbolizes the region's high ideals, the yellow represents the agricultural and mineral resources inside the land, and the red represents the inhabitants' hearts full of enthusiasm and faith in a glorious future.</t>
  </si>
  <si>
    <t>[FLK] British Forces South Atlantic Islands</t>
  </si>
  <si>
    <t>https://www.fotw.info/images/g/gb%5Ejs-fk.gif</t>
  </si>
  <si>
    <t>https://www.fotw.info/flags/fk.html#malv</t>
  </si>
  <si>
    <t>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t>
  </si>
  <si>
    <t>Army</t>
  </si>
  <si>
    <t>[GUF] Territorial Collectivity of French Guiana</t>
  </si>
  <si>
    <t>https://upload.wikimedia.org/wikipedia/commons/thumb/6/65/Flag_of_French_Guiana_%28Local%29.svg/640px-Flag_of_French_Guiana_%28Local%29.svg.png</t>
  </si>
  <si>
    <t>https://upload.wikimedia.org/wikipedia/commons/thumb/6/65/Flag_of_French_Guiana_%28Local%29.svg/2560px-Flag_of_French_Guiana_%28Local%29.svg.png</t>
  </si>
  <si>
    <t>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t>
  </si>
  <si>
    <t>[GUY] Cuyuni-Mazaruni</t>
  </si>
  <si>
    <t>https://upload.wikimedia.org/wikipedia/commons/thumb/7/7f/Yellow%2C_white%2C_green_flag.svg/800px-Yellow%2C_white%2C_green_flag.svg.png</t>
  </si>
  <si>
    <t>https://upload.wikimedia.org/wikipedia/commons/thumb/7/7f/Yellow%2C_white%2C_green_flag.svg/1500px-Yellow%2C_white%2C_green_flag.svg.png</t>
  </si>
  <si>
    <t>https://en.wikipedia.org/wiki/Cuyuni-Mazaruni</t>
  </si>
  <si>
    <t>[PRY] Paraguay (Reverse)</t>
  </si>
  <si>
    <t>https://upload.wikimedia.org/wikipedia/commons/thumb/f/f1/Flag_of_Paraguay_%28reverse%29.svg/2560px-Flag_of_Paraguay_%28reverse%29.svg.png</t>
  </si>
  <si>
    <t>The emblem on the reverse side is the seal of the treasury: a yellow lion below a red Phrygian cap on the top of a pole (symbolising courage) and the words Paz y Justicia ('Peace and Justice').</t>
  </si>
  <si>
    <t>Other</t>
  </si>
  <si>
    <t>[SUR] People's Armed Forces of Suriname</t>
  </si>
  <si>
    <t>https://upload.wikimedia.org/wikipedia/commons/thumb/7/78/People%27s_Armed_Forces_of_Suriname_flag.png/640px-People%27s_Armed_Forces_of_Suriname_flag.png</t>
  </si>
  <si>
    <t>https://upload.wikimedia.org/wikipedia/commons/7/78/People%27s_Armed_Forces_of_Suriname_flag.png</t>
  </si>
  <si>
    <t>https://en.wikipedia.org/wiki/List_of_Surinamese_flags</t>
  </si>
  <si>
    <t>A horizontal tricolour of blue, red and blue with the large yellow five-pointed star centered on the red band.</t>
  </si>
  <si>
    <t>[URU] Uruguay Naval Jack</t>
  </si>
  <si>
    <t>https://upload.wikimedia.org/wikipedia/commons/thumb/1/14/Naval_Jack_of_Uruguay.svg/640px-Naval_Jack_of_Uruguay.svg.png</t>
  </si>
  <si>
    <t>https://upload.wikimedia.org/wikipedia/commons/thumb/1/14/Naval_Jack_of_Uruguay.svg/1280px-Naval_Jack_of_Uruguay.svg.png</t>
  </si>
  <si>
    <t>https://en.m.wikipedia.org/wiki/List_of_Uruguayan_flags</t>
  </si>
  <si>
    <t>A White Field with a blue saltire that extends to the corners of the flag and the Sun of May in the center.</t>
  </si>
  <si>
    <t>[VEN] Amazonas</t>
  </si>
  <si>
    <t>https://upload.wikimedia.org/wikipedia/commons/thumb/7/7f/Flag_of_Amazonas_Indigenous_State.svg/320px-Flag_of_Amazonas_Indigenous_State.svg.png</t>
  </si>
  <si>
    <t>https://upload.wikimedia.org/wikipedia/commons/thumb/7/7f/Flag_of_Amazonas_Indigenous_State.svg/800px-Flag_of_Amazonas_Indigenous_State.svg.png</t>
  </si>
  <si>
    <t>https://www.crwflags.com/fotw/flags/ve-z.html</t>
  </si>
  <si>
    <t>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t>
  </si>
  <si>
    <t>[VEN] Anzoátegui</t>
  </si>
  <si>
    <t>https://upload.wikimedia.org/wikipedia/commons/thumb/0/03/Flag_of_Anzo%C3%A1tegui_State_%28original_version%29.svg/320px-Flag_of_Anzo%C3%A1tegui_State_%28original_version%29.svg.png</t>
  </si>
  <si>
    <t>https://upload.wikimedia.org/wikipedia/commons/thumb/0/03/Flag_of_Anzo%C3%A1tegui_State_%28original_version%29.svg/800px-Flag_of_Anzo%C3%A1tegui_State_%28original_version%29.svg.png</t>
  </si>
  <si>
    <t>https://en.wikipedia.org/wiki/Flag_of_Anzo%C3%A1tegui</t>
  </si>
  <si>
    <t>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t>
  </si>
  <si>
    <t>[VEN] Apure</t>
  </si>
  <si>
    <t>https://upload.wikimedia.org/wikipedia/commons/thumb/1/1a/Flag_of_Apure_State.svg/320px-Flag_of_Apure_State.svg.png</t>
  </si>
  <si>
    <t>https://upload.wikimedia.org/wikipedia/commons/thumb/1/1a/Flag_of_Apure_State.svg/847px-Flag_of_Apure_State.svg.png</t>
  </si>
  <si>
    <t>https://www.crwflags.com/fotw/flags/ve-c.html</t>
  </si>
  <si>
    <t>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t>
  </si>
  <si>
    <t>[VEN] Aragua</t>
  </si>
  <si>
    <t>https://upload.wikimedia.org/wikipedia/commons/thumb/4/4f/Flag_of_Aragua_State.svg/320px-Flag_of_Aragua_State.svg.png</t>
  </si>
  <si>
    <t>https://upload.wikimedia.org/wikipedia/commons/thumb/4/4f/Flag_of_Aragua_State.svg/800px-Flag_of_Aragua_State.svg.png</t>
  </si>
  <si>
    <t>https://en.wikipedia.org/wiki/Flag_of_Aragua</t>
  </si>
  <si>
    <t>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t>
  </si>
  <si>
    <t>[VEN] Barinas</t>
  </si>
  <si>
    <t>https://upload.wikimedia.org/wikipedia/commons/thumb/5/5e/Flag_of_Barinas_State.svg/320px-Flag_of_Barinas_State.svg.png</t>
  </si>
  <si>
    <t>https://upload.wikimedia.org/wikipedia/commons/thumb/5/5e/Flag_of_Barinas_State.svg/800px-Flag_of_Barinas_State.svg.png</t>
  </si>
  <si>
    <t>https://www.crwflags.com/fotw/flags/ve-e.html</t>
  </si>
  <si>
    <t>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t>
  </si>
  <si>
    <t>[VEN] Bolívar</t>
  </si>
  <si>
    <t>https://upload.wikimedia.org/wikipedia/commons/thumb/0/06/Flag_of_Bol%C3%ADvar_State.svg/320px-Flag_of_Bol%C3%ADvar_State.svg.png</t>
  </si>
  <si>
    <t>https://upload.wikimedia.org/wikipedia/commons/thumb/0/06/Flag_of_Bol%C3%ADvar_State.svg/800px-Flag_of_Bol%C3%ADvar_State.svg.png</t>
  </si>
  <si>
    <t>https://en.wikipedia.org/wiki/Flag_of_Bol%C3%ADvar_State</t>
  </si>
  <si>
    <t>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t>
  </si>
  <si>
    <t>[VEN] Capital District (Caracas)</t>
  </si>
  <si>
    <t>https://upload.wikimedia.org/wikipedia/commons/thumb/0/08/Flag_of_Caracas_%282022%29.svg/320px-Flag_of_Caracas_%282022%29.svg.png</t>
  </si>
  <si>
    <t>https://upload.wikimedia.org/wikipedia/commons/thumb/0/08/Flag_of_Caracas_%282022%29.svg/800px-Flag_of_Caracas_%282022%29.svg.png</t>
  </si>
  <si>
    <t>https://en.wikipedia.org/wiki/List_of_flags_of_Venezuela#Administrative_divisions_flags</t>
  </si>
  <si>
    <t>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t>
  </si>
  <si>
    <t>[VEN] Carabobo</t>
  </si>
  <si>
    <t>https://upload.wikimedia.org/wikipedia/commons/thumb/5/52/Flag_of_Carabobo_State.svg/320px-Flag_of_Carabobo_State.svg.png</t>
  </si>
  <si>
    <t>https://upload.wikimedia.org/wikipedia/commons/thumb/5/52/Flag_of_Carabobo_State.svg/640px-Flag_of_Carabobo_State.svg.png</t>
  </si>
  <si>
    <t>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t>
  </si>
  <si>
    <t>[VEN] Cojedes</t>
  </si>
  <si>
    <t>https://upload.wikimedia.org/wikipedia/commons/thumb/7/7d/Flag_of_Cojedes_State.svg/320px-Flag_of_Cojedes_State.svg.png</t>
  </si>
  <si>
    <t>https://upload.wikimedia.org/wikipedia/commons/thumb/7/7d/Flag_of_Cojedes_State.svg/800px-Flag_of_Cojedes_State.svg.png</t>
  </si>
  <si>
    <t>https://www.crwflags.com/fotw/flags/ve-h.html</t>
  </si>
  <si>
    <t>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t>
  </si>
  <si>
    <t>[VEN] Delta Amacuro</t>
  </si>
  <si>
    <t>https://upload.wikimedia.org/wikipedia/commons/thumb/2/20/Flag_of_Delta_Amacuro_State.svg/320px-Flag_of_Delta_Amacuro_State.svg.png</t>
  </si>
  <si>
    <t>https://upload.wikimedia.org/wikipedia/commons/thumb/2/20/Flag_of_Delta_Amacuro_State.svg/640px-Flag_of_Delta_Amacuro_State.svg.png</t>
  </si>
  <si>
    <t>https://www.crwflags.com/fotw/flags/ve-y.html</t>
  </si>
  <si>
    <t xml:space="preserve">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t>
  </si>
  <si>
    <t>[VEN] Falcón</t>
  </si>
  <si>
    <t>https://upload.wikimedia.org/wikipedia/commons/thumb/0/0e/Flag_of_Falc%C3%B3n.svg/320px-Flag_of_Falc%C3%B3n.svg.png</t>
  </si>
  <si>
    <t>https://upload.wikimedia.org/wikipedia/commons/thumb/0/0e/Flag_of_Falc%C3%B3n.svg/800px-Flag_of_Falc%C3%B3n.svg.png</t>
  </si>
  <si>
    <t>https://en.wikipedia.org/wiki/Flag_of_Falc%C3%B3n</t>
  </si>
  <si>
    <t>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t>
  </si>
  <si>
    <t>[VEN] Guárico</t>
  </si>
  <si>
    <t>https://upload.wikimedia.org/wikipedia/commons/thumb/a/a2/Flag_of_Gu%C3%A1rico_State.svg/320px-Flag_of_Gu%C3%A1rico_State.svg.png</t>
  </si>
  <si>
    <t>https://upload.wikimedia.org/wikipedia/commons/thumb/a/a2/Flag_of_Gu%C3%A1rico_State.svg/800px-Flag_of_Gu%C3%A1rico_State.svg.png</t>
  </si>
  <si>
    <t>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t>
  </si>
  <si>
    <t>[VEN] La Guaira</t>
  </si>
  <si>
    <t>https://upload.wikimedia.org/wikipedia/commons/thumb/a/a9/Flag_of_Vargas_State.svg/320px-Flag_of_Vargas_State.svg.png</t>
  </si>
  <si>
    <t>https://upload.wikimedia.org/wikipedia/commons/thumb/a/a9/Flag_of_Vargas_State.svg/800px-Flag_of_Vargas_State.svg.png</t>
  </si>
  <si>
    <t>https://en.wikipedia.org/wiki/Flag_of_La_Guaira</t>
  </si>
  <si>
    <t>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t>
  </si>
  <si>
    <t>[VEN] Lara</t>
  </si>
  <si>
    <t>https://upload.wikimedia.org/wikipedia/commons/thumb/4/4b/Flag_of_Lara_State.svg/320px-Flag_of_Lara_State.svg.png</t>
  </si>
  <si>
    <t>https://upload.wikimedia.org/wikipedia/commons/thumb/4/4b/Flag_of_Lara_State.svg/800px-Flag_of_Lara_State.svg.png</t>
  </si>
  <si>
    <t>https://www.crwflags.com/fotw/flags/ve-k.html#:~:text=Urdaneta%20(Siquisique)-,Overview,-Flag%20of%20the</t>
  </si>
  <si>
    <t>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t>
  </si>
  <si>
    <t>[VEN] Mérida</t>
  </si>
  <si>
    <t>https://upload.wikimedia.org/wikipedia/commons/thumb/9/9f/Flag_of_M%C3%A9rida_State.svg/320px-Flag_of_M%C3%A9rida_State.svg.png</t>
  </si>
  <si>
    <t>https://upload.wikimedia.org/wikipedia/commons/thumb/9/9f/Flag_of_M%C3%A9rida_State.svg/800px-Flag_of_M%C3%A9rida_State.svg.png</t>
  </si>
  <si>
    <t>https://www.crwflags.com/fotw/flags/ve-l.html#:~:text=(in%20Spanish)-,Overview,-The%20M%C3%A9rida%20flag</t>
  </si>
  <si>
    <t>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t>
  </si>
  <si>
    <t>[VEN] Miranda</t>
  </si>
  <si>
    <t>https://upload.wikimedia.org/wikipedia/commons/thumb/9/92/Flag_of_Miranda_state.svg/320px-Flag_of_Miranda_state.svg.png</t>
  </si>
  <si>
    <t>https://upload.wikimedia.org/wikipedia/commons/thumb/9/92/Flag_of_Miranda_state.svg/800px-Flag_of_Miranda_state.svg.png</t>
  </si>
  <si>
    <t>https://www.crwflags.com/fotw/flags/ve-m.html#:~:text=(previous%20symbols)-,Overview,-According%20to%20report</t>
  </si>
  <si>
    <t>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t>
  </si>
  <si>
    <t>[VEN] Monagas</t>
  </si>
  <si>
    <t>https://upload.wikimedia.org/wikipedia/commons/thumb/3/31/Flag_of_Monagas_State.svg/320px-Flag_of_Monagas_State.svg.png</t>
  </si>
  <si>
    <t>https://upload.wikimedia.org/wikipedia/commons/thumb/3/31/Flag_of_Monagas_State.svg/800px-Flag_of_Monagas_State.svg.png</t>
  </si>
  <si>
    <t>https://venezuela.justia.com/estatales/monagas/leyes/reforma-de-la-ley-de-simbolos-y-sellos-del-estado-monagas/gdoc/</t>
  </si>
  <si>
    <t>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t>
  </si>
  <si>
    <t>[VEN] Nueva Esparta</t>
  </si>
  <si>
    <t>https://upload.wikimedia.org/wikipedia/commons/thumb/6/6a/Flag_of_Nueva_Esparta.svg/320px-Flag_of_Nueva_Esparta.svg.png</t>
  </si>
  <si>
    <t>https://upload.wikimedia.org/wikipedia/commons/thumb/6/6a/Flag_of_Nueva_Esparta.svg/800px-Flag_of_Nueva_Esparta.svg.png</t>
  </si>
  <si>
    <t>https://www.crwflags.com/fotw/flags/ve-o.html</t>
  </si>
  <si>
    <t>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t>
  </si>
  <si>
    <t>[VEN] Portuguesa</t>
  </si>
  <si>
    <t>https://upload.wikimedia.org/wikipedia/commons/thumb/8/81/Flag_of_Portuguesa.svg/320px-Flag_of_Portuguesa.svg.png</t>
  </si>
  <si>
    <t>https://upload.wikimedia.org/wikipedia/commons/thumb/8/81/Flag_of_Portuguesa.svg/800px-Flag_of_Portuguesa.svg.png</t>
  </si>
  <si>
    <t>https://www.crwflags.com/fotw/flags/ve-p.html</t>
  </si>
  <si>
    <t>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t>
  </si>
  <si>
    <t>[VEN] Sucre</t>
  </si>
  <si>
    <t>https://upload.wikimedia.org/wikipedia/commons/thumb/c/c1/Flag_of_Sucre_State.svg/320px-Flag_of_Sucre_State.svg.png</t>
  </si>
  <si>
    <t>https://upload.wikimedia.org/wikipedia/commons/thumb/c/c1/Flag_of_Sucre_State.svg/800px-Flag_of_Sucre_State.svg.png</t>
  </si>
  <si>
    <t>https://www.crwflags.com/fotw/flags/ve-r.html</t>
  </si>
  <si>
    <t>1996, 2002</t>
  </si>
  <si>
    <t>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t>
  </si>
  <si>
    <t>[VEN] Táchira</t>
  </si>
  <si>
    <t>https://upload.wikimedia.org/wikipedia/commons/thumb/0/01/Flag_of_T%C3%A1chira.svg/320px-Flag_of_T%C3%A1chira.svg.png</t>
  </si>
  <si>
    <t>https://upload.wikimedia.org/wikipedia/commons/thumb/0/01/Flag_of_T%C3%A1chira.svg/640px-Flag_of_T%C3%A1chira.svg.png</t>
  </si>
  <si>
    <t>https://www.crwflags.com/fotw/flags/ve-s.html</t>
  </si>
  <si>
    <t>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t>
  </si>
  <si>
    <t>[VEN] Trujillo</t>
  </si>
  <si>
    <t>https://upload.wikimedia.org/wikipedia/commons/thumb/b/b0/Flag_of_Trujillo_State.svg/320px-Flag_of_Trujillo_State.svg.png</t>
  </si>
  <si>
    <t>https://upload.wikimedia.org/wikipedia/commons/thumb/b/b0/Flag_of_Trujillo_State.svg/800px-Flag_of_Trujillo_State.svg.png</t>
  </si>
  <si>
    <t>https://www.crwflags.com/fotw/flags/ve-t.html</t>
  </si>
  <si>
    <t>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t>
  </si>
  <si>
    <t>[VEN] Yaracuy</t>
  </si>
  <si>
    <t>https://upload.wikimedia.org/wikipedia/commons/thumb/1/15/Flag_of_Yaracuy_State.svg/320px-Flag_of_Yaracuy_State.svg.png</t>
  </si>
  <si>
    <t>https://upload.wikimedia.org/wikipedia/commons/thumb/1/15/Flag_of_Yaracuy_State.svg/640px-Flag_of_Yaracuy_State.svg.png</t>
  </si>
  <si>
    <t>https://www.crwflags.com/fotw/flags/ve-u.html</t>
  </si>
  <si>
    <t>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t>
  </si>
  <si>
    <t>[VEN] Zulia</t>
  </si>
  <si>
    <t>https://upload.wikimedia.org/wikipedia/commons/thumb/c/c6/Flag_of_Zulia_State.svg/640px-Flag_of_Zulia_State.svg.png</t>
  </si>
  <si>
    <t>https://upload.wikimedia.org/wikipedia/commons/thumb/c/c6/Flag_of_Zulia_State.svg/2560px-Flag_of_Zulia_State.svg.png</t>
  </si>
  <si>
    <t>https://en.wikipedia.org/wiki/Zulia</t>
  </si>
  <si>
    <t>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t>
  </si>
  <si>
    <t>[ARG] [ANT] Tierra del Fuego</t>
  </si>
  <si>
    <t>https://upload.wikimedia.org/wikipedia/commons/thumb/9/94/Bandera_de_la_Provincia_de_Tierra_del_Fuego.svg/640px-Bandera_de_la_Provincia_de_Tierra_del_Fuego.svg.png</t>
  </si>
  <si>
    <t>https://upload.wikimedia.org/wikipedia/commons/thumb/9/94/Bandera_de_la_Provincia_de_Tierra_del_Fuego.svg/2560px-Bandera_de_la_Provincia_de_Tierra_del_Fuego.svg.png</t>
  </si>
  <si>
    <t>[·] Antarctica</t>
  </si>
  <si>
    <t>https://en.wikipedia.org/wiki/Flag_of_the_Tierra_del_Fuego_Province,_Argentina</t>
  </si>
  <si>
    <t>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t>
  </si>
  <si>
    <t>Antarctica, rgn_South America</t>
  </si>
  <si>
    <t>[ARG] Other</t>
  </si>
  <si>
    <t>Buenos Aires</t>
  </si>
  <si>
    <t>Autonomous City of</t>
  </si>
  <si>
    <t>DF</t>
  </si>
  <si>
    <t>3,120,612</t>
  </si>
  <si>
    <t>203 km2</t>
  </si>
  <si>
    <t>15372.47</t>
  </si>
  <si>
    <t>La Plata</t>
  </si>
  <si>
    <t>La Matanza and General Pueyrredón</t>
  </si>
  <si>
    <t>BA</t>
  </si>
  <si>
    <t>17,569,053</t>
  </si>
  <si>
    <t>307,571 km2</t>
  </si>
  <si>
    <t>57.12</t>
  </si>
  <si>
    <t>Catamarca</t>
  </si>
  <si>
    <t>San Fernando del Valle de Catamarca</t>
  </si>
  <si>
    <t>Tinogasta</t>
  </si>
  <si>
    <t>CT</t>
  </si>
  <si>
    <t>102,602 km2</t>
  </si>
  <si>
    <t>4.18</t>
  </si>
  <si>
    <t>Chaco</t>
  </si>
  <si>
    <t>Resistencia</t>
  </si>
  <si>
    <t>Presidencia Roque Sáenz Peña</t>
  </si>
  <si>
    <t>CC</t>
  </si>
  <si>
    <t>1,142,963</t>
  </si>
  <si>
    <t>99,633 km2</t>
  </si>
  <si>
    <t>11.47</t>
  </si>
  <si>
    <t>Chubut</t>
  </si>
  <si>
    <t>Rawson</t>
  </si>
  <si>
    <t>Comodoro Rivadavia</t>
  </si>
  <si>
    <t>CH</t>
  </si>
  <si>
    <t>224,686 km2</t>
  </si>
  <si>
    <t>2.68</t>
  </si>
  <si>
    <t>Córdoba</t>
  </si>
  <si>
    <t>Río Cuarto</t>
  </si>
  <si>
    <t>CB</t>
  </si>
  <si>
    <t>3,978,984</t>
  </si>
  <si>
    <t>165,321 km2</t>
  </si>
  <si>
    <t>24.06</t>
  </si>
  <si>
    <t>Corrientes</t>
  </si>
  <si>
    <t>Goya</t>
  </si>
  <si>
    <t>CN</t>
  </si>
  <si>
    <t>1,197,553</t>
  </si>
  <si>
    <t>88,199 km2</t>
  </si>
  <si>
    <t>13.57</t>
  </si>
  <si>
    <t>Entre Ríos</t>
  </si>
  <si>
    <t>Paraná</t>
  </si>
  <si>
    <t>Concordia</t>
  </si>
  <si>
    <t>ER</t>
  </si>
  <si>
    <t>1,426,426</t>
  </si>
  <si>
    <t>78,781 km2</t>
  </si>
  <si>
    <t>18.10</t>
  </si>
  <si>
    <t>Formosa</t>
  </si>
  <si>
    <t>FM</t>
  </si>
  <si>
    <t>72,066 km2</t>
  </si>
  <si>
    <t>8.42</t>
  </si>
  <si>
    <t>Jujuy</t>
  </si>
  <si>
    <t>San Salvador de Jujuy</t>
  </si>
  <si>
    <t>San Pedro de Jujuy</t>
  </si>
  <si>
    <t>JY</t>
  </si>
  <si>
    <t>53,219 km2</t>
  </si>
  <si>
    <t>14.99</t>
  </si>
  <si>
    <t>La Pampa</t>
  </si>
  <si>
    <t>Santa Rosa</t>
  </si>
  <si>
    <t>General Pico</t>
  </si>
  <si>
    <t>LP</t>
  </si>
  <si>
    <t>143,440 km2</t>
  </si>
  <si>
    <t>2.55</t>
  </si>
  <si>
    <t>La Rioja</t>
  </si>
  <si>
    <t>Chilecito</t>
  </si>
  <si>
    <t>LR</t>
  </si>
  <si>
    <t>89,680 km2</t>
  </si>
  <si>
    <t>4.28</t>
  </si>
  <si>
    <t>Mendoza</t>
  </si>
  <si>
    <t>Guaymallén</t>
  </si>
  <si>
    <t>MZ</t>
  </si>
  <si>
    <t>2,014,533</t>
  </si>
  <si>
    <t>148,827 km2</t>
  </si>
  <si>
    <t>13.53</t>
  </si>
  <si>
    <t>Misiones</t>
  </si>
  <si>
    <t>Posadas</t>
  </si>
  <si>
    <t>Oberá</t>
  </si>
  <si>
    <t>MN</t>
  </si>
  <si>
    <t>1,280,960</t>
  </si>
  <si>
    <t>29,801 km2</t>
  </si>
  <si>
    <t>42.98</t>
  </si>
  <si>
    <t>Neuquén</t>
  </si>
  <si>
    <t>Cutral Có</t>
  </si>
  <si>
    <t>NQ</t>
  </si>
  <si>
    <t>94,078 km2</t>
  </si>
  <si>
    <t>7.72</t>
  </si>
  <si>
    <t>Río Negro</t>
  </si>
  <si>
    <t>Viedma</t>
  </si>
  <si>
    <t>San Carlos de Bariloche</t>
  </si>
  <si>
    <t>RN</t>
  </si>
  <si>
    <t>203,013 km2</t>
  </si>
  <si>
    <t>3.75</t>
  </si>
  <si>
    <t>Salta</t>
  </si>
  <si>
    <t>San Ramón de la Nueva Orán</t>
  </si>
  <si>
    <t>SA</t>
  </si>
  <si>
    <t>1,440,672</t>
  </si>
  <si>
    <t>155,488 km2</t>
  </si>
  <si>
    <t>9.26</t>
  </si>
  <si>
    <t>San Juan</t>
  </si>
  <si>
    <t>Caucete</t>
  </si>
  <si>
    <t>SJ</t>
  </si>
  <si>
    <t>89,651 km2</t>
  </si>
  <si>
    <t>9.12</t>
  </si>
  <si>
    <t>San Luis</t>
  </si>
  <si>
    <t>SL</t>
  </si>
  <si>
    <t>76,748 km2</t>
  </si>
  <si>
    <t>7.04</t>
  </si>
  <si>
    <t>Santa Cruz</t>
  </si>
  <si>
    <t>Río Gallegos</t>
  </si>
  <si>
    <t>Caleta Olivia</t>
  </si>
  <si>
    <t>SC</t>
  </si>
  <si>
    <t>243,943 km2</t>
  </si>
  <si>
    <t>1.36</t>
  </si>
  <si>
    <t>Santa Fe</t>
  </si>
  <si>
    <t>Rosario</t>
  </si>
  <si>
    <t>SF</t>
  </si>
  <si>
    <t>3,556,522</t>
  </si>
  <si>
    <t>133,007 km2</t>
  </si>
  <si>
    <t>26.73</t>
  </si>
  <si>
    <t>Santiago del Estero</t>
  </si>
  <si>
    <t>La Banda</t>
  </si>
  <si>
    <t>SE</t>
  </si>
  <si>
    <t>1,054,028</t>
  </si>
  <si>
    <t>136,351 km2</t>
  </si>
  <si>
    <t>7.73</t>
  </si>
  <si>
    <t>Tierra del Fuego</t>
  </si>
  <si>
    <t>Ushuaia</t>
  </si>
  <si>
    <t>Río Grande</t>
  </si>
  <si>
    <t>TF</t>
  </si>
  <si>
    <t>21,263 km2</t>
  </si>
  <si>
    <t>8.96</t>
  </si>
  <si>
    <t>Tucumán</t>
  </si>
  <si>
    <t>San Miguel de Tucumán</t>
  </si>
  <si>
    <t>Monteros</t>
  </si>
  <si>
    <t>TM</t>
  </si>
  <si>
    <t>1,703,186</t>
  </si>
  <si>
    <t>22,524 km2</t>
  </si>
  <si>
    <t>75.61</t>
  </si>
  <si>
    <t>Capital</t>
  </si>
  <si>
    <t>Secondary capital[18][B]</t>
  </si>
  <si>
    <t>HASC subdivision code</t>
  </si>
  <si>
    <t>Population (2022)[19]</t>
  </si>
  <si>
    <t>Area</t>
  </si>
  <si>
    <t>Density per</t>
  </si>
  <si>
    <t>km2</t>
  </si>
  <si>
    <t> Acre</t>
  </si>
  <si>
    <t>AC</t>
  </si>
  <si>
    <t>Rio Branco</t>
  </si>
  <si>
    <t>6.34</t>
  </si>
  <si>
    <t>16.4</t>
  </si>
  <si>
    <t>0.719</t>
  </si>
  <si>
    <t> Alagoas</t>
  </si>
  <si>
    <t>AL</t>
  </si>
  <si>
    <t>Maceió</t>
  </si>
  <si>
    <t>3,127,683</t>
  </si>
  <si>
    <t>125.52</t>
  </si>
  <si>
    <t>325.1</t>
  </si>
  <si>
    <t>0.683</t>
  </si>
  <si>
    <t> Amapá</t>
  </si>
  <si>
    <t>AP</t>
  </si>
  <si>
    <t>Macapá</t>
  </si>
  <si>
    <t>2.63</t>
  </si>
  <si>
    <t>6.8</t>
  </si>
  <si>
    <t>0.740</t>
  </si>
  <si>
    <t> Amazonas</t>
  </si>
  <si>
    <t>AM</t>
  </si>
  <si>
    <t>Manaus</t>
  </si>
  <si>
    <t>1,559,159</t>
  </si>
  <si>
    <t>3,941,613</t>
  </si>
  <si>
    <t>2.58</t>
  </si>
  <si>
    <t>6.7</t>
  </si>
  <si>
    <t>0.733</t>
  </si>
  <si>
    <t> Bahia</t>
  </si>
  <si>
    <t>Salvador</t>
  </si>
  <si>
    <t>14,141,626</t>
  </si>
  <si>
    <t>30.52</t>
  </si>
  <si>
    <t>79.0</t>
  </si>
  <si>
    <t>0.714</t>
  </si>
  <si>
    <t> Ceará</t>
  </si>
  <si>
    <t>CE</t>
  </si>
  <si>
    <t>Fortaleza</t>
  </si>
  <si>
    <t>8,794,957</t>
  </si>
  <si>
    <t>60.33</t>
  </si>
  <si>
    <t>156.3</t>
  </si>
  <si>
    <t>0.735</t>
  </si>
  <si>
    <t> Distrito Federal</t>
  </si>
  <si>
    <t>Brasília</t>
  </si>
  <si>
    <t>2,817,381</t>
  </si>
  <si>
    <t>493.00</t>
  </si>
  <si>
    <t>1,276.9</t>
  </si>
  <si>
    <t>0.850</t>
  </si>
  <si>
    <t> Espírito Santo</t>
  </si>
  <si>
    <t>ES</t>
  </si>
  <si>
    <t>Vitória</t>
  </si>
  <si>
    <t>Serra</t>
  </si>
  <si>
    <t>3,833,712</t>
  </si>
  <si>
    <t>80.63</t>
  </si>
  <si>
    <t>208.8</t>
  </si>
  <si>
    <t>0.772</t>
  </si>
  <si>
    <t> Goiás</t>
  </si>
  <si>
    <t>GO</t>
  </si>
  <si>
    <t>Goiânia</t>
  </si>
  <si>
    <t>7,056,495</t>
  </si>
  <si>
    <t>18.46</t>
  </si>
  <si>
    <t>47.8</t>
  </si>
  <si>
    <t>0.769</t>
  </si>
  <si>
    <t> Maranhão</t>
  </si>
  <si>
    <t>MA</t>
  </si>
  <si>
    <t>São Luís</t>
  </si>
  <si>
    <t>6,776,699</t>
  </si>
  <si>
    <t>19.03</t>
  </si>
  <si>
    <t>49.3</t>
  </si>
  <si>
    <t>0.687</t>
  </si>
  <si>
    <t> Mato Grosso</t>
  </si>
  <si>
    <t>MT</t>
  </si>
  <si>
    <t>Cuiabá</t>
  </si>
  <si>
    <t>3,658,649</t>
  </si>
  <si>
    <t>4.01</t>
  </si>
  <si>
    <t>10.4</t>
  </si>
  <si>
    <t>0.774</t>
  </si>
  <si>
    <t> Mato Grosso do Sul</t>
  </si>
  <si>
    <t>MS</t>
  </si>
  <si>
    <t>Campo Grande</t>
  </si>
  <si>
    <t>2,880,308</t>
  </si>
  <si>
    <t>7.83</t>
  </si>
  <si>
    <t>20.3</t>
  </si>
  <si>
    <t>0.766</t>
  </si>
  <si>
    <t> Minas Gerais</t>
  </si>
  <si>
    <t>MG</t>
  </si>
  <si>
    <t>Belo Horizonte</t>
  </si>
  <si>
    <t>21,279,353</t>
  </si>
  <si>
    <t>31.72</t>
  </si>
  <si>
    <t>82.2</t>
  </si>
  <si>
    <t>0.787</t>
  </si>
  <si>
    <t> Pará</t>
  </si>
  <si>
    <t>PA</t>
  </si>
  <si>
    <t>Belém</t>
  </si>
  <si>
    <t>1,247,955</t>
  </si>
  <si>
    <t>8,639,532</t>
  </si>
  <si>
    <t>7.02</t>
  </si>
  <si>
    <t>18.2</t>
  </si>
  <si>
    <t>0.698</t>
  </si>
  <si>
    <t> Paraíba</t>
  </si>
  <si>
    <t>PB</t>
  </si>
  <si>
    <t>João Pessoa</t>
  </si>
  <si>
    <t>4,175,326</t>
  </si>
  <si>
    <t>78.93</t>
  </si>
  <si>
    <t>204.4</t>
  </si>
  <si>
    <t>0.722</t>
  </si>
  <si>
    <t> Paraná</t>
  </si>
  <si>
    <t>PR</t>
  </si>
  <si>
    <t>Curitiba</t>
  </si>
  <si>
    <t>11,623,091</t>
  </si>
  <si>
    <t>43.46</t>
  </si>
  <si>
    <t>112.6</t>
  </si>
  <si>
    <t>0.792</t>
  </si>
  <si>
    <t> Pernambuco</t>
  </si>
  <si>
    <t>PE</t>
  </si>
  <si>
    <t>Recife</t>
  </si>
  <si>
    <t>9,645,321</t>
  </si>
  <si>
    <t>103.83</t>
  </si>
  <si>
    <t>268.9</t>
  </si>
  <si>
    <t>0.727</t>
  </si>
  <si>
    <t> Piauí</t>
  </si>
  <si>
    <t>PI</t>
  </si>
  <si>
    <t>Teresina</t>
  </si>
  <si>
    <t>3,341,352</t>
  </si>
  <si>
    <t>9.73</t>
  </si>
  <si>
    <t>25.2</t>
  </si>
  <si>
    <t>0.697</t>
  </si>
  <si>
    <t> Rio de Janeiro</t>
  </si>
  <si>
    <t>RJ</t>
  </si>
  <si>
    <t>Rio de Janeiro</t>
  </si>
  <si>
    <t>16,055,174</t>
  </si>
  <si>
    <t>387.46</t>
  </si>
  <si>
    <t>1,003.5</t>
  </si>
  <si>
    <t>0.796</t>
  </si>
  <si>
    <t> Rio Grande do Norte</t>
  </si>
  <si>
    <t>Natal</t>
  </si>
  <si>
    <t>3,619,619</t>
  </si>
  <si>
    <t>62.74</t>
  </si>
  <si>
    <t>162.5</t>
  </si>
  <si>
    <t>0.731</t>
  </si>
  <si>
    <t> Rio Grande do Sul</t>
  </si>
  <si>
    <t>RS</t>
  </si>
  <si>
    <t>Porto Alegre</t>
  </si>
  <si>
    <t>10,882,965</t>
  </si>
  <si>
    <t>36.84</t>
  </si>
  <si>
    <t>95.4</t>
  </si>
  <si>
    <t> Rondônia</t>
  </si>
  <si>
    <t>RO</t>
  </si>
  <si>
    <t>Porto Velho</t>
  </si>
  <si>
    <t>1,837,905</t>
  </si>
  <si>
    <t>7.34</t>
  </si>
  <si>
    <t>19.0</t>
  </si>
  <si>
    <t>0.725</t>
  </si>
  <si>
    <t> Roraima</t>
  </si>
  <si>
    <t>RR</t>
  </si>
  <si>
    <t>Boa Vista</t>
  </si>
  <si>
    <t>2.54</t>
  </si>
  <si>
    <t>6.6</t>
  </si>
  <si>
    <t>0.752</t>
  </si>
  <si>
    <t> Santa Catarina</t>
  </si>
  <si>
    <t>Florianópolis</t>
  </si>
  <si>
    <t>Joinville</t>
  </si>
  <si>
    <t>7,218,704</t>
  </si>
  <si>
    <t>69.74</t>
  </si>
  <si>
    <t>180.6</t>
  </si>
  <si>
    <t>0.808</t>
  </si>
  <si>
    <t> São Paulo</t>
  </si>
  <si>
    <t>SP</t>
  </si>
  <si>
    <t>São Paulo</t>
  </si>
  <si>
    <t>44,411,238</t>
  </si>
  <si>
    <t>175.73</t>
  </si>
  <si>
    <t>455.1</t>
  </si>
  <si>
    <t>1,964,000</t>
  </si>
  <si>
    <t>0.826</t>
  </si>
  <si>
    <t> Sergipe</t>
  </si>
  <si>
    <t>Aracaju</t>
  </si>
  <si>
    <t>2,403,563</t>
  </si>
  <si>
    <t>97.64</t>
  </si>
  <si>
    <t>252.9</t>
  </si>
  <si>
    <t>0.702</t>
  </si>
  <si>
    <t> Tocantins</t>
  </si>
  <si>
    <t>TO</t>
  </si>
  <si>
    <t>Palmas</t>
  </si>
  <si>
    <t>1,692,452</t>
  </si>
  <si>
    <t>5.74</t>
  </si>
  <si>
    <t>14.9</t>
  </si>
  <si>
    <t>0.743</t>
  </si>
  <si>
    <t>Flag and name</t>
  </si>
  <si>
    <t>Code</t>
  </si>
  <si>
    <t>Largest city</t>
  </si>
  <si>
    <t>Population</t>
  </si>
  <si>
    <t>(May 2023)[21]</t>
  </si>
  <si>
    <t>Density 2022</t>
  </si>
  <si>
    <t>millions, 2022)[22]</t>
  </si>
  <si>
    <t>HDI</t>
  </si>
  <si>
    <t>(2022)[23]</t>
  </si>
  <si>
    <t>Area[20]</t>
  </si>
  <si>
    <t>GDP (R$</t>
  </si>
  <si>
    <t>[BRA] Other</t>
  </si>
  <si>
    <t>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t>
  </si>
  <si>
    <t> Azuay</t>
  </si>
  <si>
    <t>Cuenca</t>
  </si>
  <si>
    <t> Bolívar</t>
  </si>
  <si>
    <t>Guaranda</t>
  </si>
  <si>
    <t> Cañar</t>
  </si>
  <si>
    <t>Azogues</t>
  </si>
  <si>
    <t>La Troncal</t>
  </si>
  <si>
    <t> Carchi</t>
  </si>
  <si>
    <t>Tulcán</t>
  </si>
  <si>
    <t> Chimborazo</t>
  </si>
  <si>
    <t>Riobamba</t>
  </si>
  <si>
    <t> Cotopaxi</t>
  </si>
  <si>
    <t>Latacunga</t>
  </si>
  <si>
    <t> El Oro</t>
  </si>
  <si>
    <t>Machala</t>
  </si>
  <si>
    <t> Esmeraldas</t>
  </si>
  <si>
    <t>Esmeraldas</t>
  </si>
  <si>
    <t> Galápagos</t>
  </si>
  <si>
    <t>Puerto Baquerizo Moreno</t>
  </si>
  <si>
    <t>Puerto Ayora</t>
  </si>
  <si>
    <t> Guayas</t>
  </si>
  <si>
    <t>Guayaquil</t>
  </si>
  <si>
    <t>4,391,923</t>
  </si>
  <si>
    <t> Imbabura</t>
  </si>
  <si>
    <t>Ibarra</t>
  </si>
  <si>
    <t> Loja</t>
  </si>
  <si>
    <t>Loja</t>
  </si>
  <si>
    <t> Los Ríos</t>
  </si>
  <si>
    <t>Babahoyo</t>
  </si>
  <si>
    <t>Quevedo</t>
  </si>
  <si>
    <t> Manabí</t>
  </si>
  <si>
    <t>Portoviejo</t>
  </si>
  <si>
    <t>Manta</t>
  </si>
  <si>
    <t>1,592,840</t>
  </si>
  <si>
    <t> Morona Santiago</t>
  </si>
  <si>
    <t>Macas</t>
  </si>
  <si>
    <t> Napo</t>
  </si>
  <si>
    <t>Tena</t>
  </si>
  <si>
    <t> Orellana</t>
  </si>
  <si>
    <t>Puerto Francisco de Orellana</t>
  </si>
  <si>
    <t> Pastaza</t>
  </si>
  <si>
    <t>Puyo</t>
  </si>
  <si>
    <t> Pichincha</t>
  </si>
  <si>
    <t>Quito</t>
  </si>
  <si>
    <t>3,089,473</t>
  </si>
  <si>
    <t> Santa Elena</t>
  </si>
  <si>
    <t>Santa Elena</t>
  </si>
  <si>
    <t>La Libertad</t>
  </si>
  <si>
    <t> Santo Domingo de los Tsáchilas</t>
  </si>
  <si>
    <t>Santo Domingo</t>
  </si>
  <si>
    <t> Sucumbíos</t>
  </si>
  <si>
    <t>Nueva Loja</t>
  </si>
  <si>
    <t> Tungurahua</t>
  </si>
  <si>
    <t>Ambato</t>
  </si>
  <si>
    <t> Zamora Chinchipe</t>
  </si>
  <si>
    <t>Zamora</t>
  </si>
  <si>
    <t>Map key</t>
  </si>
  <si>
    <t>Largest City [1]</t>
  </si>
  <si>
    <t>Population (2022 census)[2]</t>
  </si>
  <si>
    <t>Established</t>
  </si>
  <si>
    <t>Area (km2)</t>
  </si>
  <si>
    <t>(2021)[4]</t>
  </si>
  <si>
    <t>(km2)</t>
  </si>
  <si>
    <t>Density per km2 (2021)</t>
  </si>
  <si>
    <t>Density per km2 (2011)</t>
  </si>
  <si>
    <t>Map</t>
  </si>
  <si>
    <t>Amazonas</t>
  </si>
  <si>
    <t>Puerto Ayacucho</t>
  </si>
  <si>
    <t>0.99</t>
  </si>
  <si>
    <t>0.81</t>
  </si>
  <si>
    <t>Guayana</t>
  </si>
  <si>
    <t>Anzoátegui</t>
  </si>
  <si>
    <t>Barcelona</t>
  </si>
  <si>
    <t>1,570,000</t>
  </si>
  <si>
    <t>1,469,747</t>
  </si>
  <si>
    <t>36.26</t>
  </si>
  <si>
    <t>33.94</t>
  </si>
  <si>
    <t>Eastern</t>
  </si>
  <si>
    <t>Apure</t>
  </si>
  <si>
    <t>San Fernando de Apure</t>
  </si>
  <si>
    <t>7.45</t>
  </si>
  <si>
    <t>6.00</t>
  </si>
  <si>
    <t>Llanos</t>
  </si>
  <si>
    <t>Aragua</t>
  </si>
  <si>
    <t>Maracay</t>
  </si>
  <si>
    <t>1,640,000</t>
  </si>
  <si>
    <t>1,630,308</t>
  </si>
  <si>
    <t>233.82</t>
  </si>
  <si>
    <t>232.44</t>
  </si>
  <si>
    <t>Central</t>
  </si>
  <si>
    <t>Barinas</t>
  </si>
  <si>
    <t>23.58</t>
  </si>
  <si>
    <t>23.19</t>
  </si>
  <si>
    <t>Andean</t>
  </si>
  <si>
    <t>Bolívar</t>
  </si>
  <si>
    <t>Ciudad Bolívar</t>
  </si>
  <si>
    <t>Ciudad Guayana</t>
  </si>
  <si>
    <t>1,730,000</t>
  </si>
  <si>
    <t>1,410,964</t>
  </si>
  <si>
    <t>7.27</t>
  </si>
  <si>
    <t>5.93</t>
  </si>
  <si>
    <t>Carabobo</t>
  </si>
  <si>
    <t>Valencia</t>
  </si>
  <si>
    <t>2,240,000</t>
  </si>
  <si>
    <t>2,245,744</t>
  </si>
  <si>
    <t>481.72</t>
  </si>
  <si>
    <t>482.96</t>
  </si>
  <si>
    <t>Cojedes</t>
  </si>
  <si>
    <t>San Carlos</t>
  </si>
  <si>
    <t>22.29</t>
  </si>
  <si>
    <t>21.84</t>
  </si>
  <si>
    <t>Delta Amacuro</t>
  </si>
  <si>
    <t>Tucupita</t>
  </si>
  <si>
    <t>4.72</t>
  </si>
  <si>
    <t>4.17</t>
  </si>
  <si>
    <t>Falcón</t>
  </si>
  <si>
    <t>Coro</t>
  </si>
  <si>
    <t>Punto Fijo</t>
  </si>
  <si>
    <t>39.92</t>
  </si>
  <si>
    <t>36.41</t>
  </si>
  <si>
    <t>Central-Western</t>
  </si>
  <si>
    <t>Guárico</t>
  </si>
  <si>
    <t>San Juan de los Morros</t>
  </si>
  <si>
    <t>Calabozo</t>
  </si>
  <si>
    <t>12.77</t>
  </si>
  <si>
    <t>11.51</t>
  </si>
  <si>
    <t>La Guaira</t>
  </si>
  <si>
    <t>227.27</t>
  </si>
  <si>
    <t>235.91</t>
  </si>
  <si>
    <t>Lara</t>
  </si>
  <si>
    <t>Barquisimeto</t>
  </si>
  <si>
    <t>1,870,000</t>
  </si>
  <si>
    <t>1,774,867</t>
  </si>
  <si>
    <t>94.44</t>
  </si>
  <si>
    <t>89.64</t>
  </si>
  <si>
    <t>Mérida</t>
  </si>
  <si>
    <t>77.88</t>
  </si>
  <si>
    <t>73.33</t>
  </si>
  <si>
    <t>Miranda</t>
  </si>
  <si>
    <t>Los Teques</t>
  </si>
  <si>
    <t>2,970,000</t>
  </si>
  <si>
    <t>2,675,165</t>
  </si>
  <si>
    <t>373.58</t>
  </si>
  <si>
    <t>336.50</t>
  </si>
  <si>
    <t>Monagas</t>
  </si>
  <si>
    <t>Maturín</t>
  </si>
  <si>
    <t>32.15</t>
  </si>
  <si>
    <t>31.30</t>
  </si>
  <si>
    <t>Nueva Esparta</t>
  </si>
  <si>
    <t>La Asunción</t>
  </si>
  <si>
    <t>Porlamar</t>
  </si>
  <si>
    <t>495.65</t>
  </si>
  <si>
    <t>427.90</t>
  </si>
  <si>
    <t>Insular</t>
  </si>
  <si>
    <t>Portuguesa</t>
  </si>
  <si>
    <t>Guanare</t>
  </si>
  <si>
    <t>61.18</t>
  </si>
  <si>
    <t>57.66</t>
  </si>
  <si>
    <t>Sucre</t>
  </si>
  <si>
    <t>Cumaná</t>
  </si>
  <si>
    <t>83.90</t>
  </si>
  <si>
    <t>75.96</t>
  </si>
  <si>
    <t>Táchira</t>
  </si>
  <si>
    <t>San Cristóbal</t>
  </si>
  <si>
    <t>1,030,000</t>
  </si>
  <si>
    <t>1,168,908</t>
  </si>
  <si>
    <t>92.79</t>
  </si>
  <si>
    <t>105.31</t>
  </si>
  <si>
    <t>Trujillo</t>
  </si>
  <si>
    <t>Valera</t>
  </si>
  <si>
    <t>104.05</t>
  </si>
  <si>
    <t>92.75</t>
  </si>
  <si>
    <t>Yaracuy</t>
  </si>
  <si>
    <t>San Felipe</t>
  </si>
  <si>
    <t>94.37</t>
  </si>
  <si>
    <t>84.63</t>
  </si>
  <si>
    <t>Zulia</t>
  </si>
  <si>
    <t>Maracaibo</t>
  </si>
  <si>
    <t>3,830,000</t>
  </si>
  <si>
    <t>3,704,404</t>
  </si>
  <si>
    <t>60.70</t>
  </si>
  <si>
    <t>58.71</t>
  </si>
  <si>
    <t>Zulian</t>
  </si>
  <si>
    <t>Capital District</t>
  </si>
  <si>
    <t>Caracas</t>
  </si>
  <si>
    <t>[URU] Other</t>
  </si>
  <si>
    <t>Artigas</t>
  </si>
  <si>
    <t>UY-AR</t>
  </si>
  <si>
    <t>6.15</t>
  </si>
  <si>
    <t>Canelones</t>
  </si>
  <si>
    <t>UY-CA</t>
  </si>
  <si>
    <t>114.68</t>
  </si>
  <si>
    <t>Cerro Largo</t>
  </si>
  <si>
    <t>UY-CL</t>
  </si>
  <si>
    <t>6.21</t>
  </si>
  <si>
    <t>Melo</t>
  </si>
  <si>
    <t>Colonia</t>
  </si>
  <si>
    <t>UY-CO</t>
  </si>
  <si>
    <t>20.18</t>
  </si>
  <si>
    <t>Colonia del Sacramento  </t>
  </si>
  <si>
    <t>Durazno</t>
  </si>
  <si>
    <t>UY-DU</t>
  </si>
  <si>
    <t>4.90</t>
  </si>
  <si>
    <t>Flores</t>
  </si>
  <si>
    <t>UY-FS</t>
  </si>
  <si>
    <t>4.87</t>
  </si>
  <si>
    <t>Trinidad</t>
  </si>
  <si>
    <t>Florida</t>
  </si>
  <si>
    <t>UY-FD</t>
  </si>
  <si>
    <t>6.44</t>
  </si>
  <si>
    <t>Lavalleja</t>
  </si>
  <si>
    <t>UY-LA</t>
  </si>
  <si>
    <t>5.87</t>
  </si>
  <si>
    <t>Minas</t>
  </si>
  <si>
    <t>Maldonado</t>
  </si>
  <si>
    <t>UY-MA</t>
  </si>
  <si>
    <t>34.28</t>
  </si>
  <si>
    <t>Montevideo</t>
  </si>
  <si>
    <t>UY-MO</t>
  </si>
  <si>
    <t>1,319,108</t>
  </si>
  <si>
    <t>Paysandú</t>
  </si>
  <si>
    <t>UY-PA</t>
  </si>
  <si>
    <t>8.13</t>
  </si>
  <si>
    <t>UY-RN</t>
  </si>
  <si>
    <t>5.90</t>
  </si>
  <si>
    <t>Fray Bentos</t>
  </si>
  <si>
    <t>Rivera</t>
  </si>
  <si>
    <t>UY-RV</t>
  </si>
  <si>
    <t>11.04</t>
  </si>
  <si>
    <t>Rocha</t>
  </si>
  <si>
    <t>UY-RO</t>
  </si>
  <si>
    <t>6.45</t>
  </si>
  <si>
    <t>Salto</t>
  </si>
  <si>
    <t>UY-SA</t>
  </si>
  <si>
    <t>8.82</t>
  </si>
  <si>
    <t>San José</t>
  </si>
  <si>
    <t>UY-SJ</t>
  </si>
  <si>
    <t>21.70</t>
  </si>
  <si>
    <t>San José de Mayo</t>
  </si>
  <si>
    <t>Soriano</t>
  </si>
  <si>
    <t>UY-SO</t>
  </si>
  <si>
    <t>9.17</t>
  </si>
  <si>
    <t>Mercedes</t>
  </si>
  <si>
    <t>Tacuarembó</t>
  </si>
  <si>
    <t>UY-TA</t>
  </si>
  <si>
    <t>5.83</t>
  </si>
  <si>
    <t>Treinta y Tres  </t>
  </si>
  <si>
    <t>UY-TT</t>
  </si>
  <si>
    <t>4.97</t>
  </si>
  <si>
    <t>Treinta y Tres</t>
  </si>
  <si>
    <t>Flag or</t>
  </si>
  <si>
    <t>COA</t>
  </si>
  <si>
    <t>ISO 3166-2</t>
  </si>
  <si>
    <t>code</t>
  </si>
  <si>
    <t>Formation</t>
  </si>
  <si>
    <t>(2011)[1]</t>
  </si>
  <si>
    <t>Density</t>
  </si>
  <si>
    <t>(/km2)</t>
  </si>
  <si>
    <t>Capital population</t>
  </si>
  <si>
    <t>Bogotá</t>
  </si>
  <si>
    <t>8,906,342</t>
  </si>
  <si>
    <t>4670.80</t>
  </si>
  <si>
    <t>DC</t>
  </si>
  <si>
    <t>Carlos Fernando Galán</t>
  </si>
  <si>
    <t>New Liberalism</t>
  </si>
  <si>
    <t>Leticia</t>
  </si>
  <si>
    <t>0.7</t>
  </si>
  <si>
    <t>Óscar Enrique Sánchez Guerrero</t>
  </si>
  <si>
    <t>Historic Pact for Colombia</t>
  </si>
  <si>
    <t>Antioquia</t>
  </si>
  <si>
    <t>Medellín</t>
  </si>
  <si>
    <t>6,887,306</t>
  </si>
  <si>
    <t>100.72</t>
  </si>
  <si>
    <t>AN</t>
  </si>
  <si>
    <t>Andrés Julián Rendón Cardona</t>
  </si>
  <si>
    <t>Por Antioquia Firme</t>
  </si>
  <si>
    <t>Arauca</t>
  </si>
  <si>
    <t>11.01</t>
  </si>
  <si>
    <t>AR</t>
  </si>
  <si>
    <t>Manuel Alexander Pérez Rueda</t>
  </si>
  <si>
    <t>Democratic Center</t>
  </si>
  <si>
    <t>Atlántico</t>
  </si>
  <si>
    <t>Barranquilla</t>
  </si>
  <si>
    <t>2,804,025</t>
  </si>
  <si>
    <t>748.38</t>
  </si>
  <si>
    <t>AT</t>
  </si>
  <si>
    <t>Eduardo Verano de la Rosa</t>
  </si>
  <si>
    <t>Colombian Liberal Party</t>
  </si>
  <si>
    <t>Cartagena</t>
  </si>
  <si>
    <t>2,236,603</t>
  </si>
  <si>
    <t>79.69</t>
  </si>
  <si>
    <t>BL</t>
  </si>
  <si>
    <t>Yamil Hernando Arana Padaui</t>
  </si>
  <si>
    <t>Bolivar Mejor</t>
  </si>
  <si>
    <t>Boyacá</t>
  </si>
  <si>
    <t>Tunja</t>
  </si>
  <si>
    <t>1,259,601</t>
  </si>
  <si>
    <t>52.50</t>
  </si>
  <si>
    <t>BY</t>
  </si>
  <si>
    <t>Carlos Andrés Amaya Rodriguez</t>
  </si>
  <si>
    <t>Boyacá Grande</t>
  </si>
  <si>
    <t>Caldas</t>
  </si>
  <si>
    <t>Manizales</t>
  </si>
  <si>
    <t>1,036,455</t>
  </si>
  <si>
    <t>126.55</t>
  </si>
  <si>
    <t>CL</t>
  </si>
  <si>
    <t>Henry Gutiérrez Angel</t>
  </si>
  <si>
    <t>Por El Caldas Que Quiere La Gente</t>
  </si>
  <si>
    <t>Caquetá</t>
  </si>
  <si>
    <t>Florencia</t>
  </si>
  <si>
    <t>4.52</t>
  </si>
  <si>
    <t>CQ</t>
  </si>
  <si>
    <t>Luis Francisco Ruiz Aguilar</t>
  </si>
  <si>
    <t>Coalición Revive Caqueta</t>
  </si>
  <si>
    <t>Casanare</t>
  </si>
  <si>
    <t>Yopal</t>
  </si>
  <si>
    <t>9.42</t>
  </si>
  <si>
    <t>CS</t>
  </si>
  <si>
    <t>César Augusto Ortiz Zorro</t>
  </si>
  <si>
    <t>Coalición Por Casanare</t>
  </si>
  <si>
    <t>Cauca</t>
  </si>
  <si>
    <t>Popayán</t>
  </si>
  <si>
    <t>1,516,018</t>
  </si>
  <si>
    <t>49.97</t>
  </si>
  <si>
    <t>CA</t>
  </si>
  <si>
    <t>Jorge Octavio Guzmán Gutiérrez</t>
  </si>
  <si>
    <t>La Fuerza Del Pueblo</t>
  </si>
  <si>
    <t>Cesar</t>
  </si>
  <si>
    <t>Valledupar</t>
  </si>
  <si>
    <t>1,341,697</t>
  </si>
  <si>
    <t>52.42</t>
  </si>
  <si>
    <t>Elvia Milena Sanjuán Dávila</t>
  </si>
  <si>
    <t>El Cesar En Marcha</t>
  </si>
  <si>
    <t>Chocó</t>
  </si>
  <si>
    <t>Quibdó</t>
  </si>
  <si>
    <t>11.49</t>
  </si>
  <si>
    <t>Nubia Carolina Córdoba Curi</t>
  </si>
  <si>
    <t>Montería</t>
  </si>
  <si>
    <t>1,856,496</t>
  </si>
  <si>
    <t>71.33</t>
  </si>
  <si>
    <t>CO</t>
  </si>
  <si>
    <t>Erasmo Elías Zuleta Bechara</t>
  </si>
  <si>
    <t>Cordoba Pr1mero</t>
  </si>
  <si>
    <t>Cundinamarca</t>
  </si>
  <si>
    <t>2,473,634</t>
  </si>
  <si>
    <t>120.57</t>
  </si>
  <si>
    <t>CU</t>
  </si>
  <si>
    <t>Jorge Emilio Rey Ángel</t>
  </si>
  <si>
    <t>Caminando, Escuchando, Gobernando</t>
  </si>
  <si>
    <t>Guainía</t>
  </si>
  <si>
    <t>Inirida</t>
  </si>
  <si>
    <t>0.67</t>
  </si>
  <si>
    <t>GN</t>
  </si>
  <si>
    <t>Arnulfo Rivera Naranjo</t>
  </si>
  <si>
    <t>Coalición Trabajemos Guainía</t>
  </si>
  <si>
    <t>Guaviare</t>
  </si>
  <si>
    <t>San José del Guaviare  </t>
  </si>
  <si>
    <t>1.55</t>
  </si>
  <si>
    <t>GV</t>
  </si>
  <si>
    <t>Yeison Ferney Rojas Martínez</t>
  </si>
  <si>
    <t>Guaviare Seguimos Avanzando</t>
  </si>
  <si>
    <t>Huila</t>
  </si>
  <si>
    <t>Neiva</t>
  </si>
  <si>
    <t>1,140,932</t>
  </si>
  <si>
    <t>55.32</t>
  </si>
  <si>
    <t>HU</t>
  </si>
  <si>
    <t>Rodrigo Villaba Mosquera</t>
  </si>
  <si>
    <t>Por Un Huila Grande</t>
  </si>
  <si>
    <t>La Guajira</t>
  </si>
  <si>
    <t>Riohacha</t>
  </si>
  <si>
    <t>1,002,394</t>
  </si>
  <si>
    <t>42.24</t>
  </si>
  <si>
    <t>LG</t>
  </si>
  <si>
    <t>Jairo Alfonso Aguilar Deluque</t>
  </si>
  <si>
    <t>Union Party for the People, Radical Change, Independent Social Alliance, La Fuerza de la Paz and Partido Demócrata</t>
  </si>
  <si>
    <t>Magdalena</t>
  </si>
  <si>
    <t>Santa Marta</t>
  </si>
  <si>
    <t>1,463,427</t>
  </si>
  <si>
    <t>57.86</t>
  </si>
  <si>
    <t>Rafael Alejandro Martínez</t>
  </si>
  <si>
    <t>Fuerza Ciudadana</t>
  </si>
  <si>
    <t>Meta</t>
  </si>
  <si>
    <t>Villavicencio</t>
  </si>
  <si>
    <t>1,080,706</t>
  </si>
  <si>
    <t>12.14</t>
  </si>
  <si>
    <t>ME</t>
  </si>
  <si>
    <t>Rafaela Cortés Zambrano</t>
  </si>
  <si>
    <t>Coalición Fe y Firmeza</t>
  </si>
  <si>
    <t>Nariño</t>
  </si>
  <si>
    <t>Pasto</t>
  </si>
  <si>
    <t>1,629,181</t>
  </si>
  <si>
    <t>49.01</t>
  </si>
  <si>
    <t>NA</t>
  </si>
  <si>
    <t>Luis Alfonso Escobar Jaramillo</t>
  </si>
  <si>
    <t>Norte de Santander</t>
  </si>
  <si>
    <t>Cúcuta</t>
  </si>
  <si>
    <t>1,651,278</t>
  </si>
  <si>
    <t>68.87</t>
  </si>
  <si>
    <t>NS</t>
  </si>
  <si>
    <t>William Villamizar Laguado</t>
  </si>
  <si>
    <t>Coalición Por Amor A Nuestra Gente Del Norte</t>
  </si>
  <si>
    <t>Putumayo</t>
  </si>
  <si>
    <t>Mocoa</t>
  </si>
  <si>
    <t>13.99</t>
  </si>
  <si>
    <t>PU</t>
  </si>
  <si>
    <t>Carlos Andrés Marroquín Luna</t>
  </si>
  <si>
    <t>Coalición Somos La Fuerza De La Gente</t>
  </si>
  <si>
    <t>Quindío</t>
  </si>
  <si>
    <t>Armenia</t>
  </si>
  <si>
    <t>292.63</t>
  </si>
  <si>
    <t>QD</t>
  </si>
  <si>
    <t>Juan Miguel Galvis Bedoya</t>
  </si>
  <si>
    <t>Creemos Colombia</t>
  </si>
  <si>
    <t>Risaralda</t>
  </si>
  <si>
    <t>Pereira</t>
  </si>
  <si>
    <t>227.87</t>
  </si>
  <si>
    <t>RI</t>
  </si>
  <si>
    <t>Juan Diego Patiño Ochoa</t>
  </si>
  <si>
    <t>San Andrés y Providencia  </t>
  </si>
  <si>
    <t>San Andrés</t>
  </si>
  <si>
    <t>1178.46</t>
  </si>
  <si>
    <t>Nicolas Iván Gallardo Vásquez</t>
  </si>
  <si>
    <t>Coalición Avanzar es Posible</t>
  </si>
  <si>
    <t>Santander</t>
  </si>
  <si>
    <t>Bucaramanga</t>
  </si>
  <si>
    <t>2,324,090</t>
  </si>
  <si>
    <t>71.55</t>
  </si>
  <si>
    <t>ST</t>
  </si>
  <si>
    <t>Juvenal Díaz Mateus</t>
  </si>
  <si>
    <t>Coalición Es Tiempo Juvenal Gobernador</t>
  </si>
  <si>
    <t>Sincelejo</t>
  </si>
  <si>
    <t>82.89</t>
  </si>
  <si>
    <t>SU</t>
  </si>
  <si>
    <t>Lucy Inés García Montes</t>
  </si>
  <si>
    <t>Coalición Mujer de Resultados</t>
  </si>
  <si>
    <t>Tolima</t>
  </si>
  <si>
    <t>Ibagué</t>
  </si>
  <si>
    <t>1,346,935</t>
  </si>
  <si>
    <t>56.45</t>
  </si>
  <si>
    <t>Adriana Magali Matiz Vargas</t>
  </si>
  <si>
    <t>Coalición Con Seguridad en el Territorio</t>
  </si>
  <si>
    <t>Valle del Cauca</t>
  </si>
  <si>
    <t>Cali</t>
  </si>
  <si>
    <t>4,589,278</t>
  </si>
  <si>
    <t>202.16</t>
  </si>
  <si>
    <t>VC</t>
  </si>
  <si>
    <t>Dilian Francisca Toro Torres</t>
  </si>
  <si>
    <t>Coalición Unidos por el Valle</t>
  </si>
  <si>
    <t>Vaupés</t>
  </si>
  <si>
    <t>Mitú</t>
  </si>
  <si>
    <t>0.75</t>
  </si>
  <si>
    <t>VP</t>
  </si>
  <si>
    <t>Luis Alfredo Gutiérrez García</t>
  </si>
  <si>
    <t>Gente en Movimiento</t>
  </si>
  <si>
    <t>Vichada</t>
  </si>
  <si>
    <t>Puerto Carreño</t>
  </si>
  <si>
    <t>1.08</t>
  </si>
  <si>
    <t>VD</t>
  </si>
  <si>
    <t>Hecson Alexys Benito Castro</t>
  </si>
  <si>
    <t>Union Party for the People</t>
  </si>
  <si>
    <t>Population (December 2022)[2]</t>
  </si>
  <si>
    <t>Established as a department</t>
  </si>
  <si>
    <t>Governor (2024–2027)[3]</t>
  </si>
  <si>
    <t>Party or Coalition[3]</t>
  </si>
  <si>
    <t>[COL] Valle del Cauca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</si>
</sst>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19" x14ac:knownFonts="1">
    <font>
      <sz val="11"/>
      <color theme="1"/>
      <name val="Aptos Narrow"/>
      <family val="2"/>
      <scheme val="minor"/>
    </font>
    <font>
      <sz val="11"/>
      <color theme="1"/>
      <name val="Aptos Narrow"/>
      <family val="2"/>
      <scheme val="minor"/>
    </font>
    <font>
      <sz val="11"/>
      <color rgb="FF000000"/>
      <name val="Aptos Narrow"/>
      <family val="2"/>
    </font>
    <font>
      <u/>
      <sz val="11"/>
      <color theme="10"/>
      <name val="Aptos Narrow"/>
      <family val="2"/>
      <scheme val="minor"/>
    </font>
    <font>
      <b/>
      <sz val="10"/>
      <color rgb="FF990000"/>
      <name val="Aptos Narrow"/>
      <family val="2"/>
      <scheme val="minor"/>
    </font>
    <font>
      <sz val="10"/>
      <color theme="1"/>
      <name val="Aptos Narrow"/>
      <family val="2"/>
      <scheme val="minor"/>
    </font>
    <font>
      <b/>
      <sz val="10"/>
      <color theme="1" tint="0.34998626667073579"/>
      <name val="Aptos Narrow"/>
      <family val="2"/>
      <scheme val="minor"/>
    </font>
    <font>
      <sz val="10"/>
      <color theme="0"/>
      <name val="Aptos Narrow"/>
      <family val="2"/>
      <scheme val="minor"/>
    </font>
    <font>
      <b/>
      <sz val="10"/>
      <color theme="0"/>
      <name val="Aptos Narrow"/>
      <family val="2"/>
      <scheme val="minor"/>
    </font>
    <font>
      <sz val="10"/>
      <name val="Aptos Narrow"/>
      <family val="2"/>
      <scheme val="minor"/>
    </font>
    <font>
      <b/>
      <sz val="10"/>
      <color theme="1"/>
      <name val="Aptos Narrow"/>
      <family val="2"/>
      <scheme val="minor"/>
    </font>
    <font>
      <sz val="11"/>
      <name val="Aptos Narrow"/>
      <family val="2"/>
      <scheme val="minor"/>
    </font>
    <font>
      <u/>
      <sz val="10"/>
      <color theme="10"/>
      <name val="Noto Sans"/>
      <family val="2"/>
    </font>
    <font>
      <u/>
      <sz val="10"/>
      <color theme="10"/>
      <name val="Aptos Narrow"/>
      <family val="2"/>
      <scheme val="minor"/>
    </font>
    <font>
      <sz val="10"/>
      <color theme="1" tint="0.34998626667073579"/>
      <name val="Aptos Narrow"/>
      <family val="2"/>
      <scheme val="minor"/>
    </font>
    <font>
      <b/>
      <sz val="11"/>
      <color theme="0" tint="-0.499984740745262"/>
      <name val="Aptos Narrow"/>
      <family val="2"/>
      <scheme val="minor"/>
    </font>
    <font>
      <b/>
      <sz val="10"/>
      <name val="Aptos Narrow"/>
      <family val="2"/>
      <scheme val="minor"/>
    </font>
    <font>
      <b/>
      <sz val="1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FFCCCC"/>
        <bgColor indexed="64"/>
      </patternFill>
    </fill>
    <fill>
      <patternFill patternType="solid">
        <fgColor theme="0" tint="-4.9989318521683403E-2"/>
        <bgColor indexed="64"/>
      </patternFill>
    </fill>
    <fill>
      <patternFill patternType="solid">
        <fgColor rgb="FF879D0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1F4E0"/>
        <bgColor indexed="64"/>
      </patternFill>
    </fill>
    <fill>
      <patternFill patternType="solid">
        <fgColor rgb="FFD8ECD8"/>
        <bgColor indexed="64"/>
      </patternFill>
    </fill>
    <fill>
      <patternFill patternType="solid">
        <fgColor theme="0"/>
        <bgColor indexed="64"/>
      </patternFill>
    </fill>
    <fill>
      <patternFill patternType="solid">
        <fgColor theme="1"/>
        <bgColor indexed="64"/>
      </patternFill>
    </fill>
    <fill>
      <patternFill patternType="solid">
        <fgColor rgb="FFFFFFCC"/>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6" tint="-0.499984740745262"/>
        <bgColor indexed="64"/>
      </patternFill>
    </fill>
    <fill>
      <patternFill patternType="solid">
        <fgColor rgb="FF7A8416"/>
        <bgColor indexed="64"/>
      </patternFill>
    </fill>
    <fill>
      <patternFill patternType="solid">
        <fgColor theme="8" tint="-0.499984740745262"/>
        <bgColor indexed="64"/>
      </patternFill>
    </fill>
    <fill>
      <patternFill patternType="solid">
        <fgColor rgb="FFDDDDFF"/>
        <bgColor indexed="64"/>
      </patternFill>
    </fill>
    <fill>
      <patternFill patternType="solid">
        <fgColor theme="9" tint="-0.249977111117893"/>
        <bgColor indexed="64"/>
      </patternFill>
    </fill>
  </fills>
  <borders count="23">
    <border>
      <left/>
      <right/>
      <top/>
      <bottom/>
      <diagonal/>
    </border>
    <border>
      <left/>
      <right style="medium">
        <color rgb="FF747678"/>
      </right>
      <top style="medium">
        <color rgb="FF747678"/>
      </top>
      <bottom style="medium">
        <color rgb="FF747678"/>
      </bottom>
      <diagonal/>
    </border>
    <border>
      <left/>
      <right style="medium">
        <color indexed="64"/>
      </right>
      <top/>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medium">
        <color rgb="FF747678"/>
      </right>
      <top/>
      <bottom style="medium">
        <color rgb="FFDDDDDD"/>
      </bottom>
      <diagonal/>
    </border>
    <border>
      <left style="thin">
        <color indexed="64"/>
      </left>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bottom style="medium">
        <color auto="1"/>
      </bottom>
      <diagonal/>
    </border>
    <border>
      <left/>
      <right/>
      <top style="medium">
        <color rgb="FFFDFDFD"/>
      </top>
      <bottom/>
      <diagonal/>
    </border>
    <border>
      <left style="medium">
        <color rgb="FFFDFDFD"/>
      </left>
      <right/>
      <top style="medium">
        <color rgb="FFFDFDFD"/>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12" fillId="0" borderId="0" applyNumberFormat="0" applyFill="0" applyBorder="0" applyAlignment="0" applyProtection="0"/>
  </cellStyleXfs>
  <cellXfs count="103">
    <xf numFmtId="0" fontId="0" fillId="0" borderId="0" xfId="0"/>
    <xf numFmtId="0" fontId="4" fillId="0" borderId="1" xfId="0" applyFont="1" applyBorder="1" applyAlignment="1">
      <alignment horizontal="center" vertical="center"/>
    </xf>
    <xf numFmtId="0" fontId="5" fillId="0" borderId="0" xfId="0" applyFont="1" applyAlignment="1">
      <alignment horizontal="center"/>
    </xf>
    <xf numFmtId="0" fontId="5" fillId="0" borderId="0" xfId="0" applyFont="1" applyAlignment="1">
      <alignment horizontal="left"/>
    </xf>
    <xf numFmtId="0" fontId="5" fillId="2" borderId="0" xfId="0" applyFont="1" applyFill="1" applyAlignment="1">
      <alignment horizontal="left" vertical="center"/>
    </xf>
    <xf numFmtId="0" fontId="5" fillId="0" borderId="0" xfId="0" applyFont="1"/>
    <xf numFmtId="0" fontId="6" fillId="3" borderId="0" xfId="0" applyFont="1" applyFill="1"/>
    <xf numFmtId="3" fontId="7" fillId="4" borderId="0" xfId="1" applyNumberFormat="1" applyFont="1" applyFill="1" applyBorder="1" applyAlignment="1">
      <alignment horizontal="left"/>
    </xf>
    <xf numFmtId="3" fontId="7" fillId="5" borderId="0" xfId="1" applyNumberFormat="1" applyFont="1" applyFill="1" applyBorder="1" applyAlignment="1">
      <alignment horizontal="left"/>
    </xf>
    <xf numFmtId="3" fontId="7" fillId="6" borderId="0" xfId="1" applyNumberFormat="1" applyFont="1" applyFill="1" applyBorder="1" applyAlignment="1">
      <alignment horizontal="left"/>
    </xf>
    <xf numFmtId="49" fontId="8" fillId="7" borderId="0" xfId="1" applyNumberFormat="1" applyFont="1" applyFill="1" applyBorder="1" applyAlignment="1">
      <alignment horizontal="left"/>
    </xf>
    <xf numFmtId="3" fontId="9" fillId="8" borderId="0" xfId="1" applyNumberFormat="1" applyFont="1" applyFill="1" applyBorder="1" applyAlignment="1">
      <alignment horizontal="left"/>
    </xf>
    <xf numFmtId="0" fontId="10" fillId="0" borderId="2" xfId="0" applyFont="1" applyBorder="1" applyAlignment="1">
      <alignment horizontal="center"/>
    </xf>
    <xf numFmtId="0" fontId="8" fillId="9" borderId="3" xfId="0" applyFont="1" applyFill="1" applyBorder="1" applyAlignment="1">
      <alignment horizontal="center"/>
    </xf>
    <xf numFmtId="0" fontId="10" fillId="0" borderId="4" xfId="0" applyFont="1" applyBorder="1"/>
    <xf numFmtId="0" fontId="5" fillId="0" borderId="4" xfId="0" applyFont="1" applyBorder="1"/>
    <xf numFmtId="0" fontId="10" fillId="0" borderId="5" xfId="0" applyFont="1" applyBorder="1"/>
    <xf numFmtId="0" fontId="10" fillId="0" borderId="3" xfId="0" applyFont="1" applyBorder="1" applyAlignment="1">
      <alignment horizontal="center"/>
    </xf>
    <xf numFmtId="0" fontId="10" fillId="10" borderId="3" xfId="0" applyFont="1" applyFill="1" applyBorder="1"/>
    <xf numFmtId="0" fontId="10" fillId="10" borderId="6" xfId="0" applyFont="1" applyFill="1" applyBorder="1"/>
    <xf numFmtId="0" fontId="10" fillId="11" borderId="3" xfId="0" applyFont="1" applyFill="1" applyBorder="1"/>
    <xf numFmtId="0" fontId="10" fillId="0" borderId="6" xfId="0" applyFont="1" applyBorder="1"/>
    <xf numFmtId="0" fontId="10" fillId="12" borderId="6" xfId="0" applyFont="1" applyFill="1" applyBorder="1"/>
    <xf numFmtId="0" fontId="10" fillId="12" borderId="0" xfId="0" applyFont="1" applyFill="1"/>
    <xf numFmtId="0" fontId="8" fillId="9" borderId="5" xfId="0" applyFont="1" applyFill="1" applyBorder="1" applyAlignment="1">
      <alignment horizontal="center"/>
    </xf>
    <xf numFmtId="0" fontId="10" fillId="0" borderId="2" xfId="0" applyFont="1" applyBorder="1"/>
    <xf numFmtId="0" fontId="10" fillId="0" borderId="3" xfId="0" applyFont="1" applyBorder="1"/>
    <xf numFmtId="0" fontId="10" fillId="13" borderId="7" xfId="0" applyFont="1" applyFill="1" applyBorder="1"/>
    <xf numFmtId="0" fontId="10" fillId="13" borderId="6" xfId="0" applyFont="1" applyFill="1" applyBorder="1"/>
    <xf numFmtId="0" fontId="10" fillId="13" borderId="0" xfId="0" applyFont="1" applyFill="1"/>
    <xf numFmtId="16" fontId="7" fillId="14" borderId="0" xfId="1" applyNumberFormat="1" applyFont="1" applyFill="1" applyBorder="1" applyAlignment="1">
      <alignment horizontal="center"/>
    </xf>
    <xf numFmtId="0" fontId="10" fillId="0" borderId="8" xfId="0" applyFont="1" applyBorder="1"/>
    <xf numFmtId="0" fontId="10" fillId="0" borderId="0" xfId="0" applyFont="1"/>
    <xf numFmtId="9" fontId="0" fillId="15" borderId="9" xfId="2" applyFont="1" applyFill="1" applyBorder="1" applyAlignment="1">
      <alignment horizontal="center" vertical="center"/>
    </xf>
    <xf numFmtId="9" fontId="0" fillId="16" borderId="9" xfId="2" applyFont="1" applyFill="1" applyBorder="1" applyAlignment="1">
      <alignment horizontal="center" vertical="center"/>
    </xf>
    <xf numFmtId="0" fontId="10" fillId="0" borderId="10" xfId="0" applyFont="1" applyBorder="1"/>
    <xf numFmtId="9" fontId="11" fillId="15" borderId="9" xfId="2" applyFont="1" applyFill="1" applyBorder="1" applyAlignment="1">
      <alignment horizontal="center" vertical="center"/>
    </xf>
    <xf numFmtId="9" fontId="11" fillId="16" borderId="9" xfId="2" applyFont="1" applyFill="1" applyBorder="1" applyAlignment="1">
      <alignment horizontal="center" vertical="center"/>
    </xf>
    <xf numFmtId="0" fontId="13" fillId="0" borderId="11" xfId="4" applyFont="1" applyFill="1" applyBorder="1" applyAlignment="1">
      <alignment horizontal="left" vertical="center"/>
    </xf>
    <xf numFmtId="0" fontId="5" fillId="0" borderId="0" xfId="0" applyFont="1" applyAlignment="1">
      <alignment horizontal="center" vertical="center"/>
    </xf>
    <xf numFmtId="0" fontId="13" fillId="18" borderId="9" xfId="3" applyFont="1" applyFill="1" applyBorder="1" applyAlignment="1">
      <alignment horizontal="left" vertical="center"/>
    </xf>
    <xf numFmtId="0" fontId="5" fillId="2" borderId="9" xfId="0" applyFont="1" applyFill="1" applyBorder="1" applyAlignment="1">
      <alignment horizontal="left" vertical="center"/>
    </xf>
    <xf numFmtId="1" fontId="5" fillId="0" borderId="0" xfId="0" applyNumberFormat="1" applyFont="1" applyAlignment="1">
      <alignment horizontal="center" vertical="center"/>
    </xf>
    <xf numFmtId="0" fontId="14" fillId="3" borderId="9" xfId="0" applyFont="1" applyFill="1" applyBorder="1" applyAlignment="1">
      <alignment vertical="center"/>
    </xf>
    <xf numFmtId="0" fontId="5" fillId="0" borderId="0" xfId="0" applyFont="1" applyAlignment="1">
      <alignment vertical="center"/>
    </xf>
    <xf numFmtId="3" fontId="5" fillId="19" borderId="9" xfId="1" applyNumberFormat="1" applyFont="1" applyFill="1" applyBorder="1" applyAlignment="1">
      <alignment horizontal="left" vertical="center"/>
    </xf>
    <xf numFmtId="3" fontId="5" fillId="20" borderId="12" xfId="1" applyNumberFormat="1" applyFont="1" applyFill="1" applyBorder="1" applyAlignment="1">
      <alignment horizontal="left" vertical="center"/>
    </xf>
    <xf numFmtId="3" fontId="5" fillId="16" borderId="12" xfId="1" applyNumberFormat="1" applyFont="1" applyFill="1" applyBorder="1" applyAlignment="1">
      <alignment horizontal="left" vertical="center"/>
    </xf>
    <xf numFmtId="3" fontId="5" fillId="21" borderId="12" xfId="1" applyNumberFormat="1" applyFont="1" applyFill="1" applyBorder="1" applyAlignment="1">
      <alignment horizontal="left" vertical="center"/>
    </xf>
    <xf numFmtId="0" fontId="5" fillId="0" borderId="13" xfId="0" applyFont="1" applyBorder="1" applyAlignment="1">
      <alignment horizontal="center" vertical="center"/>
    </xf>
    <xf numFmtId="0" fontId="5" fillId="21" borderId="14" xfId="0" applyFont="1" applyFill="1" applyBorder="1" applyAlignment="1">
      <alignment horizontal="center" vertical="center"/>
    </xf>
    <xf numFmtId="0" fontId="5" fillId="0" borderId="15" xfId="0" applyFont="1" applyBorder="1" applyAlignment="1">
      <alignment vertical="center"/>
    </xf>
    <xf numFmtId="0" fontId="5" fillId="0" borderId="16" xfId="0" applyFont="1" applyBorder="1" applyAlignment="1">
      <alignment vertical="center"/>
    </xf>
    <xf numFmtId="0" fontId="5" fillId="0" borderId="17" xfId="0" applyFont="1" applyBorder="1" applyAlignment="1">
      <alignment vertical="center"/>
    </xf>
    <xf numFmtId="0" fontId="5" fillId="18" borderId="14" xfId="0" applyFont="1" applyFill="1" applyBorder="1" applyAlignment="1">
      <alignment horizontal="center" vertical="center"/>
    </xf>
    <xf numFmtId="0" fontId="5" fillId="0" borderId="18" xfId="0" applyFont="1" applyBorder="1" applyAlignment="1">
      <alignment vertical="center"/>
    </xf>
    <xf numFmtId="0" fontId="5" fillId="3" borderId="9" xfId="0" applyFont="1" applyFill="1" applyBorder="1" applyAlignment="1">
      <alignment vertical="center"/>
    </xf>
    <xf numFmtId="0" fontId="5" fillId="22" borderId="9" xfId="0" applyFont="1" applyFill="1" applyBorder="1" applyAlignment="1">
      <alignment vertical="center"/>
    </xf>
    <xf numFmtId="0" fontId="5" fillId="15" borderId="9" xfId="0" applyFont="1" applyFill="1" applyBorder="1" applyAlignment="1">
      <alignment vertical="center"/>
    </xf>
    <xf numFmtId="0" fontId="5" fillId="0" borderId="9" xfId="0" applyFont="1" applyBorder="1" applyAlignment="1">
      <alignment vertical="center"/>
    </xf>
    <xf numFmtId="0" fontId="5" fillId="13" borderId="9" xfId="0" applyFont="1" applyFill="1" applyBorder="1" applyAlignment="1">
      <alignment vertical="center"/>
    </xf>
    <xf numFmtId="0" fontId="5" fillId="23" borderId="9" xfId="0" applyFont="1" applyFill="1" applyBorder="1" applyAlignment="1">
      <alignment vertical="center"/>
    </xf>
    <xf numFmtId="0" fontId="5" fillId="24" borderId="12" xfId="0" applyFont="1" applyFill="1" applyBorder="1" applyAlignment="1">
      <alignment vertical="center"/>
    </xf>
    <xf numFmtId="0" fontId="5" fillId="0" borderId="13" xfId="0" applyFont="1" applyBorder="1" applyAlignment="1">
      <alignment vertical="center"/>
    </xf>
    <xf numFmtId="16" fontId="5" fillId="3" borderId="9" xfId="1" applyNumberFormat="1" applyFont="1" applyFill="1" applyBorder="1" applyAlignment="1">
      <alignment horizontal="center" vertical="center"/>
    </xf>
    <xf numFmtId="0" fontId="5" fillId="25" borderId="9" xfId="0" applyFont="1" applyFill="1" applyBorder="1" applyAlignment="1">
      <alignment vertical="center"/>
    </xf>
    <xf numFmtId="0" fontId="5" fillId="26" borderId="9" xfId="0" applyFont="1" applyFill="1" applyBorder="1" applyAlignment="1">
      <alignment vertical="center"/>
    </xf>
    <xf numFmtId="0" fontId="5" fillId="27" borderId="9" xfId="0" applyFont="1" applyFill="1" applyBorder="1" applyAlignment="1">
      <alignment vertical="center" wrapText="1"/>
    </xf>
    <xf numFmtId="9" fontId="15" fillId="0" borderId="9" xfId="2" applyFont="1" applyBorder="1" applyAlignment="1">
      <alignment horizontal="center" vertical="center"/>
    </xf>
    <xf numFmtId="0" fontId="3" fillId="0" borderId="0" xfId="3" applyAlignment="1">
      <alignment vertical="center"/>
    </xf>
    <xf numFmtId="0" fontId="13" fillId="17" borderId="9" xfId="3" applyFont="1" applyFill="1" applyBorder="1" applyAlignment="1">
      <alignment horizontal="left" vertical="center"/>
    </xf>
    <xf numFmtId="14" fontId="5" fillId="0" borderId="18" xfId="0" applyNumberFormat="1" applyFont="1" applyBorder="1" applyAlignment="1">
      <alignment vertical="center"/>
    </xf>
    <xf numFmtId="14" fontId="5" fillId="0" borderId="0" xfId="0" applyNumberFormat="1" applyFont="1" applyAlignment="1">
      <alignment vertical="center"/>
    </xf>
    <xf numFmtId="0" fontId="5" fillId="0" borderId="12" xfId="0" applyFont="1" applyBorder="1" applyAlignment="1">
      <alignment horizontal="center" vertical="center"/>
    </xf>
    <xf numFmtId="49" fontId="10" fillId="17" borderId="12" xfId="1" applyNumberFormat="1" applyFont="1" applyFill="1" applyBorder="1" applyAlignment="1">
      <alignment horizontal="left" vertical="center"/>
    </xf>
    <xf numFmtId="0" fontId="5" fillId="15" borderId="0" xfId="0" applyFont="1" applyFill="1" applyAlignment="1">
      <alignment horizontal="center" vertical="center"/>
    </xf>
    <xf numFmtId="0" fontId="9" fillId="0" borderId="0" xfId="0" applyFont="1"/>
    <xf numFmtId="0" fontId="9" fillId="0" borderId="0" xfId="0" applyFont="1" applyAlignment="1">
      <alignment horizontal="center"/>
    </xf>
    <xf numFmtId="0" fontId="9" fillId="0" borderId="0" xfId="0" applyFont="1" applyAlignment="1">
      <alignment horizontal="left"/>
    </xf>
    <xf numFmtId="49" fontId="16" fillId="0" borderId="0" xfId="0" applyNumberFormat="1" applyFont="1" applyAlignment="1">
      <alignment horizontal="left"/>
    </xf>
    <xf numFmtId="16" fontId="9" fillId="0" borderId="0" xfId="0" applyNumberFormat="1" applyFont="1" applyAlignment="1">
      <alignment horizontal="center"/>
    </xf>
    <xf numFmtId="9" fontId="17" fillId="0" borderId="0" xfId="2" applyFont="1" applyFill="1" applyBorder="1" applyAlignment="1">
      <alignment horizontal="center"/>
    </xf>
    <xf numFmtId="0" fontId="4" fillId="0" borderId="0" xfId="0" applyFont="1" applyBorder="1" applyAlignment="1">
      <alignment horizontal="center" vertical="center"/>
    </xf>
    <xf numFmtId="0" fontId="13" fillId="0" borderId="19" xfId="4" applyFont="1" applyFill="1" applyBorder="1" applyAlignment="1">
      <alignment horizontal="left" vertical="center"/>
    </xf>
    <xf numFmtId="0" fontId="13" fillId="17" borderId="11" xfId="4" applyFont="1" applyFill="1" applyBorder="1" applyAlignment="1">
      <alignment horizontal="left" vertical="center"/>
    </xf>
    <xf numFmtId="0" fontId="13" fillId="18" borderId="11" xfId="4" applyFont="1" applyFill="1" applyBorder="1" applyAlignment="1">
      <alignment horizontal="left" vertical="center"/>
    </xf>
    <xf numFmtId="0" fontId="13" fillId="28" borderId="11" xfId="4" applyFont="1" applyFill="1" applyBorder="1" applyAlignment="1">
      <alignment horizontal="left" vertical="center"/>
    </xf>
    <xf numFmtId="0" fontId="0" fillId="8" borderId="0" xfId="0" applyFill="1"/>
    <xf numFmtId="0" fontId="9" fillId="8" borderId="0" xfId="0" applyFont="1" applyFill="1"/>
    <xf numFmtId="0" fontId="0" fillId="0" borderId="0" xfId="0" applyFill="1"/>
    <xf numFmtId="0" fontId="9" fillId="0" borderId="0" xfId="0" applyFont="1" applyFill="1"/>
    <xf numFmtId="0" fontId="0" fillId="29" borderId="0" xfId="0" applyFill="1" applyAlignment="1">
      <alignment horizontal="center"/>
    </xf>
    <xf numFmtId="0" fontId="0" fillId="26" borderId="0" xfId="0" applyFill="1"/>
    <xf numFmtId="0" fontId="9" fillId="26" borderId="0" xfId="0" applyFont="1" applyFill="1"/>
    <xf numFmtId="0" fontId="0" fillId="0" borderId="20" xfId="0" applyBorder="1"/>
    <xf numFmtId="0" fontId="18" fillId="30" borderId="0" xfId="0" applyFont="1" applyFill="1" applyAlignment="1">
      <alignment horizontal="center"/>
    </xf>
    <xf numFmtId="0" fontId="0" fillId="31" borderId="0" xfId="0" applyFill="1" applyAlignment="1">
      <alignment horizontal="center"/>
    </xf>
    <xf numFmtId="0" fontId="0" fillId="24" borderId="0" xfId="0" applyFill="1"/>
    <xf numFmtId="0" fontId="18" fillId="32" borderId="0" xfId="0" applyFont="1" applyFill="1" applyAlignment="1">
      <alignment horizontal="center"/>
    </xf>
    <xf numFmtId="0" fontId="3" fillId="33" borderId="21" xfId="3" applyFill="1" applyBorder="1" applyAlignment="1">
      <alignment horizontal="left" vertical="center" indent="1"/>
    </xf>
    <xf numFmtId="0" fontId="3" fillId="0" borderId="22" xfId="3" applyBorder="1" applyAlignment="1">
      <alignment horizontal="left" vertical="center" wrapText="1"/>
    </xf>
    <xf numFmtId="0" fontId="18" fillId="24" borderId="0" xfId="0" applyFont="1" applyFill="1" applyAlignment="1">
      <alignment horizontal="center"/>
    </xf>
    <xf numFmtId="0" fontId="18" fillId="34" borderId="0" xfId="0" applyFont="1" applyFill="1" applyAlignment="1">
      <alignment horizontal="center"/>
    </xf>
  </cellXfs>
  <cellStyles count="5">
    <cellStyle name="Comma" xfId="1" builtinId="3"/>
    <cellStyle name="Hyperlink" xfId="3" builtinId="8"/>
    <cellStyle name="Hyperlink 2" xfId="4" xr:uid="{CD5BA291-F7AD-4CEC-BDD3-CD89371D96BC}"/>
    <cellStyle name="Normal" xfId="0" builtinId="0"/>
    <cellStyle name="Per cent" xfId="2" builtinId="5"/>
  </cellStyles>
  <dxfs count="557">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s>
  <tableStyles count="0" defaultTableStyle="TableStyleMedium2" defaultPivotStyle="PivotStyleLight16"/>
  <colors>
    <mruColors>
      <color rgb="FF7A84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image" Target="../media/image27.png"/><Relationship Id="rId117" Type="http://schemas.openxmlformats.org/officeDocument/2006/relationships/image" Target="../media/image118.gif"/><Relationship Id="rId21" Type="http://schemas.openxmlformats.org/officeDocument/2006/relationships/image" Target="../media/image22.png"/><Relationship Id="rId42" Type="http://schemas.openxmlformats.org/officeDocument/2006/relationships/image" Target="../media/image43.png"/><Relationship Id="rId47" Type="http://schemas.openxmlformats.org/officeDocument/2006/relationships/image" Target="../media/image48.png"/><Relationship Id="rId63" Type="http://schemas.openxmlformats.org/officeDocument/2006/relationships/image" Target="../media/image64.png"/><Relationship Id="rId68" Type="http://schemas.openxmlformats.org/officeDocument/2006/relationships/image" Target="../media/image69.png"/><Relationship Id="rId84" Type="http://schemas.openxmlformats.org/officeDocument/2006/relationships/image" Target="../media/image85.png"/><Relationship Id="rId89" Type="http://schemas.openxmlformats.org/officeDocument/2006/relationships/image" Target="../media/image90.png"/><Relationship Id="rId112" Type="http://schemas.openxmlformats.org/officeDocument/2006/relationships/image" Target="../media/image113.png"/><Relationship Id="rId16" Type="http://schemas.openxmlformats.org/officeDocument/2006/relationships/image" Target="../media/image17.png"/><Relationship Id="rId107" Type="http://schemas.openxmlformats.org/officeDocument/2006/relationships/image" Target="../media/image108.png"/><Relationship Id="rId11" Type="http://schemas.openxmlformats.org/officeDocument/2006/relationships/image" Target="../media/image12.png"/><Relationship Id="rId32" Type="http://schemas.openxmlformats.org/officeDocument/2006/relationships/image" Target="../media/image33.png"/><Relationship Id="rId37" Type="http://schemas.openxmlformats.org/officeDocument/2006/relationships/image" Target="../media/image38.png"/><Relationship Id="rId53" Type="http://schemas.openxmlformats.org/officeDocument/2006/relationships/image" Target="../media/image54.png"/><Relationship Id="rId58" Type="http://schemas.openxmlformats.org/officeDocument/2006/relationships/image" Target="../media/image59.png"/><Relationship Id="rId74" Type="http://schemas.openxmlformats.org/officeDocument/2006/relationships/image" Target="../media/image75.png"/><Relationship Id="rId79" Type="http://schemas.openxmlformats.org/officeDocument/2006/relationships/image" Target="../media/image80.png"/><Relationship Id="rId102" Type="http://schemas.openxmlformats.org/officeDocument/2006/relationships/image" Target="../media/image103.png"/><Relationship Id="rId123" Type="http://schemas.openxmlformats.org/officeDocument/2006/relationships/image" Target="../media/image124.gif"/><Relationship Id="rId5" Type="http://schemas.openxmlformats.org/officeDocument/2006/relationships/image" Target="../media/image6.png"/><Relationship Id="rId90" Type="http://schemas.openxmlformats.org/officeDocument/2006/relationships/image" Target="../media/image91.png"/><Relationship Id="rId95" Type="http://schemas.openxmlformats.org/officeDocument/2006/relationships/image" Target="../media/image96.png"/><Relationship Id="rId22" Type="http://schemas.openxmlformats.org/officeDocument/2006/relationships/image" Target="../media/image23.png"/><Relationship Id="rId27" Type="http://schemas.openxmlformats.org/officeDocument/2006/relationships/image" Target="../media/image28.png"/><Relationship Id="rId43" Type="http://schemas.openxmlformats.org/officeDocument/2006/relationships/image" Target="../media/image44.png"/><Relationship Id="rId48" Type="http://schemas.openxmlformats.org/officeDocument/2006/relationships/image" Target="../media/image49.png"/><Relationship Id="rId64" Type="http://schemas.openxmlformats.org/officeDocument/2006/relationships/image" Target="../media/image65.png"/><Relationship Id="rId69" Type="http://schemas.openxmlformats.org/officeDocument/2006/relationships/image" Target="../media/image70.png"/><Relationship Id="rId113" Type="http://schemas.openxmlformats.org/officeDocument/2006/relationships/image" Target="../media/image114.png"/><Relationship Id="rId118" Type="http://schemas.openxmlformats.org/officeDocument/2006/relationships/image" Target="../media/image119.gif"/><Relationship Id="rId80" Type="http://schemas.openxmlformats.org/officeDocument/2006/relationships/image" Target="../media/image81.png"/><Relationship Id="rId85" Type="http://schemas.openxmlformats.org/officeDocument/2006/relationships/image" Target="../media/image86.png"/><Relationship Id="rId12" Type="http://schemas.openxmlformats.org/officeDocument/2006/relationships/image" Target="../media/image13.gif"/><Relationship Id="rId17" Type="http://schemas.openxmlformats.org/officeDocument/2006/relationships/image" Target="../media/image18.png"/><Relationship Id="rId33" Type="http://schemas.openxmlformats.org/officeDocument/2006/relationships/image" Target="../media/image34.png"/><Relationship Id="rId38" Type="http://schemas.openxmlformats.org/officeDocument/2006/relationships/image" Target="../media/image39.png"/><Relationship Id="rId59" Type="http://schemas.openxmlformats.org/officeDocument/2006/relationships/image" Target="../media/image60.png"/><Relationship Id="rId103" Type="http://schemas.openxmlformats.org/officeDocument/2006/relationships/image" Target="../media/image104.png"/><Relationship Id="rId108" Type="http://schemas.openxmlformats.org/officeDocument/2006/relationships/image" Target="../media/image109.png"/><Relationship Id="rId124" Type="http://schemas.openxmlformats.org/officeDocument/2006/relationships/image" Target="../media/image125.gif"/><Relationship Id="rId54" Type="http://schemas.openxmlformats.org/officeDocument/2006/relationships/image" Target="../media/image55.png"/><Relationship Id="rId70" Type="http://schemas.openxmlformats.org/officeDocument/2006/relationships/image" Target="../media/image71.png"/><Relationship Id="rId75" Type="http://schemas.openxmlformats.org/officeDocument/2006/relationships/image" Target="../media/image76.png"/><Relationship Id="rId91" Type="http://schemas.openxmlformats.org/officeDocument/2006/relationships/image" Target="../media/image92.png"/><Relationship Id="rId96" Type="http://schemas.openxmlformats.org/officeDocument/2006/relationships/image" Target="../media/image97.png"/><Relationship Id="rId1" Type="http://schemas.openxmlformats.org/officeDocument/2006/relationships/image" Target="../media/image2.png"/><Relationship Id="rId6" Type="http://schemas.openxmlformats.org/officeDocument/2006/relationships/image" Target="../media/image7.png"/><Relationship Id="rId23" Type="http://schemas.openxmlformats.org/officeDocument/2006/relationships/image" Target="../media/image24.png"/><Relationship Id="rId28" Type="http://schemas.openxmlformats.org/officeDocument/2006/relationships/image" Target="../media/image29.png"/><Relationship Id="rId49" Type="http://schemas.openxmlformats.org/officeDocument/2006/relationships/image" Target="../media/image50.png"/><Relationship Id="rId114" Type="http://schemas.openxmlformats.org/officeDocument/2006/relationships/image" Target="../media/image115.png"/><Relationship Id="rId119" Type="http://schemas.openxmlformats.org/officeDocument/2006/relationships/image" Target="../media/image120.png"/><Relationship Id="rId44" Type="http://schemas.openxmlformats.org/officeDocument/2006/relationships/image" Target="../media/image45.png"/><Relationship Id="rId60" Type="http://schemas.openxmlformats.org/officeDocument/2006/relationships/image" Target="../media/image61.png"/><Relationship Id="rId65" Type="http://schemas.openxmlformats.org/officeDocument/2006/relationships/image" Target="../media/image66.png"/><Relationship Id="rId81" Type="http://schemas.openxmlformats.org/officeDocument/2006/relationships/image" Target="../media/image82.png"/><Relationship Id="rId86" Type="http://schemas.openxmlformats.org/officeDocument/2006/relationships/image" Target="../media/image87.png"/><Relationship Id="rId13" Type="http://schemas.openxmlformats.org/officeDocument/2006/relationships/image" Target="../media/image14.png"/><Relationship Id="rId18" Type="http://schemas.openxmlformats.org/officeDocument/2006/relationships/image" Target="../media/image19.png"/><Relationship Id="rId39" Type="http://schemas.openxmlformats.org/officeDocument/2006/relationships/image" Target="../media/image40.png"/><Relationship Id="rId109" Type="http://schemas.openxmlformats.org/officeDocument/2006/relationships/image" Target="../media/image110.png"/><Relationship Id="rId34" Type="http://schemas.openxmlformats.org/officeDocument/2006/relationships/image" Target="../media/image35.png"/><Relationship Id="rId50" Type="http://schemas.openxmlformats.org/officeDocument/2006/relationships/image" Target="../media/image51.png"/><Relationship Id="rId55" Type="http://schemas.openxmlformats.org/officeDocument/2006/relationships/image" Target="../media/image56.png"/><Relationship Id="rId76" Type="http://schemas.openxmlformats.org/officeDocument/2006/relationships/image" Target="../media/image77.png"/><Relationship Id="rId97" Type="http://schemas.openxmlformats.org/officeDocument/2006/relationships/image" Target="../media/image98.png"/><Relationship Id="rId104" Type="http://schemas.openxmlformats.org/officeDocument/2006/relationships/image" Target="../media/image105.png"/><Relationship Id="rId120" Type="http://schemas.openxmlformats.org/officeDocument/2006/relationships/image" Target="../media/image121.gif"/><Relationship Id="rId125" Type="http://schemas.openxmlformats.org/officeDocument/2006/relationships/image" Target="../media/image126.png"/><Relationship Id="rId7" Type="http://schemas.openxmlformats.org/officeDocument/2006/relationships/image" Target="../media/image8.png"/><Relationship Id="rId71" Type="http://schemas.openxmlformats.org/officeDocument/2006/relationships/image" Target="../media/image72.png"/><Relationship Id="rId92" Type="http://schemas.openxmlformats.org/officeDocument/2006/relationships/image" Target="../media/image93.png"/><Relationship Id="rId2" Type="http://schemas.openxmlformats.org/officeDocument/2006/relationships/image" Target="../media/image3.png"/><Relationship Id="rId29" Type="http://schemas.openxmlformats.org/officeDocument/2006/relationships/image" Target="../media/image30.png"/><Relationship Id="rId24" Type="http://schemas.openxmlformats.org/officeDocument/2006/relationships/image" Target="../media/image25.png"/><Relationship Id="rId40" Type="http://schemas.openxmlformats.org/officeDocument/2006/relationships/image" Target="../media/image41.png"/><Relationship Id="rId45" Type="http://schemas.openxmlformats.org/officeDocument/2006/relationships/image" Target="../media/image46.png"/><Relationship Id="rId66" Type="http://schemas.openxmlformats.org/officeDocument/2006/relationships/image" Target="../media/image67.png"/><Relationship Id="rId87" Type="http://schemas.openxmlformats.org/officeDocument/2006/relationships/image" Target="../media/image88.png"/><Relationship Id="rId110" Type="http://schemas.openxmlformats.org/officeDocument/2006/relationships/image" Target="../media/image111.png"/><Relationship Id="rId115" Type="http://schemas.openxmlformats.org/officeDocument/2006/relationships/image" Target="../media/image116.png"/><Relationship Id="rId61" Type="http://schemas.openxmlformats.org/officeDocument/2006/relationships/image" Target="../media/image62.png"/><Relationship Id="rId82" Type="http://schemas.openxmlformats.org/officeDocument/2006/relationships/image" Target="../media/image83.png"/><Relationship Id="rId19" Type="http://schemas.openxmlformats.org/officeDocument/2006/relationships/image" Target="../media/image20.png"/><Relationship Id="rId14" Type="http://schemas.openxmlformats.org/officeDocument/2006/relationships/image" Target="../media/image15.png"/><Relationship Id="rId30" Type="http://schemas.openxmlformats.org/officeDocument/2006/relationships/image" Target="../media/image31.png"/><Relationship Id="rId35" Type="http://schemas.openxmlformats.org/officeDocument/2006/relationships/image" Target="../media/image36.png"/><Relationship Id="rId56" Type="http://schemas.openxmlformats.org/officeDocument/2006/relationships/image" Target="../media/image57.png"/><Relationship Id="rId77" Type="http://schemas.openxmlformats.org/officeDocument/2006/relationships/image" Target="../media/image78.png"/><Relationship Id="rId100" Type="http://schemas.openxmlformats.org/officeDocument/2006/relationships/image" Target="../media/image101.png"/><Relationship Id="rId105" Type="http://schemas.openxmlformats.org/officeDocument/2006/relationships/image" Target="../media/image106.png"/><Relationship Id="rId126" Type="http://schemas.openxmlformats.org/officeDocument/2006/relationships/image" Target="../media/image127.png"/><Relationship Id="rId8" Type="http://schemas.openxmlformats.org/officeDocument/2006/relationships/image" Target="../media/image9.png"/><Relationship Id="rId51" Type="http://schemas.openxmlformats.org/officeDocument/2006/relationships/image" Target="../media/image52.png"/><Relationship Id="rId72" Type="http://schemas.openxmlformats.org/officeDocument/2006/relationships/image" Target="../media/image73.png"/><Relationship Id="rId93" Type="http://schemas.openxmlformats.org/officeDocument/2006/relationships/image" Target="../media/image94.png"/><Relationship Id="rId98" Type="http://schemas.openxmlformats.org/officeDocument/2006/relationships/image" Target="../media/image99.png"/><Relationship Id="rId121" Type="http://schemas.openxmlformats.org/officeDocument/2006/relationships/image" Target="../media/image122.gif"/><Relationship Id="rId3" Type="http://schemas.openxmlformats.org/officeDocument/2006/relationships/image" Target="../media/image4.svg"/><Relationship Id="rId25" Type="http://schemas.openxmlformats.org/officeDocument/2006/relationships/image" Target="../media/image26.png"/><Relationship Id="rId46" Type="http://schemas.openxmlformats.org/officeDocument/2006/relationships/image" Target="../media/image47.png"/><Relationship Id="rId67" Type="http://schemas.openxmlformats.org/officeDocument/2006/relationships/image" Target="../media/image68.png"/><Relationship Id="rId116" Type="http://schemas.openxmlformats.org/officeDocument/2006/relationships/image" Target="../media/image117.png"/><Relationship Id="rId20" Type="http://schemas.openxmlformats.org/officeDocument/2006/relationships/image" Target="../media/image21.png"/><Relationship Id="rId41" Type="http://schemas.openxmlformats.org/officeDocument/2006/relationships/image" Target="../media/image42.png"/><Relationship Id="rId62" Type="http://schemas.openxmlformats.org/officeDocument/2006/relationships/image" Target="../media/image63.png"/><Relationship Id="rId83" Type="http://schemas.openxmlformats.org/officeDocument/2006/relationships/image" Target="../media/image84.png"/><Relationship Id="rId88" Type="http://schemas.openxmlformats.org/officeDocument/2006/relationships/image" Target="../media/image89.png"/><Relationship Id="rId111" Type="http://schemas.openxmlformats.org/officeDocument/2006/relationships/image" Target="../media/image112.png"/><Relationship Id="rId15" Type="http://schemas.openxmlformats.org/officeDocument/2006/relationships/image" Target="../media/image16.png"/><Relationship Id="rId36" Type="http://schemas.openxmlformats.org/officeDocument/2006/relationships/image" Target="../media/image37.png"/><Relationship Id="rId57" Type="http://schemas.openxmlformats.org/officeDocument/2006/relationships/image" Target="../media/image58.png"/><Relationship Id="rId106" Type="http://schemas.openxmlformats.org/officeDocument/2006/relationships/image" Target="../media/image107.png"/><Relationship Id="rId10" Type="http://schemas.openxmlformats.org/officeDocument/2006/relationships/image" Target="../media/image11.png"/><Relationship Id="rId31" Type="http://schemas.openxmlformats.org/officeDocument/2006/relationships/image" Target="../media/image32.png"/><Relationship Id="rId52" Type="http://schemas.openxmlformats.org/officeDocument/2006/relationships/image" Target="../media/image53.png"/><Relationship Id="rId73" Type="http://schemas.openxmlformats.org/officeDocument/2006/relationships/image" Target="../media/image74.png"/><Relationship Id="rId78" Type="http://schemas.openxmlformats.org/officeDocument/2006/relationships/image" Target="../media/image79.png"/><Relationship Id="rId94" Type="http://schemas.openxmlformats.org/officeDocument/2006/relationships/image" Target="../media/image95.png"/><Relationship Id="rId99" Type="http://schemas.openxmlformats.org/officeDocument/2006/relationships/image" Target="../media/image100.png"/><Relationship Id="rId101" Type="http://schemas.openxmlformats.org/officeDocument/2006/relationships/image" Target="../media/image102.png"/><Relationship Id="rId122" Type="http://schemas.openxmlformats.org/officeDocument/2006/relationships/image" Target="../media/image123.gif"/><Relationship Id="rId4" Type="http://schemas.openxmlformats.org/officeDocument/2006/relationships/image" Target="../media/image5.png"/><Relationship Id="rId9"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image" Target="../media/image63.png"/><Relationship Id="rId13" Type="http://schemas.openxmlformats.org/officeDocument/2006/relationships/image" Target="../media/image68.png"/><Relationship Id="rId18" Type="http://schemas.openxmlformats.org/officeDocument/2006/relationships/image" Target="../media/image73.png"/><Relationship Id="rId3" Type="http://schemas.openxmlformats.org/officeDocument/2006/relationships/image" Target="../media/image58.png"/><Relationship Id="rId7" Type="http://schemas.openxmlformats.org/officeDocument/2006/relationships/image" Target="../media/image62.png"/><Relationship Id="rId12" Type="http://schemas.openxmlformats.org/officeDocument/2006/relationships/image" Target="../media/image67.png"/><Relationship Id="rId17" Type="http://schemas.openxmlformats.org/officeDocument/2006/relationships/image" Target="../media/image72.png"/><Relationship Id="rId2" Type="http://schemas.openxmlformats.org/officeDocument/2006/relationships/image" Target="../media/image57.png"/><Relationship Id="rId16" Type="http://schemas.openxmlformats.org/officeDocument/2006/relationships/image" Target="../media/image71.png"/><Relationship Id="rId20" Type="http://schemas.openxmlformats.org/officeDocument/2006/relationships/image" Target="../media/image116.png"/><Relationship Id="rId1" Type="http://schemas.openxmlformats.org/officeDocument/2006/relationships/image" Target="../media/image43.png"/><Relationship Id="rId6" Type="http://schemas.openxmlformats.org/officeDocument/2006/relationships/image" Target="../media/image61.png"/><Relationship Id="rId11" Type="http://schemas.openxmlformats.org/officeDocument/2006/relationships/image" Target="../media/image66.png"/><Relationship Id="rId5" Type="http://schemas.openxmlformats.org/officeDocument/2006/relationships/image" Target="../media/image60.png"/><Relationship Id="rId15" Type="http://schemas.openxmlformats.org/officeDocument/2006/relationships/image" Target="../media/image70.png"/><Relationship Id="rId10" Type="http://schemas.openxmlformats.org/officeDocument/2006/relationships/image" Target="../media/image65.png"/><Relationship Id="rId19" Type="http://schemas.openxmlformats.org/officeDocument/2006/relationships/image" Target="../media/image74.png"/><Relationship Id="rId4" Type="http://schemas.openxmlformats.org/officeDocument/2006/relationships/image" Target="../media/image59.png"/><Relationship Id="rId9" Type="http://schemas.openxmlformats.org/officeDocument/2006/relationships/image" Target="../media/image64.png"/><Relationship Id="rId14" Type="http://schemas.openxmlformats.org/officeDocument/2006/relationships/image" Target="../media/image69.png"/></Relationships>
</file>

<file path=xl/drawings/_rels/drawing3.xml.rels><?xml version="1.0" encoding="UTF-8" standalone="yes"?>
<Relationships xmlns="http://schemas.openxmlformats.org/package/2006/relationships"><Relationship Id="rId8" Type="http://schemas.openxmlformats.org/officeDocument/2006/relationships/image" Target="../media/image78.png"/><Relationship Id="rId13" Type="http://schemas.openxmlformats.org/officeDocument/2006/relationships/image" Target="../media/image83.png"/><Relationship Id="rId18" Type="http://schemas.openxmlformats.org/officeDocument/2006/relationships/image" Target="../media/image88.png"/><Relationship Id="rId26" Type="http://schemas.openxmlformats.org/officeDocument/2006/relationships/image" Target="../media/image96.png"/><Relationship Id="rId3" Type="http://schemas.openxmlformats.org/officeDocument/2006/relationships/image" Target="../media/image7.png"/><Relationship Id="rId21" Type="http://schemas.openxmlformats.org/officeDocument/2006/relationships/image" Target="../media/image91.png"/><Relationship Id="rId7" Type="http://schemas.openxmlformats.org/officeDocument/2006/relationships/image" Target="../media/image77.png"/><Relationship Id="rId12" Type="http://schemas.openxmlformats.org/officeDocument/2006/relationships/image" Target="../media/image82.png"/><Relationship Id="rId17" Type="http://schemas.openxmlformats.org/officeDocument/2006/relationships/image" Target="../media/image87.png"/><Relationship Id="rId25" Type="http://schemas.openxmlformats.org/officeDocument/2006/relationships/image" Target="../media/image95.png"/><Relationship Id="rId2" Type="http://schemas.openxmlformats.org/officeDocument/2006/relationships/image" Target="../media/image6.png"/><Relationship Id="rId16" Type="http://schemas.openxmlformats.org/officeDocument/2006/relationships/image" Target="../media/image86.png"/><Relationship Id="rId20" Type="http://schemas.openxmlformats.org/officeDocument/2006/relationships/image" Target="../media/image90.png"/><Relationship Id="rId29" Type="http://schemas.openxmlformats.org/officeDocument/2006/relationships/image" Target="../media/image99.png"/><Relationship Id="rId1" Type="http://schemas.openxmlformats.org/officeDocument/2006/relationships/image" Target="../media/image5.png"/><Relationship Id="rId6" Type="http://schemas.openxmlformats.org/officeDocument/2006/relationships/image" Target="../media/image76.png"/><Relationship Id="rId11" Type="http://schemas.openxmlformats.org/officeDocument/2006/relationships/image" Target="../media/image81.png"/><Relationship Id="rId24" Type="http://schemas.openxmlformats.org/officeDocument/2006/relationships/image" Target="../media/image94.png"/><Relationship Id="rId32" Type="http://schemas.openxmlformats.org/officeDocument/2006/relationships/image" Target="../media/image102.png"/><Relationship Id="rId5" Type="http://schemas.openxmlformats.org/officeDocument/2006/relationships/image" Target="../media/image75.png"/><Relationship Id="rId15" Type="http://schemas.openxmlformats.org/officeDocument/2006/relationships/image" Target="../media/image85.png"/><Relationship Id="rId23" Type="http://schemas.openxmlformats.org/officeDocument/2006/relationships/image" Target="../media/image93.png"/><Relationship Id="rId28" Type="http://schemas.openxmlformats.org/officeDocument/2006/relationships/image" Target="../media/image98.png"/><Relationship Id="rId10" Type="http://schemas.openxmlformats.org/officeDocument/2006/relationships/image" Target="../media/image80.png"/><Relationship Id="rId19" Type="http://schemas.openxmlformats.org/officeDocument/2006/relationships/image" Target="../media/image89.png"/><Relationship Id="rId31" Type="http://schemas.openxmlformats.org/officeDocument/2006/relationships/image" Target="../media/image101.png"/><Relationship Id="rId4" Type="http://schemas.openxmlformats.org/officeDocument/2006/relationships/image" Target="../media/image45.png"/><Relationship Id="rId9" Type="http://schemas.openxmlformats.org/officeDocument/2006/relationships/image" Target="../media/image79.png"/><Relationship Id="rId14" Type="http://schemas.openxmlformats.org/officeDocument/2006/relationships/image" Target="../media/image84.png"/><Relationship Id="rId22" Type="http://schemas.openxmlformats.org/officeDocument/2006/relationships/image" Target="../media/image92.png"/><Relationship Id="rId27" Type="http://schemas.openxmlformats.org/officeDocument/2006/relationships/image" Target="../media/image97.png"/><Relationship Id="rId30" Type="http://schemas.openxmlformats.org/officeDocument/2006/relationships/image" Target="../media/image10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6.png"/><Relationship Id="rId2" Type="http://schemas.openxmlformats.org/officeDocument/2006/relationships/image" Target="../media/image105.png"/><Relationship Id="rId1" Type="http://schemas.openxmlformats.org/officeDocument/2006/relationships/image" Target="../media/image47.png"/><Relationship Id="rId4" Type="http://schemas.openxmlformats.org/officeDocument/2006/relationships/image" Target="../media/image126.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5" Type="http://schemas.openxmlformats.org/officeDocument/2006/relationships/image" Target="../media/image107.png"/><Relationship Id="rId4" Type="http://schemas.openxmlformats.org/officeDocument/2006/relationships/image" Target="../media/image48.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5.png"/><Relationship Id="rId3" Type="http://schemas.openxmlformats.org/officeDocument/2006/relationships/image" Target="../media/image110.png"/><Relationship Id="rId7" Type="http://schemas.openxmlformats.org/officeDocument/2006/relationships/image" Target="../media/image114.png"/><Relationship Id="rId2" Type="http://schemas.openxmlformats.org/officeDocument/2006/relationships/image" Target="../media/image55.png"/><Relationship Id="rId1" Type="http://schemas.openxmlformats.org/officeDocument/2006/relationships/image" Target="../media/image18.png"/><Relationship Id="rId6" Type="http://schemas.openxmlformats.org/officeDocument/2006/relationships/image" Target="../media/image113.png"/><Relationship Id="rId5" Type="http://schemas.openxmlformats.org/officeDocument/2006/relationships/image" Target="../media/image112.png"/><Relationship Id="rId4" Type="http://schemas.openxmlformats.org/officeDocument/2006/relationships/image" Target="../media/image111.png"/></Relationships>
</file>

<file path=xl/drawings/_rels/drawing7.xml.rels><?xml version="1.0" encoding="UTF-8" standalone="yes"?>
<Relationships xmlns="http://schemas.openxmlformats.org/package/2006/relationships"><Relationship Id="rId8" Type="http://schemas.openxmlformats.org/officeDocument/2006/relationships/image" Target="../media/image26.png"/><Relationship Id="rId13" Type="http://schemas.openxmlformats.org/officeDocument/2006/relationships/image" Target="../media/image31.png"/><Relationship Id="rId18" Type="http://schemas.openxmlformats.org/officeDocument/2006/relationships/image" Target="../media/image36.png"/><Relationship Id="rId3" Type="http://schemas.openxmlformats.org/officeDocument/2006/relationships/image" Target="../media/image21.png"/><Relationship Id="rId21" Type="http://schemas.openxmlformats.org/officeDocument/2006/relationships/image" Target="../media/image39.png"/><Relationship Id="rId7" Type="http://schemas.openxmlformats.org/officeDocument/2006/relationships/image" Target="../media/image25.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56.png"/><Relationship Id="rId2" Type="http://schemas.openxmlformats.org/officeDocument/2006/relationships/image" Target="../media/image20.png"/><Relationship Id="rId16" Type="http://schemas.openxmlformats.org/officeDocument/2006/relationships/image" Target="../media/image34.png"/><Relationship Id="rId20" Type="http://schemas.openxmlformats.org/officeDocument/2006/relationships/image" Target="../media/image38.png"/><Relationship Id="rId1" Type="http://schemas.openxmlformats.org/officeDocument/2006/relationships/image" Target="../media/image19.png"/><Relationship Id="rId6" Type="http://schemas.openxmlformats.org/officeDocument/2006/relationships/image" Target="../media/image24.png"/><Relationship Id="rId11" Type="http://schemas.openxmlformats.org/officeDocument/2006/relationships/image" Target="../media/image29.png"/><Relationship Id="rId24" Type="http://schemas.openxmlformats.org/officeDocument/2006/relationships/image" Target="../media/image42.png"/><Relationship Id="rId5" Type="http://schemas.openxmlformats.org/officeDocument/2006/relationships/image" Target="../media/image23.png"/><Relationship Id="rId15" Type="http://schemas.openxmlformats.org/officeDocument/2006/relationships/image" Target="../media/image33.png"/><Relationship Id="rId23" Type="http://schemas.openxmlformats.org/officeDocument/2006/relationships/image" Target="../media/image41.png"/><Relationship Id="rId10" Type="http://schemas.openxmlformats.org/officeDocument/2006/relationships/image" Target="../media/image28.png"/><Relationship Id="rId19" Type="http://schemas.openxmlformats.org/officeDocument/2006/relationships/image" Target="../media/image37.png"/><Relationship Id="rId4" Type="http://schemas.openxmlformats.org/officeDocument/2006/relationships/image" Target="../media/image22.png"/><Relationship Id="rId9" Type="http://schemas.openxmlformats.org/officeDocument/2006/relationships/image" Target="../media/image27.png"/><Relationship Id="rId14" Type="http://schemas.openxmlformats.org/officeDocument/2006/relationships/image" Target="../media/image32.png"/><Relationship Id="rId22" Type="http://schemas.openxmlformats.org/officeDocument/2006/relationships/image" Target="../media/image4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Replace break</a:t>
              </a:r>
            </a:p>
          </xdr:txBody>
        </xdr:sp>
        <xdr:clientData fPrintsWithSheet="0"/>
      </xdr:twoCellAnchor>
    </mc:Choice>
    <mc:Fallback/>
  </mc:AlternateContent>
  <xdr:twoCellAnchor>
    <xdr:from>
      <xdr:col>1</xdr:col>
      <xdr:colOff>36576</xdr:colOff>
      <xdr:row>20</xdr:row>
      <xdr:rowOff>24384</xdr:rowOff>
    </xdr:from>
    <xdr:to>
      <xdr:col>1</xdr:col>
      <xdr:colOff>694944</xdr:colOff>
      <xdr:row>20</xdr:row>
      <xdr:rowOff>463296</xdr:rowOff>
    </xdr:to>
    <xdr:pic>
      <xdr:nvPicPr>
        <xdr:cNvPr id="3" name="Picture 2">
          <a:extLst>
            <a:ext uri="{FF2B5EF4-FFF2-40B4-BE49-F238E27FC236}">
              <a16:creationId xmlns:a16="http://schemas.microsoft.com/office/drawing/2014/main" id="{C2B9EC3C-4734-57BA-48EF-78BAA4FFB71F}"/>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33216" y="51206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21</xdr:row>
      <xdr:rowOff>24384</xdr:rowOff>
    </xdr:from>
    <xdr:to>
      <xdr:col>1</xdr:col>
      <xdr:colOff>694944</xdr:colOff>
      <xdr:row>21</xdr:row>
      <xdr:rowOff>463296</xdr:rowOff>
    </xdr:to>
    <xdr:pic>
      <xdr:nvPicPr>
        <xdr:cNvPr id="5" name="Graphic 4">
          <a:extLst>
            <a:ext uri="{FF2B5EF4-FFF2-40B4-BE49-F238E27FC236}">
              <a16:creationId xmlns:a16="http://schemas.microsoft.com/office/drawing/2014/main" id="{C14FE0EF-61E6-5C06-B685-A692E920B63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633216" y="999744"/>
          <a:ext cx="658368" cy="438912"/>
        </a:xfrm>
        <a:prstGeom prst="rect">
          <a:avLst/>
        </a:prstGeom>
      </xdr:spPr>
    </xdr:pic>
    <xdr:clientData/>
  </xdr:twoCellAnchor>
  <xdr:twoCellAnchor>
    <xdr:from>
      <xdr:col>1</xdr:col>
      <xdr:colOff>36576</xdr:colOff>
      <xdr:row>32</xdr:row>
      <xdr:rowOff>24384</xdr:rowOff>
    </xdr:from>
    <xdr:to>
      <xdr:col>1</xdr:col>
      <xdr:colOff>694944</xdr:colOff>
      <xdr:row>32</xdr:row>
      <xdr:rowOff>463296</xdr:rowOff>
    </xdr:to>
    <xdr:pic>
      <xdr:nvPicPr>
        <xdr:cNvPr id="7" name="Picture 6">
          <a:extLst>
            <a:ext uri="{FF2B5EF4-FFF2-40B4-BE49-F238E27FC236}">
              <a16:creationId xmlns:a16="http://schemas.microsoft.com/office/drawing/2014/main" id="{C306FE40-3E84-073A-B0BE-95E96F5CD5DC}"/>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33216" y="14874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42</xdr:row>
      <xdr:rowOff>24384</xdr:rowOff>
    </xdr:from>
    <xdr:to>
      <xdr:col>1</xdr:col>
      <xdr:colOff>694944</xdr:colOff>
      <xdr:row>42</xdr:row>
      <xdr:rowOff>463296</xdr:rowOff>
    </xdr:to>
    <xdr:pic>
      <xdr:nvPicPr>
        <xdr:cNvPr id="9" name="Picture 8">
          <a:extLst>
            <a:ext uri="{FF2B5EF4-FFF2-40B4-BE49-F238E27FC236}">
              <a16:creationId xmlns:a16="http://schemas.microsoft.com/office/drawing/2014/main" id="{4F391521-3F2B-031D-EA99-5D8E7D30A6E6}"/>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633216" y="19751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50</xdr:row>
      <xdr:rowOff>24384</xdr:rowOff>
    </xdr:from>
    <xdr:to>
      <xdr:col>1</xdr:col>
      <xdr:colOff>694944</xdr:colOff>
      <xdr:row>50</xdr:row>
      <xdr:rowOff>463296</xdr:rowOff>
    </xdr:to>
    <xdr:pic>
      <xdr:nvPicPr>
        <xdr:cNvPr id="11" name="Picture 10">
          <a:extLst>
            <a:ext uri="{FF2B5EF4-FFF2-40B4-BE49-F238E27FC236}">
              <a16:creationId xmlns:a16="http://schemas.microsoft.com/office/drawing/2014/main" id="{52D315FC-6449-F964-28EF-AE7BFEAE2FE8}"/>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633216" y="24627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60</xdr:row>
      <xdr:rowOff>24384</xdr:rowOff>
    </xdr:from>
    <xdr:to>
      <xdr:col>1</xdr:col>
      <xdr:colOff>694944</xdr:colOff>
      <xdr:row>60</xdr:row>
      <xdr:rowOff>463296</xdr:rowOff>
    </xdr:to>
    <xdr:pic>
      <xdr:nvPicPr>
        <xdr:cNvPr id="13" name="Picture 12">
          <a:extLst>
            <a:ext uri="{FF2B5EF4-FFF2-40B4-BE49-F238E27FC236}">
              <a16:creationId xmlns:a16="http://schemas.microsoft.com/office/drawing/2014/main" id="{D7A202FB-BEB7-D6FE-8658-10B59A4CF83E}"/>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633216" y="295046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62</xdr:row>
      <xdr:rowOff>24384</xdr:rowOff>
    </xdr:from>
    <xdr:to>
      <xdr:col>1</xdr:col>
      <xdr:colOff>694944</xdr:colOff>
      <xdr:row>62</xdr:row>
      <xdr:rowOff>463296</xdr:rowOff>
    </xdr:to>
    <xdr:pic>
      <xdr:nvPicPr>
        <xdr:cNvPr id="15" name="Picture 14">
          <a:extLst>
            <a:ext uri="{FF2B5EF4-FFF2-40B4-BE49-F238E27FC236}">
              <a16:creationId xmlns:a16="http://schemas.microsoft.com/office/drawing/2014/main" id="{A500D1E7-2CC4-AEEB-EFA0-17CE3714726F}"/>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33216" y="34381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69</xdr:row>
      <xdr:rowOff>24384</xdr:rowOff>
    </xdr:from>
    <xdr:to>
      <xdr:col>1</xdr:col>
      <xdr:colOff>694944</xdr:colOff>
      <xdr:row>69</xdr:row>
      <xdr:rowOff>463296</xdr:rowOff>
    </xdr:to>
    <xdr:pic>
      <xdr:nvPicPr>
        <xdr:cNvPr id="17" name="Picture 16">
          <a:extLst>
            <a:ext uri="{FF2B5EF4-FFF2-40B4-BE49-F238E27FC236}">
              <a16:creationId xmlns:a16="http://schemas.microsoft.com/office/drawing/2014/main" id="{5C02D4EF-0B45-9C31-53C5-55AC1080B342}"/>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633216" y="39258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70</xdr:row>
      <xdr:rowOff>24384</xdr:rowOff>
    </xdr:from>
    <xdr:to>
      <xdr:col>1</xdr:col>
      <xdr:colOff>694944</xdr:colOff>
      <xdr:row>70</xdr:row>
      <xdr:rowOff>463296</xdr:rowOff>
    </xdr:to>
    <xdr:pic>
      <xdr:nvPicPr>
        <xdr:cNvPr id="19" name="Picture 18">
          <a:extLst>
            <a:ext uri="{FF2B5EF4-FFF2-40B4-BE49-F238E27FC236}">
              <a16:creationId xmlns:a16="http://schemas.microsoft.com/office/drawing/2014/main" id="{5F894C5C-825F-5564-6C28-88FE3D5D8BCC}"/>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633216" y="44135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71</xdr:row>
      <xdr:rowOff>24384</xdr:rowOff>
    </xdr:from>
    <xdr:to>
      <xdr:col>1</xdr:col>
      <xdr:colOff>694944</xdr:colOff>
      <xdr:row>71</xdr:row>
      <xdr:rowOff>463296</xdr:rowOff>
    </xdr:to>
    <xdr:pic>
      <xdr:nvPicPr>
        <xdr:cNvPr id="21" name="Picture 20">
          <a:extLst>
            <a:ext uri="{FF2B5EF4-FFF2-40B4-BE49-F238E27FC236}">
              <a16:creationId xmlns:a16="http://schemas.microsoft.com/office/drawing/2014/main" id="{6CDF2490-31B6-D7D0-25D2-675D1C4875FC}"/>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633216" y="49011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73</xdr:row>
      <xdr:rowOff>24384</xdr:rowOff>
    </xdr:from>
    <xdr:to>
      <xdr:col>1</xdr:col>
      <xdr:colOff>694944</xdr:colOff>
      <xdr:row>73</xdr:row>
      <xdr:rowOff>463296</xdr:rowOff>
    </xdr:to>
    <xdr:pic>
      <xdr:nvPicPr>
        <xdr:cNvPr id="25" name="Picture 24">
          <a:extLst>
            <a:ext uri="{FF2B5EF4-FFF2-40B4-BE49-F238E27FC236}">
              <a16:creationId xmlns:a16="http://schemas.microsoft.com/office/drawing/2014/main" id="{2668F4EE-6321-8E2C-04F4-C6F20A66A8A4}"/>
            </a:ext>
          </a:extLst>
        </xdr:cNvPr>
        <xdr:cNvPicPr>
          <a:picLocks/>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633216" y="538886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74</xdr:row>
      <xdr:rowOff>24384</xdr:rowOff>
    </xdr:from>
    <xdr:to>
      <xdr:col>1</xdr:col>
      <xdr:colOff>694944</xdr:colOff>
      <xdr:row>74</xdr:row>
      <xdr:rowOff>463296</xdr:rowOff>
    </xdr:to>
    <xdr:pic>
      <xdr:nvPicPr>
        <xdr:cNvPr id="27" name="Picture 26">
          <a:extLst>
            <a:ext uri="{FF2B5EF4-FFF2-40B4-BE49-F238E27FC236}">
              <a16:creationId xmlns:a16="http://schemas.microsoft.com/office/drawing/2014/main" id="{C8DAB93E-3F9D-643C-B852-2D8B92AF1A6C}"/>
            </a:ext>
          </a:extLst>
        </xdr:cNvPr>
        <xdr:cNvPicPr>
          <a:picLocks/>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633216" y="58765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75</xdr:row>
      <xdr:rowOff>24384</xdr:rowOff>
    </xdr:from>
    <xdr:to>
      <xdr:col>1</xdr:col>
      <xdr:colOff>694944</xdr:colOff>
      <xdr:row>75</xdr:row>
      <xdr:rowOff>463296</xdr:rowOff>
    </xdr:to>
    <xdr:pic>
      <xdr:nvPicPr>
        <xdr:cNvPr id="29" name="Picture 28">
          <a:extLst>
            <a:ext uri="{FF2B5EF4-FFF2-40B4-BE49-F238E27FC236}">
              <a16:creationId xmlns:a16="http://schemas.microsoft.com/office/drawing/2014/main" id="{3BC354A1-E96A-C41F-06C3-800725E2D813}"/>
            </a:ext>
          </a:extLst>
        </xdr:cNvPr>
        <xdr:cNvPicPr>
          <a:picLocks/>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633216" y="63642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79</xdr:row>
      <xdr:rowOff>24384</xdr:rowOff>
    </xdr:from>
    <xdr:to>
      <xdr:col>1</xdr:col>
      <xdr:colOff>694944</xdr:colOff>
      <xdr:row>79</xdr:row>
      <xdr:rowOff>463296</xdr:rowOff>
    </xdr:to>
    <xdr:pic>
      <xdr:nvPicPr>
        <xdr:cNvPr id="31" name="Picture 30">
          <a:extLst>
            <a:ext uri="{FF2B5EF4-FFF2-40B4-BE49-F238E27FC236}">
              <a16:creationId xmlns:a16="http://schemas.microsoft.com/office/drawing/2014/main" id="{99FD4996-94B2-38E9-D7A4-6974E2FB920A}"/>
            </a:ext>
          </a:extLst>
        </xdr:cNvPr>
        <xdr:cNvPicPr>
          <a:picLocks/>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633216" y="68519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80</xdr:row>
      <xdr:rowOff>24384</xdr:rowOff>
    </xdr:from>
    <xdr:to>
      <xdr:col>1</xdr:col>
      <xdr:colOff>694944</xdr:colOff>
      <xdr:row>80</xdr:row>
      <xdr:rowOff>463296</xdr:rowOff>
    </xdr:to>
    <xdr:pic>
      <xdr:nvPicPr>
        <xdr:cNvPr id="33" name="Picture 32">
          <a:extLst>
            <a:ext uri="{FF2B5EF4-FFF2-40B4-BE49-F238E27FC236}">
              <a16:creationId xmlns:a16="http://schemas.microsoft.com/office/drawing/2014/main" id="{43E8F815-D18D-630A-4711-91B4A18C2D85}"/>
            </a:ext>
          </a:extLst>
        </xdr:cNvPr>
        <xdr:cNvPicPr>
          <a:picLocks/>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633216" y="73395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87</xdr:row>
      <xdr:rowOff>24384</xdr:rowOff>
    </xdr:from>
    <xdr:to>
      <xdr:col>1</xdr:col>
      <xdr:colOff>694944</xdr:colOff>
      <xdr:row>87</xdr:row>
      <xdr:rowOff>463296</xdr:rowOff>
    </xdr:to>
    <xdr:pic>
      <xdr:nvPicPr>
        <xdr:cNvPr id="35" name="Picture 34">
          <a:extLst>
            <a:ext uri="{FF2B5EF4-FFF2-40B4-BE49-F238E27FC236}">
              <a16:creationId xmlns:a16="http://schemas.microsoft.com/office/drawing/2014/main" id="{FD821028-0619-E706-79A7-F2F04BCDBCB4}"/>
            </a:ext>
          </a:extLst>
        </xdr:cNvPr>
        <xdr:cNvPicPr>
          <a:picLocks/>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633216" y="782726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88</xdr:row>
      <xdr:rowOff>24384</xdr:rowOff>
    </xdr:from>
    <xdr:to>
      <xdr:col>1</xdr:col>
      <xdr:colOff>694944</xdr:colOff>
      <xdr:row>88</xdr:row>
      <xdr:rowOff>463296</xdr:rowOff>
    </xdr:to>
    <xdr:pic>
      <xdr:nvPicPr>
        <xdr:cNvPr id="37" name="Picture 36">
          <a:extLst>
            <a:ext uri="{FF2B5EF4-FFF2-40B4-BE49-F238E27FC236}">
              <a16:creationId xmlns:a16="http://schemas.microsoft.com/office/drawing/2014/main" id="{774101D4-5F7E-AE65-6A61-412E519F008A}"/>
            </a:ext>
          </a:extLst>
        </xdr:cNvPr>
        <xdr:cNvPicPr>
          <a:picLocks/>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633216" y="83149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89</xdr:row>
      <xdr:rowOff>24384</xdr:rowOff>
    </xdr:from>
    <xdr:to>
      <xdr:col>1</xdr:col>
      <xdr:colOff>694944</xdr:colOff>
      <xdr:row>89</xdr:row>
      <xdr:rowOff>463296</xdr:rowOff>
    </xdr:to>
    <xdr:pic>
      <xdr:nvPicPr>
        <xdr:cNvPr id="39" name="Picture 38">
          <a:extLst>
            <a:ext uri="{FF2B5EF4-FFF2-40B4-BE49-F238E27FC236}">
              <a16:creationId xmlns:a16="http://schemas.microsoft.com/office/drawing/2014/main" id="{BEA9BE50-62FC-82EA-ABF9-5C56C20F16A6}"/>
            </a:ext>
          </a:extLst>
        </xdr:cNvPr>
        <xdr:cNvPicPr>
          <a:picLocks/>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633216" y="88026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90</xdr:row>
      <xdr:rowOff>24384</xdr:rowOff>
    </xdr:from>
    <xdr:to>
      <xdr:col>1</xdr:col>
      <xdr:colOff>694944</xdr:colOff>
      <xdr:row>90</xdr:row>
      <xdr:rowOff>463296</xdr:rowOff>
    </xdr:to>
    <xdr:pic>
      <xdr:nvPicPr>
        <xdr:cNvPr id="41" name="Picture 40">
          <a:extLst>
            <a:ext uri="{FF2B5EF4-FFF2-40B4-BE49-F238E27FC236}">
              <a16:creationId xmlns:a16="http://schemas.microsoft.com/office/drawing/2014/main" id="{495FF757-1518-98E6-C24D-CCC6E3CCB368}"/>
            </a:ext>
          </a:extLst>
        </xdr:cNvPr>
        <xdr:cNvPicPr>
          <a:picLocks/>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633216" y="92903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91</xdr:row>
      <xdr:rowOff>24384</xdr:rowOff>
    </xdr:from>
    <xdr:to>
      <xdr:col>1</xdr:col>
      <xdr:colOff>694944</xdr:colOff>
      <xdr:row>91</xdr:row>
      <xdr:rowOff>463296</xdr:rowOff>
    </xdr:to>
    <xdr:pic>
      <xdr:nvPicPr>
        <xdr:cNvPr id="43" name="Picture 42">
          <a:extLst>
            <a:ext uri="{FF2B5EF4-FFF2-40B4-BE49-F238E27FC236}">
              <a16:creationId xmlns:a16="http://schemas.microsoft.com/office/drawing/2014/main" id="{767C8188-BD1B-EB86-6179-5500A157C14A}"/>
            </a:ext>
          </a:extLst>
        </xdr:cNvPr>
        <xdr:cNvPicPr>
          <a:picLocks/>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633216" y="97779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92</xdr:row>
      <xdr:rowOff>24384</xdr:rowOff>
    </xdr:from>
    <xdr:to>
      <xdr:col>1</xdr:col>
      <xdr:colOff>694944</xdr:colOff>
      <xdr:row>92</xdr:row>
      <xdr:rowOff>463296</xdr:rowOff>
    </xdr:to>
    <xdr:pic>
      <xdr:nvPicPr>
        <xdr:cNvPr id="45" name="Picture 44">
          <a:extLst>
            <a:ext uri="{FF2B5EF4-FFF2-40B4-BE49-F238E27FC236}">
              <a16:creationId xmlns:a16="http://schemas.microsoft.com/office/drawing/2014/main" id="{76E0F701-D6D8-9B4B-B0E1-3A209E53CC79}"/>
            </a:ext>
          </a:extLst>
        </xdr:cNvPr>
        <xdr:cNvPicPr>
          <a:picLocks/>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3633216" y="1026566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93</xdr:row>
      <xdr:rowOff>24384</xdr:rowOff>
    </xdr:from>
    <xdr:to>
      <xdr:col>1</xdr:col>
      <xdr:colOff>694944</xdr:colOff>
      <xdr:row>93</xdr:row>
      <xdr:rowOff>463296</xdr:rowOff>
    </xdr:to>
    <xdr:pic>
      <xdr:nvPicPr>
        <xdr:cNvPr id="47" name="Picture 46">
          <a:extLst>
            <a:ext uri="{FF2B5EF4-FFF2-40B4-BE49-F238E27FC236}">
              <a16:creationId xmlns:a16="http://schemas.microsoft.com/office/drawing/2014/main" id="{CE774D91-829E-0CE3-E4AB-EBED444CF845}"/>
            </a:ext>
          </a:extLst>
        </xdr:cNvPr>
        <xdr:cNvPicPr>
          <a:picLocks/>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3633216" y="107533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94</xdr:row>
      <xdr:rowOff>24384</xdr:rowOff>
    </xdr:from>
    <xdr:to>
      <xdr:col>1</xdr:col>
      <xdr:colOff>694944</xdr:colOff>
      <xdr:row>94</xdr:row>
      <xdr:rowOff>463296</xdr:rowOff>
    </xdr:to>
    <xdr:pic>
      <xdr:nvPicPr>
        <xdr:cNvPr id="49" name="Picture 48">
          <a:extLst>
            <a:ext uri="{FF2B5EF4-FFF2-40B4-BE49-F238E27FC236}">
              <a16:creationId xmlns:a16="http://schemas.microsoft.com/office/drawing/2014/main" id="{A2175165-2ADD-0E3F-CD2C-246FDFD8A0A7}"/>
            </a:ext>
          </a:extLst>
        </xdr:cNvPr>
        <xdr:cNvPicPr>
          <a:picLocks/>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3633216" y="112410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95</xdr:row>
      <xdr:rowOff>24384</xdr:rowOff>
    </xdr:from>
    <xdr:to>
      <xdr:col>1</xdr:col>
      <xdr:colOff>694944</xdr:colOff>
      <xdr:row>95</xdr:row>
      <xdr:rowOff>463296</xdr:rowOff>
    </xdr:to>
    <xdr:pic>
      <xdr:nvPicPr>
        <xdr:cNvPr id="51" name="Picture 50">
          <a:extLst>
            <a:ext uri="{FF2B5EF4-FFF2-40B4-BE49-F238E27FC236}">
              <a16:creationId xmlns:a16="http://schemas.microsoft.com/office/drawing/2014/main" id="{3C518A71-587A-5558-0885-068D35C40D5E}"/>
            </a:ext>
          </a:extLst>
        </xdr:cNvPr>
        <xdr:cNvPicPr>
          <a:picLocks/>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633216" y="117287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96</xdr:row>
      <xdr:rowOff>24384</xdr:rowOff>
    </xdr:from>
    <xdr:to>
      <xdr:col>1</xdr:col>
      <xdr:colOff>694944</xdr:colOff>
      <xdr:row>96</xdr:row>
      <xdr:rowOff>463296</xdr:rowOff>
    </xdr:to>
    <xdr:pic>
      <xdr:nvPicPr>
        <xdr:cNvPr id="53" name="Picture 52">
          <a:extLst>
            <a:ext uri="{FF2B5EF4-FFF2-40B4-BE49-F238E27FC236}">
              <a16:creationId xmlns:a16="http://schemas.microsoft.com/office/drawing/2014/main" id="{D84FB86E-5D63-248A-B03F-5E96EAE95611}"/>
            </a:ext>
          </a:extLst>
        </xdr:cNvPr>
        <xdr:cNvPicPr>
          <a:picLocks/>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3633216" y="122163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97</xdr:row>
      <xdr:rowOff>24384</xdr:rowOff>
    </xdr:from>
    <xdr:to>
      <xdr:col>1</xdr:col>
      <xdr:colOff>694944</xdr:colOff>
      <xdr:row>97</xdr:row>
      <xdr:rowOff>463296</xdr:rowOff>
    </xdr:to>
    <xdr:pic>
      <xdr:nvPicPr>
        <xdr:cNvPr id="55" name="Picture 54">
          <a:extLst>
            <a:ext uri="{FF2B5EF4-FFF2-40B4-BE49-F238E27FC236}">
              <a16:creationId xmlns:a16="http://schemas.microsoft.com/office/drawing/2014/main" id="{CEA75168-BC79-AB90-247D-0A02823A00CE}"/>
            </a:ext>
          </a:extLst>
        </xdr:cNvPr>
        <xdr:cNvPicPr>
          <a:picLocks/>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3633216" y="1270406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98</xdr:row>
      <xdr:rowOff>24384</xdr:rowOff>
    </xdr:from>
    <xdr:to>
      <xdr:col>1</xdr:col>
      <xdr:colOff>694944</xdr:colOff>
      <xdr:row>98</xdr:row>
      <xdr:rowOff>463296</xdr:rowOff>
    </xdr:to>
    <xdr:pic>
      <xdr:nvPicPr>
        <xdr:cNvPr id="57" name="Picture 56">
          <a:extLst>
            <a:ext uri="{FF2B5EF4-FFF2-40B4-BE49-F238E27FC236}">
              <a16:creationId xmlns:a16="http://schemas.microsoft.com/office/drawing/2014/main" id="{47B3C2C9-8AB8-E51C-1C15-17D42BCDCDBE}"/>
            </a:ext>
          </a:extLst>
        </xdr:cNvPr>
        <xdr:cNvPicPr>
          <a:picLocks/>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3633216" y="131917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99</xdr:row>
      <xdr:rowOff>24384</xdr:rowOff>
    </xdr:from>
    <xdr:to>
      <xdr:col>1</xdr:col>
      <xdr:colOff>694944</xdr:colOff>
      <xdr:row>99</xdr:row>
      <xdr:rowOff>463296</xdr:rowOff>
    </xdr:to>
    <xdr:pic>
      <xdr:nvPicPr>
        <xdr:cNvPr id="59" name="Picture 58">
          <a:extLst>
            <a:ext uri="{FF2B5EF4-FFF2-40B4-BE49-F238E27FC236}">
              <a16:creationId xmlns:a16="http://schemas.microsoft.com/office/drawing/2014/main" id="{29AF194A-3575-32FE-D97D-BEB313633058}"/>
            </a:ext>
          </a:extLst>
        </xdr:cNvPr>
        <xdr:cNvPicPr>
          <a:picLocks/>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3633216" y="136794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100</xdr:row>
      <xdr:rowOff>24384</xdr:rowOff>
    </xdr:from>
    <xdr:to>
      <xdr:col>1</xdr:col>
      <xdr:colOff>694944</xdr:colOff>
      <xdr:row>100</xdr:row>
      <xdr:rowOff>463296</xdr:rowOff>
    </xdr:to>
    <xdr:pic>
      <xdr:nvPicPr>
        <xdr:cNvPr id="61" name="Picture 60">
          <a:extLst>
            <a:ext uri="{FF2B5EF4-FFF2-40B4-BE49-F238E27FC236}">
              <a16:creationId xmlns:a16="http://schemas.microsoft.com/office/drawing/2014/main" id="{9B4666A0-FC3A-A684-4B6C-F56DBF542E95}"/>
            </a:ext>
          </a:extLst>
        </xdr:cNvPr>
        <xdr:cNvPicPr>
          <a:picLocks/>
        </xdr:cNvPicPr>
      </xdr:nvPicPr>
      <xdr:blipFill>
        <a:blip xmlns:r="http://schemas.openxmlformats.org/officeDocument/2006/relationships" r:embed="rId30" cstate="print">
          <a:extLst>
            <a:ext uri="{28A0092B-C50C-407E-A947-70E740481C1C}">
              <a14:useLocalDpi xmlns:a14="http://schemas.microsoft.com/office/drawing/2010/main" val="0"/>
            </a:ext>
          </a:extLst>
        </a:blip>
        <a:stretch>
          <a:fillRect/>
        </a:stretch>
      </xdr:blipFill>
      <xdr:spPr>
        <a:xfrm>
          <a:off x="3633216" y="141671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101</xdr:row>
      <xdr:rowOff>24385</xdr:rowOff>
    </xdr:from>
    <xdr:to>
      <xdr:col>1</xdr:col>
      <xdr:colOff>694944</xdr:colOff>
      <xdr:row>101</xdr:row>
      <xdr:rowOff>463297</xdr:rowOff>
    </xdr:to>
    <xdr:pic>
      <xdr:nvPicPr>
        <xdr:cNvPr id="63" name="Picture 62">
          <a:extLst>
            <a:ext uri="{FF2B5EF4-FFF2-40B4-BE49-F238E27FC236}">
              <a16:creationId xmlns:a16="http://schemas.microsoft.com/office/drawing/2014/main" id="{4C5457B0-489F-2302-97A2-76FAA12DA79E}"/>
            </a:ext>
          </a:extLst>
        </xdr:cNvPr>
        <xdr:cNvPicPr>
          <a:picLocks/>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3633216" y="1465478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102</xdr:row>
      <xdr:rowOff>24383</xdr:rowOff>
    </xdr:from>
    <xdr:to>
      <xdr:col>1</xdr:col>
      <xdr:colOff>694944</xdr:colOff>
      <xdr:row>102</xdr:row>
      <xdr:rowOff>463295</xdr:rowOff>
    </xdr:to>
    <xdr:pic>
      <xdr:nvPicPr>
        <xdr:cNvPr id="1345" name="Picture 1344">
          <a:extLst>
            <a:ext uri="{FF2B5EF4-FFF2-40B4-BE49-F238E27FC236}">
              <a16:creationId xmlns:a16="http://schemas.microsoft.com/office/drawing/2014/main" id="{2306A8B0-3C7A-765A-E6AA-A11221E4C240}"/>
            </a:ext>
          </a:extLst>
        </xdr:cNvPr>
        <xdr:cNvPicPr>
          <a:picLocks/>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3633216" y="151424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103</xdr:row>
      <xdr:rowOff>24384</xdr:rowOff>
    </xdr:from>
    <xdr:to>
      <xdr:col>1</xdr:col>
      <xdr:colOff>694944</xdr:colOff>
      <xdr:row>103</xdr:row>
      <xdr:rowOff>463296</xdr:rowOff>
    </xdr:to>
    <xdr:pic>
      <xdr:nvPicPr>
        <xdr:cNvPr id="1347" name="Picture 1346">
          <a:extLst>
            <a:ext uri="{FF2B5EF4-FFF2-40B4-BE49-F238E27FC236}">
              <a16:creationId xmlns:a16="http://schemas.microsoft.com/office/drawing/2014/main" id="{8063B605-E2BB-8A0E-3700-5BE4EBD7C1EA}"/>
            </a:ext>
          </a:extLst>
        </xdr:cNvPr>
        <xdr:cNvPicPr>
          <a:picLocks/>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3633216" y="156301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104</xdr:row>
      <xdr:rowOff>24384</xdr:rowOff>
    </xdr:from>
    <xdr:to>
      <xdr:col>1</xdr:col>
      <xdr:colOff>694944</xdr:colOff>
      <xdr:row>104</xdr:row>
      <xdr:rowOff>463296</xdr:rowOff>
    </xdr:to>
    <xdr:pic>
      <xdr:nvPicPr>
        <xdr:cNvPr id="1349" name="Picture 1348">
          <a:extLst>
            <a:ext uri="{FF2B5EF4-FFF2-40B4-BE49-F238E27FC236}">
              <a16:creationId xmlns:a16="http://schemas.microsoft.com/office/drawing/2014/main" id="{05111F60-440A-580B-CA99-F58F2BF9D5E9}"/>
            </a:ext>
          </a:extLst>
        </xdr:cNvPr>
        <xdr:cNvPicPr>
          <a:picLocks/>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a:xfrm>
          <a:off x="3633216" y="161178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105</xdr:row>
      <xdr:rowOff>24384</xdr:rowOff>
    </xdr:from>
    <xdr:to>
      <xdr:col>1</xdr:col>
      <xdr:colOff>694944</xdr:colOff>
      <xdr:row>105</xdr:row>
      <xdr:rowOff>463296</xdr:rowOff>
    </xdr:to>
    <xdr:pic>
      <xdr:nvPicPr>
        <xdr:cNvPr id="1351" name="Picture 1350">
          <a:extLst>
            <a:ext uri="{FF2B5EF4-FFF2-40B4-BE49-F238E27FC236}">
              <a16:creationId xmlns:a16="http://schemas.microsoft.com/office/drawing/2014/main" id="{C6C3AC3E-3C53-61C7-11CB-D2D66F1E77DE}"/>
            </a:ext>
          </a:extLst>
        </xdr:cNvPr>
        <xdr:cNvPicPr>
          <a:picLocks/>
        </xdr:cNvPicPr>
      </xdr:nvPicPr>
      <xdr:blipFill>
        <a:blip xmlns:r="http://schemas.openxmlformats.org/officeDocument/2006/relationships" r:embed="rId35" cstate="print">
          <a:extLst>
            <a:ext uri="{28A0092B-C50C-407E-A947-70E740481C1C}">
              <a14:useLocalDpi xmlns:a14="http://schemas.microsoft.com/office/drawing/2010/main" val="0"/>
            </a:ext>
          </a:extLst>
        </a:blip>
        <a:stretch>
          <a:fillRect/>
        </a:stretch>
      </xdr:blipFill>
      <xdr:spPr>
        <a:xfrm>
          <a:off x="3633216" y="166055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106</xdr:row>
      <xdr:rowOff>24385</xdr:rowOff>
    </xdr:from>
    <xdr:to>
      <xdr:col>1</xdr:col>
      <xdr:colOff>694944</xdr:colOff>
      <xdr:row>106</xdr:row>
      <xdr:rowOff>463297</xdr:rowOff>
    </xdr:to>
    <xdr:pic>
      <xdr:nvPicPr>
        <xdr:cNvPr id="1353" name="Picture 1352">
          <a:extLst>
            <a:ext uri="{FF2B5EF4-FFF2-40B4-BE49-F238E27FC236}">
              <a16:creationId xmlns:a16="http://schemas.microsoft.com/office/drawing/2014/main" id="{8BA4AECF-3832-51B9-BF88-987689B638B1}"/>
            </a:ext>
          </a:extLst>
        </xdr:cNvPr>
        <xdr:cNvPicPr>
          <a:picLocks/>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3633216" y="1709318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107</xdr:row>
      <xdr:rowOff>24383</xdr:rowOff>
    </xdr:from>
    <xdr:to>
      <xdr:col>1</xdr:col>
      <xdr:colOff>694944</xdr:colOff>
      <xdr:row>107</xdr:row>
      <xdr:rowOff>463295</xdr:rowOff>
    </xdr:to>
    <xdr:pic>
      <xdr:nvPicPr>
        <xdr:cNvPr id="1355" name="Picture 1354">
          <a:extLst>
            <a:ext uri="{FF2B5EF4-FFF2-40B4-BE49-F238E27FC236}">
              <a16:creationId xmlns:a16="http://schemas.microsoft.com/office/drawing/2014/main" id="{6714B319-E13E-0D9A-A6FF-2A24D801D302}"/>
            </a:ext>
          </a:extLst>
        </xdr:cNvPr>
        <xdr:cNvPicPr>
          <a:picLocks/>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a:xfrm>
          <a:off x="3633216" y="175808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108</xdr:row>
      <xdr:rowOff>24384</xdr:rowOff>
    </xdr:from>
    <xdr:to>
      <xdr:col>1</xdr:col>
      <xdr:colOff>694944</xdr:colOff>
      <xdr:row>108</xdr:row>
      <xdr:rowOff>463296</xdr:rowOff>
    </xdr:to>
    <xdr:pic>
      <xdr:nvPicPr>
        <xdr:cNvPr id="1357" name="Picture 1356">
          <a:extLst>
            <a:ext uri="{FF2B5EF4-FFF2-40B4-BE49-F238E27FC236}">
              <a16:creationId xmlns:a16="http://schemas.microsoft.com/office/drawing/2014/main" id="{48565156-D151-51D9-058A-75F0753FAE74}"/>
            </a:ext>
          </a:extLst>
        </xdr:cNvPr>
        <xdr:cNvPicPr>
          <a:picLocks/>
        </xdr:cNvPicPr>
      </xdr:nvPicPr>
      <xdr:blipFill>
        <a:blip xmlns:r="http://schemas.openxmlformats.org/officeDocument/2006/relationships" r:embed="rId38" cstate="print">
          <a:extLst>
            <a:ext uri="{28A0092B-C50C-407E-A947-70E740481C1C}">
              <a14:useLocalDpi xmlns:a14="http://schemas.microsoft.com/office/drawing/2010/main" val="0"/>
            </a:ext>
          </a:extLst>
        </a:blip>
        <a:stretch>
          <a:fillRect/>
        </a:stretch>
      </xdr:blipFill>
      <xdr:spPr>
        <a:xfrm>
          <a:off x="3633216" y="180685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109</xdr:row>
      <xdr:rowOff>24384</xdr:rowOff>
    </xdr:from>
    <xdr:to>
      <xdr:col>1</xdr:col>
      <xdr:colOff>694944</xdr:colOff>
      <xdr:row>109</xdr:row>
      <xdr:rowOff>463296</xdr:rowOff>
    </xdr:to>
    <xdr:pic>
      <xdr:nvPicPr>
        <xdr:cNvPr id="1359" name="Picture 1358">
          <a:extLst>
            <a:ext uri="{FF2B5EF4-FFF2-40B4-BE49-F238E27FC236}">
              <a16:creationId xmlns:a16="http://schemas.microsoft.com/office/drawing/2014/main" id="{8CB94F2C-2374-E7D5-DAD2-48741D73BD80}"/>
            </a:ext>
          </a:extLst>
        </xdr:cNvPr>
        <xdr:cNvPicPr>
          <a:picLocks/>
        </xdr:cNvPicPr>
      </xdr:nvPicPr>
      <xdr:blipFill>
        <a:blip xmlns:r="http://schemas.openxmlformats.org/officeDocument/2006/relationships" r:embed="rId39" cstate="print">
          <a:extLst>
            <a:ext uri="{28A0092B-C50C-407E-A947-70E740481C1C}">
              <a14:useLocalDpi xmlns:a14="http://schemas.microsoft.com/office/drawing/2010/main" val="0"/>
            </a:ext>
          </a:extLst>
        </a:blip>
        <a:stretch>
          <a:fillRect/>
        </a:stretch>
      </xdr:blipFill>
      <xdr:spPr>
        <a:xfrm>
          <a:off x="3633216" y="185562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110</xdr:row>
      <xdr:rowOff>24384</xdr:rowOff>
    </xdr:from>
    <xdr:to>
      <xdr:col>1</xdr:col>
      <xdr:colOff>694944</xdr:colOff>
      <xdr:row>110</xdr:row>
      <xdr:rowOff>463296</xdr:rowOff>
    </xdr:to>
    <xdr:pic>
      <xdr:nvPicPr>
        <xdr:cNvPr id="1361" name="Picture 1360">
          <a:extLst>
            <a:ext uri="{FF2B5EF4-FFF2-40B4-BE49-F238E27FC236}">
              <a16:creationId xmlns:a16="http://schemas.microsoft.com/office/drawing/2014/main" id="{50CFF5A6-53E9-46A3-59DD-53526B3A2E80}"/>
            </a:ext>
          </a:extLst>
        </xdr:cNvPr>
        <xdr:cNvPicPr>
          <a:picLocks/>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3633216" y="190439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111</xdr:row>
      <xdr:rowOff>24385</xdr:rowOff>
    </xdr:from>
    <xdr:to>
      <xdr:col>1</xdr:col>
      <xdr:colOff>694944</xdr:colOff>
      <xdr:row>111</xdr:row>
      <xdr:rowOff>463297</xdr:rowOff>
    </xdr:to>
    <xdr:pic>
      <xdr:nvPicPr>
        <xdr:cNvPr id="1363" name="Picture 1362">
          <a:extLst>
            <a:ext uri="{FF2B5EF4-FFF2-40B4-BE49-F238E27FC236}">
              <a16:creationId xmlns:a16="http://schemas.microsoft.com/office/drawing/2014/main" id="{63D3F7A1-44F4-B10B-25EF-23C9D8B369F0}"/>
            </a:ext>
          </a:extLst>
        </xdr:cNvPr>
        <xdr:cNvPicPr>
          <a:picLocks/>
        </xdr:cNvPicPr>
      </xdr:nvPicPr>
      <xdr:blipFill>
        <a:blip xmlns:r="http://schemas.openxmlformats.org/officeDocument/2006/relationships" r:embed="rId41" cstate="print">
          <a:extLst>
            <a:ext uri="{28A0092B-C50C-407E-A947-70E740481C1C}">
              <a14:useLocalDpi xmlns:a14="http://schemas.microsoft.com/office/drawing/2010/main" val="0"/>
            </a:ext>
          </a:extLst>
        </a:blip>
        <a:stretch>
          <a:fillRect/>
        </a:stretch>
      </xdr:blipFill>
      <xdr:spPr>
        <a:xfrm>
          <a:off x="3633216" y="1953158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112</xdr:row>
      <xdr:rowOff>24383</xdr:rowOff>
    </xdr:from>
    <xdr:to>
      <xdr:col>1</xdr:col>
      <xdr:colOff>694944</xdr:colOff>
      <xdr:row>112</xdr:row>
      <xdr:rowOff>463295</xdr:rowOff>
    </xdr:to>
    <xdr:pic>
      <xdr:nvPicPr>
        <xdr:cNvPr id="1365" name="Picture 1364">
          <a:extLst>
            <a:ext uri="{FF2B5EF4-FFF2-40B4-BE49-F238E27FC236}">
              <a16:creationId xmlns:a16="http://schemas.microsoft.com/office/drawing/2014/main" id="{CBA6BD4F-7FB6-8B61-175A-9775C7D94623}"/>
            </a:ext>
          </a:extLst>
        </xdr:cNvPr>
        <xdr:cNvPicPr>
          <a:picLocks/>
        </xdr:cNvPicPr>
      </xdr:nvPicPr>
      <xdr:blipFill>
        <a:blip xmlns:r="http://schemas.openxmlformats.org/officeDocument/2006/relationships" r:embed="rId42" cstate="print">
          <a:extLst>
            <a:ext uri="{28A0092B-C50C-407E-A947-70E740481C1C}">
              <a14:useLocalDpi xmlns:a14="http://schemas.microsoft.com/office/drawing/2010/main" val="0"/>
            </a:ext>
          </a:extLst>
        </a:blip>
        <a:stretch>
          <a:fillRect/>
        </a:stretch>
      </xdr:blipFill>
      <xdr:spPr>
        <a:xfrm>
          <a:off x="3633216" y="200192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113</xdr:row>
      <xdr:rowOff>24384</xdr:rowOff>
    </xdr:from>
    <xdr:to>
      <xdr:col>1</xdr:col>
      <xdr:colOff>694944</xdr:colOff>
      <xdr:row>113</xdr:row>
      <xdr:rowOff>463296</xdr:rowOff>
    </xdr:to>
    <xdr:pic>
      <xdr:nvPicPr>
        <xdr:cNvPr id="1367" name="Picture 1366">
          <a:extLst>
            <a:ext uri="{FF2B5EF4-FFF2-40B4-BE49-F238E27FC236}">
              <a16:creationId xmlns:a16="http://schemas.microsoft.com/office/drawing/2014/main" id="{285BC52B-C240-FAD7-7249-C4D5877189A2}"/>
            </a:ext>
          </a:extLst>
        </xdr:cNvPr>
        <xdr:cNvPicPr>
          <a:picLocks/>
        </xdr:cNvPicPr>
      </xdr:nvPicPr>
      <xdr:blipFill>
        <a:blip xmlns:r="http://schemas.openxmlformats.org/officeDocument/2006/relationships" r:embed="rId43" cstate="print">
          <a:extLst>
            <a:ext uri="{28A0092B-C50C-407E-A947-70E740481C1C}">
              <a14:useLocalDpi xmlns:a14="http://schemas.microsoft.com/office/drawing/2010/main" val="0"/>
            </a:ext>
          </a:extLst>
        </a:blip>
        <a:stretch>
          <a:fillRect/>
        </a:stretch>
      </xdr:blipFill>
      <xdr:spPr>
        <a:xfrm>
          <a:off x="3633216" y="205069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114</xdr:row>
      <xdr:rowOff>24384</xdr:rowOff>
    </xdr:from>
    <xdr:to>
      <xdr:col>1</xdr:col>
      <xdr:colOff>694944</xdr:colOff>
      <xdr:row>114</xdr:row>
      <xdr:rowOff>463296</xdr:rowOff>
    </xdr:to>
    <xdr:pic>
      <xdr:nvPicPr>
        <xdr:cNvPr id="1369" name="Picture 1368">
          <a:extLst>
            <a:ext uri="{FF2B5EF4-FFF2-40B4-BE49-F238E27FC236}">
              <a16:creationId xmlns:a16="http://schemas.microsoft.com/office/drawing/2014/main" id="{CCD01805-F6C0-B025-A9A9-33855681459A}"/>
            </a:ext>
          </a:extLst>
        </xdr:cNvPr>
        <xdr:cNvPicPr>
          <a:picLocks/>
        </xdr:cNvPicPr>
      </xdr:nvPicPr>
      <xdr:blipFill>
        <a:blip xmlns:r="http://schemas.openxmlformats.org/officeDocument/2006/relationships" r:embed="rId44" cstate="print">
          <a:extLst>
            <a:ext uri="{28A0092B-C50C-407E-A947-70E740481C1C}">
              <a14:useLocalDpi xmlns:a14="http://schemas.microsoft.com/office/drawing/2010/main" val="0"/>
            </a:ext>
          </a:extLst>
        </a:blip>
        <a:stretch>
          <a:fillRect/>
        </a:stretch>
      </xdr:blipFill>
      <xdr:spPr>
        <a:xfrm>
          <a:off x="3633216" y="209946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115</xdr:row>
      <xdr:rowOff>24384</xdr:rowOff>
    </xdr:from>
    <xdr:to>
      <xdr:col>1</xdr:col>
      <xdr:colOff>694944</xdr:colOff>
      <xdr:row>115</xdr:row>
      <xdr:rowOff>463296</xdr:rowOff>
    </xdr:to>
    <xdr:pic>
      <xdr:nvPicPr>
        <xdr:cNvPr id="1371" name="Picture 1370">
          <a:extLst>
            <a:ext uri="{FF2B5EF4-FFF2-40B4-BE49-F238E27FC236}">
              <a16:creationId xmlns:a16="http://schemas.microsoft.com/office/drawing/2014/main" id="{4F90C99F-0717-C8E0-DFA3-954600F4428E}"/>
            </a:ext>
          </a:extLst>
        </xdr:cNvPr>
        <xdr:cNvPicPr>
          <a:picLocks/>
        </xdr:cNvPicPr>
      </xdr:nvPicPr>
      <xdr:blipFill>
        <a:blip xmlns:r="http://schemas.openxmlformats.org/officeDocument/2006/relationships" r:embed="rId45" cstate="print">
          <a:extLst>
            <a:ext uri="{28A0092B-C50C-407E-A947-70E740481C1C}">
              <a14:useLocalDpi xmlns:a14="http://schemas.microsoft.com/office/drawing/2010/main" val="0"/>
            </a:ext>
          </a:extLst>
        </a:blip>
        <a:stretch>
          <a:fillRect/>
        </a:stretch>
      </xdr:blipFill>
      <xdr:spPr>
        <a:xfrm>
          <a:off x="3633216" y="214823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116</xdr:row>
      <xdr:rowOff>24385</xdr:rowOff>
    </xdr:from>
    <xdr:to>
      <xdr:col>1</xdr:col>
      <xdr:colOff>694944</xdr:colOff>
      <xdr:row>116</xdr:row>
      <xdr:rowOff>463297</xdr:rowOff>
    </xdr:to>
    <xdr:pic>
      <xdr:nvPicPr>
        <xdr:cNvPr id="1373" name="Picture 1372">
          <a:extLst>
            <a:ext uri="{FF2B5EF4-FFF2-40B4-BE49-F238E27FC236}">
              <a16:creationId xmlns:a16="http://schemas.microsoft.com/office/drawing/2014/main" id="{96FA7147-1517-6C7B-42EF-393D546B6DC1}"/>
            </a:ext>
          </a:extLst>
        </xdr:cNvPr>
        <xdr:cNvPicPr>
          <a:picLocks/>
        </xdr:cNvPicPr>
      </xdr:nvPicPr>
      <xdr:blipFill>
        <a:blip xmlns:r="http://schemas.openxmlformats.org/officeDocument/2006/relationships" r:embed="rId46" cstate="print">
          <a:extLst>
            <a:ext uri="{28A0092B-C50C-407E-A947-70E740481C1C}">
              <a14:useLocalDpi xmlns:a14="http://schemas.microsoft.com/office/drawing/2010/main" val="0"/>
            </a:ext>
          </a:extLst>
        </a:blip>
        <a:stretch>
          <a:fillRect/>
        </a:stretch>
      </xdr:blipFill>
      <xdr:spPr>
        <a:xfrm>
          <a:off x="3633216" y="2196998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117</xdr:row>
      <xdr:rowOff>24383</xdr:rowOff>
    </xdr:from>
    <xdr:to>
      <xdr:col>1</xdr:col>
      <xdr:colOff>694944</xdr:colOff>
      <xdr:row>117</xdr:row>
      <xdr:rowOff>463295</xdr:rowOff>
    </xdr:to>
    <xdr:pic>
      <xdr:nvPicPr>
        <xdr:cNvPr id="1375" name="Picture 1374">
          <a:extLst>
            <a:ext uri="{FF2B5EF4-FFF2-40B4-BE49-F238E27FC236}">
              <a16:creationId xmlns:a16="http://schemas.microsoft.com/office/drawing/2014/main" id="{9FACC413-0CF8-D698-A3C7-FF617D244F4A}"/>
            </a:ext>
          </a:extLst>
        </xdr:cNvPr>
        <xdr:cNvPicPr>
          <a:picLocks/>
        </xdr:cNvPicPr>
      </xdr:nvPicPr>
      <xdr:blipFill>
        <a:blip xmlns:r="http://schemas.openxmlformats.org/officeDocument/2006/relationships" r:embed="rId47" cstate="print">
          <a:extLst>
            <a:ext uri="{28A0092B-C50C-407E-A947-70E740481C1C}">
              <a14:useLocalDpi xmlns:a14="http://schemas.microsoft.com/office/drawing/2010/main" val="0"/>
            </a:ext>
          </a:extLst>
        </a:blip>
        <a:stretch>
          <a:fillRect/>
        </a:stretch>
      </xdr:blipFill>
      <xdr:spPr>
        <a:xfrm>
          <a:off x="3633216" y="224576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118</xdr:row>
      <xdr:rowOff>24384</xdr:rowOff>
    </xdr:from>
    <xdr:to>
      <xdr:col>1</xdr:col>
      <xdr:colOff>694944</xdr:colOff>
      <xdr:row>118</xdr:row>
      <xdr:rowOff>463296</xdr:rowOff>
    </xdr:to>
    <xdr:pic>
      <xdr:nvPicPr>
        <xdr:cNvPr id="1377" name="Picture 1376">
          <a:extLst>
            <a:ext uri="{FF2B5EF4-FFF2-40B4-BE49-F238E27FC236}">
              <a16:creationId xmlns:a16="http://schemas.microsoft.com/office/drawing/2014/main" id="{010957AC-CCE8-C8C0-626F-C3B1F4FA044A}"/>
            </a:ext>
          </a:extLst>
        </xdr:cNvPr>
        <xdr:cNvPicPr>
          <a:picLocks/>
        </xdr:cNvPicPr>
      </xdr:nvPicPr>
      <xdr:blipFill>
        <a:blip xmlns:r="http://schemas.openxmlformats.org/officeDocument/2006/relationships" r:embed="rId48" cstate="print">
          <a:extLst>
            <a:ext uri="{28A0092B-C50C-407E-A947-70E740481C1C}">
              <a14:useLocalDpi xmlns:a14="http://schemas.microsoft.com/office/drawing/2010/main" val="0"/>
            </a:ext>
          </a:extLst>
        </a:blip>
        <a:stretch>
          <a:fillRect/>
        </a:stretch>
      </xdr:blipFill>
      <xdr:spPr>
        <a:xfrm>
          <a:off x="3633216" y="229453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119</xdr:row>
      <xdr:rowOff>24384</xdr:rowOff>
    </xdr:from>
    <xdr:to>
      <xdr:col>1</xdr:col>
      <xdr:colOff>694944</xdr:colOff>
      <xdr:row>119</xdr:row>
      <xdr:rowOff>463296</xdr:rowOff>
    </xdr:to>
    <xdr:pic>
      <xdr:nvPicPr>
        <xdr:cNvPr id="1379" name="Picture 1378">
          <a:extLst>
            <a:ext uri="{FF2B5EF4-FFF2-40B4-BE49-F238E27FC236}">
              <a16:creationId xmlns:a16="http://schemas.microsoft.com/office/drawing/2014/main" id="{C27AA2F7-1815-57E2-1401-286181ECADB8}"/>
            </a:ext>
          </a:extLst>
        </xdr:cNvPr>
        <xdr:cNvPicPr>
          <a:picLocks/>
        </xdr:cNvPicPr>
      </xdr:nvPicPr>
      <xdr:blipFill>
        <a:blip xmlns:r="http://schemas.openxmlformats.org/officeDocument/2006/relationships" r:embed="rId49" cstate="print">
          <a:extLst>
            <a:ext uri="{28A0092B-C50C-407E-A947-70E740481C1C}">
              <a14:useLocalDpi xmlns:a14="http://schemas.microsoft.com/office/drawing/2010/main" val="0"/>
            </a:ext>
          </a:extLst>
        </a:blip>
        <a:stretch>
          <a:fillRect/>
        </a:stretch>
      </xdr:blipFill>
      <xdr:spPr>
        <a:xfrm>
          <a:off x="3633216" y="234330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120</xdr:row>
      <xdr:rowOff>24384</xdr:rowOff>
    </xdr:from>
    <xdr:to>
      <xdr:col>1</xdr:col>
      <xdr:colOff>694944</xdr:colOff>
      <xdr:row>120</xdr:row>
      <xdr:rowOff>463296</xdr:rowOff>
    </xdr:to>
    <xdr:pic>
      <xdr:nvPicPr>
        <xdr:cNvPr id="1381" name="Picture 1380">
          <a:extLst>
            <a:ext uri="{FF2B5EF4-FFF2-40B4-BE49-F238E27FC236}">
              <a16:creationId xmlns:a16="http://schemas.microsoft.com/office/drawing/2014/main" id="{8D3DF07C-A208-F3F2-61A8-FC1AEEED06E5}"/>
            </a:ext>
          </a:extLst>
        </xdr:cNvPr>
        <xdr:cNvPicPr>
          <a:picLocks/>
        </xdr:cNvPicPr>
      </xdr:nvPicPr>
      <xdr:blipFill>
        <a:blip xmlns:r="http://schemas.openxmlformats.org/officeDocument/2006/relationships" r:embed="rId50" cstate="print">
          <a:extLst>
            <a:ext uri="{28A0092B-C50C-407E-A947-70E740481C1C}">
              <a14:useLocalDpi xmlns:a14="http://schemas.microsoft.com/office/drawing/2010/main" val="0"/>
            </a:ext>
          </a:extLst>
        </a:blip>
        <a:stretch>
          <a:fillRect/>
        </a:stretch>
      </xdr:blipFill>
      <xdr:spPr>
        <a:xfrm>
          <a:off x="3633216" y="239207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121</xdr:row>
      <xdr:rowOff>24385</xdr:rowOff>
    </xdr:from>
    <xdr:to>
      <xdr:col>1</xdr:col>
      <xdr:colOff>694944</xdr:colOff>
      <xdr:row>121</xdr:row>
      <xdr:rowOff>463297</xdr:rowOff>
    </xdr:to>
    <xdr:pic>
      <xdr:nvPicPr>
        <xdr:cNvPr id="1383" name="Picture 1382">
          <a:extLst>
            <a:ext uri="{FF2B5EF4-FFF2-40B4-BE49-F238E27FC236}">
              <a16:creationId xmlns:a16="http://schemas.microsoft.com/office/drawing/2014/main" id="{A3E7AE0E-8552-6079-0105-92B662AA9D84}"/>
            </a:ext>
          </a:extLst>
        </xdr:cNvPr>
        <xdr:cNvPicPr>
          <a:picLocks/>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3633216" y="2440838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122</xdr:row>
      <xdr:rowOff>24383</xdr:rowOff>
    </xdr:from>
    <xdr:to>
      <xdr:col>1</xdr:col>
      <xdr:colOff>694944</xdr:colOff>
      <xdr:row>122</xdr:row>
      <xdr:rowOff>463295</xdr:rowOff>
    </xdr:to>
    <xdr:pic>
      <xdr:nvPicPr>
        <xdr:cNvPr id="1385" name="Picture 1384">
          <a:extLst>
            <a:ext uri="{FF2B5EF4-FFF2-40B4-BE49-F238E27FC236}">
              <a16:creationId xmlns:a16="http://schemas.microsoft.com/office/drawing/2014/main" id="{5AD054B3-B4FB-FDB9-1319-03209685D65A}"/>
            </a:ext>
          </a:extLst>
        </xdr:cNvPr>
        <xdr:cNvPicPr>
          <a:picLocks/>
        </xdr:cNvPicPr>
      </xdr:nvPicPr>
      <xdr:blipFill>
        <a:blip xmlns:r="http://schemas.openxmlformats.org/officeDocument/2006/relationships" r:embed="rId52" cstate="print">
          <a:extLst>
            <a:ext uri="{28A0092B-C50C-407E-A947-70E740481C1C}">
              <a14:useLocalDpi xmlns:a14="http://schemas.microsoft.com/office/drawing/2010/main" val="0"/>
            </a:ext>
          </a:extLst>
        </a:blip>
        <a:stretch>
          <a:fillRect/>
        </a:stretch>
      </xdr:blipFill>
      <xdr:spPr>
        <a:xfrm>
          <a:off x="3633216" y="248960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123</xdr:row>
      <xdr:rowOff>24384</xdr:rowOff>
    </xdr:from>
    <xdr:to>
      <xdr:col>1</xdr:col>
      <xdr:colOff>694944</xdr:colOff>
      <xdr:row>123</xdr:row>
      <xdr:rowOff>463296</xdr:rowOff>
    </xdr:to>
    <xdr:pic>
      <xdr:nvPicPr>
        <xdr:cNvPr id="1387" name="Picture 1386">
          <a:extLst>
            <a:ext uri="{FF2B5EF4-FFF2-40B4-BE49-F238E27FC236}">
              <a16:creationId xmlns:a16="http://schemas.microsoft.com/office/drawing/2014/main" id="{B9F3F51F-B654-6703-7345-EA59522E78D7}"/>
            </a:ext>
          </a:extLst>
        </xdr:cNvPr>
        <xdr:cNvPicPr>
          <a:picLocks/>
        </xdr:cNvPicPr>
      </xdr:nvPicPr>
      <xdr:blipFill>
        <a:blip xmlns:r="http://schemas.openxmlformats.org/officeDocument/2006/relationships" r:embed="rId53" cstate="print">
          <a:extLst>
            <a:ext uri="{28A0092B-C50C-407E-A947-70E740481C1C}">
              <a14:useLocalDpi xmlns:a14="http://schemas.microsoft.com/office/drawing/2010/main" val="0"/>
            </a:ext>
          </a:extLst>
        </a:blip>
        <a:stretch>
          <a:fillRect/>
        </a:stretch>
      </xdr:blipFill>
      <xdr:spPr>
        <a:xfrm>
          <a:off x="3633216" y="253837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124</xdr:row>
      <xdr:rowOff>24384</xdr:rowOff>
    </xdr:from>
    <xdr:to>
      <xdr:col>1</xdr:col>
      <xdr:colOff>694944</xdr:colOff>
      <xdr:row>124</xdr:row>
      <xdr:rowOff>463296</xdr:rowOff>
    </xdr:to>
    <xdr:pic>
      <xdr:nvPicPr>
        <xdr:cNvPr id="1389" name="Picture 1388">
          <a:extLst>
            <a:ext uri="{FF2B5EF4-FFF2-40B4-BE49-F238E27FC236}">
              <a16:creationId xmlns:a16="http://schemas.microsoft.com/office/drawing/2014/main" id="{EAB6621F-41A4-FCF9-2D39-107DE76B4F91}"/>
            </a:ext>
          </a:extLst>
        </xdr:cNvPr>
        <xdr:cNvPicPr>
          <a:picLocks/>
        </xdr:cNvPicPr>
      </xdr:nvPicPr>
      <xdr:blipFill>
        <a:blip xmlns:r="http://schemas.openxmlformats.org/officeDocument/2006/relationships" r:embed="rId54" cstate="print">
          <a:extLst>
            <a:ext uri="{28A0092B-C50C-407E-A947-70E740481C1C}">
              <a14:useLocalDpi xmlns:a14="http://schemas.microsoft.com/office/drawing/2010/main" val="0"/>
            </a:ext>
          </a:extLst>
        </a:blip>
        <a:stretch>
          <a:fillRect/>
        </a:stretch>
      </xdr:blipFill>
      <xdr:spPr>
        <a:xfrm>
          <a:off x="3633216" y="258714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125</xdr:row>
      <xdr:rowOff>24384</xdr:rowOff>
    </xdr:from>
    <xdr:to>
      <xdr:col>1</xdr:col>
      <xdr:colOff>694944</xdr:colOff>
      <xdr:row>125</xdr:row>
      <xdr:rowOff>463296</xdr:rowOff>
    </xdr:to>
    <xdr:pic>
      <xdr:nvPicPr>
        <xdr:cNvPr id="1391" name="Picture 1390">
          <a:extLst>
            <a:ext uri="{FF2B5EF4-FFF2-40B4-BE49-F238E27FC236}">
              <a16:creationId xmlns:a16="http://schemas.microsoft.com/office/drawing/2014/main" id="{2E794FA7-B69A-71C9-D495-855339C1CCF6}"/>
            </a:ext>
          </a:extLst>
        </xdr:cNvPr>
        <xdr:cNvPicPr>
          <a:picLocks/>
        </xdr:cNvPicPr>
      </xdr:nvPicPr>
      <xdr:blipFill>
        <a:blip xmlns:r="http://schemas.openxmlformats.org/officeDocument/2006/relationships" r:embed="rId55" cstate="print">
          <a:extLst>
            <a:ext uri="{28A0092B-C50C-407E-A947-70E740481C1C}">
              <a14:useLocalDpi xmlns:a14="http://schemas.microsoft.com/office/drawing/2010/main" val="0"/>
            </a:ext>
          </a:extLst>
        </a:blip>
        <a:stretch>
          <a:fillRect/>
        </a:stretch>
      </xdr:blipFill>
      <xdr:spPr>
        <a:xfrm>
          <a:off x="3633216" y="263591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xdr:row>
      <xdr:rowOff>24383</xdr:rowOff>
    </xdr:from>
    <xdr:to>
      <xdr:col>1</xdr:col>
      <xdr:colOff>694944</xdr:colOff>
      <xdr:row>1</xdr:row>
      <xdr:rowOff>463295</xdr:rowOff>
    </xdr:to>
    <xdr:pic>
      <xdr:nvPicPr>
        <xdr:cNvPr id="1393" name="Picture 1392">
          <a:extLst>
            <a:ext uri="{FF2B5EF4-FFF2-40B4-BE49-F238E27FC236}">
              <a16:creationId xmlns:a16="http://schemas.microsoft.com/office/drawing/2014/main" id="{EEDB6BC7-3BAE-CFF0-35DA-142C459EBD6C}"/>
            </a:ext>
          </a:extLst>
        </xdr:cNvPr>
        <xdr:cNvPicPr>
          <a:picLocks/>
        </xdr:cNvPicPr>
      </xdr:nvPicPr>
      <xdr:blipFill>
        <a:blip xmlns:r="http://schemas.openxmlformats.org/officeDocument/2006/relationships" r:embed="rId56" cstate="print">
          <a:extLst>
            <a:ext uri="{28A0092B-C50C-407E-A947-70E740481C1C}">
              <a14:useLocalDpi xmlns:a14="http://schemas.microsoft.com/office/drawing/2010/main" val="0"/>
            </a:ext>
          </a:extLst>
        </a:blip>
        <a:stretch>
          <a:fillRect/>
        </a:stretch>
      </xdr:blipFill>
      <xdr:spPr>
        <a:xfrm>
          <a:off x="3633216" y="268467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xdr:row>
      <xdr:rowOff>24385</xdr:rowOff>
    </xdr:from>
    <xdr:to>
      <xdr:col>1</xdr:col>
      <xdr:colOff>694944</xdr:colOff>
      <xdr:row>2</xdr:row>
      <xdr:rowOff>463297</xdr:rowOff>
    </xdr:to>
    <xdr:pic>
      <xdr:nvPicPr>
        <xdr:cNvPr id="1395" name="Picture 1394">
          <a:extLst>
            <a:ext uri="{FF2B5EF4-FFF2-40B4-BE49-F238E27FC236}">
              <a16:creationId xmlns:a16="http://schemas.microsoft.com/office/drawing/2014/main" id="{7C6860E8-902A-DEAF-A2EB-133533EE295A}"/>
            </a:ext>
          </a:extLst>
        </xdr:cNvPr>
        <xdr:cNvPicPr>
          <a:picLocks/>
        </xdr:cNvPicPr>
      </xdr:nvPicPr>
      <xdr:blipFill>
        <a:blip xmlns:r="http://schemas.openxmlformats.org/officeDocument/2006/relationships" r:embed="rId57" cstate="print">
          <a:extLst>
            <a:ext uri="{28A0092B-C50C-407E-A947-70E740481C1C}">
              <a14:useLocalDpi xmlns:a14="http://schemas.microsoft.com/office/drawing/2010/main" val="0"/>
            </a:ext>
          </a:extLst>
        </a:blip>
        <a:stretch>
          <a:fillRect/>
        </a:stretch>
      </xdr:blipFill>
      <xdr:spPr>
        <a:xfrm>
          <a:off x="3633216" y="273344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xdr:row>
      <xdr:rowOff>24384</xdr:rowOff>
    </xdr:from>
    <xdr:to>
      <xdr:col>1</xdr:col>
      <xdr:colOff>694944</xdr:colOff>
      <xdr:row>3</xdr:row>
      <xdr:rowOff>463296</xdr:rowOff>
    </xdr:to>
    <xdr:pic>
      <xdr:nvPicPr>
        <xdr:cNvPr id="1397" name="Picture 1396">
          <a:extLst>
            <a:ext uri="{FF2B5EF4-FFF2-40B4-BE49-F238E27FC236}">
              <a16:creationId xmlns:a16="http://schemas.microsoft.com/office/drawing/2014/main" id="{0BD8B97E-26DC-2B6C-5DDD-3A3B6CB31E3D}"/>
            </a:ext>
          </a:extLst>
        </xdr:cNvPr>
        <xdr:cNvPicPr>
          <a:picLocks/>
        </xdr:cNvPicPr>
      </xdr:nvPicPr>
      <xdr:blipFill>
        <a:blip xmlns:r="http://schemas.openxmlformats.org/officeDocument/2006/relationships" r:embed="rId58" cstate="print">
          <a:extLst>
            <a:ext uri="{28A0092B-C50C-407E-A947-70E740481C1C}">
              <a14:useLocalDpi xmlns:a14="http://schemas.microsoft.com/office/drawing/2010/main" val="0"/>
            </a:ext>
          </a:extLst>
        </a:blip>
        <a:stretch>
          <a:fillRect/>
        </a:stretch>
      </xdr:blipFill>
      <xdr:spPr>
        <a:xfrm>
          <a:off x="3633216" y="278221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xdr:row>
      <xdr:rowOff>24385</xdr:rowOff>
    </xdr:from>
    <xdr:to>
      <xdr:col>1</xdr:col>
      <xdr:colOff>694944</xdr:colOff>
      <xdr:row>4</xdr:row>
      <xdr:rowOff>463297</xdr:rowOff>
    </xdr:to>
    <xdr:pic>
      <xdr:nvPicPr>
        <xdr:cNvPr id="1399" name="Picture 1398">
          <a:extLst>
            <a:ext uri="{FF2B5EF4-FFF2-40B4-BE49-F238E27FC236}">
              <a16:creationId xmlns:a16="http://schemas.microsoft.com/office/drawing/2014/main" id="{E84687BD-3541-F8DC-6432-87261F8772E8}"/>
            </a:ext>
          </a:extLst>
        </xdr:cNvPr>
        <xdr:cNvPicPr>
          <a:picLocks/>
        </xdr:cNvPicPr>
      </xdr:nvPicPr>
      <xdr:blipFill>
        <a:blip xmlns:r="http://schemas.openxmlformats.org/officeDocument/2006/relationships" r:embed="rId59" cstate="print">
          <a:extLst>
            <a:ext uri="{28A0092B-C50C-407E-A947-70E740481C1C}">
              <a14:useLocalDpi xmlns:a14="http://schemas.microsoft.com/office/drawing/2010/main" val="0"/>
            </a:ext>
          </a:extLst>
        </a:blip>
        <a:stretch>
          <a:fillRect/>
        </a:stretch>
      </xdr:blipFill>
      <xdr:spPr>
        <a:xfrm>
          <a:off x="3633216" y="283098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xdr:row>
      <xdr:rowOff>24384</xdr:rowOff>
    </xdr:from>
    <xdr:to>
      <xdr:col>1</xdr:col>
      <xdr:colOff>694944</xdr:colOff>
      <xdr:row>5</xdr:row>
      <xdr:rowOff>463296</xdr:rowOff>
    </xdr:to>
    <xdr:pic>
      <xdr:nvPicPr>
        <xdr:cNvPr id="1401" name="Picture 1400">
          <a:extLst>
            <a:ext uri="{FF2B5EF4-FFF2-40B4-BE49-F238E27FC236}">
              <a16:creationId xmlns:a16="http://schemas.microsoft.com/office/drawing/2014/main" id="{759128BA-226E-745E-7AA3-28CAC0BF6248}"/>
            </a:ext>
          </a:extLst>
        </xdr:cNvPr>
        <xdr:cNvPicPr>
          <a:picLocks/>
        </xdr:cNvPicPr>
      </xdr:nvPicPr>
      <xdr:blipFill>
        <a:blip xmlns:r="http://schemas.openxmlformats.org/officeDocument/2006/relationships" r:embed="rId60" cstate="print">
          <a:extLst>
            <a:ext uri="{28A0092B-C50C-407E-A947-70E740481C1C}">
              <a14:useLocalDpi xmlns:a14="http://schemas.microsoft.com/office/drawing/2010/main" val="0"/>
            </a:ext>
          </a:extLst>
        </a:blip>
        <a:stretch>
          <a:fillRect/>
        </a:stretch>
      </xdr:blipFill>
      <xdr:spPr>
        <a:xfrm>
          <a:off x="3633216" y="287975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xdr:row>
      <xdr:rowOff>24383</xdr:rowOff>
    </xdr:from>
    <xdr:to>
      <xdr:col>1</xdr:col>
      <xdr:colOff>694944</xdr:colOff>
      <xdr:row>6</xdr:row>
      <xdr:rowOff>463295</xdr:rowOff>
    </xdr:to>
    <xdr:pic>
      <xdr:nvPicPr>
        <xdr:cNvPr id="1403" name="Picture 1402">
          <a:extLst>
            <a:ext uri="{FF2B5EF4-FFF2-40B4-BE49-F238E27FC236}">
              <a16:creationId xmlns:a16="http://schemas.microsoft.com/office/drawing/2014/main" id="{94CDE8F8-E71B-4B41-C347-3DF333D287F7}"/>
            </a:ext>
          </a:extLst>
        </xdr:cNvPr>
        <xdr:cNvPicPr>
          <a:picLocks/>
        </xdr:cNvPicPr>
      </xdr:nvPicPr>
      <xdr:blipFill>
        <a:blip xmlns:r="http://schemas.openxmlformats.org/officeDocument/2006/relationships" r:embed="rId61" cstate="print">
          <a:extLst>
            <a:ext uri="{28A0092B-C50C-407E-A947-70E740481C1C}">
              <a14:useLocalDpi xmlns:a14="http://schemas.microsoft.com/office/drawing/2010/main" val="0"/>
            </a:ext>
          </a:extLst>
        </a:blip>
        <a:stretch>
          <a:fillRect/>
        </a:stretch>
      </xdr:blipFill>
      <xdr:spPr>
        <a:xfrm>
          <a:off x="3633216" y="292851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xdr:row>
      <xdr:rowOff>24385</xdr:rowOff>
    </xdr:from>
    <xdr:to>
      <xdr:col>1</xdr:col>
      <xdr:colOff>694944</xdr:colOff>
      <xdr:row>7</xdr:row>
      <xdr:rowOff>463297</xdr:rowOff>
    </xdr:to>
    <xdr:pic>
      <xdr:nvPicPr>
        <xdr:cNvPr id="1405" name="Picture 1404">
          <a:extLst>
            <a:ext uri="{FF2B5EF4-FFF2-40B4-BE49-F238E27FC236}">
              <a16:creationId xmlns:a16="http://schemas.microsoft.com/office/drawing/2014/main" id="{20A34772-B0CA-D2AE-55AA-72BF0C0FFCCE}"/>
            </a:ext>
          </a:extLst>
        </xdr:cNvPr>
        <xdr:cNvPicPr>
          <a:picLocks/>
        </xdr:cNvPicPr>
      </xdr:nvPicPr>
      <xdr:blipFill>
        <a:blip xmlns:r="http://schemas.openxmlformats.org/officeDocument/2006/relationships" r:embed="rId62" cstate="print">
          <a:extLst>
            <a:ext uri="{28A0092B-C50C-407E-A947-70E740481C1C}">
              <a14:useLocalDpi xmlns:a14="http://schemas.microsoft.com/office/drawing/2010/main" val="0"/>
            </a:ext>
          </a:extLst>
        </a:blip>
        <a:stretch>
          <a:fillRect/>
        </a:stretch>
      </xdr:blipFill>
      <xdr:spPr>
        <a:xfrm>
          <a:off x="3633216" y="297728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xdr:row>
      <xdr:rowOff>24384</xdr:rowOff>
    </xdr:from>
    <xdr:to>
      <xdr:col>1</xdr:col>
      <xdr:colOff>694944</xdr:colOff>
      <xdr:row>8</xdr:row>
      <xdr:rowOff>463296</xdr:rowOff>
    </xdr:to>
    <xdr:pic>
      <xdr:nvPicPr>
        <xdr:cNvPr id="1411" name="Picture 1410">
          <a:extLst>
            <a:ext uri="{FF2B5EF4-FFF2-40B4-BE49-F238E27FC236}">
              <a16:creationId xmlns:a16="http://schemas.microsoft.com/office/drawing/2014/main" id="{5FFCFEB3-C42B-2C7D-6C4A-E804E859F72C}"/>
            </a:ext>
          </a:extLst>
        </xdr:cNvPr>
        <xdr:cNvPicPr>
          <a:picLocks/>
        </xdr:cNvPicPr>
      </xdr:nvPicPr>
      <xdr:blipFill>
        <a:blip xmlns:r="http://schemas.openxmlformats.org/officeDocument/2006/relationships" r:embed="rId63" cstate="print">
          <a:extLst>
            <a:ext uri="{28A0092B-C50C-407E-A947-70E740481C1C}">
              <a14:useLocalDpi xmlns:a14="http://schemas.microsoft.com/office/drawing/2010/main" val="0"/>
            </a:ext>
          </a:extLst>
        </a:blip>
        <a:stretch>
          <a:fillRect/>
        </a:stretch>
      </xdr:blipFill>
      <xdr:spPr>
        <a:xfrm>
          <a:off x="3633216" y="302605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xdr:row>
      <xdr:rowOff>24385</xdr:rowOff>
    </xdr:from>
    <xdr:to>
      <xdr:col>1</xdr:col>
      <xdr:colOff>694944</xdr:colOff>
      <xdr:row>9</xdr:row>
      <xdr:rowOff>463297</xdr:rowOff>
    </xdr:to>
    <xdr:pic>
      <xdr:nvPicPr>
        <xdr:cNvPr id="1413" name="Picture 1412">
          <a:extLst>
            <a:ext uri="{FF2B5EF4-FFF2-40B4-BE49-F238E27FC236}">
              <a16:creationId xmlns:a16="http://schemas.microsoft.com/office/drawing/2014/main" id="{7C4D2F76-7EDC-C8B2-A972-B7A1A52708CF}"/>
            </a:ext>
          </a:extLst>
        </xdr:cNvPr>
        <xdr:cNvPicPr>
          <a:picLocks/>
        </xdr:cNvPicPr>
      </xdr:nvPicPr>
      <xdr:blipFill>
        <a:blip xmlns:r="http://schemas.openxmlformats.org/officeDocument/2006/relationships" r:embed="rId64" cstate="print">
          <a:extLst>
            <a:ext uri="{28A0092B-C50C-407E-A947-70E740481C1C}">
              <a14:useLocalDpi xmlns:a14="http://schemas.microsoft.com/office/drawing/2010/main" val="0"/>
            </a:ext>
          </a:extLst>
        </a:blip>
        <a:stretch>
          <a:fillRect/>
        </a:stretch>
      </xdr:blipFill>
      <xdr:spPr>
        <a:xfrm>
          <a:off x="3633216" y="307482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xdr:row>
      <xdr:rowOff>24384</xdr:rowOff>
    </xdr:from>
    <xdr:to>
      <xdr:col>1</xdr:col>
      <xdr:colOff>694944</xdr:colOff>
      <xdr:row>11</xdr:row>
      <xdr:rowOff>463296</xdr:rowOff>
    </xdr:to>
    <xdr:pic>
      <xdr:nvPicPr>
        <xdr:cNvPr id="1415" name="Picture 1414">
          <a:extLst>
            <a:ext uri="{FF2B5EF4-FFF2-40B4-BE49-F238E27FC236}">
              <a16:creationId xmlns:a16="http://schemas.microsoft.com/office/drawing/2014/main" id="{AD29367E-6A23-838A-2ED1-1449D27404AC}"/>
            </a:ext>
          </a:extLst>
        </xdr:cNvPr>
        <xdr:cNvPicPr>
          <a:picLocks/>
        </xdr:cNvPicPr>
      </xdr:nvPicPr>
      <xdr:blipFill>
        <a:blip xmlns:r="http://schemas.openxmlformats.org/officeDocument/2006/relationships" r:embed="rId65" cstate="print">
          <a:extLst>
            <a:ext uri="{28A0092B-C50C-407E-A947-70E740481C1C}">
              <a14:useLocalDpi xmlns:a14="http://schemas.microsoft.com/office/drawing/2010/main" val="0"/>
            </a:ext>
          </a:extLst>
        </a:blip>
        <a:stretch>
          <a:fillRect/>
        </a:stretch>
      </xdr:blipFill>
      <xdr:spPr>
        <a:xfrm>
          <a:off x="3633216" y="312359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12</xdr:row>
      <xdr:rowOff>24383</xdr:rowOff>
    </xdr:from>
    <xdr:to>
      <xdr:col>1</xdr:col>
      <xdr:colOff>694944</xdr:colOff>
      <xdr:row>12</xdr:row>
      <xdr:rowOff>463295</xdr:rowOff>
    </xdr:to>
    <xdr:pic>
      <xdr:nvPicPr>
        <xdr:cNvPr id="1417" name="Picture 1416">
          <a:extLst>
            <a:ext uri="{FF2B5EF4-FFF2-40B4-BE49-F238E27FC236}">
              <a16:creationId xmlns:a16="http://schemas.microsoft.com/office/drawing/2014/main" id="{5E32CBD3-7AED-2606-D8C3-41188590C71C}"/>
            </a:ext>
          </a:extLst>
        </xdr:cNvPr>
        <xdr:cNvPicPr>
          <a:picLocks/>
        </xdr:cNvPicPr>
      </xdr:nvPicPr>
      <xdr:blipFill>
        <a:blip xmlns:r="http://schemas.openxmlformats.org/officeDocument/2006/relationships" r:embed="rId66" cstate="print">
          <a:extLst>
            <a:ext uri="{28A0092B-C50C-407E-A947-70E740481C1C}">
              <a14:useLocalDpi xmlns:a14="http://schemas.microsoft.com/office/drawing/2010/main" val="0"/>
            </a:ext>
          </a:extLst>
        </a:blip>
        <a:stretch>
          <a:fillRect/>
        </a:stretch>
      </xdr:blipFill>
      <xdr:spPr>
        <a:xfrm>
          <a:off x="3633216" y="317235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13</xdr:row>
      <xdr:rowOff>24385</xdr:rowOff>
    </xdr:from>
    <xdr:to>
      <xdr:col>1</xdr:col>
      <xdr:colOff>694944</xdr:colOff>
      <xdr:row>13</xdr:row>
      <xdr:rowOff>463297</xdr:rowOff>
    </xdr:to>
    <xdr:pic>
      <xdr:nvPicPr>
        <xdr:cNvPr id="1419" name="Picture 1418">
          <a:extLst>
            <a:ext uri="{FF2B5EF4-FFF2-40B4-BE49-F238E27FC236}">
              <a16:creationId xmlns:a16="http://schemas.microsoft.com/office/drawing/2014/main" id="{223F6FDA-5F92-A176-838A-4FA5B1C4B327}"/>
            </a:ext>
          </a:extLst>
        </xdr:cNvPr>
        <xdr:cNvPicPr>
          <a:picLocks/>
        </xdr:cNvPicPr>
      </xdr:nvPicPr>
      <xdr:blipFill>
        <a:blip xmlns:r="http://schemas.openxmlformats.org/officeDocument/2006/relationships" r:embed="rId67" cstate="print">
          <a:extLst>
            <a:ext uri="{28A0092B-C50C-407E-A947-70E740481C1C}">
              <a14:useLocalDpi xmlns:a14="http://schemas.microsoft.com/office/drawing/2010/main" val="0"/>
            </a:ext>
          </a:extLst>
        </a:blip>
        <a:stretch>
          <a:fillRect/>
        </a:stretch>
      </xdr:blipFill>
      <xdr:spPr>
        <a:xfrm>
          <a:off x="3633216" y="322112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14</xdr:row>
      <xdr:rowOff>24384</xdr:rowOff>
    </xdr:from>
    <xdr:to>
      <xdr:col>1</xdr:col>
      <xdr:colOff>694944</xdr:colOff>
      <xdr:row>14</xdr:row>
      <xdr:rowOff>463296</xdr:rowOff>
    </xdr:to>
    <xdr:pic>
      <xdr:nvPicPr>
        <xdr:cNvPr id="1421" name="Picture 1420">
          <a:extLst>
            <a:ext uri="{FF2B5EF4-FFF2-40B4-BE49-F238E27FC236}">
              <a16:creationId xmlns:a16="http://schemas.microsoft.com/office/drawing/2014/main" id="{D64AAE50-4220-5B9B-5EAF-3AFE163D602A}"/>
            </a:ext>
          </a:extLst>
        </xdr:cNvPr>
        <xdr:cNvPicPr>
          <a:picLocks/>
        </xdr:cNvPicPr>
      </xdr:nvPicPr>
      <xdr:blipFill>
        <a:blip xmlns:r="http://schemas.openxmlformats.org/officeDocument/2006/relationships" r:embed="rId68" cstate="print">
          <a:extLst>
            <a:ext uri="{28A0092B-C50C-407E-A947-70E740481C1C}">
              <a14:useLocalDpi xmlns:a14="http://schemas.microsoft.com/office/drawing/2010/main" val="0"/>
            </a:ext>
          </a:extLst>
        </a:blip>
        <a:stretch>
          <a:fillRect/>
        </a:stretch>
      </xdr:blipFill>
      <xdr:spPr>
        <a:xfrm>
          <a:off x="3633216" y="326989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15</xdr:row>
      <xdr:rowOff>24385</xdr:rowOff>
    </xdr:from>
    <xdr:to>
      <xdr:col>1</xdr:col>
      <xdr:colOff>694944</xdr:colOff>
      <xdr:row>15</xdr:row>
      <xdr:rowOff>463297</xdr:rowOff>
    </xdr:to>
    <xdr:pic>
      <xdr:nvPicPr>
        <xdr:cNvPr id="1423" name="Picture 1422">
          <a:extLst>
            <a:ext uri="{FF2B5EF4-FFF2-40B4-BE49-F238E27FC236}">
              <a16:creationId xmlns:a16="http://schemas.microsoft.com/office/drawing/2014/main" id="{5E6EEC1E-F432-F896-6422-5A3DD27C37A6}"/>
            </a:ext>
          </a:extLst>
        </xdr:cNvPr>
        <xdr:cNvPicPr>
          <a:picLocks/>
        </xdr:cNvPicPr>
      </xdr:nvPicPr>
      <xdr:blipFill>
        <a:blip xmlns:r="http://schemas.openxmlformats.org/officeDocument/2006/relationships" r:embed="rId69" cstate="print">
          <a:extLst>
            <a:ext uri="{28A0092B-C50C-407E-A947-70E740481C1C}">
              <a14:useLocalDpi xmlns:a14="http://schemas.microsoft.com/office/drawing/2010/main" val="0"/>
            </a:ext>
          </a:extLst>
        </a:blip>
        <a:stretch>
          <a:fillRect/>
        </a:stretch>
      </xdr:blipFill>
      <xdr:spPr>
        <a:xfrm>
          <a:off x="3633216" y="331866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16</xdr:row>
      <xdr:rowOff>24384</xdr:rowOff>
    </xdr:from>
    <xdr:to>
      <xdr:col>1</xdr:col>
      <xdr:colOff>694944</xdr:colOff>
      <xdr:row>16</xdr:row>
      <xdr:rowOff>463296</xdr:rowOff>
    </xdr:to>
    <xdr:pic>
      <xdr:nvPicPr>
        <xdr:cNvPr id="1425" name="Picture 1424">
          <a:extLst>
            <a:ext uri="{FF2B5EF4-FFF2-40B4-BE49-F238E27FC236}">
              <a16:creationId xmlns:a16="http://schemas.microsoft.com/office/drawing/2014/main" id="{070C73FF-FB26-BF49-9895-6A5B31D9A8D4}"/>
            </a:ext>
          </a:extLst>
        </xdr:cNvPr>
        <xdr:cNvPicPr>
          <a:picLocks/>
        </xdr:cNvPicPr>
      </xdr:nvPicPr>
      <xdr:blipFill>
        <a:blip xmlns:r="http://schemas.openxmlformats.org/officeDocument/2006/relationships" r:embed="rId70" cstate="print">
          <a:extLst>
            <a:ext uri="{28A0092B-C50C-407E-A947-70E740481C1C}">
              <a14:useLocalDpi xmlns:a14="http://schemas.microsoft.com/office/drawing/2010/main" val="0"/>
            </a:ext>
          </a:extLst>
        </a:blip>
        <a:stretch>
          <a:fillRect/>
        </a:stretch>
      </xdr:blipFill>
      <xdr:spPr>
        <a:xfrm>
          <a:off x="3633216" y="336743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17</xdr:row>
      <xdr:rowOff>24383</xdr:rowOff>
    </xdr:from>
    <xdr:to>
      <xdr:col>1</xdr:col>
      <xdr:colOff>694944</xdr:colOff>
      <xdr:row>17</xdr:row>
      <xdr:rowOff>463295</xdr:rowOff>
    </xdr:to>
    <xdr:pic>
      <xdr:nvPicPr>
        <xdr:cNvPr id="1427" name="Picture 1426">
          <a:extLst>
            <a:ext uri="{FF2B5EF4-FFF2-40B4-BE49-F238E27FC236}">
              <a16:creationId xmlns:a16="http://schemas.microsoft.com/office/drawing/2014/main" id="{4DA0CD17-D821-6B50-C357-CF256642ECCE}"/>
            </a:ext>
          </a:extLst>
        </xdr:cNvPr>
        <xdr:cNvPicPr>
          <a:picLocks/>
        </xdr:cNvPicPr>
      </xdr:nvPicPr>
      <xdr:blipFill>
        <a:blip xmlns:r="http://schemas.openxmlformats.org/officeDocument/2006/relationships" r:embed="rId71" cstate="print">
          <a:extLst>
            <a:ext uri="{28A0092B-C50C-407E-A947-70E740481C1C}">
              <a14:useLocalDpi xmlns:a14="http://schemas.microsoft.com/office/drawing/2010/main" val="0"/>
            </a:ext>
          </a:extLst>
        </a:blip>
        <a:stretch>
          <a:fillRect/>
        </a:stretch>
      </xdr:blipFill>
      <xdr:spPr>
        <a:xfrm>
          <a:off x="3633216" y="341619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18</xdr:row>
      <xdr:rowOff>24385</xdr:rowOff>
    </xdr:from>
    <xdr:to>
      <xdr:col>1</xdr:col>
      <xdr:colOff>694944</xdr:colOff>
      <xdr:row>18</xdr:row>
      <xdr:rowOff>463297</xdr:rowOff>
    </xdr:to>
    <xdr:pic>
      <xdr:nvPicPr>
        <xdr:cNvPr id="1429" name="Picture 1428">
          <a:extLst>
            <a:ext uri="{FF2B5EF4-FFF2-40B4-BE49-F238E27FC236}">
              <a16:creationId xmlns:a16="http://schemas.microsoft.com/office/drawing/2014/main" id="{231B6B6A-289F-A57E-54C6-979CA4808A47}"/>
            </a:ext>
          </a:extLst>
        </xdr:cNvPr>
        <xdr:cNvPicPr>
          <a:picLocks/>
        </xdr:cNvPicPr>
      </xdr:nvPicPr>
      <xdr:blipFill>
        <a:blip xmlns:r="http://schemas.openxmlformats.org/officeDocument/2006/relationships" r:embed="rId72" cstate="print">
          <a:extLst>
            <a:ext uri="{28A0092B-C50C-407E-A947-70E740481C1C}">
              <a14:useLocalDpi xmlns:a14="http://schemas.microsoft.com/office/drawing/2010/main" val="0"/>
            </a:ext>
          </a:extLst>
        </a:blip>
        <a:stretch>
          <a:fillRect/>
        </a:stretch>
      </xdr:blipFill>
      <xdr:spPr>
        <a:xfrm>
          <a:off x="3633216" y="346496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19</xdr:row>
      <xdr:rowOff>24384</xdr:rowOff>
    </xdr:from>
    <xdr:to>
      <xdr:col>1</xdr:col>
      <xdr:colOff>694944</xdr:colOff>
      <xdr:row>19</xdr:row>
      <xdr:rowOff>463296</xdr:rowOff>
    </xdr:to>
    <xdr:pic>
      <xdr:nvPicPr>
        <xdr:cNvPr id="1431" name="Picture 1430">
          <a:extLst>
            <a:ext uri="{FF2B5EF4-FFF2-40B4-BE49-F238E27FC236}">
              <a16:creationId xmlns:a16="http://schemas.microsoft.com/office/drawing/2014/main" id="{22872B0E-C89E-C95E-CA27-493A190298B6}"/>
            </a:ext>
          </a:extLst>
        </xdr:cNvPr>
        <xdr:cNvPicPr>
          <a:picLocks/>
        </xdr:cNvPicPr>
      </xdr:nvPicPr>
      <xdr:blipFill>
        <a:blip xmlns:r="http://schemas.openxmlformats.org/officeDocument/2006/relationships" r:embed="rId73" cstate="print">
          <a:extLst>
            <a:ext uri="{28A0092B-C50C-407E-A947-70E740481C1C}">
              <a14:useLocalDpi xmlns:a14="http://schemas.microsoft.com/office/drawing/2010/main" val="0"/>
            </a:ext>
          </a:extLst>
        </a:blip>
        <a:stretch>
          <a:fillRect/>
        </a:stretch>
      </xdr:blipFill>
      <xdr:spPr>
        <a:xfrm>
          <a:off x="3633216" y="351373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22</xdr:row>
      <xdr:rowOff>24385</xdr:rowOff>
    </xdr:from>
    <xdr:to>
      <xdr:col>1</xdr:col>
      <xdr:colOff>694944</xdr:colOff>
      <xdr:row>22</xdr:row>
      <xdr:rowOff>463297</xdr:rowOff>
    </xdr:to>
    <xdr:pic>
      <xdr:nvPicPr>
        <xdr:cNvPr id="1433" name="Picture 1432">
          <a:extLst>
            <a:ext uri="{FF2B5EF4-FFF2-40B4-BE49-F238E27FC236}">
              <a16:creationId xmlns:a16="http://schemas.microsoft.com/office/drawing/2014/main" id="{A894F2E4-FDAA-5867-DB82-3BB1D6663E4C}"/>
            </a:ext>
          </a:extLst>
        </xdr:cNvPr>
        <xdr:cNvPicPr>
          <a:picLocks/>
        </xdr:cNvPicPr>
      </xdr:nvPicPr>
      <xdr:blipFill>
        <a:blip xmlns:r="http://schemas.openxmlformats.org/officeDocument/2006/relationships" r:embed="rId74" cstate="print">
          <a:extLst>
            <a:ext uri="{28A0092B-C50C-407E-A947-70E740481C1C}">
              <a14:useLocalDpi xmlns:a14="http://schemas.microsoft.com/office/drawing/2010/main" val="0"/>
            </a:ext>
          </a:extLst>
        </a:blip>
        <a:stretch>
          <a:fillRect/>
        </a:stretch>
      </xdr:blipFill>
      <xdr:spPr>
        <a:xfrm>
          <a:off x="3633216" y="356250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23</xdr:row>
      <xdr:rowOff>24384</xdr:rowOff>
    </xdr:from>
    <xdr:to>
      <xdr:col>1</xdr:col>
      <xdr:colOff>694944</xdr:colOff>
      <xdr:row>23</xdr:row>
      <xdr:rowOff>463296</xdr:rowOff>
    </xdr:to>
    <xdr:pic>
      <xdr:nvPicPr>
        <xdr:cNvPr id="1435" name="Picture 1434">
          <a:extLst>
            <a:ext uri="{FF2B5EF4-FFF2-40B4-BE49-F238E27FC236}">
              <a16:creationId xmlns:a16="http://schemas.microsoft.com/office/drawing/2014/main" id="{880AD445-FC30-7942-9826-250DDC1C1612}"/>
            </a:ext>
          </a:extLst>
        </xdr:cNvPr>
        <xdr:cNvPicPr>
          <a:picLocks/>
        </xdr:cNvPicPr>
      </xdr:nvPicPr>
      <xdr:blipFill>
        <a:blip xmlns:r="http://schemas.openxmlformats.org/officeDocument/2006/relationships" r:embed="rId75" cstate="print">
          <a:extLst>
            <a:ext uri="{28A0092B-C50C-407E-A947-70E740481C1C}">
              <a14:useLocalDpi xmlns:a14="http://schemas.microsoft.com/office/drawing/2010/main" val="0"/>
            </a:ext>
          </a:extLst>
        </a:blip>
        <a:stretch>
          <a:fillRect/>
        </a:stretch>
      </xdr:blipFill>
      <xdr:spPr>
        <a:xfrm>
          <a:off x="3633216" y="361127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24</xdr:row>
      <xdr:rowOff>24383</xdr:rowOff>
    </xdr:from>
    <xdr:to>
      <xdr:col>1</xdr:col>
      <xdr:colOff>694944</xdr:colOff>
      <xdr:row>24</xdr:row>
      <xdr:rowOff>463295</xdr:rowOff>
    </xdr:to>
    <xdr:pic>
      <xdr:nvPicPr>
        <xdr:cNvPr id="1437" name="Picture 1436">
          <a:extLst>
            <a:ext uri="{FF2B5EF4-FFF2-40B4-BE49-F238E27FC236}">
              <a16:creationId xmlns:a16="http://schemas.microsoft.com/office/drawing/2014/main" id="{67107CB9-4E47-88FB-1136-6ED0CF46F6F2}"/>
            </a:ext>
          </a:extLst>
        </xdr:cNvPr>
        <xdr:cNvPicPr>
          <a:picLocks/>
        </xdr:cNvPicPr>
      </xdr:nvPicPr>
      <xdr:blipFill>
        <a:blip xmlns:r="http://schemas.openxmlformats.org/officeDocument/2006/relationships" r:embed="rId76" cstate="print">
          <a:extLst>
            <a:ext uri="{28A0092B-C50C-407E-A947-70E740481C1C}">
              <a14:useLocalDpi xmlns:a14="http://schemas.microsoft.com/office/drawing/2010/main" val="0"/>
            </a:ext>
          </a:extLst>
        </a:blip>
        <a:stretch>
          <a:fillRect/>
        </a:stretch>
      </xdr:blipFill>
      <xdr:spPr>
        <a:xfrm>
          <a:off x="3633216" y="366003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25</xdr:row>
      <xdr:rowOff>24385</xdr:rowOff>
    </xdr:from>
    <xdr:to>
      <xdr:col>1</xdr:col>
      <xdr:colOff>694944</xdr:colOff>
      <xdr:row>25</xdr:row>
      <xdr:rowOff>463297</xdr:rowOff>
    </xdr:to>
    <xdr:pic>
      <xdr:nvPicPr>
        <xdr:cNvPr id="1439" name="Picture 1438">
          <a:extLst>
            <a:ext uri="{FF2B5EF4-FFF2-40B4-BE49-F238E27FC236}">
              <a16:creationId xmlns:a16="http://schemas.microsoft.com/office/drawing/2014/main" id="{237C4016-423D-F36C-E9E5-DB898F25832F}"/>
            </a:ext>
          </a:extLst>
        </xdr:cNvPr>
        <xdr:cNvPicPr>
          <a:picLocks/>
        </xdr:cNvPicPr>
      </xdr:nvPicPr>
      <xdr:blipFill>
        <a:blip xmlns:r="http://schemas.openxmlformats.org/officeDocument/2006/relationships" r:embed="rId77" cstate="print">
          <a:extLst>
            <a:ext uri="{28A0092B-C50C-407E-A947-70E740481C1C}">
              <a14:useLocalDpi xmlns:a14="http://schemas.microsoft.com/office/drawing/2010/main" val="0"/>
            </a:ext>
          </a:extLst>
        </a:blip>
        <a:stretch>
          <a:fillRect/>
        </a:stretch>
      </xdr:blipFill>
      <xdr:spPr>
        <a:xfrm>
          <a:off x="3633216" y="370880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26</xdr:row>
      <xdr:rowOff>24384</xdr:rowOff>
    </xdr:from>
    <xdr:to>
      <xdr:col>1</xdr:col>
      <xdr:colOff>694944</xdr:colOff>
      <xdr:row>26</xdr:row>
      <xdr:rowOff>463296</xdr:rowOff>
    </xdr:to>
    <xdr:pic>
      <xdr:nvPicPr>
        <xdr:cNvPr id="1441" name="Picture 1440">
          <a:extLst>
            <a:ext uri="{FF2B5EF4-FFF2-40B4-BE49-F238E27FC236}">
              <a16:creationId xmlns:a16="http://schemas.microsoft.com/office/drawing/2014/main" id="{005BDE63-AF14-608E-341A-FABE60EE10BD}"/>
            </a:ext>
          </a:extLst>
        </xdr:cNvPr>
        <xdr:cNvPicPr>
          <a:picLocks/>
        </xdr:cNvPicPr>
      </xdr:nvPicPr>
      <xdr:blipFill>
        <a:blip xmlns:r="http://schemas.openxmlformats.org/officeDocument/2006/relationships" r:embed="rId78" cstate="print">
          <a:extLst>
            <a:ext uri="{28A0092B-C50C-407E-A947-70E740481C1C}">
              <a14:useLocalDpi xmlns:a14="http://schemas.microsoft.com/office/drawing/2010/main" val="0"/>
            </a:ext>
          </a:extLst>
        </a:blip>
        <a:stretch>
          <a:fillRect/>
        </a:stretch>
      </xdr:blipFill>
      <xdr:spPr>
        <a:xfrm>
          <a:off x="3633216" y="375757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27</xdr:row>
      <xdr:rowOff>24385</xdr:rowOff>
    </xdr:from>
    <xdr:to>
      <xdr:col>1</xdr:col>
      <xdr:colOff>694944</xdr:colOff>
      <xdr:row>27</xdr:row>
      <xdr:rowOff>463297</xdr:rowOff>
    </xdr:to>
    <xdr:pic>
      <xdr:nvPicPr>
        <xdr:cNvPr id="1443" name="Picture 1442">
          <a:extLst>
            <a:ext uri="{FF2B5EF4-FFF2-40B4-BE49-F238E27FC236}">
              <a16:creationId xmlns:a16="http://schemas.microsoft.com/office/drawing/2014/main" id="{441C76F7-3038-64A7-6CAF-96F44EF8C260}"/>
            </a:ext>
          </a:extLst>
        </xdr:cNvPr>
        <xdr:cNvPicPr>
          <a:picLocks/>
        </xdr:cNvPicPr>
      </xdr:nvPicPr>
      <xdr:blipFill>
        <a:blip xmlns:r="http://schemas.openxmlformats.org/officeDocument/2006/relationships" r:embed="rId79" cstate="print">
          <a:extLst>
            <a:ext uri="{28A0092B-C50C-407E-A947-70E740481C1C}">
              <a14:useLocalDpi xmlns:a14="http://schemas.microsoft.com/office/drawing/2010/main" val="0"/>
            </a:ext>
          </a:extLst>
        </a:blip>
        <a:stretch>
          <a:fillRect/>
        </a:stretch>
      </xdr:blipFill>
      <xdr:spPr>
        <a:xfrm>
          <a:off x="3633216" y="380634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28</xdr:row>
      <xdr:rowOff>24384</xdr:rowOff>
    </xdr:from>
    <xdr:to>
      <xdr:col>1</xdr:col>
      <xdr:colOff>694944</xdr:colOff>
      <xdr:row>28</xdr:row>
      <xdr:rowOff>463296</xdr:rowOff>
    </xdr:to>
    <xdr:pic>
      <xdr:nvPicPr>
        <xdr:cNvPr id="1445" name="Picture 1444">
          <a:extLst>
            <a:ext uri="{FF2B5EF4-FFF2-40B4-BE49-F238E27FC236}">
              <a16:creationId xmlns:a16="http://schemas.microsoft.com/office/drawing/2014/main" id="{F08DB70C-F8C3-DC4F-B538-8FF473D0116F}"/>
            </a:ext>
          </a:extLst>
        </xdr:cNvPr>
        <xdr:cNvPicPr>
          <a:picLocks/>
        </xdr:cNvPicPr>
      </xdr:nvPicPr>
      <xdr:blipFill>
        <a:blip xmlns:r="http://schemas.openxmlformats.org/officeDocument/2006/relationships" r:embed="rId80" cstate="print">
          <a:extLst>
            <a:ext uri="{28A0092B-C50C-407E-A947-70E740481C1C}">
              <a14:useLocalDpi xmlns:a14="http://schemas.microsoft.com/office/drawing/2010/main" val="0"/>
            </a:ext>
          </a:extLst>
        </a:blip>
        <a:stretch>
          <a:fillRect/>
        </a:stretch>
      </xdr:blipFill>
      <xdr:spPr>
        <a:xfrm>
          <a:off x="3633216" y="385511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29</xdr:row>
      <xdr:rowOff>24383</xdr:rowOff>
    </xdr:from>
    <xdr:to>
      <xdr:col>1</xdr:col>
      <xdr:colOff>694944</xdr:colOff>
      <xdr:row>29</xdr:row>
      <xdr:rowOff>463295</xdr:rowOff>
    </xdr:to>
    <xdr:pic>
      <xdr:nvPicPr>
        <xdr:cNvPr id="1447" name="Picture 1446">
          <a:extLst>
            <a:ext uri="{FF2B5EF4-FFF2-40B4-BE49-F238E27FC236}">
              <a16:creationId xmlns:a16="http://schemas.microsoft.com/office/drawing/2014/main" id="{A6BEF9A8-D7B9-C5D6-0632-23AFDD822AC8}"/>
            </a:ext>
          </a:extLst>
        </xdr:cNvPr>
        <xdr:cNvPicPr>
          <a:picLocks/>
        </xdr:cNvPicPr>
      </xdr:nvPicPr>
      <xdr:blipFill>
        <a:blip xmlns:r="http://schemas.openxmlformats.org/officeDocument/2006/relationships" r:embed="rId81" cstate="print">
          <a:extLst>
            <a:ext uri="{28A0092B-C50C-407E-A947-70E740481C1C}">
              <a14:useLocalDpi xmlns:a14="http://schemas.microsoft.com/office/drawing/2010/main" val="0"/>
            </a:ext>
          </a:extLst>
        </a:blip>
        <a:stretch>
          <a:fillRect/>
        </a:stretch>
      </xdr:blipFill>
      <xdr:spPr>
        <a:xfrm>
          <a:off x="3633216" y="390387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30</xdr:row>
      <xdr:rowOff>24385</xdr:rowOff>
    </xdr:from>
    <xdr:to>
      <xdr:col>1</xdr:col>
      <xdr:colOff>694944</xdr:colOff>
      <xdr:row>30</xdr:row>
      <xdr:rowOff>463297</xdr:rowOff>
    </xdr:to>
    <xdr:pic>
      <xdr:nvPicPr>
        <xdr:cNvPr id="1449" name="Picture 1448">
          <a:extLst>
            <a:ext uri="{FF2B5EF4-FFF2-40B4-BE49-F238E27FC236}">
              <a16:creationId xmlns:a16="http://schemas.microsoft.com/office/drawing/2014/main" id="{7F724F64-5C55-57B3-1819-DC05FB5FA31E}"/>
            </a:ext>
          </a:extLst>
        </xdr:cNvPr>
        <xdr:cNvPicPr>
          <a:picLocks/>
        </xdr:cNvPicPr>
      </xdr:nvPicPr>
      <xdr:blipFill>
        <a:blip xmlns:r="http://schemas.openxmlformats.org/officeDocument/2006/relationships" r:embed="rId82" cstate="print">
          <a:extLst>
            <a:ext uri="{28A0092B-C50C-407E-A947-70E740481C1C}">
              <a14:useLocalDpi xmlns:a14="http://schemas.microsoft.com/office/drawing/2010/main" val="0"/>
            </a:ext>
          </a:extLst>
        </a:blip>
        <a:stretch>
          <a:fillRect/>
        </a:stretch>
      </xdr:blipFill>
      <xdr:spPr>
        <a:xfrm>
          <a:off x="3633216" y="395264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31</xdr:row>
      <xdr:rowOff>24384</xdr:rowOff>
    </xdr:from>
    <xdr:to>
      <xdr:col>1</xdr:col>
      <xdr:colOff>694944</xdr:colOff>
      <xdr:row>31</xdr:row>
      <xdr:rowOff>463296</xdr:rowOff>
    </xdr:to>
    <xdr:pic>
      <xdr:nvPicPr>
        <xdr:cNvPr id="1460" name="Picture 1459">
          <a:extLst>
            <a:ext uri="{FF2B5EF4-FFF2-40B4-BE49-F238E27FC236}">
              <a16:creationId xmlns:a16="http://schemas.microsoft.com/office/drawing/2014/main" id="{397DBC47-506E-202D-A619-093925EE28CA}"/>
            </a:ext>
          </a:extLst>
        </xdr:cNvPr>
        <xdr:cNvPicPr>
          <a:picLocks/>
        </xdr:cNvPicPr>
      </xdr:nvPicPr>
      <xdr:blipFill>
        <a:blip xmlns:r="http://schemas.openxmlformats.org/officeDocument/2006/relationships" r:embed="rId83" cstate="print">
          <a:extLst>
            <a:ext uri="{28A0092B-C50C-407E-A947-70E740481C1C}">
              <a14:useLocalDpi xmlns:a14="http://schemas.microsoft.com/office/drawing/2010/main" val="0"/>
            </a:ext>
          </a:extLst>
        </a:blip>
        <a:stretch>
          <a:fillRect/>
        </a:stretch>
      </xdr:blipFill>
      <xdr:spPr>
        <a:xfrm>
          <a:off x="3633216" y="400141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33</xdr:row>
      <xdr:rowOff>24385</xdr:rowOff>
    </xdr:from>
    <xdr:to>
      <xdr:col>1</xdr:col>
      <xdr:colOff>694944</xdr:colOff>
      <xdr:row>33</xdr:row>
      <xdr:rowOff>463297</xdr:rowOff>
    </xdr:to>
    <xdr:pic>
      <xdr:nvPicPr>
        <xdr:cNvPr id="1462" name="Picture 1461">
          <a:extLst>
            <a:ext uri="{FF2B5EF4-FFF2-40B4-BE49-F238E27FC236}">
              <a16:creationId xmlns:a16="http://schemas.microsoft.com/office/drawing/2014/main" id="{4FBC30F7-F165-ED86-2509-27694F179F42}"/>
            </a:ext>
          </a:extLst>
        </xdr:cNvPr>
        <xdr:cNvPicPr>
          <a:picLocks/>
        </xdr:cNvPicPr>
      </xdr:nvPicPr>
      <xdr:blipFill>
        <a:blip xmlns:r="http://schemas.openxmlformats.org/officeDocument/2006/relationships" r:embed="rId84" cstate="print">
          <a:extLst>
            <a:ext uri="{28A0092B-C50C-407E-A947-70E740481C1C}">
              <a14:useLocalDpi xmlns:a14="http://schemas.microsoft.com/office/drawing/2010/main" val="0"/>
            </a:ext>
          </a:extLst>
        </a:blip>
        <a:stretch>
          <a:fillRect/>
        </a:stretch>
      </xdr:blipFill>
      <xdr:spPr>
        <a:xfrm>
          <a:off x="3633216" y="405018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34</xdr:row>
      <xdr:rowOff>24384</xdr:rowOff>
    </xdr:from>
    <xdr:to>
      <xdr:col>1</xdr:col>
      <xdr:colOff>694944</xdr:colOff>
      <xdr:row>34</xdr:row>
      <xdr:rowOff>463296</xdr:rowOff>
    </xdr:to>
    <xdr:pic>
      <xdr:nvPicPr>
        <xdr:cNvPr id="1464" name="Picture 1463">
          <a:extLst>
            <a:ext uri="{FF2B5EF4-FFF2-40B4-BE49-F238E27FC236}">
              <a16:creationId xmlns:a16="http://schemas.microsoft.com/office/drawing/2014/main" id="{4E1C64A3-9993-3488-2C0D-60013C0EDB8F}"/>
            </a:ext>
          </a:extLst>
        </xdr:cNvPr>
        <xdr:cNvPicPr>
          <a:picLocks/>
        </xdr:cNvPicPr>
      </xdr:nvPicPr>
      <xdr:blipFill>
        <a:blip xmlns:r="http://schemas.openxmlformats.org/officeDocument/2006/relationships" r:embed="rId85" cstate="print">
          <a:extLst>
            <a:ext uri="{28A0092B-C50C-407E-A947-70E740481C1C}">
              <a14:useLocalDpi xmlns:a14="http://schemas.microsoft.com/office/drawing/2010/main" val="0"/>
            </a:ext>
          </a:extLst>
        </a:blip>
        <a:stretch>
          <a:fillRect/>
        </a:stretch>
      </xdr:blipFill>
      <xdr:spPr>
        <a:xfrm>
          <a:off x="3633216" y="409895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35</xdr:row>
      <xdr:rowOff>24383</xdr:rowOff>
    </xdr:from>
    <xdr:to>
      <xdr:col>1</xdr:col>
      <xdr:colOff>694944</xdr:colOff>
      <xdr:row>35</xdr:row>
      <xdr:rowOff>463295</xdr:rowOff>
    </xdr:to>
    <xdr:pic>
      <xdr:nvPicPr>
        <xdr:cNvPr id="1466" name="Picture 1465">
          <a:extLst>
            <a:ext uri="{FF2B5EF4-FFF2-40B4-BE49-F238E27FC236}">
              <a16:creationId xmlns:a16="http://schemas.microsoft.com/office/drawing/2014/main" id="{188A2BAF-5CC0-203A-7A5D-67DE895F654F}"/>
            </a:ext>
          </a:extLst>
        </xdr:cNvPr>
        <xdr:cNvPicPr>
          <a:picLocks/>
        </xdr:cNvPicPr>
      </xdr:nvPicPr>
      <xdr:blipFill>
        <a:blip xmlns:r="http://schemas.openxmlformats.org/officeDocument/2006/relationships" r:embed="rId86" cstate="print">
          <a:extLst>
            <a:ext uri="{28A0092B-C50C-407E-A947-70E740481C1C}">
              <a14:useLocalDpi xmlns:a14="http://schemas.microsoft.com/office/drawing/2010/main" val="0"/>
            </a:ext>
          </a:extLst>
        </a:blip>
        <a:stretch>
          <a:fillRect/>
        </a:stretch>
      </xdr:blipFill>
      <xdr:spPr>
        <a:xfrm>
          <a:off x="3633216" y="414771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36</xdr:row>
      <xdr:rowOff>24385</xdr:rowOff>
    </xdr:from>
    <xdr:to>
      <xdr:col>1</xdr:col>
      <xdr:colOff>694944</xdr:colOff>
      <xdr:row>36</xdr:row>
      <xdr:rowOff>463297</xdr:rowOff>
    </xdr:to>
    <xdr:pic>
      <xdr:nvPicPr>
        <xdr:cNvPr id="1468" name="Picture 1467">
          <a:extLst>
            <a:ext uri="{FF2B5EF4-FFF2-40B4-BE49-F238E27FC236}">
              <a16:creationId xmlns:a16="http://schemas.microsoft.com/office/drawing/2014/main" id="{D7C2180A-FD11-F1DF-55AD-0702896A658C}"/>
            </a:ext>
          </a:extLst>
        </xdr:cNvPr>
        <xdr:cNvPicPr>
          <a:picLocks/>
        </xdr:cNvPicPr>
      </xdr:nvPicPr>
      <xdr:blipFill>
        <a:blip xmlns:r="http://schemas.openxmlformats.org/officeDocument/2006/relationships" r:embed="rId87" cstate="print">
          <a:extLst>
            <a:ext uri="{28A0092B-C50C-407E-A947-70E740481C1C}">
              <a14:useLocalDpi xmlns:a14="http://schemas.microsoft.com/office/drawing/2010/main" val="0"/>
            </a:ext>
          </a:extLst>
        </a:blip>
        <a:stretch>
          <a:fillRect/>
        </a:stretch>
      </xdr:blipFill>
      <xdr:spPr>
        <a:xfrm>
          <a:off x="3633216" y="419648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37</xdr:row>
      <xdr:rowOff>24384</xdr:rowOff>
    </xdr:from>
    <xdr:to>
      <xdr:col>1</xdr:col>
      <xdr:colOff>694944</xdr:colOff>
      <xdr:row>37</xdr:row>
      <xdr:rowOff>463296</xdr:rowOff>
    </xdr:to>
    <xdr:pic>
      <xdr:nvPicPr>
        <xdr:cNvPr id="1470" name="Picture 1469">
          <a:extLst>
            <a:ext uri="{FF2B5EF4-FFF2-40B4-BE49-F238E27FC236}">
              <a16:creationId xmlns:a16="http://schemas.microsoft.com/office/drawing/2014/main" id="{B6A20714-0120-D3E5-FE2C-2CB18265FAEA}"/>
            </a:ext>
          </a:extLst>
        </xdr:cNvPr>
        <xdr:cNvPicPr>
          <a:picLocks/>
        </xdr:cNvPicPr>
      </xdr:nvPicPr>
      <xdr:blipFill>
        <a:blip xmlns:r="http://schemas.openxmlformats.org/officeDocument/2006/relationships" r:embed="rId88" cstate="print">
          <a:extLst>
            <a:ext uri="{28A0092B-C50C-407E-A947-70E740481C1C}">
              <a14:useLocalDpi xmlns:a14="http://schemas.microsoft.com/office/drawing/2010/main" val="0"/>
            </a:ext>
          </a:extLst>
        </a:blip>
        <a:stretch>
          <a:fillRect/>
        </a:stretch>
      </xdr:blipFill>
      <xdr:spPr>
        <a:xfrm>
          <a:off x="3633216" y="424525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38</xdr:row>
      <xdr:rowOff>24385</xdr:rowOff>
    </xdr:from>
    <xdr:to>
      <xdr:col>1</xdr:col>
      <xdr:colOff>694944</xdr:colOff>
      <xdr:row>38</xdr:row>
      <xdr:rowOff>463297</xdr:rowOff>
    </xdr:to>
    <xdr:pic>
      <xdr:nvPicPr>
        <xdr:cNvPr id="1024" name="Picture 1023">
          <a:extLst>
            <a:ext uri="{FF2B5EF4-FFF2-40B4-BE49-F238E27FC236}">
              <a16:creationId xmlns:a16="http://schemas.microsoft.com/office/drawing/2014/main" id="{FB4CB8AF-037E-03B3-6F51-987B7DDAC3D4}"/>
            </a:ext>
          </a:extLst>
        </xdr:cNvPr>
        <xdr:cNvPicPr>
          <a:picLocks/>
        </xdr:cNvPicPr>
      </xdr:nvPicPr>
      <xdr:blipFill>
        <a:blip xmlns:r="http://schemas.openxmlformats.org/officeDocument/2006/relationships" r:embed="rId89" cstate="print">
          <a:extLst>
            <a:ext uri="{28A0092B-C50C-407E-A947-70E740481C1C}">
              <a14:useLocalDpi xmlns:a14="http://schemas.microsoft.com/office/drawing/2010/main" val="0"/>
            </a:ext>
          </a:extLst>
        </a:blip>
        <a:stretch>
          <a:fillRect/>
        </a:stretch>
      </xdr:blipFill>
      <xdr:spPr>
        <a:xfrm>
          <a:off x="3633216" y="429402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39</xdr:row>
      <xdr:rowOff>24384</xdr:rowOff>
    </xdr:from>
    <xdr:to>
      <xdr:col>1</xdr:col>
      <xdr:colOff>694944</xdr:colOff>
      <xdr:row>39</xdr:row>
      <xdr:rowOff>463296</xdr:rowOff>
    </xdr:to>
    <xdr:pic>
      <xdr:nvPicPr>
        <xdr:cNvPr id="1030" name="Picture 1029">
          <a:extLst>
            <a:ext uri="{FF2B5EF4-FFF2-40B4-BE49-F238E27FC236}">
              <a16:creationId xmlns:a16="http://schemas.microsoft.com/office/drawing/2014/main" id="{29725792-ECF0-8E35-2D1F-8D7770F718C8}"/>
            </a:ext>
          </a:extLst>
        </xdr:cNvPr>
        <xdr:cNvPicPr>
          <a:picLocks/>
        </xdr:cNvPicPr>
      </xdr:nvPicPr>
      <xdr:blipFill>
        <a:blip xmlns:r="http://schemas.openxmlformats.org/officeDocument/2006/relationships" r:embed="rId90" cstate="print">
          <a:extLst>
            <a:ext uri="{28A0092B-C50C-407E-A947-70E740481C1C}">
              <a14:useLocalDpi xmlns:a14="http://schemas.microsoft.com/office/drawing/2010/main" val="0"/>
            </a:ext>
          </a:extLst>
        </a:blip>
        <a:stretch>
          <a:fillRect/>
        </a:stretch>
      </xdr:blipFill>
      <xdr:spPr>
        <a:xfrm>
          <a:off x="3633216" y="434279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40</xdr:row>
      <xdr:rowOff>24383</xdr:rowOff>
    </xdr:from>
    <xdr:to>
      <xdr:col>1</xdr:col>
      <xdr:colOff>694944</xdr:colOff>
      <xdr:row>40</xdr:row>
      <xdr:rowOff>463295</xdr:rowOff>
    </xdr:to>
    <xdr:pic>
      <xdr:nvPicPr>
        <xdr:cNvPr id="1032" name="Picture 1031">
          <a:extLst>
            <a:ext uri="{FF2B5EF4-FFF2-40B4-BE49-F238E27FC236}">
              <a16:creationId xmlns:a16="http://schemas.microsoft.com/office/drawing/2014/main" id="{E80352FC-6F31-BDBE-F15E-7FDEA88E31CD}"/>
            </a:ext>
          </a:extLst>
        </xdr:cNvPr>
        <xdr:cNvPicPr>
          <a:picLocks/>
        </xdr:cNvPicPr>
      </xdr:nvPicPr>
      <xdr:blipFill>
        <a:blip xmlns:r="http://schemas.openxmlformats.org/officeDocument/2006/relationships" r:embed="rId91" cstate="print">
          <a:extLst>
            <a:ext uri="{28A0092B-C50C-407E-A947-70E740481C1C}">
              <a14:useLocalDpi xmlns:a14="http://schemas.microsoft.com/office/drawing/2010/main" val="0"/>
            </a:ext>
          </a:extLst>
        </a:blip>
        <a:stretch>
          <a:fillRect/>
        </a:stretch>
      </xdr:blipFill>
      <xdr:spPr>
        <a:xfrm>
          <a:off x="3633216" y="439155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41</xdr:row>
      <xdr:rowOff>24385</xdr:rowOff>
    </xdr:from>
    <xdr:to>
      <xdr:col>1</xdr:col>
      <xdr:colOff>694944</xdr:colOff>
      <xdr:row>41</xdr:row>
      <xdr:rowOff>463297</xdr:rowOff>
    </xdr:to>
    <xdr:pic>
      <xdr:nvPicPr>
        <xdr:cNvPr id="1034" name="Picture 1033">
          <a:extLst>
            <a:ext uri="{FF2B5EF4-FFF2-40B4-BE49-F238E27FC236}">
              <a16:creationId xmlns:a16="http://schemas.microsoft.com/office/drawing/2014/main" id="{B3DE6CA6-536C-D28D-F8BB-D93EDC43DEDE}"/>
            </a:ext>
          </a:extLst>
        </xdr:cNvPr>
        <xdr:cNvPicPr>
          <a:picLocks/>
        </xdr:cNvPicPr>
      </xdr:nvPicPr>
      <xdr:blipFill>
        <a:blip xmlns:r="http://schemas.openxmlformats.org/officeDocument/2006/relationships" r:embed="rId92" cstate="print">
          <a:extLst>
            <a:ext uri="{28A0092B-C50C-407E-A947-70E740481C1C}">
              <a14:useLocalDpi xmlns:a14="http://schemas.microsoft.com/office/drawing/2010/main" val="0"/>
            </a:ext>
          </a:extLst>
        </a:blip>
        <a:stretch>
          <a:fillRect/>
        </a:stretch>
      </xdr:blipFill>
      <xdr:spPr>
        <a:xfrm>
          <a:off x="3633216" y="444032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43</xdr:row>
      <xdr:rowOff>24384</xdr:rowOff>
    </xdr:from>
    <xdr:to>
      <xdr:col>1</xdr:col>
      <xdr:colOff>694944</xdr:colOff>
      <xdr:row>43</xdr:row>
      <xdr:rowOff>463296</xdr:rowOff>
    </xdr:to>
    <xdr:pic>
      <xdr:nvPicPr>
        <xdr:cNvPr id="1036" name="Picture 1035">
          <a:extLst>
            <a:ext uri="{FF2B5EF4-FFF2-40B4-BE49-F238E27FC236}">
              <a16:creationId xmlns:a16="http://schemas.microsoft.com/office/drawing/2014/main" id="{F277128E-8B2D-9E32-3A2E-AA79560CDE1C}"/>
            </a:ext>
          </a:extLst>
        </xdr:cNvPr>
        <xdr:cNvPicPr>
          <a:picLocks/>
        </xdr:cNvPicPr>
      </xdr:nvPicPr>
      <xdr:blipFill>
        <a:blip xmlns:r="http://schemas.openxmlformats.org/officeDocument/2006/relationships" r:embed="rId93" cstate="print">
          <a:extLst>
            <a:ext uri="{28A0092B-C50C-407E-A947-70E740481C1C}">
              <a14:useLocalDpi xmlns:a14="http://schemas.microsoft.com/office/drawing/2010/main" val="0"/>
            </a:ext>
          </a:extLst>
        </a:blip>
        <a:stretch>
          <a:fillRect/>
        </a:stretch>
      </xdr:blipFill>
      <xdr:spPr>
        <a:xfrm>
          <a:off x="3633216" y="448909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44</xdr:row>
      <xdr:rowOff>24385</xdr:rowOff>
    </xdr:from>
    <xdr:to>
      <xdr:col>1</xdr:col>
      <xdr:colOff>694944</xdr:colOff>
      <xdr:row>44</xdr:row>
      <xdr:rowOff>463297</xdr:rowOff>
    </xdr:to>
    <xdr:pic>
      <xdr:nvPicPr>
        <xdr:cNvPr id="1038" name="Picture 1037">
          <a:extLst>
            <a:ext uri="{FF2B5EF4-FFF2-40B4-BE49-F238E27FC236}">
              <a16:creationId xmlns:a16="http://schemas.microsoft.com/office/drawing/2014/main" id="{3AC745FD-8271-9B58-2CE8-141914F341A5}"/>
            </a:ext>
          </a:extLst>
        </xdr:cNvPr>
        <xdr:cNvPicPr>
          <a:picLocks/>
        </xdr:cNvPicPr>
      </xdr:nvPicPr>
      <xdr:blipFill>
        <a:blip xmlns:r="http://schemas.openxmlformats.org/officeDocument/2006/relationships" r:embed="rId94" cstate="print">
          <a:extLst>
            <a:ext uri="{28A0092B-C50C-407E-A947-70E740481C1C}">
              <a14:useLocalDpi xmlns:a14="http://schemas.microsoft.com/office/drawing/2010/main" val="0"/>
            </a:ext>
          </a:extLst>
        </a:blip>
        <a:stretch>
          <a:fillRect/>
        </a:stretch>
      </xdr:blipFill>
      <xdr:spPr>
        <a:xfrm>
          <a:off x="3633216" y="453786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45</xdr:row>
      <xdr:rowOff>24384</xdr:rowOff>
    </xdr:from>
    <xdr:to>
      <xdr:col>1</xdr:col>
      <xdr:colOff>694944</xdr:colOff>
      <xdr:row>45</xdr:row>
      <xdr:rowOff>463296</xdr:rowOff>
    </xdr:to>
    <xdr:pic>
      <xdr:nvPicPr>
        <xdr:cNvPr id="1040" name="Picture 1039">
          <a:extLst>
            <a:ext uri="{FF2B5EF4-FFF2-40B4-BE49-F238E27FC236}">
              <a16:creationId xmlns:a16="http://schemas.microsoft.com/office/drawing/2014/main" id="{DF9CB831-1B7B-FF24-64F5-785743907E5C}"/>
            </a:ext>
          </a:extLst>
        </xdr:cNvPr>
        <xdr:cNvPicPr>
          <a:picLocks/>
        </xdr:cNvPicPr>
      </xdr:nvPicPr>
      <xdr:blipFill>
        <a:blip xmlns:r="http://schemas.openxmlformats.org/officeDocument/2006/relationships" r:embed="rId95" cstate="print">
          <a:extLst>
            <a:ext uri="{28A0092B-C50C-407E-A947-70E740481C1C}">
              <a14:useLocalDpi xmlns:a14="http://schemas.microsoft.com/office/drawing/2010/main" val="0"/>
            </a:ext>
          </a:extLst>
        </a:blip>
        <a:stretch>
          <a:fillRect/>
        </a:stretch>
      </xdr:blipFill>
      <xdr:spPr>
        <a:xfrm>
          <a:off x="3633216" y="458663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46</xdr:row>
      <xdr:rowOff>24383</xdr:rowOff>
    </xdr:from>
    <xdr:to>
      <xdr:col>1</xdr:col>
      <xdr:colOff>694944</xdr:colOff>
      <xdr:row>46</xdr:row>
      <xdr:rowOff>463295</xdr:rowOff>
    </xdr:to>
    <xdr:pic>
      <xdr:nvPicPr>
        <xdr:cNvPr id="1042" name="Picture 1041">
          <a:extLst>
            <a:ext uri="{FF2B5EF4-FFF2-40B4-BE49-F238E27FC236}">
              <a16:creationId xmlns:a16="http://schemas.microsoft.com/office/drawing/2014/main" id="{C2D1D83D-783B-DDB7-5AD2-7E767E487A8A}"/>
            </a:ext>
          </a:extLst>
        </xdr:cNvPr>
        <xdr:cNvPicPr>
          <a:picLocks/>
        </xdr:cNvPicPr>
      </xdr:nvPicPr>
      <xdr:blipFill>
        <a:blip xmlns:r="http://schemas.openxmlformats.org/officeDocument/2006/relationships" r:embed="rId96" cstate="print">
          <a:extLst>
            <a:ext uri="{28A0092B-C50C-407E-A947-70E740481C1C}">
              <a14:useLocalDpi xmlns:a14="http://schemas.microsoft.com/office/drawing/2010/main" val="0"/>
            </a:ext>
          </a:extLst>
        </a:blip>
        <a:stretch>
          <a:fillRect/>
        </a:stretch>
      </xdr:blipFill>
      <xdr:spPr>
        <a:xfrm>
          <a:off x="3633216" y="463539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47</xdr:row>
      <xdr:rowOff>24385</xdr:rowOff>
    </xdr:from>
    <xdr:to>
      <xdr:col>1</xdr:col>
      <xdr:colOff>694944</xdr:colOff>
      <xdr:row>47</xdr:row>
      <xdr:rowOff>463297</xdr:rowOff>
    </xdr:to>
    <xdr:pic>
      <xdr:nvPicPr>
        <xdr:cNvPr id="1044" name="Picture 1043">
          <a:extLst>
            <a:ext uri="{FF2B5EF4-FFF2-40B4-BE49-F238E27FC236}">
              <a16:creationId xmlns:a16="http://schemas.microsoft.com/office/drawing/2014/main" id="{65A32330-0283-0C8A-C38F-3304A622ACFF}"/>
            </a:ext>
          </a:extLst>
        </xdr:cNvPr>
        <xdr:cNvPicPr>
          <a:picLocks/>
        </xdr:cNvPicPr>
      </xdr:nvPicPr>
      <xdr:blipFill>
        <a:blip xmlns:r="http://schemas.openxmlformats.org/officeDocument/2006/relationships" r:embed="rId97" cstate="print">
          <a:extLst>
            <a:ext uri="{28A0092B-C50C-407E-A947-70E740481C1C}">
              <a14:useLocalDpi xmlns:a14="http://schemas.microsoft.com/office/drawing/2010/main" val="0"/>
            </a:ext>
          </a:extLst>
        </a:blip>
        <a:stretch>
          <a:fillRect/>
        </a:stretch>
      </xdr:blipFill>
      <xdr:spPr>
        <a:xfrm>
          <a:off x="3633216" y="468416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48</xdr:row>
      <xdr:rowOff>24384</xdr:rowOff>
    </xdr:from>
    <xdr:to>
      <xdr:col>1</xdr:col>
      <xdr:colOff>694944</xdr:colOff>
      <xdr:row>48</xdr:row>
      <xdr:rowOff>463296</xdr:rowOff>
    </xdr:to>
    <xdr:pic>
      <xdr:nvPicPr>
        <xdr:cNvPr id="1046" name="Picture 1045">
          <a:extLst>
            <a:ext uri="{FF2B5EF4-FFF2-40B4-BE49-F238E27FC236}">
              <a16:creationId xmlns:a16="http://schemas.microsoft.com/office/drawing/2014/main" id="{517B765E-B883-61CB-F746-88286C89CB18}"/>
            </a:ext>
          </a:extLst>
        </xdr:cNvPr>
        <xdr:cNvPicPr>
          <a:picLocks/>
        </xdr:cNvPicPr>
      </xdr:nvPicPr>
      <xdr:blipFill>
        <a:blip xmlns:r="http://schemas.openxmlformats.org/officeDocument/2006/relationships" r:embed="rId98" cstate="print">
          <a:extLst>
            <a:ext uri="{28A0092B-C50C-407E-A947-70E740481C1C}">
              <a14:useLocalDpi xmlns:a14="http://schemas.microsoft.com/office/drawing/2010/main" val="0"/>
            </a:ext>
          </a:extLst>
        </a:blip>
        <a:stretch>
          <a:fillRect/>
        </a:stretch>
      </xdr:blipFill>
      <xdr:spPr>
        <a:xfrm>
          <a:off x="3633216" y="473293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49</xdr:row>
      <xdr:rowOff>24385</xdr:rowOff>
    </xdr:from>
    <xdr:to>
      <xdr:col>1</xdr:col>
      <xdr:colOff>694944</xdr:colOff>
      <xdr:row>49</xdr:row>
      <xdr:rowOff>463297</xdr:rowOff>
    </xdr:to>
    <xdr:pic>
      <xdr:nvPicPr>
        <xdr:cNvPr id="1048" name="Picture 1047">
          <a:extLst>
            <a:ext uri="{FF2B5EF4-FFF2-40B4-BE49-F238E27FC236}">
              <a16:creationId xmlns:a16="http://schemas.microsoft.com/office/drawing/2014/main" id="{145C3C86-9F41-5E17-48B1-CD7889300543}"/>
            </a:ext>
          </a:extLst>
        </xdr:cNvPr>
        <xdr:cNvPicPr>
          <a:picLocks/>
        </xdr:cNvPicPr>
      </xdr:nvPicPr>
      <xdr:blipFill>
        <a:blip xmlns:r="http://schemas.openxmlformats.org/officeDocument/2006/relationships" r:embed="rId99" cstate="print">
          <a:extLst>
            <a:ext uri="{28A0092B-C50C-407E-A947-70E740481C1C}">
              <a14:useLocalDpi xmlns:a14="http://schemas.microsoft.com/office/drawing/2010/main" val="0"/>
            </a:ext>
          </a:extLst>
        </a:blip>
        <a:stretch>
          <a:fillRect/>
        </a:stretch>
      </xdr:blipFill>
      <xdr:spPr>
        <a:xfrm>
          <a:off x="3633216" y="478170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51</xdr:row>
      <xdr:rowOff>24384</xdr:rowOff>
    </xdr:from>
    <xdr:to>
      <xdr:col>1</xdr:col>
      <xdr:colOff>694944</xdr:colOff>
      <xdr:row>51</xdr:row>
      <xdr:rowOff>463296</xdr:rowOff>
    </xdr:to>
    <xdr:pic>
      <xdr:nvPicPr>
        <xdr:cNvPr id="1050" name="Picture 1049">
          <a:extLst>
            <a:ext uri="{FF2B5EF4-FFF2-40B4-BE49-F238E27FC236}">
              <a16:creationId xmlns:a16="http://schemas.microsoft.com/office/drawing/2014/main" id="{B9985E20-48DA-FF57-ABD6-305D1E6B4C5D}"/>
            </a:ext>
          </a:extLst>
        </xdr:cNvPr>
        <xdr:cNvPicPr>
          <a:picLocks/>
        </xdr:cNvPicPr>
      </xdr:nvPicPr>
      <xdr:blipFill>
        <a:blip xmlns:r="http://schemas.openxmlformats.org/officeDocument/2006/relationships" r:embed="rId100" cstate="print">
          <a:extLst>
            <a:ext uri="{28A0092B-C50C-407E-A947-70E740481C1C}">
              <a14:useLocalDpi xmlns:a14="http://schemas.microsoft.com/office/drawing/2010/main" val="0"/>
            </a:ext>
          </a:extLst>
        </a:blip>
        <a:stretch>
          <a:fillRect/>
        </a:stretch>
      </xdr:blipFill>
      <xdr:spPr>
        <a:xfrm>
          <a:off x="3633216" y="483047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52</xdr:row>
      <xdr:rowOff>24383</xdr:rowOff>
    </xdr:from>
    <xdr:to>
      <xdr:col>1</xdr:col>
      <xdr:colOff>694944</xdr:colOff>
      <xdr:row>52</xdr:row>
      <xdr:rowOff>463295</xdr:rowOff>
    </xdr:to>
    <xdr:pic>
      <xdr:nvPicPr>
        <xdr:cNvPr id="1052" name="Picture 1051">
          <a:extLst>
            <a:ext uri="{FF2B5EF4-FFF2-40B4-BE49-F238E27FC236}">
              <a16:creationId xmlns:a16="http://schemas.microsoft.com/office/drawing/2014/main" id="{A5430421-0FC0-20E2-C1AB-B43DB4EC34EC}"/>
            </a:ext>
          </a:extLst>
        </xdr:cNvPr>
        <xdr:cNvPicPr>
          <a:picLocks/>
        </xdr:cNvPicPr>
      </xdr:nvPicPr>
      <xdr:blipFill>
        <a:blip xmlns:r="http://schemas.openxmlformats.org/officeDocument/2006/relationships" r:embed="rId101" cstate="print">
          <a:extLst>
            <a:ext uri="{28A0092B-C50C-407E-A947-70E740481C1C}">
              <a14:useLocalDpi xmlns:a14="http://schemas.microsoft.com/office/drawing/2010/main" val="0"/>
            </a:ext>
          </a:extLst>
        </a:blip>
        <a:stretch>
          <a:fillRect/>
        </a:stretch>
      </xdr:blipFill>
      <xdr:spPr>
        <a:xfrm>
          <a:off x="3633216" y="487923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58</xdr:row>
      <xdr:rowOff>24385</xdr:rowOff>
    </xdr:from>
    <xdr:to>
      <xdr:col>1</xdr:col>
      <xdr:colOff>694944</xdr:colOff>
      <xdr:row>58</xdr:row>
      <xdr:rowOff>463297</xdr:rowOff>
    </xdr:to>
    <xdr:pic>
      <xdr:nvPicPr>
        <xdr:cNvPr id="1054" name="Picture 1053">
          <a:extLst>
            <a:ext uri="{FF2B5EF4-FFF2-40B4-BE49-F238E27FC236}">
              <a16:creationId xmlns:a16="http://schemas.microsoft.com/office/drawing/2014/main" id="{CB1BB946-CECB-31FE-3359-D2AD4D8788B7}"/>
            </a:ext>
          </a:extLst>
        </xdr:cNvPr>
        <xdr:cNvPicPr>
          <a:picLocks/>
        </xdr:cNvPicPr>
      </xdr:nvPicPr>
      <xdr:blipFill>
        <a:blip xmlns:r="http://schemas.openxmlformats.org/officeDocument/2006/relationships" r:embed="rId102" cstate="print">
          <a:extLst>
            <a:ext uri="{28A0092B-C50C-407E-A947-70E740481C1C}">
              <a14:useLocalDpi xmlns:a14="http://schemas.microsoft.com/office/drawing/2010/main" val="0"/>
            </a:ext>
          </a:extLst>
        </a:blip>
        <a:stretch>
          <a:fillRect/>
        </a:stretch>
      </xdr:blipFill>
      <xdr:spPr>
        <a:xfrm>
          <a:off x="3633216" y="492800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65</xdr:row>
      <xdr:rowOff>24384</xdr:rowOff>
    </xdr:from>
    <xdr:to>
      <xdr:col>1</xdr:col>
      <xdr:colOff>694944</xdr:colOff>
      <xdr:row>65</xdr:row>
      <xdr:rowOff>463296</xdr:rowOff>
    </xdr:to>
    <xdr:pic>
      <xdr:nvPicPr>
        <xdr:cNvPr id="1056" name="Picture 1055">
          <a:extLst>
            <a:ext uri="{FF2B5EF4-FFF2-40B4-BE49-F238E27FC236}">
              <a16:creationId xmlns:a16="http://schemas.microsoft.com/office/drawing/2014/main" id="{BF151791-EADE-0495-7058-D4F413B4AEE6}"/>
            </a:ext>
          </a:extLst>
        </xdr:cNvPr>
        <xdr:cNvPicPr>
          <a:picLocks/>
        </xdr:cNvPicPr>
      </xdr:nvPicPr>
      <xdr:blipFill>
        <a:blip xmlns:r="http://schemas.openxmlformats.org/officeDocument/2006/relationships" r:embed="rId103" cstate="print">
          <a:extLst>
            <a:ext uri="{28A0092B-C50C-407E-A947-70E740481C1C}">
              <a14:useLocalDpi xmlns:a14="http://schemas.microsoft.com/office/drawing/2010/main" val="0"/>
            </a:ext>
          </a:extLst>
        </a:blip>
        <a:stretch>
          <a:fillRect/>
        </a:stretch>
      </xdr:blipFill>
      <xdr:spPr>
        <a:xfrm>
          <a:off x="3633216" y="497677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66</xdr:row>
      <xdr:rowOff>24385</xdr:rowOff>
    </xdr:from>
    <xdr:to>
      <xdr:col>1</xdr:col>
      <xdr:colOff>694944</xdr:colOff>
      <xdr:row>66</xdr:row>
      <xdr:rowOff>463297</xdr:rowOff>
    </xdr:to>
    <xdr:pic>
      <xdr:nvPicPr>
        <xdr:cNvPr id="1058" name="Picture 1057">
          <a:extLst>
            <a:ext uri="{FF2B5EF4-FFF2-40B4-BE49-F238E27FC236}">
              <a16:creationId xmlns:a16="http://schemas.microsoft.com/office/drawing/2014/main" id="{A1A958A5-000D-1727-22C6-A2AB5BA7F495}"/>
            </a:ext>
          </a:extLst>
        </xdr:cNvPr>
        <xdr:cNvPicPr>
          <a:picLocks/>
        </xdr:cNvPicPr>
      </xdr:nvPicPr>
      <xdr:blipFill>
        <a:blip xmlns:r="http://schemas.openxmlformats.org/officeDocument/2006/relationships" r:embed="rId104" cstate="print">
          <a:extLst>
            <a:ext uri="{28A0092B-C50C-407E-A947-70E740481C1C}">
              <a14:useLocalDpi xmlns:a14="http://schemas.microsoft.com/office/drawing/2010/main" val="0"/>
            </a:ext>
          </a:extLst>
        </a:blip>
        <a:stretch>
          <a:fillRect/>
        </a:stretch>
      </xdr:blipFill>
      <xdr:spPr>
        <a:xfrm>
          <a:off x="3633216" y="502554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68</xdr:row>
      <xdr:rowOff>24384</xdr:rowOff>
    </xdr:from>
    <xdr:to>
      <xdr:col>1</xdr:col>
      <xdr:colOff>694944</xdr:colOff>
      <xdr:row>68</xdr:row>
      <xdr:rowOff>463296</xdr:rowOff>
    </xdr:to>
    <xdr:pic>
      <xdr:nvPicPr>
        <xdr:cNvPr id="1060" name="Picture 1059">
          <a:extLst>
            <a:ext uri="{FF2B5EF4-FFF2-40B4-BE49-F238E27FC236}">
              <a16:creationId xmlns:a16="http://schemas.microsoft.com/office/drawing/2014/main" id="{C3B4E69B-0B7C-20F0-2215-517CB1B5F20A}"/>
            </a:ext>
          </a:extLst>
        </xdr:cNvPr>
        <xdr:cNvPicPr>
          <a:picLocks/>
        </xdr:cNvPicPr>
      </xdr:nvPicPr>
      <xdr:blipFill>
        <a:blip xmlns:r="http://schemas.openxmlformats.org/officeDocument/2006/relationships" r:embed="rId105" cstate="print">
          <a:extLst>
            <a:ext uri="{28A0092B-C50C-407E-A947-70E740481C1C}">
              <a14:useLocalDpi xmlns:a14="http://schemas.microsoft.com/office/drawing/2010/main" val="0"/>
            </a:ext>
          </a:extLst>
        </a:blip>
        <a:stretch>
          <a:fillRect/>
        </a:stretch>
      </xdr:blipFill>
      <xdr:spPr>
        <a:xfrm>
          <a:off x="3633216" y="507431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72</xdr:row>
      <xdr:rowOff>24383</xdr:rowOff>
    </xdr:from>
    <xdr:to>
      <xdr:col>1</xdr:col>
      <xdr:colOff>694944</xdr:colOff>
      <xdr:row>72</xdr:row>
      <xdr:rowOff>463295</xdr:rowOff>
    </xdr:to>
    <xdr:pic>
      <xdr:nvPicPr>
        <xdr:cNvPr id="1062" name="Picture 1061">
          <a:extLst>
            <a:ext uri="{FF2B5EF4-FFF2-40B4-BE49-F238E27FC236}">
              <a16:creationId xmlns:a16="http://schemas.microsoft.com/office/drawing/2014/main" id="{3DD0F1A9-ABA9-198D-A8A0-2688E6FD1AA4}"/>
            </a:ext>
          </a:extLst>
        </xdr:cNvPr>
        <xdr:cNvPicPr>
          <a:picLocks/>
        </xdr:cNvPicPr>
      </xdr:nvPicPr>
      <xdr:blipFill>
        <a:blip xmlns:r="http://schemas.openxmlformats.org/officeDocument/2006/relationships" r:embed="rId106" cstate="print">
          <a:extLst>
            <a:ext uri="{28A0092B-C50C-407E-A947-70E740481C1C}">
              <a14:useLocalDpi xmlns:a14="http://schemas.microsoft.com/office/drawing/2010/main" val="0"/>
            </a:ext>
          </a:extLst>
        </a:blip>
        <a:stretch>
          <a:fillRect/>
        </a:stretch>
      </xdr:blipFill>
      <xdr:spPr>
        <a:xfrm>
          <a:off x="3633216" y="512307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76</xdr:row>
      <xdr:rowOff>24385</xdr:rowOff>
    </xdr:from>
    <xdr:to>
      <xdr:col>1</xdr:col>
      <xdr:colOff>694944</xdr:colOff>
      <xdr:row>76</xdr:row>
      <xdr:rowOff>463297</xdr:rowOff>
    </xdr:to>
    <xdr:pic>
      <xdr:nvPicPr>
        <xdr:cNvPr id="1064" name="Picture 1063">
          <a:extLst>
            <a:ext uri="{FF2B5EF4-FFF2-40B4-BE49-F238E27FC236}">
              <a16:creationId xmlns:a16="http://schemas.microsoft.com/office/drawing/2014/main" id="{0A913D5F-BA78-EB79-1E49-84AD1C3CCC83}"/>
            </a:ext>
          </a:extLst>
        </xdr:cNvPr>
        <xdr:cNvPicPr>
          <a:picLocks/>
        </xdr:cNvPicPr>
      </xdr:nvPicPr>
      <xdr:blipFill>
        <a:blip xmlns:r="http://schemas.openxmlformats.org/officeDocument/2006/relationships" r:embed="rId107" cstate="print">
          <a:extLst>
            <a:ext uri="{28A0092B-C50C-407E-A947-70E740481C1C}">
              <a14:useLocalDpi xmlns:a14="http://schemas.microsoft.com/office/drawing/2010/main" val="0"/>
            </a:ext>
          </a:extLst>
        </a:blip>
        <a:stretch>
          <a:fillRect/>
        </a:stretch>
      </xdr:blipFill>
      <xdr:spPr>
        <a:xfrm>
          <a:off x="3633216" y="517184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77</xdr:row>
      <xdr:rowOff>24387</xdr:rowOff>
    </xdr:from>
    <xdr:to>
      <xdr:col>1</xdr:col>
      <xdr:colOff>694944</xdr:colOff>
      <xdr:row>77</xdr:row>
      <xdr:rowOff>463299</xdr:rowOff>
    </xdr:to>
    <xdr:pic>
      <xdr:nvPicPr>
        <xdr:cNvPr id="1066" name="Picture 1065">
          <a:extLst>
            <a:ext uri="{FF2B5EF4-FFF2-40B4-BE49-F238E27FC236}">
              <a16:creationId xmlns:a16="http://schemas.microsoft.com/office/drawing/2014/main" id="{4BB21F03-4F10-B211-D63F-A29F72661762}"/>
            </a:ext>
          </a:extLst>
        </xdr:cNvPr>
        <xdr:cNvPicPr>
          <a:picLocks/>
        </xdr:cNvPicPr>
      </xdr:nvPicPr>
      <xdr:blipFill>
        <a:blip xmlns:r="http://schemas.openxmlformats.org/officeDocument/2006/relationships" r:embed="rId108" cstate="print">
          <a:extLst>
            <a:ext uri="{28A0092B-C50C-407E-A947-70E740481C1C}">
              <a14:useLocalDpi xmlns:a14="http://schemas.microsoft.com/office/drawing/2010/main" val="0"/>
            </a:ext>
          </a:extLst>
        </a:blip>
        <a:stretch>
          <a:fillRect/>
        </a:stretch>
      </xdr:blipFill>
      <xdr:spPr>
        <a:xfrm>
          <a:off x="3633216" y="52206147"/>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81</xdr:row>
      <xdr:rowOff>24385</xdr:rowOff>
    </xdr:from>
    <xdr:to>
      <xdr:col>1</xdr:col>
      <xdr:colOff>694944</xdr:colOff>
      <xdr:row>81</xdr:row>
      <xdr:rowOff>463297</xdr:rowOff>
    </xdr:to>
    <xdr:pic>
      <xdr:nvPicPr>
        <xdr:cNvPr id="1068" name="Picture 1067">
          <a:extLst>
            <a:ext uri="{FF2B5EF4-FFF2-40B4-BE49-F238E27FC236}">
              <a16:creationId xmlns:a16="http://schemas.microsoft.com/office/drawing/2014/main" id="{A32DFD39-6968-CBE7-3B2E-C7DB67A772D5}"/>
            </a:ext>
          </a:extLst>
        </xdr:cNvPr>
        <xdr:cNvPicPr>
          <a:picLocks/>
        </xdr:cNvPicPr>
      </xdr:nvPicPr>
      <xdr:blipFill>
        <a:blip xmlns:r="http://schemas.openxmlformats.org/officeDocument/2006/relationships" r:embed="rId109" cstate="print">
          <a:extLst>
            <a:ext uri="{28A0092B-C50C-407E-A947-70E740481C1C}">
              <a14:useLocalDpi xmlns:a14="http://schemas.microsoft.com/office/drawing/2010/main" val="0"/>
            </a:ext>
          </a:extLst>
        </a:blip>
        <a:stretch>
          <a:fillRect/>
        </a:stretch>
      </xdr:blipFill>
      <xdr:spPr>
        <a:xfrm>
          <a:off x="3633216" y="526938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82</xdr:row>
      <xdr:rowOff>24384</xdr:rowOff>
    </xdr:from>
    <xdr:to>
      <xdr:col>1</xdr:col>
      <xdr:colOff>694944</xdr:colOff>
      <xdr:row>82</xdr:row>
      <xdr:rowOff>463296</xdr:rowOff>
    </xdr:to>
    <xdr:pic>
      <xdr:nvPicPr>
        <xdr:cNvPr id="1070" name="Picture 1069">
          <a:extLst>
            <a:ext uri="{FF2B5EF4-FFF2-40B4-BE49-F238E27FC236}">
              <a16:creationId xmlns:a16="http://schemas.microsoft.com/office/drawing/2014/main" id="{FAA1B155-FDB4-B148-091B-D7577D67EBF0}"/>
            </a:ext>
          </a:extLst>
        </xdr:cNvPr>
        <xdr:cNvPicPr>
          <a:picLocks/>
        </xdr:cNvPicPr>
      </xdr:nvPicPr>
      <xdr:blipFill>
        <a:blip xmlns:r="http://schemas.openxmlformats.org/officeDocument/2006/relationships" r:embed="rId110" cstate="print">
          <a:extLst>
            <a:ext uri="{28A0092B-C50C-407E-A947-70E740481C1C}">
              <a14:useLocalDpi xmlns:a14="http://schemas.microsoft.com/office/drawing/2010/main" val="0"/>
            </a:ext>
          </a:extLst>
        </a:blip>
        <a:stretch>
          <a:fillRect/>
        </a:stretch>
      </xdr:blipFill>
      <xdr:spPr>
        <a:xfrm>
          <a:off x="3633216" y="531815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83</xdr:row>
      <xdr:rowOff>24383</xdr:rowOff>
    </xdr:from>
    <xdr:to>
      <xdr:col>1</xdr:col>
      <xdr:colOff>694944</xdr:colOff>
      <xdr:row>83</xdr:row>
      <xdr:rowOff>463295</xdr:rowOff>
    </xdr:to>
    <xdr:pic>
      <xdr:nvPicPr>
        <xdr:cNvPr id="1072" name="Picture 1071">
          <a:extLst>
            <a:ext uri="{FF2B5EF4-FFF2-40B4-BE49-F238E27FC236}">
              <a16:creationId xmlns:a16="http://schemas.microsoft.com/office/drawing/2014/main" id="{41E4E5BA-DF01-CC91-ECCB-E4066ACF53AA}"/>
            </a:ext>
          </a:extLst>
        </xdr:cNvPr>
        <xdr:cNvPicPr>
          <a:picLocks/>
        </xdr:cNvPicPr>
      </xdr:nvPicPr>
      <xdr:blipFill>
        <a:blip xmlns:r="http://schemas.openxmlformats.org/officeDocument/2006/relationships" r:embed="rId111" cstate="print">
          <a:extLst>
            <a:ext uri="{28A0092B-C50C-407E-A947-70E740481C1C}">
              <a14:useLocalDpi xmlns:a14="http://schemas.microsoft.com/office/drawing/2010/main" val="0"/>
            </a:ext>
          </a:extLst>
        </a:blip>
        <a:stretch>
          <a:fillRect/>
        </a:stretch>
      </xdr:blipFill>
      <xdr:spPr>
        <a:xfrm>
          <a:off x="3633216" y="536691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84</xdr:row>
      <xdr:rowOff>24382</xdr:rowOff>
    </xdr:from>
    <xdr:to>
      <xdr:col>1</xdr:col>
      <xdr:colOff>694944</xdr:colOff>
      <xdr:row>84</xdr:row>
      <xdr:rowOff>463294</xdr:rowOff>
    </xdr:to>
    <xdr:pic>
      <xdr:nvPicPr>
        <xdr:cNvPr id="1074" name="Picture 1073">
          <a:extLst>
            <a:ext uri="{FF2B5EF4-FFF2-40B4-BE49-F238E27FC236}">
              <a16:creationId xmlns:a16="http://schemas.microsoft.com/office/drawing/2014/main" id="{5A9D8A40-6E5F-17F3-989B-7E7E38B83E8A}"/>
            </a:ext>
          </a:extLst>
        </xdr:cNvPr>
        <xdr:cNvPicPr>
          <a:picLocks/>
        </xdr:cNvPicPr>
      </xdr:nvPicPr>
      <xdr:blipFill>
        <a:blip xmlns:r="http://schemas.openxmlformats.org/officeDocument/2006/relationships" r:embed="rId112" cstate="print">
          <a:extLst>
            <a:ext uri="{28A0092B-C50C-407E-A947-70E740481C1C}">
              <a14:useLocalDpi xmlns:a14="http://schemas.microsoft.com/office/drawing/2010/main" val="0"/>
            </a:ext>
          </a:extLst>
        </a:blip>
        <a:stretch>
          <a:fillRect/>
        </a:stretch>
      </xdr:blipFill>
      <xdr:spPr>
        <a:xfrm>
          <a:off x="3633216" y="54156862"/>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85</xdr:row>
      <xdr:rowOff>24387</xdr:rowOff>
    </xdr:from>
    <xdr:to>
      <xdr:col>1</xdr:col>
      <xdr:colOff>694944</xdr:colOff>
      <xdr:row>85</xdr:row>
      <xdr:rowOff>463299</xdr:rowOff>
    </xdr:to>
    <xdr:pic>
      <xdr:nvPicPr>
        <xdr:cNvPr id="1076" name="Picture 1075">
          <a:extLst>
            <a:ext uri="{FF2B5EF4-FFF2-40B4-BE49-F238E27FC236}">
              <a16:creationId xmlns:a16="http://schemas.microsoft.com/office/drawing/2014/main" id="{D66CE6D8-340E-ADF4-88F3-AB936EE72B13}"/>
            </a:ext>
          </a:extLst>
        </xdr:cNvPr>
        <xdr:cNvPicPr>
          <a:picLocks/>
        </xdr:cNvPicPr>
      </xdr:nvPicPr>
      <xdr:blipFill>
        <a:blip xmlns:r="http://schemas.openxmlformats.org/officeDocument/2006/relationships" r:embed="rId113" cstate="print">
          <a:extLst>
            <a:ext uri="{28A0092B-C50C-407E-A947-70E740481C1C}">
              <a14:useLocalDpi xmlns:a14="http://schemas.microsoft.com/office/drawing/2010/main" val="0"/>
            </a:ext>
          </a:extLst>
        </a:blip>
        <a:stretch>
          <a:fillRect/>
        </a:stretch>
      </xdr:blipFill>
      <xdr:spPr>
        <a:xfrm>
          <a:off x="3633216" y="54644547"/>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86</xdr:row>
      <xdr:rowOff>24385</xdr:rowOff>
    </xdr:from>
    <xdr:to>
      <xdr:col>1</xdr:col>
      <xdr:colOff>694944</xdr:colOff>
      <xdr:row>86</xdr:row>
      <xdr:rowOff>463297</xdr:rowOff>
    </xdr:to>
    <xdr:pic>
      <xdr:nvPicPr>
        <xdr:cNvPr id="1078" name="Picture 1077">
          <a:extLst>
            <a:ext uri="{FF2B5EF4-FFF2-40B4-BE49-F238E27FC236}">
              <a16:creationId xmlns:a16="http://schemas.microsoft.com/office/drawing/2014/main" id="{1D6D74C5-3815-E7E2-10F9-7DAEDFCB4CFD}"/>
            </a:ext>
          </a:extLst>
        </xdr:cNvPr>
        <xdr:cNvPicPr>
          <a:picLocks/>
        </xdr:cNvPicPr>
      </xdr:nvPicPr>
      <xdr:blipFill>
        <a:blip xmlns:r="http://schemas.openxmlformats.org/officeDocument/2006/relationships" r:embed="rId114" cstate="print">
          <a:extLst>
            <a:ext uri="{28A0092B-C50C-407E-A947-70E740481C1C}">
              <a14:useLocalDpi xmlns:a14="http://schemas.microsoft.com/office/drawing/2010/main" val="0"/>
            </a:ext>
          </a:extLst>
        </a:blip>
        <a:stretch>
          <a:fillRect/>
        </a:stretch>
      </xdr:blipFill>
      <xdr:spPr>
        <a:xfrm>
          <a:off x="3633216" y="551322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xdr:row>
      <xdr:rowOff>24384</xdr:rowOff>
    </xdr:from>
    <xdr:to>
      <xdr:col>1</xdr:col>
      <xdr:colOff>694944</xdr:colOff>
      <xdr:row>10</xdr:row>
      <xdr:rowOff>463296</xdr:rowOff>
    </xdr:to>
    <xdr:pic>
      <xdr:nvPicPr>
        <xdr:cNvPr id="1080" name="Picture 1079">
          <a:extLst>
            <a:ext uri="{FF2B5EF4-FFF2-40B4-BE49-F238E27FC236}">
              <a16:creationId xmlns:a16="http://schemas.microsoft.com/office/drawing/2014/main" id="{32875B3B-7D7B-CF7F-9A88-CCCCCA493CD9}"/>
            </a:ext>
          </a:extLst>
        </xdr:cNvPr>
        <xdr:cNvPicPr>
          <a:picLocks/>
        </xdr:cNvPicPr>
      </xdr:nvPicPr>
      <xdr:blipFill>
        <a:blip xmlns:r="http://schemas.openxmlformats.org/officeDocument/2006/relationships" r:embed="rId115" cstate="print">
          <a:extLst>
            <a:ext uri="{28A0092B-C50C-407E-A947-70E740481C1C}">
              <a14:useLocalDpi xmlns:a14="http://schemas.microsoft.com/office/drawing/2010/main" val="0"/>
            </a:ext>
          </a:extLst>
        </a:blip>
        <a:stretch>
          <a:fillRect/>
        </a:stretch>
      </xdr:blipFill>
      <xdr:spPr>
        <a:xfrm>
          <a:off x="3633216" y="556199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53</xdr:row>
      <xdr:rowOff>24383</xdr:rowOff>
    </xdr:from>
    <xdr:to>
      <xdr:col>1</xdr:col>
      <xdr:colOff>694944</xdr:colOff>
      <xdr:row>53</xdr:row>
      <xdr:rowOff>463295</xdr:rowOff>
    </xdr:to>
    <xdr:pic>
      <xdr:nvPicPr>
        <xdr:cNvPr id="1082" name="Picture 1081">
          <a:extLst>
            <a:ext uri="{FF2B5EF4-FFF2-40B4-BE49-F238E27FC236}">
              <a16:creationId xmlns:a16="http://schemas.microsoft.com/office/drawing/2014/main" id="{2A751FB3-AB85-3B64-D583-EAA7982F6651}"/>
            </a:ext>
          </a:extLst>
        </xdr:cNvPr>
        <xdr:cNvPicPr>
          <a:picLocks/>
        </xdr:cNvPicPr>
      </xdr:nvPicPr>
      <xdr:blipFill>
        <a:blip xmlns:r="http://schemas.openxmlformats.org/officeDocument/2006/relationships" r:embed="rId116" cstate="print">
          <a:extLst>
            <a:ext uri="{28A0092B-C50C-407E-A947-70E740481C1C}">
              <a14:useLocalDpi xmlns:a14="http://schemas.microsoft.com/office/drawing/2010/main" val="0"/>
            </a:ext>
          </a:extLst>
        </a:blip>
        <a:stretch>
          <a:fillRect/>
        </a:stretch>
      </xdr:blipFill>
      <xdr:spPr>
        <a:xfrm>
          <a:off x="3633216" y="561075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54</xdr:row>
      <xdr:rowOff>24382</xdr:rowOff>
    </xdr:from>
    <xdr:to>
      <xdr:col>1</xdr:col>
      <xdr:colOff>694944</xdr:colOff>
      <xdr:row>54</xdr:row>
      <xdr:rowOff>463294</xdr:rowOff>
    </xdr:to>
    <xdr:pic>
      <xdr:nvPicPr>
        <xdr:cNvPr id="1084" name="Picture 1083">
          <a:extLst>
            <a:ext uri="{FF2B5EF4-FFF2-40B4-BE49-F238E27FC236}">
              <a16:creationId xmlns:a16="http://schemas.microsoft.com/office/drawing/2014/main" id="{FC1D39C0-CF8D-C086-2F44-A78049B9D449}"/>
            </a:ext>
          </a:extLst>
        </xdr:cNvPr>
        <xdr:cNvPicPr>
          <a:picLocks/>
        </xdr:cNvPicPr>
      </xdr:nvPicPr>
      <xdr:blipFill>
        <a:blip xmlns:r="http://schemas.openxmlformats.org/officeDocument/2006/relationships" r:embed="rId117" cstate="print">
          <a:extLst>
            <a:ext uri="{28A0092B-C50C-407E-A947-70E740481C1C}">
              <a14:useLocalDpi xmlns:a14="http://schemas.microsoft.com/office/drawing/2010/main" val="0"/>
            </a:ext>
          </a:extLst>
        </a:blip>
        <a:stretch>
          <a:fillRect/>
        </a:stretch>
      </xdr:blipFill>
      <xdr:spPr>
        <a:xfrm>
          <a:off x="3633216" y="56595262"/>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55</xdr:row>
      <xdr:rowOff>24387</xdr:rowOff>
    </xdr:from>
    <xdr:to>
      <xdr:col>1</xdr:col>
      <xdr:colOff>694944</xdr:colOff>
      <xdr:row>55</xdr:row>
      <xdr:rowOff>463299</xdr:rowOff>
    </xdr:to>
    <xdr:pic>
      <xdr:nvPicPr>
        <xdr:cNvPr id="1086" name="Picture 1085">
          <a:extLst>
            <a:ext uri="{FF2B5EF4-FFF2-40B4-BE49-F238E27FC236}">
              <a16:creationId xmlns:a16="http://schemas.microsoft.com/office/drawing/2014/main" id="{B62C97C2-D697-C593-0B99-DA5AD165C493}"/>
            </a:ext>
          </a:extLst>
        </xdr:cNvPr>
        <xdr:cNvPicPr>
          <a:picLocks/>
        </xdr:cNvPicPr>
      </xdr:nvPicPr>
      <xdr:blipFill>
        <a:blip xmlns:r="http://schemas.openxmlformats.org/officeDocument/2006/relationships" r:embed="rId118" cstate="print">
          <a:extLst>
            <a:ext uri="{28A0092B-C50C-407E-A947-70E740481C1C}">
              <a14:useLocalDpi xmlns:a14="http://schemas.microsoft.com/office/drawing/2010/main" val="0"/>
            </a:ext>
          </a:extLst>
        </a:blip>
        <a:stretch>
          <a:fillRect/>
        </a:stretch>
      </xdr:blipFill>
      <xdr:spPr>
        <a:xfrm>
          <a:off x="3633216" y="57082947"/>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56</xdr:row>
      <xdr:rowOff>24385</xdr:rowOff>
    </xdr:from>
    <xdr:to>
      <xdr:col>1</xdr:col>
      <xdr:colOff>694944</xdr:colOff>
      <xdr:row>56</xdr:row>
      <xdr:rowOff>463297</xdr:rowOff>
    </xdr:to>
    <xdr:pic>
      <xdr:nvPicPr>
        <xdr:cNvPr id="1472" name="Picture 1471">
          <a:extLst>
            <a:ext uri="{FF2B5EF4-FFF2-40B4-BE49-F238E27FC236}">
              <a16:creationId xmlns:a16="http://schemas.microsoft.com/office/drawing/2014/main" id="{1290F27C-BF9D-DAB0-43E0-465F7E187DA5}"/>
            </a:ext>
          </a:extLst>
        </xdr:cNvPr>
        <xdr:cNvPicPr>
          <a:picLocks/>
        </xdr:cNvPicPr>
      </xdr:nvPicPr>
      <xdr:blipFill>
        <a:blip xmlns:r="http://schemas.openxmlformats.org/officeDocument/2006/relationships" r:embed="rId119" cstate="print">
          <a:extLst>
            <a:ext uri="{28A0092B-C50C-407E-A947-70E740481C1C}">
              <a14:useLocalDpi xmlns:a14="http://schemas.microsoft.com/office/drawing/2010/main" val="0"/>
            </a:ext>
          </a:extLst>
        </a:blip>
        <a:stretch>
          <a:fillRect/>
        </a:stretch>
      </xdr:blipFill>
      <xdr:spPr>
        <a:xfrm>
          <a:off x="3633216" y="575706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57</xdr:row>
      <xdr:rowOff>24384</xdr:rowOff>
    </xdr:from>
    <xdr:to>
      <xdr:col>1</xdr:col>
      <xdr:colOff>694944</xdr:colOff>
      <xdr:row>57</xdr:row>
      <xdr:rowOff>463296</xdr:rowOff>
    </xdr:to>
    <xdr:pic>
      <xdr:nvPicPr>
        <xdr:cNvPr id="1474" name="Picture 1473">
          <a:extLst>
            <a:ext uri="{FF2B5EF4-FFF2-40B4-BE49-F238E27FC236}">
              <a16:creationId xmlns:a16="http://schemas.microsoft.com/office/drawing/2014/main" id="{99D8071F-3015-21CF-ACEA-2071F784322A}"/>
            </a:ext>
          </a:extLst>
        </xdr:cNvPr>
        <xdr:cNvPicPr>
          <a:picLocks/>
        </xdr:cNvPicPr>
      </xdr:nvPicPr>
      <xdr:blipFill>
        <a:blip xmlns:r="http://schemas.openxmlformats.org/officeDocument/2006/relationships" r:embed="rId120" cstate="print">
          <a:extLst>
            <a:ext uri="{28A0092B-C50C-407E-A947-70E740481C1C}">
              <a14:useLocalDpi xmlns:a14="http://schemas.microsoft.com/office/drawing/2010/main" val="0"/>
            </a:ext>
          </a:extLst>
        </a:blip>
        <a:stretch>
          <a:fillRect/>
        </a:stretch>
      </xdr:blipFill>
      <xdr:spPr>
        <a:xfrm>
          <a:off x="3633216" y="580583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59</xdr:row>
      <xdr:rowOff>24383</xdr:rowOff>
    </xdr:from>
    <xdr:to>
      <xdr:col>1</xdr:col>
      <xdr:colOff>694944</xdr:colOff>
      <xdr:row>59</xdr:row>
      <xdr:rowOff>463295</xdr:rowOff>
    </xdr:to>
    <xdr:pic>
      <xdr:nvPicPr>
        <xdr:cNvPr id="1476" name="Picture 1475">
          <a:extLst>
            <a:ext uri="{FF2B5EF4-FFF2-40B4-BE49-F238E27FC236}">
              <a16:creationId xmlns:a16="http://schemas.microsoft.com/office/drawing/2014/main" id="{277F9CFE-EAC3-2DAC-2409-71D6C451AF73}"/>
            </a:ext>
          </a:extLst>
        </xdr:cNvPr>
        <xdr:cNvPicPr>
          <a:picLocks/>
        </xdr:cNvPicPr>
      </xdr:nvPicPr>
      <xdr:blipFill>
        <a:blip xmlns:r="http://schemas.openxmlformats.org/officeDocument/2006/relationships" r:embed="rId121" cstate="print">
          <a:extLst>
            <a:ext uri="{28A0092B-C50C-407E-A947-70E740481C1C}">
              <a14:useLocalDpi xmlns:a14="http://schemas.microsoft.com/office/drawing/2010/main" val="0"/>
            </a:ext>
          </a:extLst>
        </a:blip>
        <a:stretch>
          <a:fillRect/>
        </a:stretch>
      </xdr:blipFill>
      <xdr:spPr>
        <a:xfrm>
          <a:off x="3633216" y="585459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61</xdr:row>
      <xdr:rowOff>24382</xdr:rowOff>
    </xdr:from>
    <xdr:to>
      <xdr:col>1</xdr:col>
      <xdr:colOff>694944</xdr:colOff>
      <xdr:row>61</xdr:row>
      <xdr:rowOff>463294</xdr:rowOff>
    </xdr:to>
    <xdr:pic>
      <xdr:nvPicPr>
        <xdr:cNvPr id="1478" name="Picture 1477">
          <a:extLst>
            <a:ext uri="{FF2B5EF4-FFF2-40B4-BE49-F238E27FC236}">
              <a16:creationId xmlns:a16="http://schemas.microsoft.com/office/drawing/2014/main" id="{89AA9BD6-62B9-27D2-DB23-2BCCED5FC2EC}"/>
            </a:ext>
          </a:extLst>
        </xdr:cNvPr>
        <xdr:cNvPicPr>
          <a:picLocks/>
        </xdr:cNvPicPr>
      </xdr:nvPicPr>
      <xdr:blipFill>
        <a:blip xmlns:r="http://schemas.openxmlformats.org/officeDocument/2006/relationships" r:embed="rId122" cstate="print">
          <a:extLst>
            <a:ext uri="{28A0092B-C50C-407E-A947-70E740481C1C}">
              <a14:useLocalDpi xmlns:a14="http://schemas.microsoft.com/office/drawing/2010/main" val="0"/>
            </a:ext>
          </a:extLst>
        </a:blip>
        <a:stretch>
          <a:fillRect/>
        </a:stretch>
      </xdr:blipFill>
      <xdr:spPr>
        <a:xfrm>
          <a:off x="3633216" y="59033662"/>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63</xdr:row>
      <xdr:rowOff>24387</xdr:rowOff>
    </xdr:from>
    <xdr:to>
      <xdr:col>1</xdr:col>
      <xdr:colOff>694944</xdr:colOff>
      <xdr:row>63</xdr:row>
      <xdr:rowOff>463299</xdr:rowOff>
    </xdr:to>
    <xdr:pic>
      <xdr:nvPicPr>
        <xdr:cNvPr id="1480" name="Picture 1479">
          <a:extLst>
            <a:ext uri="{FF2B5EF4-FFF2-40B4-BE49-F238E27FC236}">
              <a16:creationId xmlns:a16="http://schemas.microsoft.com/office/drawing/2014/main" id="{13AB7533-0C04-94C8-AA4F-A36DA03B8544}"/>
            </a:ext>
          </a:extLst>
        </xdr:cNvPr>
        <xdr:cNvPicPr>
          <a:picLocks/>
        </xdr:cNvPicPr>
      </xdr:nvPicPr>
      <xdr:blipFill>
        <a:blip xmlns:r="http://schemas.openxmlformats.org/officeDocument/2006/relationships" r:embed="rId123" cstate="print">
          <a:extLst>
            <a:ext uri="{28A0092B-C50C-407E-A947-70E740481C1C}">
              <a14:useLocalDpi xmlns:a14="http://schemas.microsoft.com/office/drawing/2010/main" val="0"/>
            </a:ext>
          </a:extLst>
        </a:blip>
        <a:stretch>
          <a:fillRect/>
        </a:stretch>
      </xdr:blipFill>
      <xdr:spPr>
        <a:xfrm>
          <a:off x="3633216" y="59521347"/>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64</xdr:row>
      <xdr:rowOff>24385</xdr:rowOff>
    </xdr:from>
    <xdr:to>
      <xdr:col>1</xdr:col>
      <xdr:colOff>694944</xdr:colOff>
      <xdr:row>64</xdr:row>
      <xdr:rowOff>463297</xdr:rowOff>
    </xdr:to>
    <xdr:pic>
      <xdr:nvPicPr>
        <xdr:cNvPr id="1482" name="Picture 1481">
          <a:extLst>
            <a:ext uri="{FF2B5EF4-FFF2-40B4-BE49-F238E27FC236}">
              <a16:creationId xmlns:a16="http://schemas.microsoft.com/office/drawing/2014/main" id="{F1BD29A8-8B84-8F30-3B64-2F98E2E56339}"/>
            </a:ext>
          </a:extLst>
        </xdr:cNvPr>
        <xdr:cNvPicPr>
          <a:picLocks/>
        </xdr:cNvPicPr>
      </xdr:nvPicPr>
      <xdr:blipFill>
        <a:blip xmlns:r="http://schemas.openxmlformats.org/officeDocument/2006/relationships" r:embed="rId124" cstate="print">
          <a:extLst>
            <a:ext uri="{28A0092B-C50C-407E-A947-70E740481C1C}">
              <a14:useLocalDpi xmlns:a14="http://schemas.microsoft.com/office/drawing/2010/main" val="0"/>
            </a:ext>
          </a:extLst>
        </a:blip>
        <a:stretch>
          <a:fillRect/>
        </a:stretch>
      </xdr:blipFill>
      <xdr:spPr>
        <a:xfrm>
          <a:off x="3633216" y="600090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67</xdr:row>
      <xdr:rowOff>24384</xdr:rowOff>
    </xdr:from>
    <xdr:to>
      <xdr:col>1</xdr:col>
      <xdr:colOff>694944</xdr:colOff>
      <xdr:row>67</xdr:row>
      <xdr:rowOff>463296</xdr:rowOff>
    </xdr:to>
    <xdr:pic>
      <xdr:nvPicPr>
        <xdr:cNvPr id="1484" name="Picture 1483">
          <a:extLst>
            <a:ext uri="{FF2B5EF4-FFF2-40B4-BE49-F238E27FC236}">
              <a16:creationId xmlns:a16="http://schemas.microsoft.com/office/drawing/2014/main" id="{DC07D9D9-DC62-E395-5265-A90C9D04B7AC}"/>
            </a:ext>
          </a:extLst>
        </xdr:cNvPr>
        <xdr:cNvPicPr>
          <a:picLocks/>
        </xdr:cNvPicPr>
      </xdr:nvPicPr>
      <xdr:blipFill>
        <a:blip xmlns:r="http://schemas.openxmlformats.org/officeDocument/2006/relationships" r:embed="rId125" cstate="print">
          <a:extLst>
            <a:ext uri="{28A0092B-C50C-407E-A947-70E740481C1C}">
              <a14:useLocalDpi xmlns:a14="http://schemas.microsoft.com/office/drawing/2010/main" val="0"/>
            </a:ext>
          </a:extLst>
        </a:blip>
        <a:stretch>
          <a:fillRect/>
        </a:stretch>
      </xdr:blipFill>
      <xdr:spPr>
        <a:xfrm>
          <a:off x="3633216" y="604967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78</xdr:row>
      <xdr:rowOff>24383</xdr:rowOff>
    </xdr:from>
    <xdr:to>
      <xdr:col>1</xdr:col>
      <xdr:colOff>694944</xdr:colOff>
      <xdr:row>78</xdr:row>
      <xdr:rowOff>463295</xdr:rowOff>
    </xdr:to>
    <xdr:pic>
      <xdr:nvPicPr>
        <xdr:cNvPr id="1486" name="Picture 1485">
          <a:extLst>
            <a:ext uri="{FF2B5EF4-FFF2-40B4-BE49-F238E27FC236}">
              <a16:creationId xmlns:a16="http://schemas.microsoft.com/office/drawing/2014/main" id="{52C0A7B9-B32F-A2B2-E664-0F38875A1501}"/>
            </a:ext>
          </a:extLst>
        </xdr:cNvPr>
        <xdr:cNvPicPr>
          <a:picLocks/>
        </xdr:cNvPicPr>
      </xdr:nvPicPr>
      <xdr:blipFill>
        <a:blip xmlns:r="http://schemas.openxmlformats.org/officeDocument/2006/relationships" r:embed="rId126" cstate="print">
          <a:extLst>
            <a:ext uri="{28A0092B-C50C-407E-A947-70E740481C1C}">
              <a14:useLocalDpi xmlns:a14="http://schemas.microsoft.com/office/drawing/2010/main" val="0"/>
            </a:ext>
          </a:extLst>
        </a:blip>
        <a:stretch>
          <a:fillRect/>
        </a:stretch>
      </xdr:blipFill>
      <xdr:spPr>
        <a:xfrm>
          <a:off x="3633216" y="609843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2124ED94-50B8-454C-97C1-C3C58B16D0F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DF21FA72-8E00-46C8-8EA6-090B68BB89D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Replace break</a:t>
              </a:r>
            </a:p>
          </xdr:txBody>
        </xdr:sp>
        <xdr:clientData fPrintsWithSheet="0"/>
      </xdr:twoCellAnchor>
    </mc:Choice>
    <mc:Fallback/>
  </mc:AlternateContent>
  <xdr:twoCellAnchor>
    <xdr:from>
      <xdr:col>1</xdr:col>
      <xdr:colOff>36576</xdr:colOff>
      <xdr:row>1</xdr:row>
      <xdr:rowOff>24383</xdr:rowOff>
    </xdr:from>
    <xdr:to>
      <xdr:col>1</xdr:col>
      <xdr:colOff>694944</xdr:colOff>
      <xdr:row>1</xdr:row>
      <xdr:rowOff>463295</xdr:rowOff>
    </xdr:to>
    <xdr:pic>
      <xdr:nvPicPr>
        <xdr:cNvPr id="42" name="Picture 41">
          <a:extLst>
            <a:ext uri="{FF2B5EF4-FFF2-40B4-BE49-F238E27FC236}">
              <a16:creationId xmlns:a16="http://schemas.microsoft.com/office/drawing/2014/main" id="{649A245B-C77A-4CF5-9223-4A7B068AF1E7}"/>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33216" y="200192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xdr:row>
      <xdr:rowOff>24383</xdr:rowOff>
    </xdr:from>
    <xdr:to>
      <xdr:col>1</xdr:col>
      <xdr:colOff>694944</xdr:colOff>
      <xdr:row>2</xdr:row>
      <xdr:rowOff>463295</xdr:rowOff>
    </xdr:to>
    <xdr:pic>
      <xdr:nvPicPr>
        <xdr:cNvPr id="56" name="Picture 55">
          <a:extLst>
            <a:ext uri="{FF2B5EF4-FFF2-40B4-BE49-F238E27FC236}">
              <a16:creationId xmlns:a16="http://schemas.microsoft.com/office/drawing/2014/main" id="{37D487AB-C6DB-4926-BE25-784958E105FC}"/>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33216" y="268467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xdr:row>
      <xdr:rowOff>24385</xdr:rowOff>
    </xdr:from>
    <xdr:to>
      <xdr:col>1</xdr:col>
      <xdr:colOff>694944</xdr:colOff>
      <xdr:row>3</xdr:row>
      <xdr:rowOff>463297</xdr:rowOff>
    </xdr:to>
    <xdr:pic>
      <xdr:nvPicPr>
        <xdr:cNvPr id="57" name="Picture 56">
          <a:extLst>
            <a:ext uri="{FF2B5EF4-FFF2-40B4-BE49-F238E27FC236}">
              <a16:creationId xmlns:a16="http://schemas.microsoft.com/office/drawing/2014/main" id="{448F8EB0-C1F2-45CB-B760-AE7C31ED0F89}"/>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33216" y="273344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xdr:row>
      <xdr:rowOff>24384</xdr:rowOff>
    </xdr:from>
    <xdr:to>
      <xdr:col>1</xdr:col>
      <xdr:colOff>694944</xdr:colOff>
      <xdr:row>4</xdr:row>
      <xdr:rowOff>463296</xdr:rowOff>
    </xdr:to>
    <xdr:pic>
      <xdr:nvPicPr>
        <xdr:cNvPr id="58" name="Picture 57">
          <a:extLst>
            <a:ext uri="{FF2B5EF4-FFF2-40B4-BE49-F238E27FC236}">
              <a16:creationId xmlns:a16="http://schemas.microsoft.com/office/drawing/2014/main" id="{BF03415B-BCB3-440E-A4F6-CED5417FE188}"/>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33216" y="278221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xdr:row>
      <xdr:rowOff>24385</xdr:rowOff>
    </xdr:from>
    <xdr:to>
      <xdr:col>1</xdr:col>
      <xdr:colOff>694944</xdr:colOff>
      <xdr:row>5</xdr:row>
      <xdr:rowOff>463297</xdr:rowOff>
    </xdr:to>
    <xdr:pic>
      <xdr:nvPicPr>
        <xdr:cNvPr id="59" name="Picture 58">
          <a:extLst>
            <a:ext uri="{FF2B5EF4-FFF2-40B4-BE49-F238E27FC236}">
              <a16:creationId xmlns:a16="http://schemas.microsoft.com/office/drawing/2014/main" id="{1CBF1FE9-D26D-44A9-AE56-A4AF0199C88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633216" y="283098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xdr:row>
      <xdr:rowOff>24384</xdr:rowOff>
    </xdr:from>
    <xdr:to>
      <xdr:col>1</xdr:col>
      <xdr:colOff>694944</xdr:colOff>
      <xdr:row>6</xdr:row>
      <xdr:rowOff>463296</xdr:rowOff>
    </xdr:to>
    <xdr:pic>
      <xdr:nvPicPr>
        <xdr:cNvPr id="60" name="Picture 59">
          <a:extLst>
            <a:ext uri="{FF2B5EF4-FFF2-40B4-BE49-F238E27FC236}">
              <a16:creationId xmlns:a16="http://schemas.microsoft.com/office/drawing/2014/main" id="{69AAF79D-E877-4943-B7BD-C6069475065C}"/>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633216" y="287975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xdr:row>
      <xdr:rowOff>24383</xdr:rowOff>
    </xdr:from>
    <xdr:to>
      <xdr:col>1</xdr:col>
      <xdr:colOff>694944</xdr:colOff>
      <xdr:row>7</xdr:row>
      <xdr:rowOff>463295</xdr:rowOff>
    </xdr:to>
    <xdr:pic>
      <xdr:nvPicPr>
        <xdr:cNvPr id="61" name="Picture 60">
          <a:extLst>
            <a:ext uri="{FF2B5EF4-FFF2-40B4-BE49-F238E27FC236}">
              <a16:creationId xmlns:a16="http://schemas.microsoft.com/office/drawing/2014/main" id="{628600BC-A2DF-4319-83ED-FB610B9ECD6B}"/>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633216" y="292851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xdr:row>
      <xdr:rowOff>24385</xdr:rowOff>
    </xdr:from>
    <xdr:to>
      <xdr:col>1</xdr:col>
      <xdr:colOff>694944</xdr:colOff>
      <xdr:row>8</xdr:row>
      <xdr:rowOff>463297</xdr:rowOff>
    </xdr:to>
    <xdr:pic>
      <xdr:nvPicPr>
        <xdr:cNvPr id="62" name="Picture 61">
          <a:extLst>
            <a:ext uri="{FF2B5EF4-FFF2-40B4-BE49-F238E27FC236}">
              <a16:creationId xmlns:a16="http://schemas.microsoft.com/office/drawing/2014/main" id="{A53CFBB9-C81D-43D0-A862-4EC9F6B084E1}"/>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33216" y="297728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xdr:row>
      <xdr:rowOff>24384</xdr:rowOff>
    </xdr:from>
    <xdr:to>
      <xdr:col>1</xdr:col>
      <xdr:colOff>694944</xdr:colOff>
      <xdr:row>9</xdr:row>
      <xdr:rowOff>463296</xdr:rowOff>
    </xdr:to>
    <xdr:pic>
      <xdr:nvPicPr>
        <xdr:cNvPr id="63" name="Picture 62">
          <a:extLst>
            <a:ext uri="{FF2B5EF4-FFF2-40B4-BE49-F238E27FC236}">
              <a16:creationId xmlns:a16="http://schemas.microsoft.com/office/drawing/2014/main" id="{63F1BF21-2578-46A4-9111-75518230C827}"/>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633216" y="302605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xdr:row>
      <xdr:rowOff>24385</xdr:rowOff>
    </xdr:from>
    <xdr:to>
      <xdr:col>1</xdr:col>
      <xdr:colOff>694944</xdr:colOff>
      <xdr:row>10</xdr:row>
      <xdr:rowOff>463297</xdr:rowOff>
    </xdr:to>
    <xdr:pic>
      <xdr:nvPicPr>
        <xdr:cNvPr id="3072" name="Picture 3071">
          <a:extLst>
            <a:ext uri="{FF2B5EF4-FFF2-40B4-BE49-F238E27FC236}">
              <a16:creationId xmlns:a16="http://schemas.microsoft.com/office/drawing/2014/main" id="{8B7F76CD-1395-441A-A25A-B2A0FFAB0CD1}"/>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633216" y="307482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xdr:row>
      <xdr:rowOff>24384</xdr:rowOff>
    </xdr:from>
    <xdr:to>
      <xdr:col>1</xdr:col>
      <xdr:colOff>694944</xdr:colOff>
      <xdr:row>11</xdr:row>
      <xdr:rowOff>463296</xdr:rowOff>
    </xdr:to>
    <xdr:pic>
      <xdr:nvPicPr>
        <xdr:cNvPr id="3075" name="Picture 3074">
          <a:extLst>
            <a:ext uri="{FF2B5EF4-FFF2-40B4-BE49-F238E27FC236}">
              <a16:creationId xmlns:a16="http://schemas.microsoft.com/office/drawing/2014/main" id="{9BB45976-0534-4B91-927C-E6E23F153023}"/>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633216" y="312359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12</xdr:row>
      <xdr:rowOff>24383</xdr:rowOff>
    </xdr:from>
    <xdr:to>
      <xdr:col>1</xdr:col>
      <xdr:colOff>694944</xdr:colOff>
      <xdr:row>12</xdr:row>
      <xdr:rowOff>463295</xdr:rowOff>
    </xdr:to>
    <xdr:pic>
      <xdr:nvPicPr>
        <xdr:cNvPr id="3076" name="Picture 3075">
          <a:extLst>
            <a:ext uri="{FF2B5EF4-FFF2-40B4-BE49-F238E27FC236}">
              <a16:creationId xmlns:a16="http://schemas.microsoft.com/office/drawing/2014/main" id="{F506DC71-0815-454E-97B0-866D87E07A11}"/>
            </a:ext>
          </a:extLst>
        </xdr:cNvPr>
        <xdr:cNvPicPr>
          <a:picLocks/>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633216" y="317235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13</xdr:row>
      <xdr:rowOff>24385</xdr:rowOff>
    </xdr:from>
    <xdr:to>
      <xdr:col>1</xdr:col>
      <xdr:colOff>694944</xdr:colOff>
      <xdr:row>13</xdr:row>
      <xdr:rowOff>463297</xdr:rowOff>
    </xdr:to>
    <xdr:pic>
      <xdr:nvPicPr>
        <xdr:cNvPr id="3077" name="Picture 3076">
          <a:extLst>
            <a:ext uri="{FF2B5EF4-FFF2-40B4-BE49-F238E27FC236}">
              <a16:creationId xmlns:a16="http://schemas.microsoft.com/office/drawing/2014/main" id="{DC5C3A23-A6D1-4B6F-9C9A-5DCD52EB3AF4}"/>
            </a:ext>
          </a:extLst>
        </xdr:cNvPr>
        <xdr:cNvPicPr>
          <a:picLocks/>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633216" y="322112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14</xdr:row>
      <xdr:rowOff>24384</xdr:rowOff>
    </xdr:from>
    <xdr:to>
      <xdr:col>1</xdr:col>
      <xdr:colOff>694944</xdr:colOff>
      <xdr:row>14</xdr:row>
      <xdr:rowOff>463296</xdr:rowOff>
    </xdr:to>
    <xdr:pic>
      <xdr:nvPicPr>
        <xdr:cNvPr id="3078" name="Picture 3077">
          <a:extLst>
            <a:ext uri="{FF2B5EF4-FFF2-40B4-BE49-F238E27FC236}">
              <a16:creationId xmlns:a16="http://schemas.microsoft.com/office/drawing/2014/main" id="{65CF6FC3-368D-40F0-AD54-D857BFB2C5AF}"/>
            </a:ext>
          </a:extLst>
        </xdr:cNvPr>
        <xdr:cNvPicPr>
          <a:picLocks/>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633216" y="326989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15</xdr:row>
      <xdr:rowOff>24385</xdr:rowOff>
    </xdr:from>
    <xdr:to>
      <xdr:col>1</xdr:col>
      <xdr:colOff>694944</xdr:colOff>
      <xdr:row>15</xdr:row>
      <xdr:rowOff>463297</xdr:rowOff>
    </xdr:to>
    <xdr:pic>
      <xdr:nvPicPr>
        <xdr:cNvPr id="3079" name="Picture 3078">
          <a:extLst>
            <a:ext uri="{FF2B5EF4-FFF2-40B4-BE49-F238E27FC236}">
              <a16:creationId xmlns:a16="http://schemas.microsoft.com/office/drawing/2014/main" id="{3F34337F-109A-41D9-99F1-ACE7395619E6}"/>
            </a:ext>
          </a:extLst>
        </xdr:cNvPr>
        <xdr:cNvPicPr>
          <a:picLocks/>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633216" y="331866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16</xdr:row>
      <xdr:rowOff>24384</xdr:rowOff>
    </xdr:from>
    <xdr:to>
      <xdr:col>1</xdr:col>
      <xdr:colOff>694944</xdr:colOff>
      <xdr:row>16</xdr:row>
      <xdr:rowOff>463296</xdr:rowOff>
    </xdr:to>
    <xdr:pic>
      <xdr:nvPicPr>
        <xdr:cNvPr id="3080" name="Picture 3079">
          <a:extLst>
            <a:ext uri="{FF2B5EF4-FFF2-40B4-BE49-F238E27FC236}">
              <a16:creationId xmlns:a16="http://schemas.microsoft.com/office/drawing/2014/main" id="{18E03F19-C524-413E-9288-9DF36990120F}"/>
            </a:ext>
          </a:extLst>
        </xdr:cNvPr>
        <xdr:cNvPicPr>
          <a:picLocks/>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633216" y="336743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17</xdr:row>
      <xdr:rowOff>24383</xdr:rowOff>
    </xdr:from>
    <xdr:to>
      <xdr:col>1</xdr:col>
      <xdr:colOff>694944</xdr:colOff>
      <xdr:row>17</xdr:row>
      <xdr:rowOff>463295</xdr:rowOff>
    </xdr:to>
    <xdr:pic>
      <xdr:nvPicPr>
        <xdr:cNvPr id="3081" name="Picture 3080">
          <a:extLst>
            <a:ext uri="{FF2B5EF4-FFF2-40B4-BE49-F238E27FC236}">
              <a16:creationId xmlns:a16="http://schemas.microsoft.com/office/drawing/2014/main" id="{F3AE1178-F2EB-4165-AE0B-776F11645FD4}"/>
            </a:ext>
          </a:extLst>
        </xdr:cNvPr>
        <xdr:cNvPicPr>
          <a:picLocks/>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633216" y="341619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18</xdr:row>
      <xdr:rowOff>24385</xdr:rowOff>
    </xdr:from>
    <xdr:to>
      <xdr:col>1</xdr:col>
      <xdr:colOff>694944</xdr:colOff>
      <xdr:row>18</xdr:row>
      <xdr:rowOff>463297</xdr:rowOff>
    </xdr:to>
    <xdr:pic>
      <xdr:nvPicPr>
        <xdr:cNvPr id="3082" name="Picture 3081">
          <a:extLst>
            <a:ext uri="{FF2B5EF4-FFF2-40B4-BE49-F238E27FC236}">
              <a16:creationId xmlns:a16="http://schemas.microsoft.com/office/drawing/2014/main" id="{68C079DB-8432-4FA7-906E-87D5EE4265A6}"/>
            </a:ext>
          </a:extLst>
        </xdr:cNvPr>
        <xdr:cNvPicPr>
          <a:picLocks/>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633216" y="346496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20</xdr:row>
      <xdr:rowOff>24384</xdr:rowOff>
    </xdr:from>
    <xdr:to>
      <xdr:col>1</xdr:col>
      <xdr:colOff>694944</xdr:colOff>
      <xdr:row>20</xdr:row>
      <xdr:rowOff>463296</xdr:rowOff>
    </xdr:to>
    <xdr:pic>
      <xdr:nvPicPr>
        <xdr:cNvPr id="3083" name="Picture 3082">
          <a:extLst>
            <a:ext uri="{FF2B5EF4-FFF2-40B4-BE49-F238E27FC236}">
              <a16:creationId xmlns:a16="http://schemas.microsoft.com/office/drawing/2014/main" id="{237DF16D-7411-4284-8527-D4E8207AEF1F}"/>
            </a:ext>
          </a:extLst>
        </xdr:cNvPr>
        <xdr:cNvPicPr>
          <a:picLocks/>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633216" y="351373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21</xdr:row>
      <xdr:rowOff>24384</xdr:rowOff>
    </xdr:from>
    <xdr:to>
      <xdr:col>1</xdr:col>
      <xdr:colOff>694944</xdr:colOff>
      <xdr:row>21</xdr:row>
      <xdr:rowOff>463296</xdr:rowOff>
    </xdr:to>
    <xdr:pic>
      <xdr:nvPicPr>
        <xdr:cNvPr id="3137" name="Picture 3136">
          <a:extLst>
            <a:ext uri="{FF2B5EF4-FFF2-40B4-BE49-F238E27FC236}">
              <a16:creationId xmlns:a16="http://schemas.microsoft.com/office/drawing/2014/main" id="{F3EC1942-B99B-4CB2-98D8-57CB19010A15}"/>
            </a:ext>
          </a:extLst>
        </xdr:cNvPr>
        <xdr:cNvPicPr>
          <a:picLocks/>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633216" y="556199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901D4C2D-358B-4D01-9D6C-43893A6365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D44BE06F-23B6-44AD-A999-4885CA26C51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Replace break</a:t>
              </a:r>
            </a:p>
          </xdr:txBody>
        </xdr:sp>
        <xdr:clientData fPrintsWithSheet="0"/>
      </xdr:twoCellAnchor>
    </mc:Choice>
    <mc:Fallback/>
  </mc:AlternateContent>
  <xdr:twoCellAnchor>
    <xdr:from>
      <xdr:col>1</xdr:col>
      <xdr:colOff>36576</xdr:colOff>
      <xdr:row>30</xdr:row>
      <xdr:rowOff>24384</xdr:rowOff>
    </xdr:from>
    <xdr:to>
      <xdr:col>1</xdr:col>
      <xdr:colOff>694944</xdr:colOff>
      <xdr:row>30</xdr:row>
      <xdr:rowOff>463296</xdr:rowOff>
    </xdr:to>
    <xdr:pic>
      <xdr:nvPicPr>
        <xdr:cNvPr id="4" name="Picture 3">
          <a:extLst>
            <a:ext uri="{FF2B5EF4-FFF2-40B4-BE49-F238E27FC236}">
              <a16:creationId xmlns:a16="http://schemas.microsoft.com/office/drawing/2014/main" id="{F163C64E-5C4C-4780-A6D8-8DE91885842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33216" y="51206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31</xdr:row>
      <xdr:rowOff>24384</xdr:rowOff>
    </xdr:from>
    <xdr:to>
      <xdr:col>1</xdr:col>
      <xdr:colOff>694944</xdr:colOff>
      <xdr:row>31</xdr:row>
      <xdr:rowOff>463296</xdr:rowOff>
    </xdr:to>
    <xdr:pic>
      <xdr:nvPicPr>
        <xdr:cNvPr id="5" name="Picture 4">
          <a:extLst>
            <a:ext uri="{FF2B5EF4-FFF2-40B4-BE49-F238E27FC236}">
              <a16:creationId xmlns:a16="http://schemas.microsoft.com/office/drawing/2014/main" id="{AFC2B76A-AE86-4EC5-B5EF-0C1C5FB124E5}"/>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33216" y="9997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32</xdr:row>
      <xdr:rowOff>24384</xdr:rowOff>
    </xdr:from>
    <xdr:to>
      <xdr:col>1</xdr:col>
      <xdr:colOff>694944</xdr:colOff>
      <xdr:row>32</xdr:row>
      <xdr:rowOff>463296</xdr:rowOff>
    </xdr:to>
    <xdr:pic>
      <xdr:nvPicPr>
        <xdr:cNvPr id="6" name="Picture 5">
          <a:extLst>
            <a:ext uri="{FF2B5EF4-FFF2-40B4-BE49-F238E27FC236}">
              <a16:creationId xmlns:a16="http://schemas.microsoft.com/office/drawing/2014/main" id="{F45B8EAA-03F0-44E0-9126-BFBBEAFDD7D1}"/>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33216" y="14874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xdr:row>
      <xdr:rowOff>24384</xdr:rowOff>
    </xdr:from>
    <xdr:to>
      <xdr:col>1</xdr:col>
      <xdr:colOff>694944</xdr:colOff>
      <xdr:row>1</xdr:row>
      <xdr:rowOff>463296</xdr:rowOff>
    </xdr:to>
    <xdr:pic>
      <xdr:nvPicPr>
        <xdr:cNvPr id="44" name="Picture 43">
          <a:extLst>
            <a:ext uri="{FF2B5EF4-FFF2-40B4-BE49-F238E27FC236}">
              <a16:creationId xmlns:a16="http://schemas.microsoft.com/office/drawing/2014/main" id="{F9449041-0A78-4D39-8899-0C9E2D63F6C3}"/>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33216" y="1950720"/>
          <a:ext cx="658368" cy="0"/>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xdr:row>
      <xdr:rowOff>24385</xdr:rowOff>
    </xdr:from>
    <xdr:to>
      <xdr:col>1</xdr:col>
      <xdr:colOff>694944</xdr:colOff>
      <xdr:row>2</xdr:row>
      <xdr:rowOff>463297</xdr:rowOff>
    </xdr:to>
    <xdr:pic>
      <xdr:nvPicPr>
        <xdr:cNvPr id="6156" name="Picture 6155">
          <a:extLst>
            <a:ext uri="{FF2B5EF4-FFF2-40B4-BE49-F238E27FC236}">
              <a16:creationId xmlns:a16="http://schemas.microsoft.com/office/drawing/2014/main" id="{0663D495-6D0E-4133-AC8F-2DEA49DFB9CE}"/>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633216" y="197510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xdr:row>
      <xdr:rowOff>24384</xdr:rowOff>
    </xdr:from>
    <xdr:to>
      <xdr:col>1</xdr:col>
      <xdr:colOff>694944</xdr:colOff>
      <xdr:row>3</xdr:row>
      <xdr:rowOff>463296</xdr:rowOff>
    </xdr:to>
    <xdr:pic>
      <xdr:nvPicPr>
        <xdr:cNvPr id="6157" name="Picture 6156">
          <a:extLst>
            <a:ext uri="{FF2B5EF4-FFF2-40B4-BE49-F238E27FC236}">
              <a16:creationId xmlns:a16="http://schemas.microsoft.com/office/drawing/2014/main" id="{B6141944-8E2B-4A90-831D-A21426ADD11F}"/>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633216" y="24627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xdr:row>
      <xdr:rowOff>24383</xdr:rowOff>
    </xdr:from>
    <xdr:to>
      <xdr:col>1</xdr:col>
      <xdr:colOff>694944</xdr:colOff>
      <xdr:row>4</xdr:row>
      <xdr:rowOff>463295</xdr:rowOff>
    </xdr:to>
    <xdr:pic>
      <xdr:nvPicPr>
        <xdr:cNvPr id="6158" name="Picture 6157">
          <a:extLst>
            <a:ext uri="{FF2B5EF4-FFF2-40B4-BE49-F238E27FC236}">
              <a16:creationId xmlns:a16="http://schemas.microsoft.com/office/drawing/2014/main" id="{72CE87C8-509D-4E9D-BEA4-39973C2DAFEA}"/>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633216" y="29504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xdr:row>
      <xdr:rowOff>24385</xdr:rowOff>
    </xdr:from>
    <xdr:to>
      <xdr:col>1</xdr:col>
      <xdr:colOff>694944</xdr:colOff>
      <xdr:row>5</xdr:row>
      <xdr:rowOff>463297</xdr:rowOff>
    </xdr:to>
    <xdr:pic>
      <xdr:nvPicPr>
        <xdr:cNvPr id="6159" name="Picture 6158">
          <a:extLst>
            <a:ext uri="{FF2B5EF4-FFF2-40B4-BE49-F238E27FC236}">
              <a16:creationId xmlns:a16="http://schemas.microsoft.com/office/drawing/2014/main" id="{054DB85F-A8AC-418B-8129-C743FFCAABB3}"/>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33216" y="343814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xdr:row>
      <xdr:rowOff>24384</xdr:rowOff>
    </xdr:from>
    <xdr:to>
      <xdr:col>1</xdr:col>
      <xdr:colOff>694944</xdr:colOff>
      <xdr:row>6</xdr:row>
      <xdr:rowOff>463296</xdr:rowOff>
    </xdr:to>
    <xdr:pic>
      <xdr:nvPicPr>
        <xdr:cNvPr id="6160" name="Picture 6159">
          <a:extLst>
            <a:ext uri="{FF2B5EF4-FFF2-40B4-BE49-F238E27FC236}">
              <a16:creationId xmlns:a16="http://schemas.microsoft.com/office/drawing/2014/main" id="{85B9EF1F-BECC-4F45-B1D3-D83D93EDD3C1}"/>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633216" y="39258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xdr:row>
      <xdr:rowOff>24385</xdr:rowOff>
    </xdr:from>
    <xdr:to>
      <xdr:col>1</xdr:col>
      <xdr:colOff>694944</xdr:colOff>
      <xdr:row>7</xdr:row>
      <xdr:rowOff>463297</xdr:rowOff>
    </xdr:to>
    <xdr:pic>
      <xdr:nvPicPr>
        <xdr:cNvPr id="6161" name="Picture 6160">
          <a:extLst>
            <a:ext uri="{FF2B5EF4-FFF2-40B4-BE49-F238E27FC236}">
              <a16:creationId xmlns:a16="http://schemas.microsoft.com/office/drawing/2014/main" id="{B13FF77C-DF37-401C-892D-CE18C3FEAB59}"/>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633216" y="441350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29</xdr:row>
      <xdr:rowOff>24384</xdr:rowOff>
    </xdr:from>
    <xdr:to>
      <xdr:col>1</xdr:col>
      <xdr:colOff>694944</xdr:colOff>
      <xdr:row>29</xdr:row>
      <xdr:rowOff>463296</xdr:rowOff>
    </xdr:to>
    <xdr:pic>
      <xdr:nvPicPr>
        <xdr:cNvPr id="6162" name="Picture 6161">
          <a:extLst>
            <a:ext uri="{FF2B5EF4-FFF2-40B4-BE49-F238E27FC236}">
              <a16:creationId xmlns:a16="http://schemas.microsoft.com/office/drawing/2014/main" id="{9076D73A-47C0-49A7-9A15-DC2A7744B3A3}"/>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633216" y="49011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xdr:row>
      <xdr:rowOff>24383</xdr:rowOff>
    </xdr:from>
    <xdr:to>
      <xdr:col>1</xdr:col>
      <xdr:colOff>694944</xdr:colOff>
      <xdr:row>8</xdr:row>
      <xdr:rowOff>463295</xdr:rowOff>
    </xdr:to>
    <xdr:pic>
      <xdr:nvPicPr>
        <xdr:cNvPr id="6163" name="Picture 6162">
          <a:extLst>
            <a:ext uri="{FF2B5EF4-FFF2-40B4-BE49-F238E27FC236}">
              <a16:creationId xmlns:a16="http://schemas.microsoft.com/office/drawing/2014/main" id="{303DD6D7-D3A6-4AE9-8FFD-36F3841C8C0F}"/>
            </a:ext>
          </a:extLst>
        </xdr:cNvPr>
        <xdr:cNvPicPr>
          <a:picLocks/>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633216" y="53888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xdr:row>
      <xdr:rowOff>24385</xdr:rowOff>
    </xdr:from>
    <xdr:to>
      <xdr:col>1</xdr:col>
      <xdr:colOff>694944</xdr:colOff>
      <xdr:row>9</xdr:row>
      <xdr:rowOff>463297</xdr:rowOff>
    </xdr:to>
    <xdr:pic>
      <xdr:nvPicPr>
        <xdr:cNvPr id="6164" name="Picture 6163">
          <a:extLst>
            <a:ext uri="{FF2B5EF4-FFF2-40B4-BE49-F238E27FC236}">
              <a16:creationId xmlns:a16="http://schemas.microsoft.com/office/drawing/2014/main" id="{FBFF5B5B-A431-46C7-AC3A-BA1F91A38C64}"/>
            </a:ext>
          </a:extLst>
        </xdr:cNvPr>
        <xdr:cNvPicPr>
          <a:picLocks/>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633216" y="587654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xdr:row>
      <xdr:rowOff>24384</xdr:rowOff>
    </xdr:from>
    <xdr:to>
      <xdr:col>1</xdr:col>
      <xdr:colOff>694944</xdr:colOff>
      <xdr:row>10</xdr:row>
      <xdr:rowOff>463296</xdr:rowOff>
    </xdr:to>
    <xdr:pic>
      <xdr:nvPicPr>
        <xdr:cNvPr id="6165" name="Picture 6164">
          <a:extLst>
            <a:ext uri="{FF2B5EF4-FFF2-40B4-BE49-F238E27FC236}">
              <a16:creationId xmlns:a16="http://schemas.microsoft.com/office/drawing/2014/main" id="{281706A3-9A65-4A10-B23B-30ED643F9A60}"/>
            </a:ext>
          </a:extLst>
        </xdr:cNvPr>
        <xdr:cNvPicPr>
          <a:picLocks/>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633216" y="63642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xdr:row>
      <xdr:rowOff>24385</xdr:rowOff>
    </xdr:from>
    <xdr:to>
      <xdr:col>1</xdr:col>
      <xdr:colOff>694944</xdr:colOff>
      <xdr:row>11</xdr:row>
      <xdr:rowOff>463297</xdr:rowOff>
    </xdr:to>
    <xdr:pic>
      <xdr:nvPicPr>
        <xdr:cNvPr id="6166" name="Picture 6165">
          <a:extLst>
            <a:ext uri="{FF2B5EF4-FFF2-40B4-BE49-F238E27FC236}">
              <a16:creationId xmlns:a16="http://schemas.microsoft.com/office/drawing/2014/main" id="{D47B0531-019D-44A5-903E-279F40E7BBA2}"/>
            </a:ext>
          </a:extLst>
        </xdr:cNvPr>
        <xdr:cNvPicPr>
          <a:picLocks/>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633216" y="685190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12</xdr:row>
      <xdr:rowOff>24384</xdr:rowOff>
    </xdr:from>
    <xdr:to>
      <xdr:col>1</xdr:col>
      <xdr:colOff>694944</xdr:colOff>
      <xdr:row>12</xdr:row>
      <xdr:rowOff>463296</xdr:rowOff>
    </xdr:to>
    <xdr:pic>
      <xdr:nvPicPr>
        <xdr:cNvPr id="6167" name="Picture 6166">
          <a:extLst>
            <a:ext uri="{FF2B5EF4-FFF2-40B4-BE49-F238E27FC236}">
              <a16:creationId xmlns:a16="http://schemas.microsoft.com/office/drawing/2014/main" id="{9FA9AD8A-1239-4633-BDDB-C6396E330B97}"/>
            </a:ext>
          </a:extLst>
        </xdr:cNvPr>
        <xdr:cNvPicPr>
          <a:picLocks/>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633216" y="73395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13</xdr:row>
      <xdr:rowOff>24383</xdr:rowOff>
    </xdr:from>
    <xdr:to>
      <xdr:col>1</xdr:col>
      <xdr:colOff>694944</xdr:colOff>
      <xdr:row>13</xdr:row>
      <xdr:rowOff>463295</xdr:rowOff>
    </xdr:to>
    <xdr:pic>
      <xdr:nvPicPr>
        <xdr:cNvPr id="6168" name="Picture 6167">
          <a:extLst>
            <a:ext uri="{FF2B5EF4-FFF2-40B4-BE49-F238E27FC236}">
              <a16:creationId xmlns:a16="http://schemas.microsoft.com/office/drawing/2014/main" id="{D03F9299-E934-479F-982A-6B3752D3F699}"/>
            </a:ext>
          </a:extLst>
        </xdr:cNvPr>
        <xdr:cNvPicPr>
          <a:picLocks/>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633216" y="78272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14</xdr:row>
      <xdr:rowOff>24385</xdr:rowOff>
    </xdr:from>
    <xdr:to>
      <xdr:col>1</xdr:col>
      <xdr:colOff>694944</xdr:colOff>
      <xdr:row>14</xdr:row>
      <xdr:rowOff>463297</xdr:rowOff>
    </xdr:to>
    <xdr:pic>
      <xdr:nvPicPr>
        <xdr:cNvPr id="6169" name="Picture 6168">
          <a:extLst>
            <a:ext uri="{FF2B5EF4-FFF2-40B4-BE49-F238E27FC236}">
              <a16:creationId xmlns:a16="http://schemas.microsoft.com/office/drawing/2014/main" id="{7168A0D2-3334-4FAD-B2C0-B35A8106ACAF}"/>
            </a:ext>
          </a:extLst>
        </xdr:cNvPr>
        <xdr:cNvPicPr>
          <a:picLocks/>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633216" y="831494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15</xdr:row>
      <xdr:rowOff>24384</xdr:rowOff>
    </xdr:from>
    <xdr:to>
      <xdr:col>1</xdr:col>
      <xdr:colOff>694944</xdr:colOff>
      <xdr:row>15</xdr:row>
      <xdr:rowOff>463296</xdr:rowOff>
    </xdr:to>
    <xdr:pic>
      <xdr:nvPicPr>
        <xdr:cNvPr id="6170" name="Picture 6169">
          <a:extLst>
            <a:ext uri="{FF2B5EF4-FFF2-40B4-BE49-F238E27FC236}">
              <a16:creationId xmlns:a16="http://schemas.microsoft.com/office/drawing/2014/main" id="{2822F13D-4DCF-4575-8C69-382D03CB5E1E}"/>
            </a:ext>
          </a:extLst>
        </xdr:cNvPr>
        <xdr:cNvPicPr>
          <a:picLocks/>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633216" y="88026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16</xdr:row>
      <xdr:rowOff>24385</xdr:rowOff>
    </xdr:from>
    <xdr:to>
      <xdr:col>1</xdr:col>
      <xdr:colOff>694944</xdr:colOff>
      <xdr:row>16</xdr:row>
      <xdr:rowOff>463297</xdr:rowOff>
    </xdr:to>
    <xdr:pic>
      <xdr:nvPicPr>
        <xdr:cNvPr id="6171" name="Picture 6170">
          <a:extLst>
            <a:ext uri="{FF2B5EF4-FFF2-40B4-BE49-F238E27FC236}">
              <a16:creationId xmlns:a16="http://schemas.microsoft.com/office/drawing/2014/main" id="{5B919725-7329-421D-BE03-56DAE8C31107}"/>
            </a:ext>
          </a:extLst>
        </xdr:cNvPr>
        <xdr:cNvPicPr>
          <a:picLocks/>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633216" y="929030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17</xdr:row>
      <xdr:rowOff>24384</xdr:rowOff>
    </xdr:from>
    <xdr:to>
      <xdr:col>1</xdr:col>
      <xdr:colOff>694944</xdr:colOff>
      <xdr:row>17</xdr:row>
      <xdr:rowOff>463296</xdr:rowOff>
    </xdr:to>
    <xdr:pic>
      <xdr:nvPicPr>
        <xdr:cNvPr id="6172" name="Picture 6171">
          <a:extLst>
            <a:ext uri="{FF2B5EF4-FFF2-40B4-BE49-F238E27FC236}">
              <a16:creationId xmlns:a16="http://schemas.microsoft.com/office/drawing/2014/main" id="{4759F1F4-7FC1-4FBD-8E14-2BAB42669D8B}"/>
            </a:ext>
          </a:extLst>
        </xdr:cNvPr>
        <xdr:cNvPicPr>
          <a:picLocks/>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633216" y="97779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18</xdr:row>
      <xdr:rowOff>24383</xdr:rowOff>
    </xdr:from>
    <xdr:to>
      <xdr:col>1</xdr:col>
      <xdr:colOff>694944</xdr:colOff>
      <xdr:row>18</xdr:row>
      <xdr:rowOff>463295</xdr:rowOff>
    </xdr:to>
    <xdr:pic>
      <xdr:nvPicPr>
        <xdr:cNvPr id="6173" name="Picture 6172">
          <a:extLst>
            <a:ext uri="{FF2B5EF4-FFF2-40B4-BE49-F238E27FC236}">
              <a16:creationId xmlns:a16="http://schemas.microsoft.com/office/drawing/2014/main" id="{F6A98558-1D03-4F0D-AD23-E9244B22F50C}"/>
            </a:ext>
          </a:extLst>
        </xdr:cNvPr>
        <xdr:cNvPicPr>
          <a:picLocks/>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3633216" y="102656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19</xdr:row>
      <xdr:rowOff>24385</xdr:rowOff>
    </xdr:from>
    <xdr:to>
      <xdr:col>1</xdr:col>
      <xdr:colOff>694944</xdr:colOff>
      <xdr:row>19</xdr:row>
      <xdr:rowOff>463297</xdr:rowOff>
    </xdr:to>
    <xdr:pic>
      <xdr:nvPicPr>
        <xdr:cNvPr id="6174" name="Picture 6173">
          <a:extLst>
            <a:ext uri="{FF2B5EF4-FFF2-40B4-BE49-F238E27FC236}">
              <a16:creationId xmlns:a16="http://schemas.microsoft.com/office/drawing/2014/main" id="{0953A297-956A-4F8B-BBD1-AA4C511E900B}"/>
            </a:ext>
          </a:extLst>
        </xdr:cNvPr>
        <xdr:cNvPicPr>
          <a:picLocks/>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3633216" y="1075334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20</xdr:row>
      <xdr:rowOff>24384</xdr:rowOff>
    </xdr:from>
    <xdr:to>
      <xdr:col>1</xdr:col>
      <xdr:colOff>694944</xdr:colOff>
      <xdr:row>20</xdr:row>
      <xdr:rowOff>463296</xdr:rowOff>
    </xdr:to>
    <xdr:pic>
      <xdr:nvPicPr>
        <xdr:cNvPr id="6175" name="Picture 6174">
          <a:extLst>
            <a:ext uri="{FF2B5EF4-FFF2-40B4-BE49-F238E27FC236}">
              <a16:creationId xmlns:a16="http://schemas.microsoft.com/office/drawing/2014/main" id="{E51B02B1-C85B-44C6-9472-3DF2B9405B61}"/>
            </a:ext>
          </a:extLst>
        </xdr:cNvPr>
        <xdr:cNvPicPr>
          <a:picLocks/>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3633216" y="112410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21</xdr:row>
      <xdr:rowOff>24385</xdr:rowOff>
    </xdr:from>
    <xdr:to>
      <xdr:col>1</xdr:col>
      <xdr:colOff>694944</xdr:colOff>
      <xdr:row>21</xdr:row>
      <xdr:rowOff>463297</xdr:rowOff>
    </xdr:to>
    <xdr:pic>
      <xdr:nvPicPr>
        <xdr:cNvPr id="6176" name="Picture 6175">
          <a:extLst>
            <a:ext uri="{FF2B5EF4-FFF2-40B4-BE49-F238E27FC236}">
              <a16:creationId xmlns:a16="http://schemas.microsoft.com/office/drawing/2014/main" id="{19FBDA45-8A0E-4EBC-BD96-57EB579E47C0}"/>
            </a:ext>
          </a:extLst>
        </xdr:cNvPr>
        <xdr:cNvPicPr>
          <a:picLocks/>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633216" y="1172870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22</xdr:row>
      <xdr:rowOff>24384</xdr:rowOff>
    </xdr:from>
    <xdr:to>
      <xdr:col>1</xdr:col>
      <xdr:colOff>694944</xdr:colOff>
      <xdr:row>22</xdr:row>
      <xdr:rowOff>463296</xdr:rowOff>
    </xdr:to>
    <xdr:pic>
      <xdr:nvPicPr>
        <xdr:cNvPr id="6177" name="Picture 6176">
          <a:extLst>
            <a:ext uri="{FF2B5EF4-FFF2-40B4-BE49-F238E27FC236}">
              <a16:creationId xmlns:a16="http://schemas.microsoft.com/office/drawing/2014/main" id="{E420EA23-2572-42C2-8084-A0873F3A18E8}"/>
            </a:ext>
          </a:extLst>
        </xdr:cNvPr>
        <xdr:cNvPicPr>
          <a:picLocks/>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3633216" y="122163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23</xdr:row>
      <xdr:rowOff>24383</xdr:rowOff>
    </xdr:from>
    <xdr:to>
      <xdr:col>1</xdr:col>
      <xdr:colOff>694944</xdr:colOff>
      <xdr:row>23</xdr:row>
      <xdr:rowOff>463295</xdr:rowOff>
    </xdr:to>
    <xdr:pic>
      <xdr:nvPicPr>
        <xdr:cNvPr id="6178" name="Picture 6177">
          <a:extLst>
            <a:ext uri="{FF2B5EF4-FFF2-40B4-BE49-F238E27FC236}">
              <a16:creationId xmlns:a16="http://schemas.microsoft.com/office/drawing/2014/main" id="{6360CBBA-5FAD-47CD-BED5-F83E3EA70587}"/>
            </a:ext>
          </a:extLst>
        </xdr:cNvPr>
        <xdr:cNvPicPr>
          <a:picLocks/>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3633216" y="127040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24</xdr:row>
      <xdr:rowOff>24385</xdr:rowOff>
    </xdr:from>
    <xdr:to>
      <xdr:col>1</xdr:col>
      <xdr:colOff>694944</xdr:colOff>
      <xdr:row>24</xdr:row>
      <xdr:rowOff>463297</xdr:rowOff>
    </xdr:to>
    <xdr:pic>
      <xdr:nvPicPr>
        <xdr:cNvPr id="6179" name="Picture 6178">
          <a:extLst>
            <a:ext uri="{FF2B5EF4-FFF2-40B4-BE49-F238E27FC236}">
              <a16:creationId xmlns:a16="http://schemas.microsoft.com/office/drawing/2014/main" id="{3290727B-B1E6-4FD0-A138-E81A2BB02DA6}"/>
            </a:ext>
          </a:extLst>
        </xdr:cNvPr>
        <xdr:cNvPicPr>
          <a:picLocks/>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3633216" y="1319174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25</xdr:row>
      <xdr:rowOff>24384</xdr:rowOff>
    </xdr:from>
    <xdr:to>
      <xdr:col>1</xdr:col>
      <xdr:colOff>694944</xdr:colOff>
      <xdr:row>25</xdr:row>
      <xdr:rowOff>463296</xdr:rowOff>
    </xdr:to>
    <xdr:pic>
      <xdr:nvPicPr>
        <xdr:cNvPr id="6180" name="Picture 6179">
          <a:extLst>
            <a:ext uri="{FF2B5EF4-FFF2-40B4-BE49-F238E27FC236}">
              <a16:creationId xmlns:a16="http://schemas.microsoft.com/office/drawing/2014/main" id="{57054FDD-99E5-4270-9DDE-B6A198CA899D}"/>
            </a:ext>
          </a:extLst>
        </xdr:cNvPr>
        <xdr:cNvPicPr>
          <a:picLocks/>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3633216" y="136794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26</xdr:row>
      <xdr:rowOff>24385</xdr:rowOff>
    </xdr:from>
    <xdr:to>
      <xdr:col>1</xdr:col>
      <xdr:colOff>694944</xdr:colOff>
      <xdr:row>26</xdr:row>
      <xdr:rowOff>463297</xdr:rowOff>
    </xdr:to>
    <xdr:pic>
      <xdr:nvPicPr>
        <xdr:cNvPr id="6181" name="Picture 6180">
          <a:extLst>
            <a:ext uri="{FF2B5EF4-FFF2-40B4-BE49-F238E27FC236}">
              <a16:creationId xmlns:a16="http://schemas.microsoft.com/office/drawing/2014/main" id="{3A791FFD-F848-4A76-92E7-A9EEC79AFB80}"/>
            </a:ext>
          </a:extLst>
        </xdr:cNvPr>
        <xdr:cNvPicPr>
          <a:picLocks/>
        </xdr:cNvPicPr>
      </xdr:nvPicPr>
      <xdr:blipFill>
        <a:blip xmlns:r="http://schemas.openxmlformats.org/officeDocument/2006/relationships" r:embed="rId30" cstate="print">
          <a:extLst>
            <a:ext uri="{28A0092B-C50C-407E-A947-70E740481C1C}">
              <a14:useLocalDpi xmlns:a14="http://schemas.microsoft.com/office/drawing/2010/main" val="0"/>
            </a:ext>
          </a:extLst>
        </a:blip>
        <a:stretch>
          <a:fillRect/>
        </a:stretch>
      </xdr:blipFill>
      <xdr:spPr>
        <a:xfrm>
          <a:off x="3633216" y="1416710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27</xdr:row>
      <xdr:rowOff>24384</xdr:rowOff>
    </xdr:from>
    <xdr:to>
      <xdr:col>1</xdr:col>
      <xdr:colOff>694944</xdr:colOff>
      <xdr:row>27</xdr:row>
      <xdr:rowOff>463296</xdr:rowOff>
    </xdr:to>
    <xdr:pic>
      <xdr:nvPicPr>
        <xdr:cNvPr id="6182" name="Picture 6181">
          <a:extLst>
            <a:ext uri="{FF2B5EF4-FFF2-40B4-BE49-F238E27FC236}">
              <a16:creationId xmlns:a16="http://schemas.microsoft.com/office/drawing/2014/main" id="{483C10F0-61BC-4D62-A961-FC9FFB16E487}"/>
            </a:ext>
          </a:extLst>
        </xdr:cNvPr>
        <xdr:cNvPicPr>
          <a:picLocks/>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3633216" y="146547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28</xdr:row>
      <xdr:rowOff>24383</xdr:rowOff>
    </xdr:from>
    <xdr:to>
      <xdr:col>1</xdr:col>
      <xdr:colOff>694944</xdr:colOff>
      <xdr:row>28</xdr:row>
      <xdr:rowOff>463295</xdr:rowOff>
    </xdr:to>
    <xdr:pic>
      <xdr:nvPicPr>
        <xdr:cNvPr id="6183" name="Picture 6182">
          <a:extLst>
            <a:ext uri="{FF2B5EF4-FFF2-40B4-BE49-F238E27FC236}">
              <a16:creationId xmlns:a16="http://schemas.microsoft.com/office/drawing/2014/main" id="{3CB42DF0-496F-4F25-A633-A40CFA702790}"/>
            </a:ext>
          </a:extLst>
        </xdr:cNvPr>
        <xdr:cNvPicPr>
          <a:picLocks/>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3633216" y="151424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4E310F6C-1E76-4A16-8485-8CD8B9484A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4D6BBB01-BC56-432D-8B7B-CE20BF12F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Replace break</a:t>
              </a:r>
            </a:p>
          </xdr:txBody>
        </xdr:sp>
        <xdr:clientData fPrintsWithSheet="0"/>
      </xdr:twoCellAnchor>
    </mc:Choice>
    <mc:Fallback/>
  </mc:AlternateContent>
  <xdr:twoCellAnchor>
    <xdr:from>
      <xdr:col>1</xdr:col>
      <xdr:colOff>36576</xdr:colOff>
      <xdr:row>1</xdr:row>
      <xdr:rowOff>24385</xdr:rowOff>
    </xdr:from>
    <xdr:to>
      <xdr:col>1</xdr:col>
      <xdr:colOff>694944</xdr:colOff>
      <xdr:row>1</xdr:row>
      <xdr:rowOff>463297</xdr:rowOff>
    </xdr:to>
    <xdr:pic>
      <xdr:nvPicPr>
        <xdr:cNvPr id="46" name="Picture 45">
          <a:extLst>
            <a:ext uri="{FF2B5EF4-FFF2-40B4-BE49-F238E27FC236}">
              <a16:creationId xmlns:a16="http://schemas.microsoft.com/office/drawing/2014/main" id="{CDA1E459-B004-431F-8859-5A03E38A9C91}"/>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33216" y="565952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xdr:row>
      <xdr:rowOff>24385</xdr:rowOff>
    </xdr:from>
    <xdr:to>
      <xdr:col>1</xdr:col>
      <xdr:colOff>694944</xdr:colOff>
      <xdr:row>4</xdr:row>
      <xdr:rowOff>463297</xdr:rowOff>
    </xdr:to>
    <xdr:pic>
      <xdr:nvPicPr>
        <xdr:cNvPr id="10282" name="Picture 10281">
          <a:extLst>
            <a:ext uri="{FF2B5EF4-FFF2-40B4-BE49-F238E27FC236}">
              <a16:creationId xmlns:a16="http://schemas.microsoft.com/office/drawing/2014/main" id="{396C839F-B644-4566-BE7B-B6F879CB57D1}"/>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33216" y="3221126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xdr:row>
      <xdr:rowOff>24384</xdr:rowOff>
    </xdr:from>
    <xdr:to>
      <xdr:col>1</xdr:col>
      <xdr:colOff>694944</xdr:colOff>
      <xdr:row>3</xdr:row>
      <xdr:rowOff>463296</xdr:rowOff>
    </xdr:to>
    <xdr:pic>
      <xdr:nvPicPr>
        <xdr:cNvPr id="10283" name="Picture 10282">
          <a:extLst>
            <a:ext uri="{FF2B5EF4-FFF2-40B4-BE49-F238E27FC236}">
              <a16:creationId xmlns:a16="http://schemas.microsoft.com/office/drawing/2014/main" id="{B0C42C98-607B-46A2-AC74-65C26919C4CE}"/>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33216" y="331866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xdr:row>
      <xdr:rowOff>24384</xdr:rowOff>
    </xdr:from>
    <xdr:to>
      <xdr:col>1</xdr:col>
      <xdr:colOff>694944</xdr:colOff>
      <xdr:row>2</xdr:row>
      <xdr:rowOff>463296</xdr:rowOff>
    </xdr:to>
    <xdr:pic>
      <xdr:nvPicPr>
        <xdr:cNvPr id="10303" name="Picture 10302">
          <a:extLst>
            <a:ext uri="{FF2B5EF4-FFF2-40B4-BE49-F238E27FC236}">
              <a16:creationId xmlns:a16="http://schemas.microsoft.com/office/drawing/2014/main" id="{319311D3-FDFB-4B5D-BF2B-036EEE66104F}"/>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33216" y="326989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DDD4A9CB-0C23-4505-82E5-8647EAB8631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4170D345-5C6E-4FEB-9BA2-3E537AC646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Replace break</a:t>
              </a:r>
            </a:p>
          </xdr:txBody>
        </xdr:sp>
        <xdr:clientData fPrintsWithSheet="0"/>
      </xdr:twoCellAnchor>
    </mc:Choice>
    <mc:Fallback/>
  </mc:AlternateContent>
  <xdr:twoCellAnchor>
    <xdr:from>
      <xdr:col>1</xdr:col>
      <xdr:colOff>36576</xdr:colOff>
      <xdr:row>2</xdr:row>
      <xdr:rowOff>24384</xdr:rowOff>
    </xdr:from>
    <xdr:to>
      <xdr:col>1</xdr:col>
      <xdr:colOff>694944</xdr:colOff>
      <xdr:row>2</xdr:row>
      <xdr:rowOff>463296</xdr:rowOff>
    </xdr:to>
    <xdr:pic>
      <xdr:nvPicPr>
        <xdr:cNvPr id="9" name="Picture 8">
          <a:extLst>
            <a:ext uri="{FF2B5EF4-FFF2-40B4-BE49-F238E27FC236}">
              <a16:creationId xmlns:a16="http://schemas.microsoft.com/office/drawing/2014/main" id="{C3165C6E-4038-413F-ACF9-F0C8D7BA7666}"/>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33216" y="39258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xdr:row>
      <xdr:rowOff>24384</xdr:rowOff>
    </xdr:from>
    <xdr:to>
      <xdr:col>1</xdr:col>
      <xdr:colOff>694944</xdr:colOff>
      <xdr:row>3</xdr:row>
      <xdr:rowOff>463296</xdr:rowOff>
    </xdr:to>
    <xdr:pic>
      <xdr:nvPicPr>
        <xdr:cNvPr id="10" name="Picture 9">
          <a:extLst>
            <a:ext uri="{FF2B5EF4-FFF2-40B4-BE49-F238E27FC236}">
              <a16:creationId xmlns:a16="http://schemas.microsoft.com/office/drawing/2014/main" id="{52C0D0DC-538E-468B-8FA8-8F96289CF30F}"/>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33216" y="44135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xdr:row>
      <xdr:rowOff>24384</xdr:rowOff>
    </xdr:from>
    <xdr:to>
      <xdr:col>1</xdr:col>
      <xdr:colOff>694944</xdr:colOff>
      <xdr:row>4</xdr:row>
      <xdr:rowOff>463296</xdr:rowOff>
    </xdr:to>
    <xdr:pic>
      <xdr:nvPicPr>
        <xdr:cNvPr id="11" name="Picture 10">
          <a:extLst>
            <a:ext uri="{FF2B5EF4-FFF2-40B4-BE49-F238E27FC236}">
              <a16:creationId xmlns:a16="http://schemas.microsoft.com/office/drawing/2014/main" id="{D3EC81BD-DA1F-42CB-B869-EEFAED9134FF}"/>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33216" y="49011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xdr:row>
      <xdr:rowOff>24383</xdr:rowOff>
    </xdr:from>
    <xdr:to>
      <xdr:col>1</xdr:col>
      <xdr:colOff>694944</xdr:colOff>
      <xdr:row>1</xdr:row>
      <xdr:rowOff>463295</xdr:rowOff>
    </xdr:to>
    <xdr:pic>
      <xdr:nvPicPr>
        <xdr:cNvPr id="47" name="Picture 46">
          <a:extLst>
            <a:ext uri="{FF2B5EF4-FFF2-40B4-BE49-F238E27FC236}">
              <a16:creationId xmlns:a16="http://schemas.microsoft.com/office/drawing/2014/main" id="{656C58C5-CE36-4673-AE5F-D88053359B53}"/>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33216" y="224576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xdr:row>
      <xdr:rowOff>24383</xdr:rowOff>
    </xdr:from>
    <xdr:to>
      <xdr:col>1</xdr:col>
      <xdr:colOff>694944</xdr:colOff>
      <xdr:row>5</xdr:row>
      <xdr:rowOff>463295</xdr:rowOff>
    </xdr:to>
    <xdr:pic>
      <xdr:nvPicPr>
        <xdr:cNvPr id="7212" name="Picture 7211">
          <a:extLst>
            <a:ext uri="{FF2B5EF4-FFF2-40B4-BE49-F238E27FC236}">
              <a16:creationId xmlns:a16="http://schemas.microsoft.com/office/drawing/2014/main" id="{D08C02CD-9109-4AD4-B729-AD7C5D619642}"/>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633216" y="512307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7E3D8B00-F11A-4564-BB20-E49CD815BFF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EE41028F-4105-4F9E-90C6-2EB87E5A8A3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Replace break</a:t>
              </a:r>
            </a:p>
          </xdr:txBody>
        </xdr:sp>
        <xdr:clientData fPrintsWithSheet="0"/>
      </xdr:twoCellAnchor>
    </mc:Choice>
    <mc:Fallback/>
  </mc:AlternateContent>
  <xdr:twoCellAnchor>
    <xdr:from>
      <xdr:col>1</xdr:col>
      <xdr:colOff>36576</xdr:colOff>
      <xdr:row>8</xdr:row>
      <xdr:rowOff>24384</xdr:rowOff>
    </xdr:from>
    <xdr:to>
      <xdr:col>1</xdr:col>
      <xdr:colOff>694944</xdr:colOff>
      <xdr:row>8</xdr:row>
      <xdr:rowOff>463296</xdr:rowOff>
    </xdr:to>
    <xdr:pic>
      <xdr:nvPicPr>
        <xdr:cNvPr id="17" name="Picture 16">
          <a:extLst>
            <a:ext uri="{FF2B5EF4-FFF2-40B4-BE49-F238E27FC236}">
              <a16:creationId xmlns:a16="http://schemas.microsoft.com/office/drawing/2014/main" id="{AC01A453-1853-4711-AED9-DC7AFDF315EA}"/>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33216" y="782726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xdr:row>
      <xdr:rowOff>24384</xdr:rowOff>
    </xdr:from>
    <xdr:to>
      <xdr:col>1</xdr:col>
      <xdr:colOff>694944</xdr:colOff>
      <xdr:row>1</xdr:row>
      <xdr:rowOff>463296</xdr:rowOff>
    </xdr:to>
    <xdr:pic>
      <xdr:nvPicPr>
        <xdr:cNvPr id="54" name="Picture 53">
          <a:extLst>
            <a:ext uri="{FF2B5EF4-FFF2-40B4-BE49-F238E27FC236}">
              <a16:creationId xmlns:a16="http://schemas.microsoft.com/office/drawing/2014/main" id="{B7C09D3D-B77E-4E57-AAD7-8C41F17EE948}"/>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33216" y="258714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xdr:row>
      <xdr:rowOff>24385</xdr:rowOff>
    </xdr:from>
    <xdr:to>
      <xdr:col>1</xdr:col>
      <xdr:colOff>694944</xdr:colOff>
      <xdr:row>2</xdr:row>
      <xdr:rowOff>463297</xdr:rowOff>
    </xdr:to>
    <xdr:pic>
      <xdr:nvPicPr>
        <xdr:cNvPr id="9263" name="Picture 9262">
          <a:extLst>
            <a:ext uri="{FF2B5EF4-FFF2-40B4-BE49-F238E27FC236}">
              <a16:creationId xmlns:a16="http://schemas.microsoft.com/office/drawing/2014/main" id="{713783E2-BD4D-4B9F-A650-41E936A555BB}"/>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33216" y="526938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xdr:row>
      <xdr:rowOff>24384</xdr:rowOff>
    </xdr:from>
    <xdr:to>
      <xdr:col>1</xdr:col>
      <xdr:colOff>694944</xdr:colOff>
      <xdr:row>3</xdr:row>
      <xdr:rowOff>463296</xdr:rowOff>
    </xdr:to>
    <xdr:pic>
      <xdr:nvPicPr>
        <xdr:cNvPr id="9264" name="Picture 9263">
          <a:extLst>
            <a:ext uri="{FF2B5EF4-FFF2-40B4-BE49-F238E27FC236}">
              <a16:creationId xmlns:a16="http://schemas.microsoft.com/office/drawing/2014/main" id="{9751EA02-301B-48E9-B56C-5F7AF964669A}"/>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33216" y="531815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xdr:row>
      <xdr:rowOff>24383</xdr:rowOff>
    </xdr:from>
    <xdr:to>
      <xdr:col>1</xdr:col>
      <xdr:colOff>694944</xdr:colOff>
      <xdr:row>4</xdr:row>
      <xdr:rowOff>463295</xdr:rowOff>
    </xdr:to>
    <xdr:pic>
      <xdr:nvPicPr>
        <xdr:cNvPr id="9265" name="Picture 9264">
          <a:extLst>
            <a:ext uri="{FF2B5EF4-FFF2-40B4-BE49-F238E27FC236}">
              <a16:creationId xmlns:a16="http://schemas.microsoft.com/office/drawing/2014/main" id="{E07230FC-178A-4C0D-991D-73940338DEEC}"/>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633216" y="5366918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xdr:row>
      <xdr:rowOff>24382</xdr:rowOff>
    </xdr:from>
    <xdr:to>
      <xdr:col>1</xdr:col>
      <xdr:colOff>694944</xdr:colOff>
      <xdr:row>5</xdr:row>
      <xdr:rowOff>463294</xdr:rowOff>
    </xdr:to>
    <xdr:pic>
      <xdr:nvPicPr>
        <xdr:cNvPr id="9266" name="Picture 9265">
          <a:extLst>
            <a:ext uri="{FF2B5EF4-FFF2-40B4-BE49-F238E27FC236}">
              <a16:creationId xmlns:a16="http://schemas.microsoft.com/office/drawing/2014/main" id="{0D6CDA3A-5AEB-4FBA-8923-15C816DCE961}"/>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633216" y="54156862"/>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xdr:row>
      <xdr:rowOff>24387</xdr:rowOff>
    </xdr:from>
    <xdr:to>
      <xdr:col>1</xdr:col>
      <xdr:colOff>694944</xdr:colOff>
      <xdr:row>6</xdr:row>
      <xdr:rowOff>463299</xdr:rowOff>
    </xdr:to>
    <xdr:pic>
      <xdr:nvPicPr>
        <xdr:cNvPr id="9267" name="Picture 9266">
          <a:extLst>
            <a:ext uri="{FF2B5EF4-FFF2-40B4-BE49-F238E27FC236}">
              <a16:creationId xmlns:a16="http://schemas.microsoft.com/office/drawing/2014/main" id="{F7152C24-D36D-4AE8-BCE6-323C3478875A}"/>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633216" y="54644547"/>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xdr:row>
      <xdr:rowOff>24385</xdr:rowOff>
    </xdr:from>
    <xdr:to>
      <xdr:col>1</xdr:col>
      <xdr:colOff>694944</xdr:colOff>
      <xdr:row>7</xdr:row>
      <xdr:rowOff>463297</xdr:rowOff>
    </xdr:to>
    <xdr:pic>
      <xdr:nvPicPr>
        <xdr:cNvPr id="9268" name="Picture 9267">
          <a:extLst>
            <a:ext uri="{FF2B5EF4-FFF2-40B4-BE49-F238E27FC236}">
              <a16:creationId xmlns:a16="http://schemas.microsoft.com/office/drawing/2014/main" id="{3A874CD0-297F-4039-A275-C54E4F679010}"/>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33216" y="5513222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761A9641-588C-4AF4-8D8B-86FB0F41DC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DC8821D7-8671-4415-AA6D-9F8B8D34F3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Replace break</a:t>
              </a:r>
            </a:p>
          </xdr:txBody>
        </xdr:sp>
        <xdr:clientData fPrintsWithSheet="0"/>
      </xdr:twoCellAnchor>
    </mc:Choice>
    <mc:Fallback/>
  </mc:AlternateContent>
  <xdr:twoCellAnchor>
    <xdr:from>
      <xdr:col>1</xdr:col>
      <xdr:colOff>36576</xdr:colOff>
      <xdr:row>2</xdr:row>
      <xdr:rowOff>24384</xdr:rowOff>
    </xdr:from>
    <xdr:to>
      <xdr:col>1</xdr:col>
      <xdr:colOff>694944</xdr:colOff>
      <xdr:row>2</xdr:row>
      <xdr:rowOff>463296</xdr:rowOff>
    </xdr:to>
    <xdr:pic>
      <xdr:nvPicPr>
        <xdr:cNvPr id="18" name="Picture 17">
          <a:extLst>
            <a:ext uri="{FF2B5EF4-FFF2-40B4-BE49-F238E27FC236}">
              <a16:creationId xmlns:a16="http://schemas.microsoft.com/office/drawing/2014/main" id="{B3C8E5AE-CE83-4955-8D1B-819DE0E5DF9B}"/>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33216" y="83149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3</xdr:row>
      <xdr:rowOff>24384</xdr:rowOff>
    </xdr:from>
    <xdr:to>
      <xdr:col>1</xdr:col>
      <xdr:colOff>694944</xdr:colOff>
      <xdr:row>3</xdr:row>
      <xdr:rowOff>463296</xdr:rowOff>
    </xdr:to>
    <xdr:pic>
      <xdr:nvPicPr>
        <xdr:cNvPr id="19" name="Picture 18">
          <a:extLst>
            <a:ext uri="{FF2B5EF4-FFF2-40B4-BE49-F238E27FC236}">
              <a16:creationId xmlns:a16="http://schemas.microsoft.com/office/drawing/2014/main" id="{069B97AB-85F0-49FE-A35C-5BCBA1EACE1A}"/>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33216" y="88026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4</xdr:row>
      <xdr:rowOff>24384</xdr:rowOff>
    </xdr:from>
    <xdr:to>
      <xdr:col>1</xdr:col>
      <xdr:colOff>694944</xdr:colOff>
      <xdr:row>4</xdr:row>
      <xdr:rowOff>463296</xdr:rowOff>
    </xdr:to>
    <xdr:pic>
      <xdr:nvPicPr>
        <xdr:cNvPr id="20" name="Picture 19">
          <a:extLst>
            <a:ext uri="{FF2B5EF4-FFF2-40B4-BE49-F238E27FC236}">
              <a16:creationId xmlns:a16="http://schemas.microsoft.com/office/drawing/2014/main" id="{E80B6A5C-7C80-4EBB-B2C5-AC00EEB033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33216" y="92903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5</xdr:row>
      <xdr:rowOff>24384</xdr:rowOff>
    </xdr:from>
    <xdr:to>
      <xdr:col>1</xdr:col>
      <xdr:colOff>694944</xdr:colOff>
      <xdr:row>5</xdr:row>
      <xdr:rowOff>463296</xdr:rowOff>
    </xdr:to>
    <xdr:pic>
      <xdr:nvPicPr>
        <xdr:cNvPr id="21" name="Picture 20">
          <a:extLst>
            <a:ext uri="{FF2B5EF4-FFF2-40B4-BE49-F238E27FC236}">
              <a16:creationId xmlns:a16="http://schemas.microsoft.com/office/drawing/2014/main" id="{29F071FA-069C-48E9-A27C-FAD4BA602B95}"/>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33216" y="97779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6</xdr:row>
      <xdr:rowOff>24384</xdr:rowOff>
    </xdr:from>
    <xdr:to>
      <xdr:col>1</xdr:col>
      <xdr:colOff>694944</xdr:colOff>
      <xdr:row>6</xdr:row>
      <xdr:rowOff>463296</xdr:rowOff>
    </xdr:to>
    <xdr:pic>
      <xdr:nvPicPr>
        <xdr:cNvPr id="22" name="Picture 21">
          <a:extLst>
            <a:ext uri="{FF2B5EF4-FFF2-40B4-BE49-F238E27FC236}">
              <a16:creationId xmlns:a16="http://schemas.microsoft.com/office/drawing/2014/main" id="{A03BA079-43C2-4E4E-9B12-2AA546339EDD}"/>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633216" y="1026566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7</xdr:row>
      <xdr:rowOff>24384</xdr:rowOff>
    </xdr:from>
    <xdr:to>
      <xdr:col>1</xdr:col>
      <xdr:colOff>694944</xdr:colOff>
      <xdr:row>7</xdr:row>
      <xdr:rowOff>463296</xdr:rowOff>
    </xdr:to>
    <xdr:pic>
      <xdr:nvPicPr>
        <xdr:cNvPr id="23" name="Picture 22">
          <a:extLst>
            <a:ext uri="{FF2B5EF4-FFF2-40B4-BE49-F238E27FC236}">
              <a16:creationId xmlns:a16="http://schemas.microsoft.com/office/drawing/2014/main" id="{164474B3-EBA4-4290-9DDD-CEAE28D2BDA6}"/>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633216" y="107533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8</xdr:row>
      <xdr:rowOff>24384</xdr:rowOff>
    </xdr:from>
    <xdr:to>
      <xdr:col>1</xdr:col>
      <xdr:colOff>694944</xdr:colOff>
      <xdr:row>8</xdr:row>
      <xdr:rowOff>463296</xdr:rowOff>
    </xdr:to>
    <xdr:pic>
      <xdr:nvPicPr>
        <xdr:cNvPr id="24" name="Picture 23">
          <a:extLst>
            <a:ext uri="{FF2B5EF4-FFF2-40B4-BE49-F238E27FC236}">
              <a16:creationId xmlns:a16="http://schemas.microsoft.com/office/drawing/2014/main" id="{DE6FBCBF-6B12-403F-8581-8D0023432B9F}"/>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633216" y="112410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9</xdr:row>
      <xdr:rowOff>24384</xdr:rowOff>
    </xdr:from>
    <xdr:to>
      <xdr:col>1</xdr:col>
      <xdr:colOff>694944</xdr:colOff>
      <xdr:row>9</xdr:row>
      <xdr:rowOff>463296</xdr:rowOff>
    </xdr:to>
    <xdr:pic>
      <xdr:nvPicPr>
        <xdr:cNvPr id="25" name="Picture 24">
          <a:extLst>
            <a:ext uri="{FF2B5EF4-FFF2-40B4-BE49-F238E27FC236}">
              <a16:creationId xmlns:a16="http://schemas.microsoft.com/office/drawing/2014/main" id="{B322055A-8CD2-4B8D-A599-B632F86CB3BF}"/>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33216" y="117287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10</xdr:row>
      <xdr:rowOff>24384</xdr:rowOff>
    </xdr:from>
    <xdr:to>
      <xdr:col>1</xdr:col>
      <xdr:colOff>694944</xdr:colOff>
      <xdr:row>10</xdr:row>
      <xdr:rowOff>463296</xdr:rowOff>
    </xdr:to>
    <xdr:pic>
      <xdr:nvPicPr>
        <xdr:cNvPr id="26" name="Picture 25">
          <a:extLst>
            <a:ext uri="{FF2B5EF4-FFF2-40B4-BE49-F238E27FC236}">
              <a16:creationId xmlns:a16="http://schemas.microsoft.com/office/drawing/2014/main" id="{F848F812-255B-49AB-ACC4-8C314F3393C8}"/>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633216" y="1221638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11</xdr:row>
      <xdr:rowOff>24384</xdr:rowOff>
    </xdr:from>
    <xdr:to>
      <xdr:col>1</xdr:col>
      <xdr:colOff>694944</xdr:colOff>
      <xdr:row>11</xdr:row>
      <xdr:rowOff>463296</xdr:rowOff>
    </xdr:to>
    <xdr:pic>
      <xdr:nvPicPr>
        <xdr:cNvPr id="27" name="Picture 26">
          <a:extLst>
            <a:ext uri="{FF2B5EF4-FFF2-40B4-BE49-F238E27FC236}">
              <a16:creationId xmlns:a16="http://schemas.microsoft.com/office/drawing/2014/main" id="{D4BE2E8D-A011-4B71-BEA4-DD87C81A46D9}"/>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633216" y="1270406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12</xdr:row>
      <xdr:rowOff>24384</xdr:rowOff>
    </xdr:from>
    <xdr:to>
      <xdr:col>1</xdr:col>
      <xdr:colOff>694944</xdr:colOff>
      <xdr:row>12</xdr:row>
      <xdr:rowOff>463296</xdr:rowOff>
    </xdr:to>
    <xdr:pic>
      <xdr:nvPicPr>
        <xdr:cNvPr id="28" name="Picture 27">
          <a:extLst>
            <a:ext uri="{FF2B5EF4-FFF2-40B4-BE49-F238E27FC236}">
              <a16:creationId xmlns:a16="http://schemas.microsoft.com/office/drawing/2014/main" id="{EBAE69C3-A6E9-4FD5-89E8-C8BA64BCE88C}"/>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633216" y="131917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13</xdr:row>
      <xdr:rowOff>24384</xdr:rowOff>
    </xdr:from>
    <xdr:to>
      <xdr:col>1</xdr:col>
      <xdr:colOff>694944</xdr:colOff>
      <xdr:row>13</xdr:row>
      <xdr:rowOff>463296</xdr:rowOff>
    </xdr:to>
    <xdr:pic>
      <xdr:nvPicPr>
        <xdr:cNvPr id="29" name="Picture 28">
          <a:extLst>
            <a:ext uri="{FF2B5EF4-FFF2-40B4-BE49-F238E27FC236}">
              <a16:creationId xmlns:a16="http://schemas.microsoft.com/office/drawing/2014/main" id="{24B4CAAD-EFF2-44E7-962C-8C77B1EED70B}"/>
            </a:ext>
          </a:extLst>
        </xdr:cNvPr>
        <xdr:cNvPicPr>
          <a:picLocks/>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633216" y="136794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14</xdr:row>
      <xdr:rowOff>24384</xdr:rowOff>
    </xdr:from>
    <xdr:to>
      <xdr:col>1</xdr:col>
      <xdr:colOff>694944</xdr:colOff>
      <xdr:row>14</xdr:row>
      <xdr:rowOff>463296</xdr:rowOff>
    </xdr:to>
    <xdr:pic>
      <xdr:nvPicPr>
        <xdr:cNvPr id="30" name="Picture 29">
          <a:extLst>
            <a:ext uri="{FF2B5EF4-FFF2-40B4-BE49-F238E27FC236}">
              <a16:creationId xmlns:a16="http://schemas.microsoft.com/office/drawing/2014/main" id="{EB38C4B0-BBBF-4D6A-A138-572ECA02999B}"/>
            </a:ext>
          </a:extLst>
        </xdr:cNvPr>
        <xdr:cNvPicPr>
          <a:picLocks/>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633216" y="141671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15</xdr:row>
      <xdr:rowOff>24385</xdr:rowOff>
    </xdr:from>
    <xdr:to>
      <xdr:col>1</xdr:col>
      <xdr:colOff>694944</xdr:colOff>
      <xdr:row>15</xdr:row>
      <xdr:rowOff>463297</xdr:rowOff>
    </xdr:to>
    <xdr:pic>
      <xdr:nvPicPr>
        <xdr:cNvPr id="31" name="Picture 30">
          <a:extLst>
            <a:ext uri="{FF2B5EF4-FFF2-40B4-BE49-F238E27FC236}">
              <a16:creationId xmlns:a16="http://schemas.microsoft.com/office/drawing/2014/main" id="{B1A6EA82-3E87-4848-98F9-4BDEE0266BA0}"/>
            </a:ext>
          </a:extLst>
        </xdr:cNvPr>
        <xdr:cNvPicPr>
          <a:picLocks/>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633216" y="1465478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16</xdr:row>
      <xdr:rowOff>24383</xdr:rowOff>
    </xdr:from>
    <xdr:to>
      <xdr:col>1</xdr:col>
      <xdr:colOff>694944</xdr:colOff>
      <xdr:row>16</xdr:row>
      <xdr:rowOff>463295</xdr:rowOff>
    </xdr:to>
    <xdr:pic>
      <xdr:nvPicPr>
        <xdr:cNvPr id="32" name="Picture 31">
          <a:extLst>
            <a:ext uri="{FF2B5EF4-FFF2-40B4-BE49-F238E27FC236}">
              <a16:creationId xmlns:a16="http://schemas.microsoft.com/office/drawing/2014/main" id="{D09AE539-AE93-4E6E-B372-7491EEE6E3F0}"/>
            </a:ext>
          </a:extLst>
        </xdr:cNvPr>
        <xdr:cNvPicPr>
          <a:picLocks/>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633216" y="151424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17</xdr:row>
      <xdr:rowOff>24384</xdr:rowOff>
    </xdr:from>
    <xdr:to>
      <xdr:col>1</xdr:col>
      <xdr:colOff>694944</xdr:colOff>
      <xdr:row>17</xdr:row>
      <xdr:rowOff>463296</xdr:rowOff>
    </xdr:to>
    <xdr:pic>
      <xdr:nvPicPr>
        <xdr:cNvPr id="33" name="Picture 32">
          <a:extLst>
            <a:ext uri="{FF2B5EF4-FFF2-40B4-BE49-F238E27FC236}">
              <a16:creationId xmlns:a16="http://schemas.microsoft.com/office/drawing/2014/main" id="{206F7D88-FDD2-4828-BE49-8E9DE65AAA98}"/>
            </a:ext>
          </a:extLst>
        </xdr:cNvPr>
        <xdr:cNvPicPr>
          <a:picLocks/>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633216" y="156301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18</xdr:row>
      <xdr:rowOff>24384</xdr:rowOff>
    </xdr:from>
    <xdr:to>
      <xdr:col>1</xdr:col>
      <xdr:colOff>694944</xdr:colOff>
      <xdr:row>18</xdr:row>
      <xdr:rowOff>463296</xdr:rowOff>
    </xdr:to>
    <xdr:pic>
      <xdr:nvPicPr>
        <xdr:cNvPr id="34" name="Picture 33">
          <a:extLst>
            <a:ext uri="{FF2B5EF4-FFF2-40B4-BE49-F238E27FC236}">
              <a16:creationId xmlns:a16="http://schemas.microsoft.com/office/drawing/2014/main" id="{C77C0823-4AAA-4826-B7B0-305F61577FC3}"/>
            </a:ext>
          </a:extLst>
        </xdr:cNvPr>
        <xdr:cNvPicPr>
          <a:picLocks/>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633216" y="161178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19</xdr:row>
      <xdr:rowOff>24384</xdr:rowOff>
    </xdr:from>
    <xdr:to>
      <xdr:col>1</xdr:col>
      <xdr:colOff>694944</xdr:colOff>
      <xdr:row>19</xdr:row>
      <xdr:rowOff>463296</xdr:rowOff>
    </xdr:to>
    <xdr:pic>
      <xdr:nvPicPr>
        <xdr:cNvPr id="35" name="Picture 34">
          <a:extLst>
            <a:ext uri="{FF2B5EF4-FFF2-40B4-BE49-F238E27FC236}">
              <a16:creationId xmlns:a16="http://schemas.microsoft.com/office/drawing/2014/main" id="{11F3AB70-5293-4324-83CA-1C83463F1E50}"/>
            </a:ext>
          </a:extLst>
        </xdr:cNvPr>
        <xdr:cNvPicPr>
          <a:picLocks/>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633216" y="166055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20</xdr:row>
      <xdr:rowOff>24385</xdr:rowOff>
    </xdr:from>
    <xdr:to>
      <xdr:col>1</xdr:col>
      <xdr:colOff>694944</xdr:colOff>
      <xdr:row>20</xdr:row>
      <xdr:rowOff>463297</xdr:rowOff>
    </xdr:to>
    <xdr:pic>
      <xdr:nvPicPr>
        <xdr:cNvPr id="36" name="Picture 35">
          <a:extLst>
            <a:ext uri="{FF2B5EF4-FFF2-40B4-BE49-F238E27FC236}">
              <a16:creationId xmlns:a16="http://schemas.microsoft.com/office/drawing/2014/main" id="{E756233E-A7CB-4E2A-9915-68FF1B359ABB}"/>
            </a:ext>
          </a:extLst>
        </xdr:cNvPr>
        <xdr:cNvPicPr>
          <a:picLocks/>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633216" y="1709318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21</xdr:row>
      <xdr:rowOff>24383</xdr:rowOff>
    </xdr:from>
    <xdr:to>
      <xdr:col>1</xdr:col>
      <xdr:colOff>694944</xdr:colOff>
      <xdr:row>21</xdr:row>
      <xdr:rowOff>463295</xdr:rowOff>
    </xdr:to>
    <xdr:pic>
      <xdr:nvPicPr>
        <xdr:cNvPr id="37" name="Picture 36">
          <a:extLst>
            <a:ext uri="{FF2B5EF4-FFF2-40B4-BE49-F238E27FC236}">
              <a16:creationId xmlns:a16="http://schemas.microsoft.com/office/drawing/2014/main" id="{C28A7679-D5B4-42FA-B1A1-35A854EDDFFD}"/>
            </a:ext>
          </a:extLst>
        </xdr:cNvPr>
        <xdr:cNvPicPr>
          <a:picLocks/>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633216" y="17580863"/>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22</xdr:row>
      <xdr:rowOff>24384</xdr:rowOff>
    </xdr:from>
    <xdr:to>
      <xdr:col>1</xdr:col>
      <xdr:colOff>694944</xdr:colOff>
      <xdr:row>22</xdr:row>
      <xdr:rowOff>463296</xdr:rowOff>
    </xdr:to>
    <xdr:pic>
      <xdr:nvPicPr>
        <xdr:cNvPr id="38" name="Picture 37">
          <a:extLst>
            <a:ext uri="{FF2B5EF4-FFF2-40B4-BE49-F238E27FC236}">
              <a16:creationId xmlns:a16="http://schemas.microsoft.com/office/drawing/2014/main" id="{0FB23476-AC67-4CAA-9CF1-6CDEF4BDA004}"/>
            </a:ext>
          </a:extLst>
        </xdr:cNvPr>
        <xdr:cNvPicPr>
          <a:picLocks/>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633216" y="1806854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23</xdr:row>
      <xdr:rowOff>24384</xdr:rowOff>
    </xdr:from>
    <xdr:to>
      <xdr:col>1</xdr:col>
      <xdr:colOff>694944</xdr:colOff>
      <xdr:row>23</xdr:row>
      <xdr:rowOff>463296</xdr:rowOff>
    </xdr:to>
    <xdr:pic>
      <xdr:nvPicPr>
        <xdr:cNvPr id="39" name="Picture 38">
          <a:extLst>
            <a:ext uri="{FF2B5EF4-FFF2-40B4-BE49-F238E27FC236}">
              <a16:creationId xmlns:a16="http://schemas.microsoft.com/office/drawing/2014/main" id="{A468D3AF-3B0E-444B-9883-D4BB09FBE0DF}"/>
            </a:ext>
          </a:extLst>
        </xdr:cNvPr>
        <xdr:cNvPicPr>
          <a:picLocks/>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3633216" y="1855622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24</xdr:row>
      <xdr:rowOff>24384</xdr:rowOff>
    </xdr:from>
    <xdr:to>
      <xdr:col>1</xdr:col>
      <xdr:colOff>694944</xdr:colOff>
      <xdr:row>24</xdr:row>
      <xdr:rowOff>463296</xdr:rowOff>
    </xdr:to>
    <xdr:pic>
      <xdr:nvPicPr>
        <xdr:cNvPr id="40" name="Picture 39">
          <a:extLst>
            <a:ext uri="{FF2B5EF4-FFF2-40B4-BE49-F238E27FC236}">
              <a16:creationId xmlns:a16="http://schemas.microsoft.com/office/drawing/2014/main" id="{EF2EB98F-BF5F-43FF-A1F8-7B857E848E7B}"/>
            </a:ext>
          </a:extLst>
        </xdr:cNvPr>
        <xdr:cNvPicPr>
          <a:picLocks/>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3633216" y="190439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25</xdr:row>
      <xdr:rowOff>24385</xdr:rowOff>
    </xdr:from>
    <xdr:to>
      <xdr:col>1</xdr:col>
      <xdr:colOff>694944</xdr:colOff>
      <xdr:row>25</xdr:row>
      <xdr:rowOff>463297</xdr:rowOff>
    </xdr:to>
    <xdr:pic>
      <xdr:nvPicPr>
        <xdr:cNvPr id="41" name="Picture 40">
          <a:extLst>
            <a:ext uri="{FF2B5EF4-FFF2-40B4-BE49-F238E27FC236}">
              <a16:creationId xmlns:a16="http://schemas.microsoft.com/office/drawing/2014/main" id="{5DE2BCEE-BF99-473B-BD4C-E7161F2D2B8D}"/>
            </a:ext>
          </a:extLst>
        </xdr:cNvPr>
        <xdr:cNvPicPr>
          <a:picLocks/>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3633216" y="19531585"/>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36576</xdr:colOff>
      <xdr:row>1</xdr:row>
      <xdr:rowOff>24384</xdr:rowOff>
    </xdr:from>
    <xdr:to>
      <xdr:col>1</xdr:col>
      <xdr:colOff>694944</xdr:colOff>
      <xdr:row>1</xdr:row>
      <xdr:rowOff>463296</xdr:rowOff>
    </xdr:to>
    <xdr:pic>
      <xdr:nvPicPr>
        <xdr:cNvPr id="55" name="Picture 54">
          <a:extLst>
            <a:ext uri="{FF2B5EF4-FFF2-40B4-BE49-F238E27FC236}">
              <a16:creationId xmlns:a16="http://schemas.microsoft.com/office/drawing/2014/main" id="{588518FE-82AC-4EE5-9E71-826882DC8B1F}"/>
            </a:ext>
          </a:extLst>
        </xdr:cNvPr>
        <xdr:cNvPicPr>
          <a:picLocks/>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633216" y="26359104"/>
          <a:ext cx="658368" cy="438912"/>
        </a:xfrm>
        <a:prstGeom prst="rect">
          <a:avLst/>
        </a:prstGeom>
        <a:ln w="12700" cap="flat" cmpd="sng" algn="ctr">
          <a:solidFill>
            <a:srgbClr val="000000"/>
          </a:solidFill>
          <a:prstDash val="solid"/>
          <a:round/>
          <a:headEnd type="none" w="med" len="med"/>
          <a:tailEnd type="none" w="med" len="med"/>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8988\Desktop\Flags\Revamped%20Flags%207777917.xlsm" TargetMode="External"/><Relationship Id="rId1" Type="http://schemas.openxmlformats.org/officeDocument/2006/relationships/externalLinkPath" Target="/Users/j8988/Desktop/Flags/Revamped%20Flags%2077779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uzzles (3)"/>
      <sheetName val="Puzzles"/>
      <sheetName val="Colored%"/>
      <sheetName val="Sheet1 (2)"/>
      <sheetName val="Sheet10"/>
      <sheetName val="Main"/>
      <sheetName val="Fix"/>
      <sheetName val="19112024 "/>
      <sheetName val="CODES"/>
      <sheetName val="Export"/>
      <sheetName val="Sheet3"/>
      <sheetName val="Sheet1"/>
      <sheetName val="Sheet5"/>
      <sheetName val="Sheet7"/>
    </sheetNames>
    <sheetDataSet>
      <sheetData sheetId="0" refreshError="1"/>
      <sheetData sheetId="1"/>
      <sheetData sheetId="2" refreshError="1"/>
      <sheetData sheetId="3" refreshError="1"/>
      <sheetData sheetId="4" refreshError="1"/>
      <sheetData sheetId="5">
        <row r="2">
          <cell r="A2" t="str">
            <v>Afghanistan</v>
          </cell>
        </row>
        <row r="22">
          <cell r="A22" t="str">
            <v>Belarus</v>
          </cell>
        </row>
      </sheetData>
      <sheetData sheetId="6" refreshError="1"/>
      <sheetData sheetId="7"/>
      <sheetData sheetId="8">
        <row r="2">
          <cell r="B2" t="str">
            <v>Asia</v>
          </cell>
          <cell r="D2" t="str">
            <v>[AFG]</v>
          </cell>
        </row>
        <row r="3">
          <cell r="B3" t="str">
            <v>Europe</v>
          </cell>
          <cell r="D3" t="str">
            <v>[ALA]</v>
          </cell>
        </row>
        <row r="4">
          <cell r="B4" t="str">
            <v>Europe</v>
          </cell>
          <cell r="D4" t="str">
            <v>[ALB]</v>
          </cell>
        </row>
        <row r="5">
          <cell r="B5" t="str">
            <v>Africa</v>
          </cell>
          <cell r="D5" t="str">
            <v>[ALG]</v>
          </cell>
        </row>
        <row r="6">
          <cell r="B6" t="str">
            <v>Oceania</v>
          </cell>
          <cell r="D6" t="str">
            <v>[ASM]</v>
          </cell>
        </row>
        <row r="7">
          <cell r="B7" t="str">
            <v>Europe</v>
          </cell>
          <cell r="D7" t="str">
            <v>[AND]</v>
          </cell>
        </row>
        <row r="8">
          <cell r="B8" t="str">
            <v>Africa</v>
          </cell>
          <cell r="D8" t="str">
            <v>[AGO]</v>
          </cell>
        </row>
        <row r="9">
          <cell r="B9" t="str">
            <v>North America</v>
          </cell>
          <cell r="D9" t="str">
            <v>[AIA]</v>
          </cell>
        </row>
        <row r="10">
          <cell r="B10" t="str">
            <v>North America</v>
          </cell>
          <cell r="D10" t="str">
            <v>[ATG]</v>
          </cell>
        </row>
        <row r="11">
          <cell r="B11" t="str">
            <v>South America</v>
          </cell>
          <cell r="D11" t="str">
            <v>[ARG]</v>
          </cell>
        </row>
        <row r="12">
          <cell r="B12" t="str">
            <v>Asia, rgn_Europe</v>
          </cell>
          <cell r="D12" t="str">
            <v>[ARM]</v>
          </cell>
        </row>
        <row r="13">
          <cell r="B13" t="str">
            <v>North America</v>
          </cell>
          <cell r="D13" t="str">
            <v>[ABW]</v>
          </cell>
        </row>
        <row r="14">
          <cell r="B14" t="str">
            <v>Oceania</v>
          </cell>
          <cell r="D14" t="str">
            <v>[AUS]</v>
          </cell>
        </row>
        <row r="15">
          <cell r="B15" t="str">
            <v>Europe</v>
          </cell>
          <cell r="D15" t="str">
            <v>[AUT]</v>
          </cell>
        </row>
        <row r="16">
          <cell r="B16" t="str">
            <v>Asia, rgn_Europe</v>
          </cell>
          <cell r="D16" t="str">
            <v>[AZE]</v>
          </cell>
        </row>
        <row r="17">
          <cell r="B17" t="str">
            <v>North America</v>
          </cell>
          <cell r="D17" t="str">
            <v>[BHS]</v>
          </cell>
        </row>
        <row r="18">
          <cell r="B18" t="str">
            <v>Asia</v>
          </cell>
          <cell r="D18" t="str">
            <v>[BHR]</v>
          </cell>
        </row>
        <row r="19">
          <cell r="B19" t="str">
            <v>Asia</v>
          </cell>
          <cell r="D19" t="str">
            <v>[BGD]</v>
          </cell>
        </row>
        <row r="20">
          <cell r="B20" t="str">
            <v>North America</v>
          </cell>
          <cell r="D20" t="str">
            <v>[BRB]</v>
          </cell>
        </row>
        <row r="21">
          <cell r="B21" t="str">
            <v>Europe</v>
          </cell>
          <cell r="D21" t="str">
            <v>[BLR]</v>
          </cell>
        </row>
        <row r="22">
          <cell r="B22" t="str">
            <v>Europe</v>
          </cell>
          <cell r="D22" t="str">
            <v>[BEL]</v>
          </cell>
        </row>
        <row r="23">
          <cell r="B23" t="str">
            <v>North America</v>
          </cell>
          <cell r="D23" t="str">
            <v>[BLZ]</v>
          </cell>
        </row>
        <row r="24">
          <cell r="B24" t="str">
            <v>Africa</v>
          </cell>
          <cell r="D24" t="str">
            <v>[BEN]</v>
          </cell>
        </row>
        <row r="25">
          <cell r="B25" t="str">
            <v>North America</v>
          </cell>
          <cell r="D25" t="str">
            <v>[BMU]</v>
          </cell>
        </row>
        <row r="26">
          <cell r="B26" t="str">
            <v>Asia</v>
          </cell>
          <cell r="D26" t="str">
            <v>[BTN]</v>
          </cell>
        </row>
        <row r="27">
          <cell r="B27" t="str">
            <v>South America</v>
          </cell>
          <cell r="D27" t="str">
            <v>[BOL]</v>
          </cell>
        </row>
        <row r="28">
          <cell r="B28" t="str">
            <v>North America</v>
          </cell>
          <cell r="D28" t="str">
            <v>[BES]</v>
          </cell>
        </row>
        <row r="29">
          <cell r="B29" t="str">
            <v>Europe</v>
          </cell>
          <cell r="D29" t="str">
            <v>[BOS]</v>
          </cell>
        </row>
        <row r="30">
          <cell r="B30" t="str">
            <v>Africa</v>
          </cell>
          <cell r="D30" t="str">
            <v>[BWA]</v>
          </cell>
        </row>
        <row r="31">
          <cell r="B31" t="str">
            <v>South America</v>
          </cell>
          <cell r="D31" t="str">
            <v>[BRA]</v>
          </cell>
        </row>
        <row r="32">
          <cell r="B32" t="str">
            <v>Asia</v>
          </cell>
          <cell r="D32" t="str">
            <v>[IOT]</v>
          </cell>
        </row>
        <row r="33">
          <cell r="B33" t="str">
            <v>North America</v>
          </cell>
          <cell r="D33" t="str">
            <v>[VGB]</v>
          </cell>
        </row>
        <row r="34">
          <cell r="B34" t="str">
            <v>Asia</v>
          </cell>
          <cell r="D34" t="str">
            <v>[BRN]</v>
          </cell>
        </row>
        <row r="35">
          <cell r="B35" t="str">
            <v>Europe</v>
          </cell>
          <cell r="D35" t="str">
            <v>[BGR]</v>
          </cell>
        </row>
        <row r="36">
          <cell r="B36" t="str">
            <v>Africa</v>
          </cell>
          <cell r="D36" t="str">
            <v>[BFA]</v>
          </cell>
        </row>
        <row r="37">
          <cell r="B37" t="str">
            <v>Africa</v>
          </cell>
          <cell r="D37" t="str">
            <v>[BDI]</v>
          </cell>
        </row>
        <row r="38">
          <cell r="B38" t="str">
            <v>Asia</v>
          </cell>
          <cell r="D38" t="str">
            <v>[KHM]</v>
          </cell>
        </row>
        <row r="39">
          <cell r="B39" t="str">
            <v>Africa</v>
          </cell>
          <cell r="D39" t="str">
            <v>[CMR]</v>
          </cell>
        </row>
        <row r="40">
          <cell r="B40" t="str">
            <v>North America</v>
          </cell>
          <cell r="D40" t="str">
            <v>[CAN]</v>
          </cell>
        </row>
        <row r="41">
          <cell r="B41" t="str">
            <v>Africa</v>
          </cell>
          <cell r="D41" t="str">
            <v>[CPV]</v>
          </cell>
        </row>
        <row r="42">
          <cell r="B42" t="str">
            <v>North America</v>
          </cell>
          <cell r="D42" t="str">
            <v>[CYM]</v>
          </cell>
        </row>
        <row r="43">
          <cell r="B43" t="str">
            <v>Africa</v>
          </cell>
          <cell r="D43" t="str">
            <v>[CAF]</v>
          </cell>
        </row>
        <row r="44">
          <cell r="B44" t="str">
            <v>Africa</v>
          </cell>
          <cell r="D44" t="str">
            <v>[TCD]</v>
          </cell>
        </row>
        <row r="45">
          <cell r="B45" t="str">
            <v>South America</v>
          </cell>
          <cell r="D45" t="str">
            <v>[CHL]</v>
          </cell>
        </row>
        <row r="46">
          <cell r="B46" t="str">
            <v>Asia</v>
          </cell>
          <cell r="D46" t="str">
            <v>[CHN]</v>
          </cell>
        </row>
        <row r="47">
          <cell r="B47" t="str">
            <v>Oceania, rgn_Asia</v>
          </cell>
          <cell r="D47" t="str">
            <v>[CXR]</v>
          </cell>
        </row>
        <row r="48">
          <cell r="B48" t="str">
            <v>Oceania, rgn_Asia</v>
          </cell>
          <cell r="D48" t="str">
            <v>[CCK]</v>
          </cell>
        </row>
        <row r="49">
          <cell r="B49" t="str">
            <v>South America</v>
          </cell>
          <cell r="D49" t="str">
            <v>[COL]</v>
          </cell>
        </row>
        <row r="50">
          <cell r="B50" t="str">
            <v>Africa</v>
          </cell>
          <cell r="D50" t="str">
            <v>[COM]</v>
          </cell>
        </row>
        <row r="51">
          <cell r="B51" t="str">
            <v>Africa</v>
          </cell>
          <cell r="D51" t="str">
            <v>[COG]</v>
          </cell>
        </row>
        <row r="52">
          <cell r="B52" t="str">
            <v>Oceania</v>
          </cell>
          <cell r="D52" t="str">
            <v>[CKI]</v>
          </cell>
        </row>
        <row r="53">
          <cell r="B53" t="str">
            <v>North America</v>
          </cell>
          <cell r="D53" t="str">
            <v>[CRI]</v>
          </cell>
        </row>
        <row r="54">
          <cell r="B54" t="str">
            <v>Europe</v>
          </cell>
          <cell r="D54" t="str">
            <v>[CRO]</v>
          </cell>
        </row>
        <row r="55">
          <cell r="B55" t="str">
            <v>North America</v>
          </cell>
          <cell r="D55" t="str">
            <v>[CUB]</v>
          </cell>
        </row>
        <row r="56">
          <cell r="B56" t="str">
            <v>North America</v>
          </cell>
          <cell r="D56" t="str">
            <v>[CUW]</v>
          </cell>
        </row>
        <row r="57">
          <cell r="B57" t="str">
            <v>Europe</v>
          </cell>
          <cell r="D57" t="str">
            <v>[CYP]</v>
          </cell>
        </row>
        <row r="58">
          <cell r="B58" t="str">
            <v>Europe</v>
          </cell>
          <cell r="D58" t="str">
            <v>[CZE]</v>
          </cell>
        </row>
        <row r="59">
          <cell r="B59" t="str">
            <v>Europe</v>
          </cell>
          <cell r="D59" t="str">
            <v>[DEN]</v>
          </cell>
        </row>
        <row r="60">
          <cell r="B60" t="str">
            <v>Africa</v>
          </cell>
          <cell r="D60" t="str">
            <v>[DJI]</v>
          </cell>
        </row>
        <row r="61">
          <cell r="B61" t="str">
            <v>North America</v>
          </cell>
          <cell r="D61" t="str">
            <v>[DMA]</v>
          </cell>
        </row>
        <row r="62">
          <cell r="B62" t="str">
            <v>North America</v>
          </cell>
          <cell r="D62" t="str">
            <v>[DOM]</v>
          </cell>
        </row>
        <row r="63">
          <cell r="B63" t="str">
            <v>Africa</v>
          </cell>
          <cell r="D63" t="str">
            <v>[DRC]</v>
          </cell>
        </row>
        <row r="64">
          <cell r="B64" t="str">
            <v>South America</v>
          </cell>
          <cell r="D64" t="str">
            <v>[ECU]</v>
          </cell>
        </row>
        <row r="65">
          <cell r="B65" t="str">
            <v>Africa</v>
          </cell>
          <cell r="D65" t="str">
            <v>[EGY]</v>
          </cell>
        </row>
        <row r="66">
          <cell r="B66" t="str">
            <v>North America</v>
          </cell>
          <cell r="D66" t="str">
            <v>[SLV]</v>
          </cell>
        </row>
        <row r="67">
          <cell r="B67" t="str">
            <v>Europe</v>
          </cell>
          <cell r="D67" t="str">
            <v>[om)]</v>
          </cell>
        </row>
        <row r="68">
          <cell r="B68" t="str">
            <v>Africa</v>
          </cell>
          <cell r="D68" t="str">
            <v>[GNQ]</v>
          </cell>
        </row>
        <row r="69">
          <cell r="B69" t="str">
            <v>Africa</v>
          </cell>
          <cell r="D69" t="str">
            <v>[ERI]</v>
          </cell>
        </row>
        <row r="70">
          <cell r="B70" t="str">
            <v>Europe</v>
          </cell>
          <cell r="D70" t="str">
            <v>[EST]</v>
          </cell>
        </row>
        <row r="71">
          <cell r="B71" t="str">
            <v>Africa</v>
          </cell>
          <cell r="D71" t="str">
            <v>[SWZ]</v>
          </cell>
        </row>
        <row r="72">
          <cell r="B72" t="str">
            <v>Africa</v>
          </cell>
          <cell r="D72" t="str">
            <v>[ETH]</v>
          </cell>
        </row>
        <row r="73">
          <cell r="B73" t="str">
            <v>South America</v>
          </cell>
          <cell r="D73" t="str">
            <v>[FLK]</v>
          </cell>
        </row>
        <row r="74">
          <cell r="B74" t="str">
            <v>Europe</v>
          </cell>
          <cell r="D74" t="str">
            <v>[FRO]</v>
          </cell>
        </row>
        <row r="75">
          <cell r="B75" t="str">
            <v>Oceania</v>
          </cell>
          <cell r="D75" t="str">
            <v>[FJI]</v>
          </cell>
        </row>
        <row r="76">
          <cell r="B76" t="str">
            <v>Europe</v>
          </cell>
          <cell r="D76" t="str">
            <v>[FIN]</v>
          </cell>
        </row>
        <row r="77">
          <cell r="B77" t="str">
            <v>Europe</v>
          </cell>
          <cell r="D77" t="str">
            <v>[FRA]</v>
          </cell>
        </row>
        <row r="78">
          <cell r="B78" t="str">
            <v>South America</v>
          </cell>
          <cell r="D78" t="str">
            <v>[GUF]</v>
          </cell>
        </row>
        <row r="79">
          <cell r="B79" t="str">
            <v>Oceania</v>
          </cell>
          <cell r="D79" t="str">
            <v>[PYF]</v>
          </cell>
        </row>
        <row r="80">
          <cell r="B80" t="str">
            <v>Africa</v>
          </cell>
          <cell r="D80" t="str">
            <v>[GAB]</v>
          </cell>
        </row>
        <row r="81">
          <cell r="B81" t="str">
            <v>Africa</v>
          </cell>
          <cell r="D81" t="str">
            <v>[GMB]</v>
          </cell>
        </row>
        <row r="82">
          <cell r="B82" t="str">
            <v>Asia, rgn_Europe</v>
          </cell>
          <cell r="D82" t="str">
            <v>[GEO]</v>
          </cell>
        </row>
        <row r="83">
          <cell r="B83" t="str">
            <v>Europe</v>
          </cell>
          <cell r="D83" t="str">
            <v>[DEU]</v>
          </cell>
        </row>
        <row r="84">
          <cell r="B84" t="str">
            <v>Africa</v>
          </cell>
          <cell r="D84" t="str">
            <v>[GHA]</v>
          </cell>
        </row>
        <row r="85">
          <cell r="B85" t="str">
            <v>Europe</v>
          </cell>
          <cell r="D85" t="str">
            <v>[GIB]</v>
          </cell>
        </row>
        <row r="86">
          <cell r="B86" t="str">
            <v>Europe</v>
          </cell>
          <cell r="D86" t="str">
            <v>[GRC]</v>
          </cell>
        </row>
        <row r="87">
          <cell r="B87" t="str">
            <v>North America</v>
          </cell>
          <cell r="D87" t="str">
            <v>[GRL]</v>
          </cell>
        </row>
        <row r="88">
          <cell r="B88" t="str">
            <v>North America</v>
          </cell>
          <cell r="D88" t="str">
            <v>[GRD]</v>
          </cell>
        </row>
        <row r="89">
          <cell r="B89" t="str">
            <v>Oceania, rgn_North America</v>
          </cell>
          <cell r="D89" t="str">
            <v>[GUM]</v>
          </cell>
        </row>
        <row r="90">
          <cell r="B90" t="str">
            <v>North America</v>
          </cell>
          <cell r="D90" t="str">
            <v>[GTM]</v>
          </cell>
        </row>
        <row r="91">
          <cell r="D91" t="str">
            <v>[GLP]</v>
          </cell>
        </row>
        <row r="92">
          <cell r="B92" t="str">
            <v>Europe</v>
          </cell>
          <cell r="D92" t="str">
            <v>[GGY]</v>
          </cell>
        </row>
        <row r="93">
          <cell r="B93" t="str">
            <v>Africa</v>
          </cell>
          <cell r="D93" t="str">
            <v>[GIN]</v>
          </cell>
        </row>
        <row r="94">
          <cell r="B94" t="str">
            <v>Africa</v>
          </cell>
          <cell r="D94" t="str">
            <v>[GNB]</v>
          </cell>
        </row>
        <row r="95">
          <cell r="B95" t="str">
            <v>South America</v>
          </cell>
          <cell r="D95" t="str">
            <v>[GUY]</v>
          </cell>
        </row>
        <row r="96">
          <cell r="B96" t="str">
            <v>North America</v>
          </cell>
          <cell r="D96" t="str">
            <v>[HTI]</v>
          </cell>
        </row>
        <row r="97">
          <cell r="B97" t="str">
            <v>North America</v>
          </cell>
          <cell r="D97" t="str">
            <v>[HND]</v>
          </cell>
        </row>
        <row r="98">
          <cell r="B98" t="str">
            <v>Europe</v>
          </cell>
          <cell r="D98" t="str">
            <v>[HUN]</v>
          </cell>
        </row>
        <row r="99">
          <cell r="B99" t="str">
            <v>Europe</v>
          </cell>
          <cell r="D99" t="str">
            <v>[ISL]</v>
          </cell>
        </row>
        <row r="100">
          <cell r="B100" t="str">
            <v>Asia</v>
          </cell>
          <cell r="D100" t="str">
            <v>[IND]</v>
          </cell>
        </row>
        <row r="101">
          <cell r="B101" t="str">
            <v>Asia</v>
          </cell>
          <cell r="D101" t="str">
            <v>[IDN]</v>
          </cell>
        </row>
        <row r="102">
          <cell r="B102" t="str">
            <v>Asia</v>
          </cell>
          <cell r="D102" t="str">
            <v>[IRN]</v>
          </cell>
        </row>
        <row r="103">
          <cell r="B103" t="str">
            <v>Asia</v>
          </cell>
          <cell r="D103" t="str">
            <v>[IRQ]</v>
          </cell>
        </row>
        <row r="104">
          <cell r="B104" t="str">
            <v>Europe</v>
          </cell>
          <cell r="D104" t="str">
            <v>[IRE]</v>
          </cell>
        </row>
        <row r="105">
          <cell r="B105" t="str">
            <v>Europe</v>
          </cell>
          <cell r="D105" t="str">
            <v>[IMN]</v>
          </cell>
        </row>
        <row r="106">
          <cell r="B106" t="str">
            <v>Asia</v>
          </cell>
          <cell r="D106" t="str">
            <v>[ISR]</v>
          </cell>
        </row>
        <row r="107">
          <cell r="B107" t="str">
            <v>Europe</v>
          </cell>
          <cell r="D107" t="str">
            <v>[ITA]</v>
          </cell>
        </row>
        <row r="108">
          <cell r="B108" t="str">
            <v>Africa</v>
          </cell>
          <cell r="D108" t="str">
            <v>[CIV]</v>
          </cell>
        </row>
        <row r="109">
          <cell r="B109" t="str">
            <v>North America</v>
          </cell>
          <cell r="D109" t="str">
            <v>[JAM]</v>
          </cell>
        </row>
        <row r="110">
          <cell r="B110" t="str">
            <v>Asia</v>
          </cell>
          <cell r="D110" t="str">
            <v>[JPN]</v>
          </cell>
        </row>
        <row r="111">
          <cell r="B111" t="str">
            <v>Europe</v>
          </cell>
          <cell r="D111" t="str">
            <v>[JEY]</v>
          </cell>
        </row>
        <row r="112">
          <cell r="B112" t="str">
            <v>Asia</v>
          </cell>
          <cell r="D112" t="str">
            <v>[JOR]</v>
          </cell>
        </row>
        <row r="113">
          <cell r="B113" t="str">
            <v>Asia</v>
          </cell>
          <cell r="D113" t="str">
            <v>[KAZ]</v>
          </cell>
        </row>
        <row r="114">
          <cell r="B114" t="str">
            <v>Africa</v>
          </cell>
          <cell r="D114" t="str">
            <v>[KEN]</v>
          </cell>
        </row>
        <row r="115">
          <cell r="B115" t="str">
            <v>Oceania</v>
          </cell>
          <cell r="D115" t="str">
            <v>[KIR]</v>
          </cell>
        </row>
        <row r="116">
          <cell r="B116" t="str">
            <v>Europe</v>
          </cell>
          <cell r="D116" t="str">
            <v>[KOS]</v>
          </cell>
        </row>
        <row r="117">
          <cell r="B117" t="str">
            <v>Asia</v>
          </cell>
          <cell r="D117" t="str">
            <v>[KWT]</v>
          </cell>
        </row>
        <row r="118">
          <cell r="B118" t="str">
            <v>Asia</v>
          </cell>
          <cell r="D118" t="str">
            <v>[KGZ]</v>
          </cell>
        </row>
        <row r="119">
          <cell r="B119" t="str">
            <v>Asia</v>
          </cell>
          <cell r="D119" t="str">
            <v>[LAO]</v>
          </cell>
        </row>
        <row r="120">
          <cell r="B120" t="str">
            <v>Europe</v>
          </cell>
          <cell r="D120" t="str">
            <v>[LVA]</v>
          </cell>
        </row>
        <row r="121">
          <cell r="B121" t="str">
            <v>Asia</v>
          </cell>
          <cell r="D121" t="str">
            <v>[LBN]</v>
          </cell>
        </row>
        <row r="122">
          <cell r="B122" t="str">
            <v>Africa</v>
          </cell>
          <cell r="D122" t="str">
            <v>[LSO]</v>
          </cell>
        </row>
        <row r="123">
          <cell r="B123" t="str">
            <v>Africa</v>
          </cell>
          <cell r="D123" t="str">
            <v>[LBR]</v>
          </cell>
        </row>
        <row r="124">
          <cell r="B124" t="str">
            <v>Africa</v>
          </cell>
          <cell r="D124" t="str">
            <v>[LBY]</v>
          </cell>
        </row>
        <row r="125">
          <cell r="B125" t="str">
            <v>Europe</v>
          </cell>
          <cell r="D125" t="str">
            <v>[LIE]</v>
          </cell>
        </row>
        <row r="126">
          <cell r="B126" t="str">
            <v>Europe</v>
          </cell>
          <cell r="D126" t="str">
            <v>[LTU]</v>
          </cell>
        </row>
        <row r="127">
          <cell r="B127" t="str">
            <v>Europe</v>
          </cell>
          <cell r="D127" t="str">
            <v>[LUX]</v>
          </cell>
        </row>
        <row r="128">
          <cell r="B128" t="str">
            <v>Africa</v>
          </cell>
          <cell r="D128" t="str">
            <v>[MDG]</v>
          </cell>
        </row>
        <row r="129">
          <cell r="B129" t="str">
            <v>Africa</v>
          </cell>
          <cell r="D129" t="str">
            <v>[MWI]</v>
          </cell>
        </row>
        <row r="130">
          <cell r="B130" t="str">
            <v>Asia</v>
          </cell>
          <cell r="D130" t="str">
            <v>[MYS]</v>
          </cell>
        </row>
        <row r="131">
          <cell r="B131" t="str">
            <v>Asia</v>
          </cell>
          <cell r="D131" t="str">
            <v>[MDV]</v>
          </cell>
        </row>
        <row r="132">
          <cell r="B132" t="str">
            <v>Africa</v>
          </cell>
          <cell r="D132" t="str">
            <v>[MLI]</v>
          </cell>
        </row>
        <row r="133">
          <cell r="B133" t="str">
            <v>Europe</v>
          </cell>
          <cell r="D133" t="str">
            <v>[MLT]</v>
          </cell>
        </row>
        <row r="134">
          <cell r="B134" t="str">
            <v>Oceania</v>
          </cell>
          <cell r="D134" t="str">
            <v>[MHL]</v>
          </cell>
        </row>
        <row r="135">
          <cell r="B135" t="str">
            <v>North America</v>
          </cell>
          <cell r="D135" t="str">
            <v>[MTQ]</v>
          </cell>
        </row>
        <row r="136">
          <cell r="B136" t="str">
            <v>Africa</v>
          </cell>
          <cell r="D136" t="str">
            <v>[MRT]</v>
          </cell>
        </row>
        <row r="137">
          <cell r="B137" t="str">
            <v>Africa</v>
          </cell>
          <cell r="D137" t="str">
            <v>[MUS]</v>
          </cell>
        </row>
        <row r="138">
          <cell r="B138" t="str">
            <v>Africa</v>
          </cell>
          <cell r="D138" t="str">
            <v>[MYT]</v>
          </cell>
        </row>
        <row r="139">
          <cell r="B139" t="str">
            <v>North America</v>
          </cell>
          <cell r="D139" t="str">
            <v>[MEX]</v>
          </cell>
        </row>
        <row r="140">
          <cell r="B140" t="str">
            <v>Oceania</v>
          </cell>
          <cell r="D140" t="str">
            <v>[FSM]</v>
          </cell>
        </row>
        <row r="141">
          <cell r="B141" t="str">
            <v>Europe</v>
          </cell>
          <cell r="D141" t="str">
            <v>[MDA]</v>
          </cell>
        </row>
        <row r="142">
          <cell r="B142" t="str">
            <v>Europe</v>
          </cell>
          <cell r="D142" t="str">
            <v>[MCO]</v>
          </cell>
        </row>
        <row r="143">
          <cell r="B143" t="str">
            <v>Asia</v>
          </cell>
          <cell r="D143" t="str">
            <v>[MNG]</v>
          </cell>
        </row>
        <row r="144">
          <cell r="B144" t="str">
            <v>Europe</v>
          </cell>
          <cell r="D144" t="str">
            <v>[MNE]</v>
          </cell>
        </row>
        <row r="145">
          <cell r="B145" t="str">
            <v>North America</v>
          </cell>
          <cell r="D145" t="str">
            <v>[MSR]</v>
          </cell>
        </row>
        <row r="146">
          <cell r="B146" t="str">
            <v>Africa</v>
          </cell>
          <cell r="D146" t="str">
            <v>[MAR]</v>
          </cell>
        </row>
        <row r="147">
          <cell r="B147" t="str">
            <v>Africa</v>
          </cell>
          <cell r="D147" t="str">
            <v>[MOZ]</v>
          </cell>
        </row>
        <row r="148">
          <cell r="B148" t="str">
            <v>Asia</v>
          </cell>
          <cell r="D148" t="str">
            <v>[MMR]</v>
          </cell>
        </row>
        <row r="149">
          <cell r="B149" t="str">
            <v>Africa</v>
          </cell>
          <cell r="D149" t="str">
            <v>[NAM]</v>
          </cell>
        </row>
        <row r="150">
          <cell r="B150" t="str">
            <v>Oceania</v>
          </cell>
          <cell r="D150" t="str">
            <v>[NRU]</v>
          </cell>
        </row>
        <row r="151">
          <cell r="B151" t="str">
            <v>Asia</v>
          </cell>
          <cell r="D151" t="str">
            <v>[NPL]</v>
          </cell>
        </row>
        <row r="152">
          <cell r="B152" t="str">
            <v>Europe</v>
          </cell>
          <cell r="D152" t="str">
            <v>[NLD]</v>
          </cell>
        </row>
        <row r="153">
          <cell r="B153" t="str">
            <v>Oceania</v>
          </cell>
          <cell r="D153" t="str">
            <v>[NCL]</v>
          </cell>
        </row>
        <row r="154">
          <cell r="B154" t="str">
            <v>Oceania</v>
          </cell>
          <cell r="D154" t="str">
            <v>[NZE]</v>
          </cell>
        </row>
        <row r="155">
          <cell r="B155" t="str">
            <v>North America</v>
          </cell>
          <cell r="D155" t="str">
            <v>[NIC]</v>
          </cell>
        </row>
        <row r="156">
          <cell r="B156" t="str">
            <v>Africa</v>
          </cell>
          <cell r="D156" t="str">
            <v>[NER]</v>
          </cell>
        </row>
        <row r="157">
          <cell r="B157" t="str">
            <v>Africa</v>
          </cell>
          <cell r="D157" t="str">
            <v>[NGA]</v>
          </cell>
        </row>
        <row r="158">
          <cell r="B158" t="str">
            <v>Oceania</v>
          </cell>
          <cell r="D158" t="str">
            <v>[NIU]</v>
          </cell>
        </row>
        <row r="159">
          <cell r="B159" t="str">
            <v>Oceania</v>
          </cell>
          <cell r="D159" t="str">
            <v>[NFK]</v>
          </cell>
        </row>
        <row r="160">
          <cell r="B160" t="str">
            <v>Asia</v>
          </cell>
          <cell r="D160" t="str">
            <v>[PRK]</v>
          </cell>
        </row>
        <row r="161">
          <cell r="B161" t="str">
            <v>Europe</v>
          </cell>
          <cell r="D161" t="str">
            <v>[MKD]</v>
          </cell>
        </row>
        <row r="162">
          <cell r="B162" t="str">
            <v>Europe</v>
          </cell>
          <cell r="D162" t="str">
            <v>[NIR]</v>
          </cell>
        </row>
        <row r="163">
          <cell r="B163" t="str">
            <v>Oceania</v>
          </cell>
          <cell r="D163" t="str">
            <v>[MNP]</v>
          </cell>
        </row>
        <row r="164">
          <cell r="B164" t="str">
            <v>Europe</v>
          </cell>
          <cell r="D164" t="str">
            <v>[NOR]</v>
          </cell>
        </row>
        <row r="165">
          <cell r="B165" t="str">
            <v>Asia</v>
          </cell>
          <cell r="D165" t="str">
            <v>[OMN]</v>
          </cell>
        </row>
        <row r="166">
          <cell r="B166" t="str">
            <v>Asia</v>
          </cell>
          <cell r="D166" t="str">
            <v>[PAK]</v>
          </cell>
        </row>
        <row r="167">
          <cell r="B167" t="str">
            <v>Oceania</v>
          </cell>
          <cell r="D167" t="str">
            <v>[PLW]</v>
          </cell>
        </row>
        <row r="168">
          <cell r="B168" t="str">
            <v>Asia</v>
          </cell>
          <cell r="D168" t="str">
            <v>[PSE]</v>
          </cell>
        </row>
        <row r="169">
          <cell r="B169" t="str">
            <v>North America</v>
          </cell>
          <cell r="D169" t="str">
            <v>[PAN]</v>
          </cell>
        </row>
        <row r="170">
          <cell r="B170" t="str">
            <v>Oceania</v>
          </cell>
          <cell r="D170" t="str">
            <v>[PNG]</v>
          </cell>
        </row>
        <row r="171">
          <cell r="B171" t="str">
            <v>South America</v>
          </cell>
          <cell r="D171" t="str">
            <v>[PRY]</v>
          </cell>
        </row>
        <row r="172">
          <cell r="B172" t="str">
            <v>South America</v>
          </cell>
          <cell r="D172" t="str">
            <v>[PER]</v>
          </cell>
        </row>
        <row r="173">
          <cell r="B173" t="str">
            <v>Asia</v>
          </cell>
          <cell r="D173" t="str">
            <v>[PHL]</v>
          </cell>
        </row>
        <row r="174">
          <cell r="B174" t="str">
            <v>Oceania</v>
          </cell>
          <cell r="D174" t="str">
            <v>[PCN]</v>
          </cell>
        </row>
        <row r="175">
          <cell r="B175" t="str">
            <v>Europe</v>
          </cell>
          <cell r="D175" t="str">
            <v>[POL]</v>
          </cell>
        </row>
        <row r="176">
          <cell r="B176" t="str">
            <v>Europe</v>
          </cell>
          <cell r="D176" t="str">
            <v>[PRT]</v>
          </cell>
        </row>
        <row r="177">
          <cell r="B177" t="str">
            <v>North America</v>
          </cell>
          <cell r="D177" t="str">
            <v>[PRC]</v>
          </cell>
        </row>
        <row r="178">
          <cell r="B178" t="str">
            <v>Asia</v>
          </cell>
          <cell r="D178" t="str">
            <v>[QAT]</v>
          </cell>
        </row>
        <row r="179">
          <cell r="B179" t="str">
            <v>Africa</v>
          </cell>
          <cell r="D179" t="str">
            <v>[REU]</v>
          </cell>
        </row>
        <row r="180">
          <cell r="B180" t="str">
            <v>Europe</v>
          </cell>
          <cell r="D180" t="str">
            <v>[ROU]</v>
          </cell>
        </row>
        <row r="181">
          <cell r="B181" t="str">
            <v>Asia, rgn_Europe</v>
          </cell>
          <cell r="D181" t="str">
            <v>[RUS]</v>
          </cell>
        </row>
        <row r="182">
          <cell r="B182" t="str">
            <v>Africa</v>
          </cell>
          <cell r="D182" t="str">
            <v>[RWA]</v>
          </cell>
        </row>
        <row r="183">
          <cell r="B183" t="str">
            <v>North America</v>
          </cell>
          <cell r="D183" t="str">
            <v>[SAB]</v>
          </cell>
        </row>
        <row r="184">
          <cell r="B184" t="str">
            <v>Africa</v>
          </cell>
          <cell r="D184" t="str">
            <v>[SHN]</v>
          </cell>
        </row>
        <row r="185">
          <cell r="B185" t="str">
            <v>North America</v>
          </cell>
          <cell r="D185" t="str">
            <v>[KNA]</v>
          </cell>
        </row>
        <row r="186">
          <cell r="B186" t="str">
            <v>North America</v>
          </cell>
          <cell r="D186" t="str">
            <v>[LCA]</v>
          </cell>
        </row>
        <row r="187">
          <cell r="B187" t="str">
            <v>North America</v>
          </cell>
          <cell r="D187" t="str">
            <v>[VCT]</v>
          </cell>
        </row>
        <row r="188">
          <cell r="B188" t="str">
            <v>Oceania</v>
          </cell>
          <cell r="D188" t="str">
            <v>[SMO]</v>
          </cell>
        </row>
        <row r="189">
          <cell r="B189" t="str">
            <v>Europe</v>
          </cell>
          <cell r="D189" t="str">
            <v>[SMR]</v>
          </cell>
        </row>
        <row r="190">
          <cell r="B190" t="str">
            <v>Africa</v>
          </cell>
          <cell r="D190" t="str">
            <v>[STP]</v>
          </cell>
        </row>
        <row r="191">
          <cell r="B191" t="str">
            <v>Asia</v>
          </cell>
          <cell r="D191" t="str">
            <v>[SAU]</v>
          </cell>
        </row>
        <row r="192">
          <cell r="B192" t="str">
            <v>Europe</v>
          </cell>
          <cell r="D192" t="str">
            <v>[SCO]</v>
          </cell>
        </row>
        <row r="193">
          <cell r="B193" t="str">
            <v>Africa</v>
          </cell>
          <cell r="D193" t="str">
            <v>[SEN]</v>
          </cell>
        </row>
        <row r="194">
          <cell r="B194" t="str">
            <v>Europe</v>
          </cell>
          <cell r="D194" t="str">
            <v>[SRB]</v>
          </cell>
        </row>
        <row r="195">
          <cell r="B195" t="str">
            <v>Africa</v>
          </cell>
          <cell r="D195" t="str">
            <v>[SYC]</v>
          </cell>
        </row>
        <row r="196">
          <cell r="B196" t="str">
            <v>Africa</v>
          </cell>
          <cell r="D196" t="str">
            <v>[SLE]</v>
          </cell>
        </row>
        <row r="197">
          <cell r="B197" t="str">
            <v>Asia</v>
          </cell>
          <cell r="D197" t="str">
            <v>[SGP]</v>
          </cell>
        </row>
        <row r="198">
          <cell r="B198" t="str">
            <v>North America</v>
          </cell>
          <cell r="D198" t="str">
            <v>[BES]</v>
          </cell>
        </row>
        <row r="199">
          <cell r="B199" t="str">
            <v>North America</v>
          </cell>
          <cell r="D199" t="str">
            <v>[SXM]</v>
          </cell>
        </row>
        <row r="200">
          <cell r="B200" t="str">
            <v>Europe</v>
          </cell>
          <cell r="D200" t="str">
            <v>[SVK]</v>
          </cell>
        </row>
        <row r="201">
          <cell r="B201" t="str">
            <v>Europe</v>
          </cell>
          <cell r="D201" t="str">
            <v>[SVN]</v>
          </cell>
        </row>
        <row r="202">
          <cell r="B202" t="str">
            <v>Oceania</v>
          </cell>
          <cell r="D202" t="str">
            <v>[SLB]</v>
          </cell>
        </row>
        <row r="203">
          <cell r="B203" t="str">
            <v>Africa</v>
          </cell>
          <cell r="D203" t="str">
            <v>[SOM]</v>
          </cell>
        </row>
        <row r="204">
          <cell r="B204" t="str">
            <v>Africa</v>
          </cell>
          <cell r="D204" t="str">
            <v>[RSA]</v>
          </cell>
        </row>
        <row r="205">
          <cell r="B205" t="str">
            <v>Asia</v>
          </cell>
          <cell r="D205" t="str">
            <v>[SKO]</v>
          </cell>
        </row>
        <row r="206">
          <cell r="B206" t="str">
            <v>Africa</v>
          </cell>
          <cell r="D206" t="str">
            <v>[SSD]</v>
          </cell>
        </row>
        <row r="207">
          <cell r="B207" t="str">
            <v>Europe</v>
          </cell>
          <cell r="D207" t="str">
            <v>[ESP]</v>
          </cell>
        </row>
        <row r="208">
          <cell r="B208" t="str">
            <v>Asia</v>
          </cell>
          <cell r="D208" t="str">
            <v>[LKA]</v>
          </cell>
        </row>
        <row r="209">
          <cell r="B209" t="str">
            <v>North America</v>
          </cell>
          <cell r="D209" t="str">
            <v>[SPM]</v>
          </cell>
        </row>
        <row r="210">
          <cell r="B210" t="str">
            <v>Africa</v>
          </cell>
          <cell r="D210" t="str">
            <v>[SDN]</v>
          </cell>
        </row>
        <row r="211">
          <cell r="B211" t="str">
            <v>South America</v>
          </cell>
          <cell r="D211" t="str">
            <v>[SUR]</v>
          </cell>
        </row>
        <row r="212">
          <cell r="B212" t="str">
            <v>Europe</v>
          </cell>
          <cell r="D212" t="str">
            <v>[SWE]</v>
          </cell>
        </row>
        <row r="213">
          <cell r="B213" t="str">
            <v>Europe</v>
          </cell>
          <cell r="D213" t="str">
            <v>[CHE]</v>
          </cell>
        </row>
        <row r="214">
          <cell r="B214" t="str">
            <v>Asia</v>
          </cell>
          <cell r="D214" t="str">
            <v>[SYR]</v>
          </cell>
        </row>
        <row r="215">
          <cell r="B215" t="str">
            <v>Asia</v>
          </cell>
          <cell r="D215" t="str">
            <v>[TWN]</v>
          </cell>
        </row>
        <row r="216">
          <cell r="B216" t="str">
            <v>Asia</v>
          </cell>
          <cell r="D216" t="str">
            <v>[TJK]</v>
          </cell>
        </row>
        <row r="217">
          <cell r="B217" t="str">
            <v>Africa</v>
          </cell>
          <cell r="D217" t="str">
            <v>[TZA]</v>
          </cell>
        </row>
        <row r="218">
          <cell r="B218" t="str">
            <v>Asia</v>
          </cell>
          <cell r="D218" t="str">
            <v>[THA]</v>
          </cell>
        </row>
        <row r="219">
          <cell r="B219" t="str">
            <v>Asia</v>
          </cell>
          <cell r="D219" t="str">
            <v>[TLS]</v>
          </cell>
        </row>
        <row r="220">
          <cell r="B220" t="str">
            <v>Africa</v>
          </cell>
          <cell r="D220" t="str">
            <v>[TGO]</v>
          </cell>
        </row>
        <row r="221">
          <cell r="B221" t="str">
            <v>Oceania</v>
          </cell>
          <cell r="D221" t="str">
            <v>[TON]</v>
          </cell>
        </row>
        <row r="222">
          <cell r="B222" t="str">
            <v>North America</v>
          </cell>
          <cell r="D222" t="str">
            <v>[TTO]</v>
          </cell>
        </row>
        <row r="223">
          <cell r="B223" t="str">
            <v>Africa</v>
          </cell>
          <cell r="D223" t="str">
            <v>[TUN]</v>
          </cell>
        </row>
        <row r="224">
          <cell r="B224" t="str">
            <v>Asia, rgn_Europe</v>
          </cell>
          <cell r="D224" t="str">
            <v>[TUR]</v>
          </cell>
        </row>
        <row r="225">
          <cell r="B225" t="str">
            <v>Asia</v>
          </cell>
          <cell r="D225" t="str">
            <v>[TKM]</v>
          </cell>
        </row>
        <row r="226">
          <cell r="B226" t="str">
            <v>North America</v>
          </cell>
          <cell r="D226" t="str">
            <v>[TCA]</v>
          </cell>
        </row>
        <row r="227">
          <cell r="B227" t="str">
            <v>Oceania</v>
          </cell>
          <cell r="D227" t="str">
            <v>[TUV]</v>
          </cell>
        </row>
        <row r="228">
          <cell r="B228" t="str">
            <v>Africa</v>
          </cell>
          <cell r="D228" t="str">
            <v>[UGA]</v>
          </cell>
        </row>
        <row r="229">
          <cell r="B229" t="str">
            <v>Europe</v>
          </cell>
          <cell r="D229" t="str">
            <v>[UKR]</v>
          </cell>
        </row>
        <row r="230">
          <cell r="B230" t="str">
            <v>Asia</v>
          </cell>
          <cell r="D230" t="str">
            <v>[UAE]</v>
          </cell>
        </row>
        <row r="231">
          <cell r="B231" t="str">
            <v>Europe</v>
          </cell>
          <cell r="D231" t="str">
            <v>[UK]</v>
          </cell>
        </row>
        <row r="232">
          <cell r="B232" t="str">
            <v>North America</v>
          </cell>
          <cell r="D232" t="str">
            <v>[USA]</v>
          </cell>
        </row>
        <row r="233">
          <cell r="B233" t="str">
            <v>North America</v>
          </cell>
          <cell r="D233" t="str">
            <v>[VIR]</v>
          </cell>
        </row>
        <row r="234">
          <cell r="B234" t="str">
            <v>South America</v>
          </cell>
          <cell r="D234" t="str">
            <v>[URY]</v>
          </cell>
        </row>
        <row r="235">
          <cell r="B235" t="str">
            <v>Asia</v>
          </cell>
          <cell r="D235" t="str">
            <v>[UZB]</v>
          </cell>
        </row>
        <row r="236">
          <cell r="B236" t="str">
            <v>Oceania</v>
          </cell>
          <cell r="D236" t="str">
            <v>[VUT]</v>
          </cell>
        </row>
        <row r="237">
          <cell r="B237" t="str">
            <v>Europe</v>
          </cell>
          <cell r="D237" t="str">
            <v>[VAT]</v>
          </cell>
        </row>
        <row r="238">
          <cell r="B238" t="str">
            <v>South America</v>
          </cell>
          <cell r="D238" t="str">
            <v>[VEN]</v>
          </cell>
        </row>
        <row r="239">
          <cell r="B239" t="str">
            <v>Asia</v>
          </cell>
          <cell r="D239" t="str">
            <v>[VNM]</v>
          </cell>
        </row>
        <row r="240">
          <cell r="B240" t="str">
            <v>Europe</v>
          </cell>
          <cell r="D240" t="str">
            <v>[WLS]</v>
          </cell>
        </row>
        <row r="241">
          <cell r="B241" t="str">
            <v>Oceania</v>
          </cell>
          <cell r="D241" t="str">
            <v>[WLF]</v>
          </cell>
        </row>
        <row r="242">
          <cell r="B242" t="str">
            <v>Asia</v>
          </cell>
          <cell r="D242" t="str">
            <v>[YEM]</v>
          </cell>
        </row>
        <row r="243">
          <cell r="B243" t="str">
            <v>Africa</v>
          </cell>
          <cell r="D243" t="str">
            <v>[ZMB]</v>
          </cell>
        </row>
        <row r="244">
          <cell r="B244" t="str">
            <v>Africa</v>
          </cell>
          <cell r="D244" t="str">
            <v>[ZWE]</v>
          </cell>
        </row>
      </sheetData>
      <sheetData sheetId="9">
        <row r="1">
          <cell r="A1">
            <v>45367</v>
          </cell>
        </row>
      </sheetData>
      <sheetData sheetId="10" refreshError="1"/>
      <sheetData sheetId="11" refreshError="1"/>
      <sheetData sheetId="12" refreshError="1"/>
      <sheetData sheetId="13">
        <row r="2">
          <cell r="B2" t="str">
            <v>Andorra</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upload.wikimedia.org/wikipedia/commons/thumb/f/f4/Bandeira_de_Minas_Gerais.svg/2560px-Bandeira_de_Minas_Gerais.svg.png" TargetMode="External"/><Relationship Id="rId21" Type="http://schemas.openxmlformats.org/officeDocument/2006/relationships/hyperlink" Target="https://upload.wikimedia.org/wikipedia/commons/thumb/0/06/Flag_of_Venezuela.svg/2560px-Flag_of_Venezuela.svg.png" TargetMode="External"/><Relationship Id="rId42" Type="http://schemas.openxmlformats.org/officeDocument/2006/relationships/hyperlink" Target="https://upload.wikimedia.org/wikipedia/commons/thumb/b/be/Bandeira_de_Sergipe.svg/2560px-Bandeira_de_Sergipe.svg.png" TargetMode="External"/><Relationship Id="rId47" Type="http://schemas.openxmlformats.org/officeDocument/2006/relationships/hyperlink" Target="https://upload.wikimedia.org/wikipedia/commons/thumb/6/64/Bandeira_de_Mato_Grosso_do_Sul.svg/2560px-Bandeira_de_Mato_Grosso_do_Sul.svg.png" TargetMode="External"/><Relationship Id="rId63" Type="http://schemas.openxmlformats.org/officeDocument/2006/relationships/hyperlink" Target="https://en.wikipedia.org/wiki/Flag_of_Cear&#225;" TargetMode="External"/><Relationship Id="rId68" Type="http://schemas.openxmlformats.org/officeDocument/2006/relationships/hyperlink" Target="https://upload.wikimedia.org/wikipedia/commons/thumb/9/98/Bandeira_de_Roraima.svg/2560px-Bandeira_de_Roraima.svg.png" TargetMode="External"/><Relationship Id="rId84" Type="http://schemas.openxmlformats.org/officeDocument/2006/relationships/hyperlink" Target="https://upload.wikimedia.org/wikipedia/commons/thumb/4/44/Bandeira_do_par%C3%A1.png/640px-Bandeira_do_par%C3%A1.png" TargetMode="External"/><Relationship Id="rId89" Type="http://schemas.openxmlformats.org/officeDocument/2006/relationships/hyperlink" Target="https://upload.wikimedia.org/wikipedia/commons/thumb/3/3c/Bandeira_do_Distrito_Federal_%28Brasil%29.svg/2560px-Bandeira_do_Distrito_Federal_%28Brasil%29.svg.png" TargetMode="External"/><Relationship Id="rId112" Type="http://schemas.openxmlformats.org/officeDocument/2006/relationships/printerSettings" Target="../printerSettings/printerSettings1.bin"/><Relationship Id="rId16" Type="http://schemas.openxmlformats.org/officeDocument/2006/relationships/hyperlink" Target="https://upload.wikimedia.org/wikipedia/commons/thumb/1/1a/Flag_of_Argentina.svg/2560px-Flag_of_Argentina.svg.png" TargetMode="External"/><Relationship Id="rId107" Type="http://schemas.openxmlformats.org/officeDocument/2006/relationships/hyperlink" Target="https://www.crwflags.com/fotw/images/c/cl-07a.gif" TargetMode="External"/><Relationship Id="rId11" Type="http://schemas.openxmlformats.org/officeDocument/2006/relationships/hyperlink" Target="https://fbref.com/en/country/URU/Uruguay-Football" TargetMode="External"/><Relationship Id="rId32" Type="http://schemas.openxmlformats.org/officeDocument/2006/relationships/hyperlink" Target="https://upload.wikimedia.org/wikipedia/commons/thumb/4/45/Bandeira_do_Maranh%C3%A3o.svg/640px-Bandeira_do_Maranh%C3%A3o.svg.png" TargetMode="External"/><Relationship Id="rId37" Type="http://schemas.openxmlformats.org/officeDocument/2006/relationships/hyperlink" Target="https://upload.wikimedia.org/wikipedia/commons/thumb/3/33/Bandeira_do_Piau%C3%AD.svg/640px-Bandeira_do_Piau%C3%AD.svg.png" TargetMode="External"/><Relationship Id="rId53" Type="http://schemas.openxmlformats.org/officeDocument/2006/relationships/hyperlink" Target="https://upload.wikimedia.org/wikipedia/commons/thumb/0/0c/Bandeira_do_Amap%C3%A1.svg/2560px-Bandeira_do_Amap%C3%A1.svg.png" TargetMode="External"/><Relationship Id="rId58" Type="http://schemas.openxmlformats.org/officeDocument/2006/relationships/hyperlink" Target="https://upload.wikimedia.org/wikipedia/commons/thumb/2/28/Bandeira_da_Bahia.svg/2560px-Bandeira_da_Bahia.svg.png" TargetMode="External"/><Relationship Id="rId74" Type="http://schemas.openxmlformats.org/officeDocument/2006/relationships/hyperlink" Target="https://upload.wikimedia.org/wikipedia/commons/thumb/3/30/Bandeira_do_Rio_Grande_do_Norte.svg/2560px-Bandeira_do_Rio_Grande_do_Norte.svg.png" TargetMode="External"/><Relationship Id="rId79" Type="http://schemas.openxmlformats.org/officeDocument/2006/relationships/hyperlink" Target="https://en.wikipedia.org/wiki/Flag_of_Paran&#225;_(state)" TargetMode="External"/><Relationship Id="rId102" Type="http://schemas.openxmlformats.org/officeDocument/2006/relationships/hyperlink" Target="https://upload.wikimedia.org/wikipedia/en/thumb/2/2f/Flag_of_Andaluc%C3%ADa_%28Col%C3%B3mbia%29.svg/640px-Flag_of_Andaluc%C3%ADa_%28Col%C3%B3mbia%29.svg.png" TargetMode="External"/><Relationship Id="rId5" Type="http://schemas.openxmlformats.org/officeDocument/2006/relationships/hyperlink" Target="https://fbref.com/en/country/COL/Colombia-Football" TargetMode="External"/><Relationship Id="rId90" Type="http://schemas.openxmlformats.org/officeDocument/2006/relationships/hyperlink" Target="https://upload.wikimedia.org/wikipedia/commons/thumb/3/3c/Bandeira_do_Distrito_Federal_%28Brasil%29.svg/640px-Bandeira_do_Distrito_Federal_%28Brasil%29.svg.png" TargetMode="External"/><Relationship Id="rId95" Type="http://schemas.openxmlformats.org/officeDocument/2006/relationships/hyperlink" Target="https://upload.wikimedia.org/wikipedia/commons/thumb/6/63/Bandeira_do_Rio_Grande_do_Sul.svg/640px-Bandeira_do_Rio_Grande_do_Sul.svg.png" TargetMode="External"/><Relationship Id="rId22" Type="http://schemas.openxmlformats.org/officeDocument/2006/relationships/hyperlink" Target="https://upload.wikimedia.org/wikipedia/commons/thumb/e/e8/Flag_of_Ecuador.svg/2560px-Flag_of_Ecuador.svg.png" TargetMode="External"/><Relationship Id="rId27" Type="http://schemas.openxmlformats.org/officeDocument/2006/relationships/hyperlink" Target="https://en.wikipedia.org/wiki/Para&#237;ba" TargetMode="External"/><Relationship Id="rId43" Type="http://schemas.openxmlformats.org/officeDocument/2006/relationships/hyperlink" Target="https://upload.wikimedia.org/wikipedia/commons/thumb/b/be/Bandeira_de_Sergipe.svg/640px-Bandeira_de_Sergipe.svg.png" TargetMode="External"/><Relationship Id="rId48" Type="http://schemas.openxmlformats.org/officeDocument/2006/relationships/hyperlink" Target="https://upload.wikimedia.org/wikipedia/commons/thumb/6/64/Bandeira_de_Mato_Grosso_do_Sul.svg/640px-Bandeira_de_Mato_Grosso_do_Sul.svg.png" TargetMode="External"/><Relationship Id="rId64" Type="http://schemas.openxmlformats.org/officeDocument/2006/relationships/hyperlink" Target="https://en.wikipedia.org/wiki/Flag_of_Tocantins" TargetMode="External"/><Relationship Id="rId69" Type="http://schemas.openxmlformats.org/officeDocument/2006/relationships/hyperlink" Target="https://upload.wikimedia.org/wikipedia/commons/thumb/9/98/Bandeira_de_Roraima.svg/640px-Bandeira_de_Roraima.svg.png" TargetMode="External"/><Relationship Id="rId113" Type="http://schemas.openxmlformats.org/officeDocument/2006/relationships/drawing" Target="../drawings/drawing1.xml"/><Relationship Id="rId80" Type="http://schemas.openxmlformats.org/officeDocument/2006/relationships/hyperlink" Target="https://upload.wikimedia.org/wikipedia/commons/thumb/9/93/Bandeira_do_Paran%C3%A1.svg/2560px-Bandeira_do_Paran%C3%A1.svg.png" TargetMode="External"/><Relationship Id="rId85" Type="http://schemas.openxmlformats.org/officeDocument/2006/relationships/hyperlink" Target="https://en.wikipedia.org/wiki/Flag_of_Esp&#237;rito_Santo" TargetMode="External"/><Relationship Id="rId12" Type="http://schemas.openxmlformats.org/officeDocument/2006/relationships/hyperlink" Target="https://fbref.com/en/country/VEN/Venezuela-Football" TargetMode="External"/><Relationship Id="rId17" Type="http://schemas.openxmlformats.org/officeDocument/2006/relationships/hyperlink" Target="https://upload.wikimedia.org/wikipedia/en/thumb/0/05/Flag_of_Brazil.svg/2560px-Flag_of_Brazil.svg.png" TargetMode="External"/><Relationship Id="rId33" Type="http://schemas.openxmlformats.org/officeDocument/2006/relationships/hyperlink" Target="https://en.wikipedia.org/wiki/Flag_of_Goi&#225;s" TargetMode="External"/><Relationship Id="rId38" Type="http://schemas.openxmlformats.org/officeDocument/2006/relationships/hyperlink" Target="https://en.wikipedia.org/wiki/Flag_of_S&#227;o_Paulo_(state)" TargetMode="External"/><Relationship Id="rId59" Type="http://schemas.openxmlformats.org/officeDocument/2006/relationships/hyperlink" Target="https://upload.wikimedia.org/wikipedia/commons/thumb/2/28/Bandeira_da_Bahia.svg/640px-Bandeira_da_Bahia.svg.png" TargetMode="External"/><Relationship Id="rId103" Type="http://schemas.openxmlformats.org/officeDocument/2006/relationships/hyperlink" Target="https://upload.wikimedia.org/wikipedia/commons/thumb/f/ff/Flag_of_the_Treinta_y_Tres.svg/2560px-Flag_of_the_Treinta_y_Tres.svg.png" TargetMode="External"/><Relationship Id="rId108" Type="http://schemas.openxmlformats.org/officeDocument/2006/relationships/hyperlink" Target="https://www.crwflags.com/fotw/flags/cl-11.html" TargetMode="External"/><Relationship Id="rId54" Type="http://schemas.openxmlformats.org/officeDocument/2006/relationships/hyperlink" Target="https://upload.wikimedia.org/wikipedia/commons/thumb/0/0c/Bandeira_do_Amap%C3%A1.svg/640px-Bandeira_do_Amap%C3%A1.svg.png" TargetMode="External"/><Relationship Id="rId70" Type="http://schemas.openxmlformats.org/officeDocument/2006/relationships/hyperlink" Target="https://en.wikipedia.org/wiki/Flag_of_Rond&#244;nia" TargetMode="External"/><Relationship Id="rId75" Type="http://schemas.openxmlformats.org/officeDocument/2006/relationships/hyperlink" Target="https://upload.wikimedia.org/wikipedia/commons/thumb/3/30/Bandeira_do_Rio_Grande_do_Norte.svg/640px-Bandeira_do_Rio_Grande_do_Norte.svg.png" TargetMode="External"/><Relationship Id="rId91" Type="http://schemas.openxmlformats.org/officeDocument/2006/relationships/hyperlink" Target="https://upload.wikimedia.org/wikipedia/commons/thumb/7/73/Bandeira_do_estado_do_Rio_de_Janeiro.svg/2560px-Bandeira_do_estado_do_Rio_de_Janeiro.svg.png" TargetMode="External"/><Relationship Id="rId96" Type="http://schemas.openxmlformats.org/officeDocument/2006/relationships/hyperlink" Target="https://pt.wikipedia.org/wiki/Bandeira_do_Rio_Grande_do_Sul" TargetMode="External"/><Relationship Id="rId1" Type="http://schemas.openxmlformats.org/officeDocument/2006/relationships/hyperlink" Target="https://fbref.com/en/country/ARG/Argentina-Football" TargetMode="External"/><Relationship Id="rId6" Type="http://schemas.openxmlformats.org/officeDocument/2006/relationships/hyperlink" Target="https://fbref.com/en/country/ECU/Ecuador-Football" TargetMode="External"/><Relationship Id="rId15" Type="http://schemas.openxmlformats.org/officeDocument/2006/relationships/hyperlink" Target="https://fbref.com/en/country/SCO/Scotland-Football" TargetMode="External"/><Relationship Id="rId23" Type="http://schemas.openxmlformats.org/officeDocument/2006/relationships/hyperlink" Target="https://upload.wikimedia.org/wikipedia/commons/thumb/f/fe/Flag_of_Uruguay.svg/2560px-Flag_of_Uruguay.svg.png" TargetMode="External"/><Relationship Id="rId28" Type="http://schemas.openxmlformats.org/officeDocument/2006/relationships/hyperlink" Target="https://upload.wikimedia.org/wikipedia/commons/thumb/b/bb/Bandeira_da_Para%C3%ADba.svg/2560px-Bandeira_da_Para%C3%ADba.svg.png" TargetMode="External"/><Relationship Id="rId36" Type="http://schemas.openxmlformats.org/officeDocument/2006/relationships/hyperlink" Target="https://upload.wikimedia.org/wikipedia/commons/thumb/3/33/Bandeira_do_Piau%C3%AD.svg/2560px-Bandeira_do_Piau%C3%AD.svg.png" TargetMode="External"/><Relationship Id="rId49" Type="http://schemas.openxmlformats.org/officeDocument/2006/relationships/hyperlink" Target="https://en.wikipedia.org/wiki/Flag_of_Alagoas" TargetMode="External"/><Relationship Id="rId57" Type="http://schemas.openxmlformats.org/officeDocument/2006/relationships/hyperlink" Target="https://upload.wikimedia.org/wikipedia/commons/thumb/6/6b/Bandeira_do_Amazonas.svg/640px-Bandeira_do_Amazonas.svg.png" TargetMode="External"/><Relationship Id="rId106" Type="http://schemas.openxmlformats.org/officeDocument/2006/relationships/hyperlink" Target="https://en.wikipedia.org/wiki/Flag_of_Bolivia" TargetMode="External"/><Relationship Id="rId114" Type="http://schemas.openxmlformats.org/officeDocument/2006/relationships/vmlDrawing" Target="../drawings/vmlDrawing1.vml"/><Relationship Id="rId10" Type="http://schemas.openxmlformats.org/officeDocument/2006/relationships/hyperlink" Target="https://fbref.com/en/country/SUR/Suriname-Football" TargetMode="External"/><Relationship Id="rId31" Type="http://schemas.openxmlformats.org/officeDocument/2006/relationships/hyperlink" Target="https://upload.wikimedia.org/wikipedia/commons/thumb/4/45/Bandeira_do_Maranh%C3%A3o.svg/2560px-Bandeira_do_Maranh%C3%A3o.svg.png" TargetMode="External"/><Relationship Id="rId44" Type="http://schemas.openxmlformats.org/officeDocument/2006/relationships/hyperlink" Target="https://en.wikipedia.org/wiki/Flag_of_Mato_Grosso" TargetMode="External"/><Relationship Id="rId52" Type="http://schemas.openxmlformats.org/officeDocument/2006/relationships/hyperlink" Target="https://en.wikipedia.org/wiki/Flag_of_Amap&#225;" TargetMode="External"/><Relationship Id="rId60" Type="http://schemas.openxmlformats.org/officeDocument/2006/relationships/hyperlink" Target="https://en.wikipedia.org/wiki/Flag_of_Bahia" TargetMode="External"/><Relationship Id="rId65" Type="http://schemas.openxmlformats.org/officeDocument/2006/relationships/hyperlink" Target="https://upload.wikimedia.org/wikipedia/commons/thumb/f/ff/Bandeira_do_Tocantins.svg/2560px-Bandeira_do_Tocantins.svg.png" TargetMode="External"/><Relationship Id="rId73" Type="http://schemas.openxmlformats.org/officeDocument/2006/relationships/hyperlink" Target="https://en.wikipedia.org/wiki/Flag_of_Rio_Grande_do_Norte" TargetMode="External"/><Relationship Id="rId78" Type="http://schemas.openxmlformats.org/officeDocument/2006/relationships/hyperlink" Target="https://upload.wikimedia.org/wikipedia/commons/thumb/5/59/Bandeira_de_Pernambuco.svg/640px-Bandeira_de_Pernambuco.svg.png" TargetMode="External"/><Relationship Id="rId81" Type="http://schemas.openxmlformats.org/officeDocument/2006/relationships/hyperlink" Target="https://upload.wikimedia.org/wikipedia/commons/thumb/9/93/Bandeira_do_Paran%C3%A1.svg/640px-Bandeira_do_Paran%C3%A1.svg.png" TargetMode="External"/><Relationship Id="rId86" Type="http://schemas.openxmlformats.org/officeDocument/2006/relationships/hyperlink" Target="https://upload.wikimedia.org/wikipedia/commons/thumb/4/43/Bandeira_do_Esp%C3%ADrito_Santo.svg/2560px-Bandeira_do_Esp%C3%ADrito_Santo.svg.png" TargetMode="External"/><Relationship Id="rId94" Type="http://schemas.openxmlformats.org/officeDocument/2006/relationships/hyperlink" Target="https://upload.wikimedia.org/wikipedia/commons/thumb/6/63/Bandeira_do_Rio_Grande_do_Sul.svg/2560px-Bandeira_do_Rio_Grande_do_Sul.svg.png" TargetMode="External"/><Relationship Id="rId99" Type="http://schemas.openxmlformats.org/officeDocument/2006/relationships/hyperlink" Target="https://upload.wikimedia.org/wikipedia/commons/thumb/1/1a/Bandeira_de_Santa_Catarina.svg/640px-Bandeira_de_Santa_Catarina.svg.png" TargetMode="External"/><Relationship Id="rId101" Type="http://schemas.openxmlformats.org/officeDocument/2006/relationships/hyperlink" Target="https://upload.wikimedia.org/wikipedia/en/thumb/2/2f/Flag_of_Andaluc%C3%ADa_%28Col%C3%B3mbia%29.svg/2560px-Flag_of_Andaluc%C3%ADa_%28Col%C3%B3mbia%29.svg.png" TargetMode="External"/><Relationship Id="rId4" Type="http://schemas.openxmlformats.org/officeDocument/2006/relationships/hyperlink" Target="https://fbref.com/en/country/CHI/Chile-Football" TargetMode="External"/><Relationship Id="rId9" Type="http://schemas.openxmlformats.org/officeDocument/2006/relationships/hyperlink" Target="https://fbref.com/en/country/PER/Peru-Football" TargetMode="External"/><Relationship Id="rId13" Type="http://schemas.openxmlformats.org/officeDocument/2006/relationships/hyperlink" Target="https://upload.wikimedia.org/wikipedia/commons/thumb/8/83/Flag_of_the_Falkland_Islands.svg/383px-Flag_of_the_Falkland_Islands.svg.png" TargetMode="External"/><Relationship Id="rId18" Type="http://schemas.openxmlformats.org/officeDocument/2006/relationships/hyperlink" Target="https://upload.wikimedia.org/wikipedia/commons/thumb/2/21/Flag_of_Colombia.svg/2560px-Flag_of_Colombia.svg.png" TargetMode="External"/><Relationship Id="rId39" Type="http://schemas.openxmlformats.org/officeDocument/2006/relationships/hyperlink" Target="https://upload.wikimedia.org/wikipedia/commons/thumb/2/2b/Bandeira_do_estado_de_S%C3%A3o_Paulo.svg/2560px-Bandeira_do_estado_de_S%C3%A3o_Paulo.svg.png" TargetMode="External"/><Relationship Id="rId109" Type="http://schemas.openxmlformats.org/officeDocument/2006/relationships/hyperlink" Target="https://www.crwflags.com/fotw/flags/cl-01.html" TargetMode="External"/><Relationship Id="rId34" Type="http://schemas.openxmlformats.org/officeDocument/2006/relationships/hyperlink" Target="https://upload.wikimedia.org/wikipedia/commons/thumb/b/be/Flag_of_Goi%C3%A1s.svg/2560px-Flag_of_Goi%C3%A1s.svg.png" TargetMode="External"/><Relationship Id="rId50" Type="http://schemas.openxmlformats.org/officeDocument/2006/relationships/hyperlink" Target="https://upload.wikimedia.org/wikipedia/commons/thumb/8/88/Bandeira_de_Alagoas.svg/2560px-Bandeira_de_Alagoas.svg.png" TargetMode="External"/><Relationship Id="rId55" Type="http://schemas.openxmlformats.org/officeDocument/2006/relationships/hyperlink" Target="https://en.wikipedia.org/wiki/Flag_of_Amazonas_(Brazilian_state)" TargetMode="External"/><Relationship Id="rId76" Type="http://schemas.openxmlformats.org/officeDocument/2006/relationships/hyperlink" Target="https://en.wikipedia.org/wiki/Flag_of_Pernambuco" TargetMode="External"/><Relationship Id="rId97" Type="http://schemas.openxmlformats.org/officeDocument/2006/relationships/hyperlink" Target="https://vexillology.fandom.com/wiki/Santa_Catarina" TargetMode="External"/><Relationship Id="rId104" Type="http://schemas.openxmlformats.org/officeDocument/2006/relationships/hyperlink" Target="https://upload.wikimedia.org/wikipedia/commons/thumb/f/f1/Flag_of_Paraguay_%28reverse%29.svg/2560px-Flag_of_Paraguay_%28reverse%29.svg.png" TargetMode="External"/><Relationship Id="rId7" Type="http://schemas.openxmlformats.org/officeDocument/2006/relationships/hyperlink" Target="https://fbref.com/en/country/GUY/Guyana-Football" TargetMode="External"/><Relationship Id="rId71" Type="http://schemas.openxmlformats.org/officeDocument/2006/relationships/hyperlink" Target="https://upload.wikimedia.org/wikipedia/commons/thumb/f/fa/Bandeira_de_Rond%C3%B4nia.svg/2560px-Bandeira_de_Rond%C3%B4nia.svg.png" TargetMode="External"/><Relationship Id="rId92" Type="http://schemas.openxmlformats.org/officeDocument/2006/relationships/hyperlink" Target="https://upload.wikimedia.org/wikipedia/commons/thumb/7/73/Bandeira_do_estado_do_Rio_de_Janeiro.svg/640px-Bandeira_do_estado_do_Rio_de_Janeiro.svg.png" TargetMode="External"/><Relationship Id="rId2" Type="http://schemas.openxmlformats.org/officeDocument/2006/relationships/hyperlink" Target="https://fbref.com/en/country/BOL/Bolivia-Football" TargetMode="External"/><Relationship Id="rId29" Type="http://schemas.openxmlformats.org/officeDocument/2006/relationships/hyperlink" Target="https://upload.wikimedia.org/wikipedia/commons/thumb/b/bb/Bandeira_da_Para%C3%ADba.svg/640px-Bandeira_da_Para%C3%ADba.svg.png" TargetMode="External"/><Relationship Id="rId24" Type="http://schemas.openxmlformats.org/officeDocument/2006/relationships/hyperlink" Target="https://upload.wikimedia.org/wikipedia/commons/thumb/4/4c/Bandeira_do_Acre.svg/2560px-Bandeira_do_Acre.svg.png" TargetMode="External"/><Relationship Id="rId40" Type="http://schemas.openxmlformats.org/officeDocument/2006/relationships/hyperlink" Target="https://upload.wikimedia.org/wikipedia/commons/thumb/2/2b/Bandeira_do_estado_de_S%C3%A3o_Paulo.svg/640px-Bandeira_do_estado_de_S%C3%A3o_Paulo.svg.png" TargetMode="External"/><Relationship Id="rId45" Type="http://schemas.openxmlformats.org/officeDocument/2006/relationships/hyperlink" Target="https://upload.wikimedia.org/wikipedia/commons/thumb/0/0b/Bandeira_de_Mato_Grosso.svg/2560px-Bandeira_de_Mato_Grosso.svg.png" TargetMode="External"/><Relationship Id="rId66" Type="http://schemas.openxmlformats.org/officeDocument/2006/relationships/hyperlink" Target="https://upload.wikimedia.org/wikipedia/commons/thumb/f/ff/Bandeira_do_Tocantins.svg/640px-Bandeira_do_Tocantins.svg.png" TargetMode="External"/><Relationship Id="rId87" Type="http://schemas.openxmlformats.org/officeDocument/2006/relationships/hyperlink" Target="https://upload.wikimedia.org/wikipedia/commons/thumb/4/43/Bandeira_do_Esp%C3%ADrito_Santo.svg/640px-Bandeira_do_Esp%C3%ADrito_Santo.svg.png" TargetMode="External"/><Relationship Id="rId110" Type="http://schemas.openxmlformats.org/officeDocument/2006/relationships/hyperlink" Target="https://www.crwflags.com/fotw/flags/cl-03.html" TargetMode="External"/><Relationship Id="rId115" Type="http://schemas.openxmlformats.org/officeDocument/2006/relationships/ctrlProp" Target="../ctrlProps/ctrlProp1.xml"/><Relationship Id="rId61" Type="http://schemas.openxmlformats.org/officeDocument/2006/relationships/hyperlink" Target="https://upload.wikimedia.org/wikipedia/commons/thumb/2/2e/Bandeira_do_Cear%C3%A1.svg/2560px-Bandeira_do_Cear%C3%A1.svg.png" TargetMode="External"/><Relationship Id="rId82" Type="http://schemas.openxmlformats.org/officeDocument/2006/relationships/hyperlink" Target="https://en.wikipedia.org/wiki/Flag_of_Par&#225;" TargetMode="External"/><Relationship Id="rId19" Type="http://schemas.openxmlformats.org/officeDocument/2006/relationships/hyperlink" Target="https://en.wikipedia.org/wiki/Flag_of_Brazil" TargetMode="External"/><Relationship Id="rId14" Type="http://schemas.openxmlformats.org/officeDocument/2006/relationships/hyperlink" Target="https://fbref.com/en/country/ZIM/Zimbabwe-Football" TargetMode="External"/><Relationship Id="rId30" Type="http://schemas.openxmlformats.org/officeDocument/2006/relationships/hyperlink" Target="https://en.wikipedia.org/wiki/Flag_of_Maranh&#227;o" TargetMode="External"/><Relationship Id="rId35" Type="http://schemas.openxmlformats.org/officeDocument/2006/relationships/hyperlink" Target="https://upload.wikimedia.org/wikipedia/commons/thumb/b/be/Flag_of_Goi%C3%A1s.svg/640px-Flag_of_Goi%C3%A1s.svg.png" TargetMode="External"/><Relationship Id="rId56" Type="http://schemas.openxmlformats.org/officeDocument/2006/relationships/hyperlink" Target="https://upload.wikimedia.org/wikipedia/commons/thumb/6/6b/Bandeira_do_Amazonas.svg/2560px-Bandeira_do_Amazonas.svg.png" TargetMode="External"/><Relationship Id="rId77" Type="http://schemas.openxmlformats.org/officeDocument/2006/relationships/hyperlink" Target="https://upload.wikimedia.org/wikipedia/commons/thumb/5/59/Bandeira_de_Pernambuco.svg/2560px-Bandeira_de_Pernambuco.svg.png" TargetMode="External"/><Relationship Id="rId100" Type="http://schemas.openxmlformats.org/officeDocument/2006/relationships/hyperlink" Target="https://en.wikipedia.org/wiki/Flag_of_Mato_Grosso_do_Sul" TargetMode="External"/><Relationship Id="rId105" Type="http://schemas.openxmlformats.org/officeDocument/2006/relationships/hyperlink" Target="https://en.wikipedia.org/wiki/Flag_of_Paraguay" TargetMode="External"/><Relationship Id="rId8" Type="http://schemas.openxmlformats.org/officeDocument/2006/relationships/hyperlink" Target="https://fbref.com/en/country/PAR/Paraguay-Football" TargetMode="External"/><Relationship Id="rId51" Type="http://schemas.openxmlformats.org/officeDocument/2006/relationships/hyperlink" Target="https://upload.wikimedia.org/wikipedia/commons/thumb/8/88/Bandeira_de_Alagoas.svg/640px-Bandeira_de_Alagoas.svg.png" TargetMode="External"/><Relationship Id="rId72" Type="http://schemas.openxmlformats.org/officeDocument/2006/relationships/hyperlink" Target="https://upload.wikimedia.org/wikipedia/commons/thumb/f/fa/Bandeira_de_Rond%C3%B4nia.svg/640px-Bandeira_de_Rond%C3%B4nia.svg.png" TargetMode="External"/><Relationship Id="rId93" Type="http://schemas.openxmlformats.org/officeDocument/2006/relationships/hyperlink" Target="https://www.fotw.info/flags/br-rj.html" TargetMode="External"/><Relationship Id="rId98" Type="http://schemas.openxmlformats.org/officeDocument/2006/relationships/hyperlink" Target="https://upload.wikimedia.org/wikipedia/commons/thumb/1/1a/Bandeira_de_Santa_Catarina.svg/2560px-Bandeira_de_Santa_Catarina.svg.png" TargetMode="External"/><Relationship Id="rId3" Type="http://schemas.openxmlformats.org/officeDocument/2006/relationships/hyperlink" Target="https://fbref.com/en/country/BRA/Brazil-Football" TargetMode="External"/><Relationship Id="rId25" Type="http://schemas.openxmlformats.org/officeDocument/2006/relationships/hyperlink" Target="https://en.wikipedia.org/wiki/Flag_of_Minas_Gerais" TargetMode="External"/><Relationship Id="rId46" Type="http://schemas.openxmlformats.org/officeDocument/2006/relationships/hyperlink" Target="https://upload.wikimedia.org/wikipedia/commons/thumb/0/0b/Bandeira_de_Mato_Grosso.svg/640px-Bandeira_de_Mato_Grosso.svg.png" TargetMode="External"/><Relationship Id="rId67" Type="http://schemas.openxmlformats.org/officeDocument/2006/relationships/hyperlink" Target="https://en.wikipedia.org/wiki/Flag_of_Roraima" TargetMode="External"/><Relationship Id="rId116" Type="http://schemas.openxmlformats.org/officeDocument/2006/relationships/ctrlProp" Target="../ctrlProps/ctrlProp2.xml"/><Relationship Id="rId20" Type="http://schemas.openxmlformats.org/officeDocument/2006/relationships/hyperlink" Target="https://upload.wikimedia.org/wikipedia/commons/thumb/9/99/Flag_of_Guyana.svg/2560px-Flag_of_Guyana.svg.png" TargetMode="External"/><Relationship Id="rId41" Type="http://schemas.openxmlformats.org/officeDocument/2006/relationships/hyperlink" Target="https://en.wikipedia.org/wiki/Sergipe" TargetMode="External"/><Relationship Id="rId62" Type="http://schemas.openxmlformats.org/officeDocument/2006/relationships/hyperlink" Target="https://upload.wikimedia.org/wikipedia/commons/thumb/2/2e/Bandeira_do_Cear%C3%A1.svg/640px-Bandeira_do_Cear%C3%A1.svg.png" TargetMode="External"/><Relationship Id="rId83" Type="http://schemas.openxmlformats.org/officeDocument/2006/relationships/hyperlink" Target="https://upload.wikimedia.org/wikipedia/commons/4/44/Bandeira_do_par%C3%A1.png" TargetMode="External"/><Relationship Id="rId88" Type="http://schemas.openxmlformats.org/officeDocument/2006/relationships/hyperlink" Target="https://en.wikipedia.org/wiki/Flag_of_the_Federal_District_(Brazil)" TargetMode="External"/><Relationship Id="rId111" Type="http://schemas.openxmlformats.org/officeDocument/2006/relationships/hyperlink" Target="https://en.wikipedia.org/wiki/Cuyuni-Mazaruni" TargetMode="External"/></Relationships>
</file>

<file path=xl/worksheets/_rels/sheet2.xml.rels><?xml version="1.0" encoding="UTF-8" standalone="yes"?>
<Relationships xmlns="http://schemas.openxmlformats.org/package/2006/relationships"><Relationship Id="rId2" Type="http://schemas.openxmlformats.org/officeDocument/2006/relationships/hyperlink" Target="https://en.wikipedia.org/wiki/Caracas" TargetMode="External"/><Relationship Id="rId1" Type="http://schemas.openxmlformats.org/officeDocument/2006/relationships/hyperlink" Target="https://en.wikipedia.org/wiki/Capital_District_(Venezuela)"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ctrlProp" Target="../ctrlProps/ctrlProp4.xml"/><Relationship Id="rId2" Type="http://schemas.openxmlformats.org/officeDocument/2006/relationships/hyperlink" Target="https://upload.wikimedia.org/wikipedia/commons/thumb/1/1a/Flag_of_Argentina.svg/2560px-Flag_of_Argentina.svg.png" TargetMode="External"/><Relationship Id="rId1" Type="http://schemas.openxmlformats.org/officeDocument/2006/relationships/hyperlink" Target="https://fbref.com/en/country/ARG/Argentina-Football"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6" Type="http://schemas.openxmlformats.org/officeDocument/2006/relationships/hyperlink" Target="https://upload.wikimedia.org/wikipedia/commons/thumb/0/0b/Bandeira_de_Mato_Grosso.svg/640px-Bandeira_de_Mato_Grosso.svg.png" TargetMode="External"/><Relationship Id="rId21" Type="http://schemas.openxmlformats.org/officeDocument/2006/relationships/hyperlink" Target="https://en.wikipedia.org/wiki/Sergipe" TargetMode="External"/><Relationship Id="rId42" Type="http://schemas.openxmlformats.org/officeDocument/2006/relationships/hyperlink" Target="https://upload.wikimedia.org/wikipedia/commons/thumb/2/2e/Bandeira_do_Cear%C3%A1.svg/640px-Bandeira_do_Cear%C3%A1.svg.png" TargetMode="External"/><Relationship Id="rId47" Type="http://schemas.openxmlformats.org/officeDocument/2006/relationships/hyperlink" Target="https://en.wikipedia.org/wiki/Flag_of_Roraima" TargetMode="External"/><Relationship Id="rId63" Type="http://schemas.openxmlformats.org/officeDocument/2006/relationships/hyperlink" Target="https://upload.wikimedia.org/wikipedia/commons/4/44/Bandeira_do_par%C3%A1.png" TargetMode="External"/><Relationship Id="rId68" Type="http://schemas.openxmlformats.org/officeDocument/2006/relationships/hyperlink" Target="https://en.wikipedia.org/wiki/Flag_of_the_Federal_District_(Brazil)" TargetMode="External"/><Relationship Id="rId84" Type="http://schemas.openxmlformats.org/officeDocument/2006/relationships/ctrlProp" Target="../ctrlProps/ctrlProp5.xml"/><Relationship Id="rId16" Type="http://schemas.openxmlformats.org/officeDocument/2006/relationships/hyperlink" Target="https://upload.wikimedia.org/wikipedia/commons/thumb/3/33/Bandeira_do_Piau%C3%AD.svg/2560px-Bandeira_do_Piau%C3%AD.svg.png" TargetMode="External"/><Relationship Id="rId11" Type="http://schemas.openxmlformats.org/officeDocument/2006/relationships/hyperlink" Target="https://upload.wikimedia.org/wikipedia/commons/thumb/4/45/Bandeira_do_Maranh%C3%A3o.svg/2560px-Bandeira_do_Maranh%C3%A3o.svg.png" TargetMode="External"/><Relationship Id="rId32" Type="http://schemas.openxmlformats.org/officeDocument/2006/relationships/hyperlink" Target="https://en.wikipedia.org/wiki/Flag_of_Amap&#225;" TargetMode="External"/><Relationship Id="rId37" Type="http://schemas.openxmlformats.org/officeDocument/2006/relationships/hyperlink" Target="https://upload.wikimedia.org/wikipedia/commons/thumb/6/6b/Bandeira_do_Amazonas.svg/640px-Bandeira_do_Amazonas.svg.png" TargetMode="External"/><Relationship Id="rId53" Type="http://schemas.openxmlformats.org/officeDocument/2006/relationships/hyperlink" Target="https://en.wikipedia.org/wiki/Flag_of_Rio_Grande_do_Norte" TargetMode="External"/><Relationship Id="rId58" Type="http://schemas.openxmlformats.org/officeDocument/2006/relationships/hyperlink" Target="https://upload.wikimedia.org/wikipedia/commons/thumb/5/59/Bandeira_de_Pernambuco.svg/640px-Bandeira_de_Pernambuco.svg.png" TargetMode="External"/><Relationship Id="rId74" Type="http://schemas.openxmlformats.org/officeDocument/2006/relationships/hyperlink" Target="https://upload.wikimedia.org/wikipedia/commons/thumb/6/63/Bandeira_do_Rio_Grande_do_Sul.svg/2560px-Bandeira_do_Rio_Grande_do_Sul.svg.png" TargetMode="External"/><Relationship Id="rId79" Type="http://schemas.openxmlformats.org/officeDocument/2006/relationships/hyperlink" Target="https://upload.wikimedia.org/wikipedia/commons/thumb/1/1a/Bandeira_de_Santa_Catarina.svg/640px-Bandeira_de_Santa_Catarina.svg.png" TargetMode="External"/><Relationship Id="rId5" Type="http://schemas.openxmlformats.org/officeDocument/2006/relationships/hyperlink" Target="https://en.wikipedia.org/wiki/Flag_of_Minas_Gerais" TargetMode="External"/><Relationship Id="rId19" Type="http://schemas.openxmlformats.org/officeDocument/2006/relationships/hyperlink" Target="https://upload.wikimedia.org/wikipedia/commons/thumb/2/2b/Bandeira_do_estado_de_S%C3%A3o_Paulo.svg/2560px-Bandeira_do_estado_de_S%C3%A3o_Paulo.svg.png" TargetMode="External"/><Relationship Id="rId14" Type="http://schemas.openxmlformats.org/officeDocument/2006/relationships/hyperlink" Target="https://upload.wikimedia.org/wikipedia/commons/thumb/b/be/Flag_of_Goi%C3%A1s.svg/2560px-Flag_of_Goi%C3%A1s.svg.png" TargetMode="External"/><Relationship Id="rId22" Type="http://schemas.openxmlformats.org/officeDocument/2006/relationships/hyperlink" Target="https://upload.wikimedia.org/wikipedia/commons/thumb/b/be/Bandeira_de_Sergipe.svg/2560px-Bandeira_de_Sergipe.svg.png" TargetMode="External"/><Relationship Id="rId27" Type="http://schemas.openxmlformats.org/officeDocument/2006/relationships/hyperlink" Target="https://upload.wikimedia.org/wikipedia/commons/thumb/6/64/Bandeira_de_Mato_Grosso_do_Sul.svg/2560px-Bandeira_de_Mato_Grosso_do_Sul.svg.png" TargetMode="External"/><Relationship Id="rId30" Type="http://schemas.openxmlformats.org/officeDocument/2006/relationships/hyperlink" Target="https://upload.wikimedia.org/wikipedia/commons/thumb/8/88/Bandeira_de_Alagoas.svg/2560px-Bandeira_de_Alagoas.svg.png" TargetMode="External"/><Relationship Id="rId35" Type="http://schemas.openxmlformats.org/officeDocument/2006/relationships/hyperlink" Target="https://en.wikipedia.org/wiki/Flag_of_Amazonas_(Brazilian_state)" TargetMode="External"/><Relationship Id="rId43" Type="http://schemas.openxmlformats.org/officeDocument/2006/relationships/hyperlink" Target="https://en.wikipedia.org/wiki/Flag_of_Cear&#225;" TargetMode="External"/><Relationship Id="rId48" Type="http://schemas.openxmlformats.org/officeDocument/2006/relationships/hyperlink" Target="https://upload.wikimedia.org/wikipedia/commons/thumb/9/98/Bandeira_de_Roraima.svg/2560px-Bandeira_de_Roraima.svg.png" TargetMode="External"/><Relationship Id="rId56" Type="http://schemas.openxmlformats.org/officeDocument/2006/relationships/hyperlink" Target="https://en.wikipedia.org/wiki/Flag_of_Pernambuco" TargetMode="External"/><Relationship Id="rId64" Type="http://schemas.openxmlformats.org/officeDocument/2006/relationships/hyperlink" Target="https://upload.wikimedia.org/wikipedia/commons/thumb/4/44/Bandeira_do_par%C3%A1.png/640px-Bandeira_do_par%C3%A1.png" TargetMode="External"/><Relationship Id="rId69" Type="http://schemas.openxmlformats.org/officeDocument/2006/relationships/hyperlink" Target="https://upload.wikimedia.org/wikipedia/commons/thumb/3/3c/Bandeira_do_Distrito_Federal_%28Brasil%29.svg/2560px-Bandeira_do_Distrito_Federal_%28Brasil%29.svg.png" TargetMode="External"/><Relationship Id="rId77" Type="http://schemas.openxmlformats.org/officeDocument/2006/relationships/hyperlink" Target="https://vexillology.fandom.com/wiki/Santa_Catarina" TargetMode="External"/><Relationship Id="rId8" Type="http://schemas.openxmlformats.org/officeDocument/2006/relationships/hyperlink" Target="https://upload.wikimedia.org/wikipedia/commons/thumb/b/bb/Bandeira_da_Para%C3%ADba.svg/2560px-Bandeira_da_Para%C3%ADba.svg.png" TargetMode="External"/><Relationship Id="rId51" Type="http://schemas.openxmlformats.org/officeDocument/2006/relationships/hyperlink" Target="https://upload.wikimedia.org/wikipedia/commons/thumb/f/fa/Bandeira_de_Rond%C3%B4nia.svg/2560px-Bandeira_de_Rond%C3%B4nia.svg.png" TargetMode="External"/><Relationship Id="rId72" Type="http://schemas.openxmlformats.org/officeDocument/2006/relationships/hyperlink" Target="https://upload.wikimedia.org/wikipedia/commons/thumb/7/73/Bandeira_do_estado_do_Rio_de_Janeiro.svg/640px-Bandeira_do_estado_do_Rio_de_Janeiro.svg.png" TargetMode="External"/><Relationship Id="rId80" Type="http://schemas.openxmlformats.org/officeDocument/2006/relationships/hyperlink" Target="https://en.wikipedia.org/wiki/Flag_of_Mato_Grosso_do_Sul" TargetMode="External"/><Relationship Id="rId85" Type="http://schemas.openxmlformats.org/officeDocument/2006/relationships/ctrlProp" Target="../ctrlProps/ctrlProp6.xml"/><Relationship Id="rId3" Type="http://schemas.openxmlformats.org/officeDocument/2006/relationships/hyperlink" Target="https://en.wikipedia.org/wiki/Flag_of_Brazil" TargetMode="External"/><Relationship Id="rId12" Type="http://schemas.openxmlformats.org/officeDocument/2006/relationships/hyperlink" Target="https://upload.wikimedia.org/wikipedia/commons/thumb/4/45/Bandeira_do_Maranh%C3%A3o.svg/640px-Bandeira_do_Maranh%C3%A3o.svg.png" TargetMode="External"/><Relationship Id="rId17" Type="http://schemas.openxmlformats.org/officeDocument/2006/relationships/hyperlink" Target="https://upload.wikimedia.org/wikipedia/commons/thumb/3/33/Bandeira_do_Piau%C3%AD.svg/640px-Bandeira_do_Piau%C3%AD.svg.png" TargetMode="External"/><Relationship Id="rId25" Type="http://schemas.openxmlformats.org/officeDocument/2006/relationships/hyperlink" Target="https://upload.wikimedia.org/wikipedia/commons/thumb/0/0b/Bandeira_de_Mato_Grosso.svg/2560px-Bandeira_de_Mato_Grosso.svg.png" TargetMode="External"/><Relationship Id="rId33" Type="http://schemas.openxmlformats.org/officeDocument/2006/relationships/hyperlink" Target="https://upload.wikimedia.org/wikipedia/commons/thumb/0/0c/Bandeira_do_Amap%C3%A1.svg/2560px-Bandeira_do_Amap%C3%A1.svg.png" TargetMode="External"/><Relationship Id="rId38" Type="http://schemas.openxmlformats.org/officeDocument/2006/relationships/hyperlink" Target="https://upload.wikimedia.org/wikipedia/commons/thumb/2/28/Bandeira_da_Bahia.svg/2560px-Bandeira_da_Bahia.svg.png" TargetMode="External"/><Relationship Id="rId46" Type="http://schemas.openxmlformats.org/officeDocument/2006/relationships/hyperlink" Target="https://upload.wikimedia.org/wikipedia/commons/thumb/f/ff/Bandeira_do_Tocantins.svg/640px-Bandeira_do_Tocantins.svg.png" TargetMode="External"/><Relationship Id="rId59" Type="http://schemas.openxmlformats.org/officeDocument/2006/relationships/hyperlink" Target="https://en.wikipedia.org/wiki/Flag_of_Paran&#225;_(state)" TargetMode="External"/><Relationship Id="rId67" Type="http://schemas.openxmlformats.org/officeDocument/2006/relationships/hyperlink" Target="https://upload.wikimedia.org/wikipedia/commons/thumb/4/43/Bandeira_do_Esp%C3%ADrito_Santo.svg/640px-Bandeira_do_Esp%C3%ADrito_Santo.svg.png" TargetMode="External"/><Relationship Id="rId20" Type="http://schemas.openxmlformats.org/officeDocument/2006/relationships/hyperlink" Target="https://upload.wikimedia.org/wikipedia/commons/thumb/2/2b/Bandeira_do_estado_de_S%C3%A3o_Paulo.svg/640px-Bandeira_do_estado_de_S%C3%A3o_Paulo.svg.png" TargetMode="External"/><Relationship Id="rId41" Type="http://schemas.openxmlformats.org/officeDocument/2006/relationships/hyperlink" Target="https://upload.wikimedia.org/wikipedia/commons/thumb/2/2e/Bandeira_do_Cear%C3%A1.svg/2560px-Bandeira_do_Cear%C3%A1.svg.png" TargetMode="External"/><Relationship Id="rId54" Type="http://schemas.openxmlformats.org/officeDocument/2006/relationships/hyperlink" Target="https://upload.wikimedia.org/wikipedia/commons/thumb/3/30/Bandeira_do_Rio_Grande_do_Norte.svg/2560px-Bandeira_do_Rio_Grande_do_Norte.svg.png" TargetMode="External"/><Relationship Id="rId62" Type="http://schemas.openxmlformats.org/officeDocument/2006/relationships/hyperlink" Target="https://en.wikipedia.org/wiki/Flag_of_Par&#225;" TargetMode="External"/><Relationship Id="rId70" Type="http://schemas.openxmlformats.org/officeDocument/2006/relationships/hyperlink" Target="https://upload.wikimedia.org/wikipedia/commons/thumb/3/3c/Bandeira_do_Distrito_Federal_%28Brasil%29.svg/640px-Bandeira_do_Distrito_Federal_%28Brasil%29.svg.png" TargetMode="External"/><Relationship Id="rId75" Type="http://schemas.openxmlformats.org/officeDocument/2006/relationships/hyperlink" Target="https://upload.wikimedia.org/wikipedia/commons/thumb/6/63/Bandeira_do_Rio_Grande_do_Sul.svg/640px-Bandeira_do_Rio_Grande_do_Sul.svg.png" TargetMode="External"/><Relationship Id="rId83" Type="http://schemas.openxmlformats.org/officeDocument/2006/relationships/vmlDrawing" Target="../drawings/vmlDrawing3.vml"/><Relationship Id="rId1" Type="http://schemas.openxmlformats.org/officeDocument/2006/relationships/hyperlink" Target="https://fbref.com/en/country/BRA/Brazil-Football" TargetMode="External"/><Relationship Id="rId6" Type="http://schemas.openxmlformats.org/officeDocument/2006/relationships/hyperlink" Target="https://upload.wikimedia.org/wikipedia/commons/thumb/f/f4/Bandeira_de_Minas_Gerais.svg/2560px-Bandeira_de_Minas_Gerais.svg.png" TargetMode="External"/><Relationship Id="rId15" Type="http://schemas.openxmlformats.org/officeDocument/2006/relationships/hyperlink" Target="https://upload.wikimedia.org/wikipedia/commons/thumb/b/be/Flag_of_Goi%C3%A1s.svg/640px-Flag_of_Goi%C3%A1s.svg.png" TargetMode="External"/><Relationship Id="rId23" Type="http://schemas.openxmlformats.org/officeDocument/2006/relationships/hyperlink" Target="https://upload.wikimedia.org/wikipedia/commons/thumb/b/be/Bandeira_de_Sergipe.svg/640px-Bandeira_de_Sergipe.svg.png" TargetMode="External"/><Relationship Id="rId28" Type="http://schemas.openxmlformats.org/officeDocument/2006/relationships/hyperlink" Target="https://upload.wikimedia.org/wikipedia/commons/thumb/6/64/Bandeira_de_Mato_Grosso_do_Sul.svg/640px-Bandeira_de_Mato_Grosso_do_Sul.svg.png" TargetMode="External"/><Relationship Id="rId36" Type="http://schemas.openxmlformats.org/officeDocument/2006/relationships/hyperlink" Target="https://upload.wikimedia.org/wikipedia/commons/thumb/6/6b/Bandeira_do_Amazonas.svg/2560px-Bandeira_do_Amazonas.svg.png" TargetMode="External"/><Relationship Id="rId49" Type="http://schemas.openxmlformats.org/officeDocument/2006/relationships/hyperlink" Target="https://upload.wikimedia.org/wikipedia/commons/thumb/9/98/Bandeira_de_Roraima.svg/640px-Bandeira_de_Roraima.svg.png" TargetMode="External"/><Relationship Id="rId57" Type="http://schemas.openxmlformats.org/officeDocument/2006/relationships/hyperlink" Target="https://upload.wikimedia.org/wikipedia/commons/thumb/5/59/Bandeira_de_Pernambuco.svg/2560px-Bandeira_de_Pernambuco.svg.png" TargetMode="External"/><Relationship Id="rId10" Type="http://schemas.openxmlformats.org/officeDocument/2006/relationships/hyperlink" Target="https://en.wikipedia.org/wiki/Flag_of_Maranh&#227;o" TargetMode="External"/><Relationship Id="rId31" Type="http://schemas.openxmlformats.org/officeDocument/2006/relationships/hyperlink" Target="https://upload.wikimedia.org/wikipedia/commons/thumb/8/88/Bandeira_de_Alagoas.svg/640px-Bandeira_de_Alagoas.svg.png" TargetMode="External"/><Relationship Id="rId44" Type="http://schemas.openxmlformats.org/officeDocument/2006/relationships/hyperlink" Target="https://en.wikipedia.org/wiki/Flag_of_Tocantins" TargetMode="External"/><Relationship Id="rId52" Type="http://schemas.openxmlformats.org/officeDocument/2006/relationships/hyperlink" Target="https://upload.wikimedia.org/wikipedia/commons/thumb/f/fa/Bandeira_de_Rond%C3%B4nia.svg/640px-Bandeira_de_Rond%C3%B4nia.svg.png" TargetMode="External"/><Relationship Id="rId60" Type="http://schemas.openxmlformats.org/officeDocument/2006/relationships/hyperlink" Target="https://upload.wikimedia.org/wikipedia/commons/thumb/9/93/Bandeira_do_Paran%C3%A1.svg/2560px-Bandeira_do_Paran%C3%A1.svg.png" TargetMode="External"/><Relationship Id="rId65" Type="http://schemas.openxmlformats.org/officeDocument/2006/relationships/hyperlink" Target="https://en.wikipedia.org/wiki/Flag_of_Esp&#237;rito_Santo" TargetMode="External"/><Relationship Id="rId73" Type="http://schemas.openxmlformats.org/officeDocument/2006/relationships/hyperlink" Target="https://www.fotw.info/flags/br-rj.html" TargetMode="External"/><Relationship Id="rId78" Type="http://schemas.openxmlformats.org/officeDocument/2006/relationships/hyperlink" Target="https://upload.wikimedia.org/wikipedia/commons/thumb/1/1a/Bandeira_de_Santa_Catarina.svg/2560px-Bandeira_de_Santa_Catarina.svg.png" TargetMode="External"/><Relationship Id="rId81" Type="http://schemas.openxmlformats.org/officeDocument/2006/relationships/printerSettings" Target="../printerSettings/printerSettings3.bin"/><Relationship Id="rId4" Type="http://schemas.openxmlformats.org/officeDocument/2006/relationships/hyperlink" Target="https://upload.wikimedia.org/wikipedia/commons/thumb/4/4c/Bandeira_do_Acre.svg/2560px-Bandeira_do_Acre.svg.png" TargetMode="External"/><Relationship Id="rId9" Type="http://schemas.openxmlformats.org/officeDocument/2006/relationships/hyperlink" Target="https://upload.wikimedia.org/wikipedia/commons/thumb/b/bb/Bandeira_da_Para%C3%ADba.svg/640px-Bandeira_da_Para%C3%ADba.svg.png" TargetMode="External"/><Relationship Id="rId13" Type="http://schemas.openxmlformats.org/officeDocument/2006/relationships/hyperlink" Target="https://en.wikipedia.org/wiki/Flag_of_Goi&#225;s" TargetMode="External"/><Relationship Id="rId18" Type="http://schemas.openxmlformats.org/officeDocument/2006/relationships/hyperlink" Target="https://en.wikipedia.org/wiki/Flag_of_S&#227;o_Paulo_(state)" TargetMode="External"/><Relationship Id="rId39" Type="http://schemas.openxmlformats.org/officeDocument/2006/relationships/hyperlink" Target="https://upload.wikimedia.org/wikipedia/commons/thumb/2/28/Bandeira_da_Bahia.svg/640px-Bandeira_da_Bahia.svg.png" TargetMode="External"/><Relationship Id="rId34" Type="http://schemas.openxmlformats.org/officeDocument/2006/relationships/hyperlink" Target="https://upload.wikimedia.org/wikipedia/commons/thumb/0/0c/Bandeira_do_Amap%C3%A1.svg/640px-Bandeira_do_Amap%C3%A1.svg.png" TargetMode="External"/><Relationship Id="rId50" Type="http://schemas.openxmlformats.org/officeDocument/2006/relationships/hyperlink" Target="https://en.wikipedia.org/wiki/Flag_of_Rond&#244;nia" TargetMode="External"/><Relationship Id="rId55" Type="http://schemas.openxmlformats.org/officeDocument/2006/relationships/hyperlink" Target="https://upload.wikimedia.org/wikipedia/commons/thumb/3/30/Bandeira_do_Rio_Grande_do_Norte.svg/640px-Bandeira_do_Rio_Grande_do_Norte.svg.png" TargetMode="External"/><Relationship Id="rId76" Type="http://schemas.openxmlformats.org/officeDocument/2006/relationships/hyperlink" Target="https://pt.wikipedia.org/wiki/Bandeira_do_Rio_Grande_do_Sul" TargetMode="External"/><Relationship Id="rId7" Type="http://schemas.openxmlformats.org/officeDocument/2006/relationships/hyperlink" Target="https://en.wikipedia.org/wiki/Para&#237;ba" TargetMode="External"/><Relationship Id="rId71" Type="http://schemas.openxmlformats.org/officeDocument/2006/relationships/hyperlink" Target="https://upload.wikimedia.org/wikipedia/commons/thumb/7/73/Bandeira_do_estado_do_Rio_de_Janeiro.svg/2560px-Bandeira_do_estado_do_Rio_de_Janeiro.svg.png" TargetMode="External"/><Relationship Id="rId2" Type="http://schemas.openxmlformats.org/officeDocument/2006/relationships/hyperlink" Target="https://upload.wikimedia.org/wikipedia/en/thumb/0/05/Flag_of_Brazil.svg/2560px-Flag_of_Brazil.svg.png" TargetMode="External"/><Relationship Id="rId29" Type="http://schemas.openxmlformats.org/officeDocument/2006/relationships/hyperlink" Target="https://en.wikipedia.org/wiki/Flag_of_Alagoas" TargetMode="External"/><Relationship Id="rId24" Type="http://schemas.openxmlformats.org/officeDocument/2006/relationships/hyperlink" Target="https://en.wikipedia.org/wiki/Flag_of_Mato_Grosso" TargetMode="External"/><Relationship Id="rId40" Type="http://schemas.openxmlformats.org/officeDocument/2006/relationships/hyperlink" Target="https://en.wikipedia.org/wiki/Flag_of_Bahia" TargetMode="External"/><Relationship Id="rId45" Type="http://schemas.openxmlformats.org/officeDocument/2006/relationships/hyperlink" Target="https://upload.wikimedia.org/wikipedia/commons/thumb/f/ff/Bandeira_do_Tocantins.svg/2560px-Bandeira_do_Tocantins.svg.png" TargetMode="External"/><Relationship Id="rId66" Type="http://schemas.openxmlformats.org/officeDocument/2006/relationships/hyperlink" Target="https://upload.wikimedia.org/wikipedia/commons/thumb/4/43/Bandeira_do_Esp%C3%ADrito_Santo.svg/2560px-Bandeira_do_Esp%C3%ADrito_Santo.svg.png" TargetMode="External"/><Relationship Id="rId61" Type="http://schemas.openxmlformats.org/officeDocument/2006/relationships/hyperlink" Target="https://upload.wikimedia.org/wikipedia/commons/thumb/9/93/Bandeira_do_Paran%C3%A1.svg/640px-Bandeira_do_Paran%C3%A1.svg.png" TargetMode="External"/><Relationship Id="rId82"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upload.wikimedia.org/wikipedia/commons/thumb/2/21/Flag_of_Colombia.svg/2560px-Flag_of_Colombia.svg.png" TargetMode="External"/><Relationship Id="rId7" Type="http://schemas.openxmlformats.org/officeDocument/2006/relationships/drawing" Target="../drawings/drawing4.xml"/><Relationship Id="rId2" Type="http://schemas.openxmlformats.org/officeDocument/2006/relationships/hyperlink" Target="https://fbref.com/en/country/SCO/Scotland-Football" TargetMode="External"/><Relationship Id="rId1" Type="http://schemas.openxmlformats.org/officeDocument/2006/relationships/hyperlink" Target="https://fbref.com/en/country/COL/Colombia-Football" TargetMode="External"/><Relationship Id="rId6" Type="http://schemas.openxmlformats.org/officeDocument/2006/relationships/printerSettings" Target="../printerSettings/printerSettings4.bin"/><Relationship Id="rId5" Type="http://schemas.openxmlformats.org/officeDocument/2006/relationships/hyperlink" Target="https://upload.wikimedia.org/wikipedia/en/thumb/2/2f/Flag_of_Andaluc%C3%ADa_%28Col%C3%B3mbia%29.svg/640px-Flag_of_Andaluc%C3%ADa_%28Col%C3%B3mbia%29.svg.png" TargetMode="External"/><Relationship Id="rId10" Type="http://schemas.openxmlformats.org/officeDocument/2006/relationships/ctrlProp" Target="../ctrlProps/ctrlProp8.xml"/><Relationship Id="rId4" Type="http://schemas.openxmlformats.org/officeDocument/2006/relationships/hyperlink" Target="https://upload.wikimedia.org/wikipedia/en/thumb/2/2f/Flag_of_Andaluc%C3%ADa_%28Col%C3%B3mbia%29.svg/2560px-Flag_of_Andaluc%C3%ADa_%28Col%C3%B3mbia%29.svg.png" TargetMode="External"/><Relationship Id="rId9"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ctrlProp" Target="../ctrlProps/ctrlProp10.xml"/><Relationship Id="rId2" Type="http://schemas.openxmlformats.org/officeDocument/2006/relationships/hyperlink" Target="https://upload.wikimedia.org/wikipedia/commons/thumb/e/e8/Flag_of_Ecuador.svg/2560px-Flag_of_Ecuador.svg.png" TargetMode="External"/><Relationship Id="rId1" Type="http://schemas.openxmlformats.org/officeDocument/2006/relationships/hyperlink" Target="https://fbref.com/en/country/ECU/Ecuador-Football" TargetMode="External"/><Relationship Id="rId6" Type="http://schemas.openxmlformats.org/officeDocument/2006/relationships/ctrlProp" Target="../ctrlProps/ctrlProp9.xml"/><Relationship Id="rId5" Type="http://schemas.openxmlformats.org/officeDocument/2006/relationships/vmlDrawing" Target="../drawings/vmlDrawing5.v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hyperlink" Target="https://upload.wikimedia.org/wikipedia/commons/thumb/f/ff/Flag_of_the_Treinta_y_Tres.svg/2560px-Flag_of_the_Treinta_y_Tres.svg.png" TargetMode="External"/><Relationship Id="rId7" Type="http://schemas.openxmlformats.org/officeDocument/2006/relationships/ctrlProp" Target="../ctrlProps/ctrlProp11.xml"/><Relationship Id="rId2" Type="http://schemas.openxmlformats.org/officeDocument/2006/relationships/hyperlink" Target="https://upload.wikimedia.org/wikipedia/commons/thumb/f/fe/Flag_of_Uruguay.svg/2560px-Flag_of_Uruguay.svg.png" TargetMode="External"/><Relationship Id="rId1" Type="http://schemas.openxmlformats.org/officeDocument/2006/relationships/hyperlink" Target="https://fbref.com/en/country/URU/Uruguay-Football" TargetMode="External"/><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7" Type="http://schemas.openxmlformats.org/officeDocument/2006/relationships/ctrlProp" Target="../ctrlProps/ctrlProp14.xml"/><Relationship Id="rId2" Type="http://schemas.openxmlformats.org/officeDocument/2006/relationships/hyperlink" Target="https://upload.wikimedia.org/wikipedia/commons/thumb/0/06/Flag_of_Venezuela.svg/2560px-Flag_of_Venezuela.svg.png" TargetMode="External"/><Relationship Id="rId1" Type="http://schemas.openxmlformats.org/officeDocument/2006/relationships/hyperlink" Target="https://fbref.com/en/country/VEN/Venezuela-Football"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6F8A0-10C5-4BF8-B529-18573DF30518}">
  <sheetPr codeName="Sheet2">
    <tabColor rgb="FF002060"/>
  </sheetPr>
  <dimension ref="A1:IY126"/>
  <sheetViews>
    <sheetView zoomScaleNormal="100" workbookViewId="0">
      <pane xSplit="5" ySplit="1" topLeftCell="F128" activePane="bottomRight" state="frozen"/>
      <selection pane="topRight" activeCell="F1" sqref="F1"/>
      <selection pane="bottomLeft" activeCell="A2" sqref="A2"/>
      <selection pane="bottomRight"/>
    </sheetView>
  </sheetViews>
  <sheetFormatPr defaultRowHeight="38.4" customHeight="1" x14ac:dyDescent="0.3"/>
  <cols>
    <col min="1" max="1" width="52.44140625" style="76" bestFit="1" customWidth="1"/>
    <col min="2" max="2" width="10.664062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38" t="s">
        <v>599</v>
      </c>
      <c r="B2" s="83"/>
      <c r="C2" s="39">
        <v>2</v>
      </c>
      <c r="D2" s="70" t="s">
        <v>600</v>
      </c>
      <c r="E2" s="40" t="s">
        <v>601</v>
      </c>
      <c r="F2" s="41" t="s">
        <v>163</v>
      </c>
      <c r="G2" s="42">
        <f>COUNTIF($A$1:$A$8405,A2)</f>
        <v>1</v>
      </c>
      <c r="H2" s="43"/>
      <c r="I2" s="59" t="s">
        <v>602</v>
      </c>
      <c r="J2" s="44" t="str">
        <f>""</f>
        <v/>
      </c>
      <c r="K2" s="45"/>
      <c r="L2" s="46"/>
      <c r="M2" s="46"/>
      <c r="N2" s="47"/>
      <c r="O2" s="74">
        <v>1997</v>
      </c>
      <c r="P2" s="48" t="s">
        <v>603</v>
      </c>
      <c r="Q2" s="73">
        <v>3</v>
      </c>
      <c r="R2" s="49" t="str">
        <f>_xlfn.XLOOKUP(LEFT(A2,5),[1]CODES!$D$2:$D$244,[1]CODES!$B$2:$B$244)</f>
        <v>South America</v>
      </c>
      <c r="S2" s="50">
        <v>3</v>
      </c>
      <c r="T2" s="51" t="s">
        <v>164</v>
      </c>
      <c r="U2" s="52" t="s">
        <v>164</v>
      </c>
      <c r="V2" s="52" t="s">
        <v>165</v>
      </c>
      <c r="W2" s="52" t="s">
        <v>164</v>
      </c>
      <c r="X2" s="52" t="s">
        <v>165</v>
      </c>
      <c r="Y2" s="52" t="s">
        <v>165</v>
      </c>
      <c r="Z2" s="52" t="s">
        <v>164</v>
      </c>
      <c r="AA2" s="52" t="s">
        <v>165</v>
      </c>
      <c r="AB2" s="52" t="s">
        <v>164</v>
      </c>
      <c r="AC2" s="52" t="s">
        <v>164</v>
      </c>
      <c r="AD2" s="52" t="s">
        <v>165</v>
      </c>
      <c r="AE2" s="52" t="s">
        <v>164</v>
      </c>
      <c r="AF2" s="53" t="s">
        <v>164</v>
      </c>
      <c r="AG2" s="53" t="s">
        <v>164</v>
      </c>
      <c r="AH2" s="53" t="s">
        <v>165</v>
      </c>
      <c r="AI2" s="53" t="s">
        <v>164</v>
      </c>
      <c r="AJ2" s="53" t="s">
        <v>164</v>
      </c>
      <c r="AK2" s="53" t="s">
        <v>164</v>
      </c>
      <c r="AL2" s="53" t="s">
        <v>164</v>
      </c>
      <c r="AM2" s="53" t="s">
        <v>164</v>
      </c>
      <c r="AN2" s="53" t="s">
        <v>164</v>
      </c>
      <c r="AO2" s="53" t="s">
        <v>164</v>
      </c>
      <c r="AP2" s="53" t="s">
        <v>164</v>
      </c>
      <c r="AQ2" s="53" t="s">
        <v>164</v>
      </c>
      <c r="AR2" s="53" t="s">
        <v>164</v>
      </c>
      <c r="AS2" s="53" t="s">
        <v>164</v>
      </c>
      <c r="AT2" s="54">
        <v>0</v>
      </c>
      <c r="AU2" s="53" t="s">
        <v>284</v>
      </c>
      <c r="AV2" s="53" t="str">
        <f>IF(LEFT(A2,1)="[",LEFT(A2,5)&amp;AU2&amp;A2,"")</f>
        <v>[ARG]Province[ARG] Buenos Aires Province</v>
      </c>
      <c r="AW2" s="53" t="str">
        <f>C2&amp;A2</f>
        <v>2[ARG] Buenos Aires Province</v>
      </c>
      <c r="AX2" s="55"/>
      <c r="AY2" s="55"/>
      <c r="AZ2" s="56" t="s">
        <v>234</v>
      </c>
      <c r="BA2" s="56" t="s">
        <v>234</v>
      </c>
      <c r="BB2" s="56"/>
      <c r="BC2" s="57"/>
      <c r="BD2" s="58" t="s">
        <v>152</v>
      </c>
      <c r="BE2" s="59"/>
      <c r="BF2" s="58" t="s">
        <v>152</v>
      </c>
      <c r="BG2" s="58" t="s">
        <v>154</v>
      </c>
      <c r="BH2" s="58" t="s">
        <v>153</v>
      </c>
      <c r="BI2" s="58"/>
      <c r="BJ2" s="58"/>
      <c r="BK2" s="59"/>
      <c r="BL2" s="58" t="s">
        <v>234</v>
      </c>
      <c r="BM2" s="58" t="s">
        <v>152</v>
      </c>
      <c r="BN2" s="58" t="s">
        <v>153</v>
      </c>
      <c r="BO2" s="58" t="s">
        <v>154</v>
      </c>
      <c r="BP2" s="58" t="s">
        <v>155</v>
      </c>
      <c r="BQ2" s="58" t="s">
        <v>234</v>
      </c>
      <c r="BR2" s="58" t="s">
        <v>234</v>
      </c>
      <c r="BS2" s="58" t="s">
        <v>234</v>
      </c>
      <c r="BT2" s="58" t="s">
        <v>234</v>
      </c>
      <c r="BU2" s="60"/>
      <c r="BV2" s="61"/>
      <c r="BW2" s="61">
        <v>0</v>
      </c>
      <c r="BX2" s="59"/>
      <c r="CB2" s="5"/>
      <c r="CC2" s="5"/>
      <c r="CD2" s="62">
        <v>0</v>
      </c>
      <c r="CE2" s="62">
        <v>0</v>
      </c>
      <c r="CF2" s="62" t="e">
        <f>COUNTIF([1]Sheet7!$B$2:'[1]Sheet7'!$B$100,Main!#REF!)</f>
        <v>#REF!</v>
      </c>
      <c r="CG2" s="75" cm="1">
        <f t="array" ref="CG2">SUMPRODUCT(--(LEN(TRIM(BL2:BT2))&gt;0))</f>
        <v>4</v>
      </c>
      <c r="CH2" s="53" t="str">
        <f>IF(CG2=2,"y","n")</f>
        <v>n</v>
      </c>
      <c r="CI2" s="53" t="str">
        <f>IF(CG2=3,"y","n")</f>
        <v>n</v>
      </c>
      <c r="CJ2" s="53" t="str">
        <f>IF(CG2=4,"y","n")</f>
        <v>y</v>
      </c>
      <c r="CK2" s="53" t="str">
        <f>IF(CG2&gt;4,"y","n")</f>
        <v>n</v>
      </c>
      <c r="CL2" s="53" t="str">
        <f>IF(S2=0,"y","n")</f>
        <v>n</v>
      </c>
      <c r="CM2" s="53" t="str">
        <f>IF(S2=2,"y","n")</f>
        <v>n</v>
      </c>
      <c r="CN2" s="53" t="str">
        <f>IF(S2=3,"y","n")</f>
        <v>y</v>
      </c>
      <c r="CO2" s="53" t="str">
        <f>IF(S2&gt;=4,"y","n")</f>
        <v>n</v>
      </c>
      <c r="CP2" s="53" t="str">
        <f>IF(AT2=0,"y","n")</f>
        <v>y</v>
      </c>
      <c r="CQ2" s="53" t="str">
        <f>IF(AT2=1,"y","n")</f>
        <v>n</v>
      </c>
      <c r="CR2" s="53" t="str">
        <f>IF(AT2=2,"y","n")</f>
        <v>n</v>
      </c>
      <c r="CS2" s="53" t="str">
        <f>IF(AT2&gt;=3,"y","n")</f>
        <v>n</v>
      </c>
      <c r="CT2" s="38" t="str">
        <f>CHAR(34)&amp;A2&amp;CHAR(34)</f>
        <v>"[ARG] Buenos Aires Province"</v>
      </c>
      <c r="CU2" s="63" t="str">
        <f>CHAR(34)&amp;"rgn_"&amp;R2&amp;CHAR(34)</f>
        <v>"rgn_South America"</v>
      </c>
      <c r="CV2" s="44" t="str">
        <f>CHAR(34)&amp;D2&amp;CHAR(34)</f>
        <v>"https://upload.wikimedia.org/wikipedia/commons/thumb/1/15/Bandera_de_la_Provincia_de_Buenos_Aires.svg/320px-Bandera_de_la_Provincia_de_Buenos_Aires.svg.png"</v>
      </c>
      <c r="CW2" s="44" t="str">
        <f>IF(CH2="y",CHAR(34)&amp;CH$1&amp;CHAR(34)&amp;",","")</f>
        <v/>
      </c>
      <c r="CX2" s="44" t="str">
        <f>IF(CI2="y",CHAR(34)&amp;CI$1&amp;CHAR(34)&amp;",","")</f>
        <v/>
      </c>
      <c r="CY2" s="44" t="str">
        <f>IF(CJ2="y",CHAR(34)&amp;CJ$1&amp;CHAR(34)&amp;",","")</f>
        <v>"4Color",</v>
      </c>
      <c r="CZ2" s="44" t="str">
        <f>IF(CK2="y",CHAR(34)&amp;CK$1&amp;CHAR(34)&amp;",","")</f>
        <v/>
      </c>
      <c r="DA2" s="44" t="str">
        <f>IF(Q2&gt;1,CHAR(34)&amp;"words2"&amp;CHAR(34)&amp;",","")</f>
        <v>"words2",</v>
      </c>
      <c r="DB2" s="44" t="str">
        <f>IF(Q2&gt;2,CHAR(34)&amp;"words3"&amp;CHAR(34)&amp;",","")</f>
        <v>"words3",</v>
      </c>
      <c r="DD2" s="44"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"lets19",</v>
      </c>
      <c r="DE2" s="44" t="str">
        <f>CHAR(34)&amp;"start"&amp;IFERROR(LEFT(SUBSTITUTE(A2,"["&amp;MID(A2,FIND("[",A2)+1,FIND("]",A2)-FIND("[",A2)-1)&amp;"] ",""),1),LEFT(A2,1))&amp;CHAR(34)&amp;","</f>
        <v>"startB",</v>
      </c>
      <c r="DF2" s="44" t="str">
        <f>IFERROR(IF(SEARCH("tan",A2)&gt;0,CHAR(34)&amp;"withtn"&amp;CHAR(34)&amp;",",""),"")</f>
        <v/>
      </c>
      <c r="DG2" s="44" t="str">
        <f>IFERROR(IF(SEARCH("q",A2)&gt;0,CHAR(34)&amp;"with_q"&amp;CHAR(34)&amp;",",""),"")</f>
        <v/>
      </c>
      <c r="DH2" s="44" t="str">
        <f>IFERROR(IF(SEARCH("v",A2)&gt;0,CHAR(34)&amp;"with_v"&amp;CHAR(34)&amp;",",""),"")</f>
        <v>"with_v",</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W2" s="44" t="str">
        <f>IF(CL2="y",CHAR(34)&amp;CL$1&amp;CHAR(34)&amp;",","")</f>
        <v/>
      </c>
      <c r="DX2" s="44" t="str">
        <f>IF(CM2="y",CHAR(34)&amp;CM$1&amp;CHAR(34)&amp;",","")</f>
        <v/>
      </c>
      <c r="DY2" s="44" t="str">
        <f>IF(CN2="y",CHAR(34)&amp;CN$1&amp;CHAR(34)&amp;",","")</f>
        <v>"3Bands",</v>
      </c>
      <c r="DZ2" s="44" t="str">
        <f>IF(CO2="y",CHAR(34)&amp;CO$1&amp;CHAR(34)&amp;",","")</f>
        <v/>
      </c>
      <c r="EA2" s="44" t="str">
        <f>IF(T2="y",CHAR(34)&amp;T$1&amp;CHAR(34)&amp;",","")</f>
        <v/>
      </c>
      <c r="EB2" s="44" t="str">
        <f>IF(U2="y",CHAR(34)&amp;U$1&amp;CHAR(34)&amp;",","")</f>
        <v/>
      </c>
      <c r="EC2" s="44" t="str">
        <f>IF(V2="y",CHAR(34)&amp;V$1&amp;CHAR(34)&amp;",","")</f>
        <v>"Horizo",</v>
      </c>
      <c r="ED2" s="44" t="str">
        <f>IF(W2="y",CHAR(34)&amp;W$1&amp;CHAR(34)&amp;",","")</f>
        <v/>
      </c>
      <c r="EE2" s="44" t="str">
        <f>IF(X2="y",CHAR(34)&amp;X$1&amp;CHAR(34)&amp;",","")</f>
        <v>"Circle",</v>
      </c>
      <c r="EF2" s="44" t="str">
        <f>IF(AND(Y2&lt;&gt;"n",Y2&lt;&gt;""),CHAR(34)&amp;Y$1&amp;CHAR(34)&amp;",","")</f>
        <v>"Animal",</v>
      </c>
      <c r="EG2" s="44" t="str">
        <f>IF(Z2="y",CHAR(34)&amp;Z$1&amp;CHAR(34)&amp;",","")</f>
        <v/>
      </c>
      <c r="EH2" s="44" t="str">
        <f>IF(AA2="y",CHAR(34)&amp;AA$1&amp;CHAR(34)&amp;",","")</f>
        <v>"Plants",</v>
      </c>
      <c r="EI2" s="44" t="str">
        <f>IF(AB2="y",CHAR(34)&amp;AB$1&amp;CHAR(34)&amp;",","")</f>
        <v/>
      </c>
      <c r="EJ2" s="44" t="str">
        <f>IF(AC2="y",CHAR(34)&amp;AC$1&amp;CHAR(34)&amp;",","")</f>
        <v/>
      </c>
      <c r="EK2" s="44" t="str">
        <f>IF(AD2="y",CHAR(34)&amp;AD$1&amp;CHAR(34)&amp;",","")</f>
        <v>"HasSun",</v>
      </c>
      <c r="EL2" s="44" t="str">
        <f>IF(AE2="y",CHAR(34)&amp;AE$1&amp;CHAR(34)&amp;",","")</f>
        <v/>
      </c>
      <c r="EM2" s="44" t="str">
        <f>IF(AF2="y",CHAR(34)&amp;AF$1&amp;CHAR(34)&amp;",","")</f>
        <v/>
      </c>
      <c r="EN2" s="44" t="str">
        <f>IF(AG2="y",CHAR(34)&amp;AG$1&amp;CHAR(34)&amp;",","")</f>
        <v/>
      </c>
      <c r="EO2" s="44" t="str">
        <f>IF(AH2="y",CHAR(34)&amp;AH$1&amp;CHAR(34)&amp;",","")</f>
        <v>"Center",</v>
      </c>
      <c r="EP2" s="44" t="str">
        <f>IF(AI2="y",CHAR(34)&amp;AI$1&amp;CHAR(34)&amp;",","")</f>
        <v/>
      </c>
      <c r="EQ2" s="44" t="str">
        <f>IF(AJ2="y",CHAR(34)&amp;AJ$1&amp;CHAR(34)&amp;",","")</f>
        <v/>
      </c>
      <c r="ER2" s="44" t="str">
        <f>IF(AK2="y",CHAR(34)&amp;AK$1&amp;CHAR(34)&amp;",","")</f>
        <v/>
      </c>
      <c r="ES2" s="44" t="str">
        <f>IF(AL2="y",CHAR(34)&amp;AL$1&amp;CHAR(34)&amp;",","")</f>
        <v/>
      </c>
      <c r="ET2" s="44" t="str">
        <f>IF(AM2="y",CHAR(34)&amp;AM$1&amp;CHAR(34)&amp;",","")</f>
        <v/>
      </c>
      <c r="EU2" s="44" t="str">
        <f>IF(AN2="y",CHAR(34)&amp;AN$1&amp;CHAR(34)&amp;",","")</f>
        <v/>
      </c>
      <c r="EV2" s="44" t="str">
        <f>IF(AO2="y",CHAR(34)&amp;AO$1&amp;CHAR(34)&amp;",","")</f>
        <v/>
      </c>
      <c r="EW2" s="44" t="str">
        <f>IF(AP2="y",CHAR(34)&amp;AP$1&amp;CHAR(34)&amp;",","")</f>
        <v/>
      </c>
      <c r="EX2" s="44" t="str">
        <f>IF(AQ2="y",CHAR(34)&amp;AQ$1&amp;CHAR(34)&amp;",","")</f>
        <v/>
      </c>
      <c r="EY2" s="44" t="str">
        <f>IF(AR2="y",CHAR(34)&amp;AR$1&amp;CHAR(34)&amp;",","")</f>
        <v/>
      </c>
      <c r="EZ2" s="44" t="str">
        <f>IF(AS2="y",CHAR(34)&amp;AS$1&amp;CHAR(34)&amp;",","")</f>
        <v/>
      </c>
      <c r="FA2" s="44" t="str">
        <f>IF(AT2&gt;0,CHAR(34)&amp;"sta"&amp;AZ2&amp;CHAR(34)&amp;",","")</f>
        <v/>
      </c>
      <c r="FB2" s="44" t="str">
        <f>IF(AND(AT2&gt;0,BA2&lt;&gt;""),CHAR(34)&amp;"sta"&amp;BA2&amp;CHAR(34)&amp;",","")</f>
        <v/>
      </c>
      <c r="FD2" s="44" t="str">
        <f>IF(BV2="n",CHAR(34)&amp;"tcWHYE"&amp;CHAR(34)&amp;",",IF(BV2="y",CHAR(34)&amp;FD$1&amp;CHAR(34)&amp;",",""))</f>
        <v/>
      </c>
      <c r="FE2" s="44" t="str">
        <f>IF(COUNTIF(BL2:BT2,"BLU")=0,CHAR(34)&amp;"NO_BLU"&amp;CHAR(34)&amp;",", "")</f>
        <v/>
      </c>
      <c r="FF2" s="44" t="str">
        <f>IF(COUNTIF(BL2:BT2,"WHI")=0,CHAR(34)&amp;"NO_WHI"&amp;CHAR(34)&amp;",", "")</f>
        <v>"NO_WHI",</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"BAWHNO",</v>
      </c>
      <c r="FN2" s="44" t="str">
        <f>IF(AND(FE2&lt;&gt;"",FF2&lt;&gt;""),CHAR(34)&amp;"BLWHNO"&amp;CHAR(34)&amp;",","")</f>
        <v/>
      </c>
      <c r="FO2" s="44" t="str">
        <f>IF(AND(FE2&lt;&gt;"",FG2&lt;&gt;""),CHAR(34)&amp;"BLRENO"&amp;CHAR(34)&amp;",","")</f>
        <v/>
      </c>
      <c r="FP2" s="44" t="str">
        <f>IF(AND(FF2&lt;&gt;"",FF2&lt;&gt;""),CHAR(34)&amp;"WHRENO"&amp;CHAR(34)&amp;",","")</f>
        <v>"WHRENO",</v>
      </c>
      <c r="FQ2" s="44" t="str">
        <f>IF(LEN(BF2)=3,CHAR(34)&amp;"001"&amp;BF2&amp;CHAR(34)&amp;",","")</f>
        <v>"001BLU",</v>
      </c>
      <c r="FR2" s="44" t="str">
        <f>IF(LEN(BG2)=3,CHAR(34)&amp;"002"&amp;BG2&amp;CHAR(34)&amp;",","")</f>
        <v>"002RED",</v>
      </c>
      <c r="FS2" s="44" t="str">
        <f>IF(LEN(BH2)=3,CHAR(34)&amp;"003"&amp;BH2&amp;CHAR(34)&amp;",","")</f>
        <v>"003GRE",</v>
      </c>
      <c r="FT2" s="44" t="str">
        <f>CHAR(34)&amp;"myr"&amp;BD2&amp;CHAR(34)&amp;","</f>
        <v>"myrBLU",</v>
      </c>
      <c r="FU2" s="44" t="str">
        <f>IF(AY2="y",CHAR(34)&amp;"island"&amp;CHAR(34)&amp;",","")</f>
        <v/>
      </c>
      <c r="FV2" s="44" t="str">
        <f>IF(BZ2="y",CHAR(34)&amp;"landlo"&amp;CHAR(34)&amp;",","")</f>
        <v/>
      </c>
      <c r="FW2" s="44" t="str">
        <f>IF(CA2="y",CHAR(34)&amp;"eunion"&amp;CHAR(34)&amp;",","")</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
      </c>
      <c r="GE2" s="44" t="str">
        <f>IFERROR(IF(SEARCH("Dutch",CB2)&gt;0,CHAR(34)&amp;"dutchs"&amp;CHAR(34)&amp;",",""),"")</f>
        <v/>
      </c>
      <c r="GF2" s="44" t="str">
        <f>IFERROR(IF(SEARCH("Historical",AU2)&gt;0,CHAR(34)&amp;"histor"&amp;CHAR(34)&amp;",",""),"")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IF(CQ2="y",CHAR(34)&amp;CQ$1&amp;CHAR(34)&amp;",","")</f>
        <v/>
      </c>
      <c r="GM2" s="44" t="str">
        <f>IF(CR2="y",CHAR(34)&amp;CR$1&amp;CHAR(34)&amp;",","")</f>
        <v/>
      </c>
      <c r="GN2" s="44" t="str">
        <f>IF(CS2="y",CHAR(34)&amp;CS$1&amp;CHAR(34)&amp;",","")</f>
        <v/>
      </c>
      <c r="GP2" s="44" t="str">
        <f>CHAR(34)&amp;AU2&amp;CHAR(34)</f>
        <v>"Province"</v>
      </c>
      <c r="GS2" s="44" t="str">
        <f>SUBSTITUTE("["&amp;_xlfn.CONCAT(CW2:GN2)&amp;"]",",]","]")</f>
        <v>["4Color","words2","words3","lets19","startB","with_v","year19","allhor","3Bands","Horizo","Circle","Animal","Plants","HasSun","Center","NO_WHI","NO_BLA","BAWHNO","WHRENO","001BLU","002RED","003GRE","myrBLU","NoStar"]</v>
      </c>
      <c r="GT2" s="44" t="str">
        <f>IF(BL2&lt;&gt;"",CHAR(34)&amp;"cl_"&amp;BL2&amp;CHAR(34)&amp;",","")</f>
        <v/>
      </c>
      <c r="GU2" s="44" t="str">
        <f>IF(BM2&lt;&gt;"",CHAR(34)&amp;"cl_"&amp;BM2&amp;CHAR(34)&amp;",","")</f>
        <v>"cl_BLU",</v>
      </c>
      <c r="GV2" s="44" t="str">
        <f>IF(BN2&lt;&gt;"",CHAR(34)&amp;"cl_"&amp;BN2&amp;CHAR(34)&amp;",","")</f>
        <v>"cl_GRE",</v>
      </c>
      <c r="GW2" s="44" t="str">
        <f>IF(BO2&lt;&gt;"",CHAR(34)&amp;"cl_"&amp;BO2&amp;CHAR(34)&amp;",","")</f>
        <v>"cl_RED",</v>
      </c>
      <c r="GX2" s="44" t="str">
        <f>IF(BP2&lt;&gt;"",CHAR(34)&amp;"cl_"&amp;BP2&amp;CHAR(34)&amp;",","")</f>
        <v>"cl_YEL",</v>
      </c>
      <c r="GY2" s="44" t="str">
        <f>IF(BQ2&lt;&gt;"",CHAR(34)&amp;"cl_"&amp;BQ2&amp;CHAR(34)&amp;",","")</f>
        <v/>
      </c>
      <c r="GZ2" s="44" t="str">
        <f>IF(BR2&lt;&gt;"",CHAR(34)&amp;"cl_"&amp;BR2&amp;CHAR(34)&amp;",","")</f>
        <v/>
      </c>
      <c r="HA2" s="44" t="str">
        <f>IF(BS2&lt;&gt;"",CHAR(34)&amp;"cl_"&amp;BS2&amp;CHAR(34)&amp;",","")</f>
        <v/>
      </c>
      <c r="HB2" s="44" t="str">
        <f>IF(BT2&lt;&gt;"",CHAR(34)&amp;"cl_"&amp;BT2&amp;CHAR(34)&amp;",","")</f>
        <v/>
      </c>
      <c r="HC2" s="44" t="str">
        <f>SUBSTITUTE("["&amp;_xlfn.CONCAT(GT2:HB2)&amp;"]",",]","]")</f>
        <v>["cl_BLU","cl_GRE","cl_RED","cl_YEL"]</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links: "https://en.wikipedia.org/wiki/Flag_of_Buenos_Aires_Province"},</v>
      </c>
      <c r="HG2" s="66" t="str">
        <f>"{couname:"&amp;CT2&amp;(IF(HK2&lt;&gt;"",",subtype:"&amp;CHAR(34)&amp;HK2&amp;CHAR(34),""))&amp;",year:"&amp;HJ2&amp;",region:"&amp;CU2&amp;",Colors:"&amp;HC2&amp;",Items:"&amp;GS2&amp;",Flag:"&amp;CV2&amp;",HDFlag:"&amp;CHAR(34)&amp;E2&amp;CHAR(34)&amp;",type:"&amp;GP2&amp;", describe: "&amp;HI2&amp;", links: "&amp;HL2&amp;"},"</f>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links: "https://en.wikipedia.org/wiki/Flag_of_Buenos_Aires_Province"},</v>
      </c>
      <c r="HH2" s="44" t="str">
        <f>IF(P2&lt;&gt;"",CHAR(34)&amp;"\n"&amp;P2&amp;CHAR(34),CHAR(34)&amp;CHAR(34))</f>
        <v>"\nThe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v>
      </c>
      <c r="HI2" s="44" t="str">
        <f>IF(J2=0,CHAR(34)&amp;CHAR(34),HH2)</f>
        <v>"\nThe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v>
      </c>
      <c r="HJ2" s="44" t="str">
        <f>CHAR(34)&amp;O2&amp;CHAR(34)</f>
        <v>"1997"</v>
      </c>
      <c r="HL2" s="44" t="str">
        <f>CHAR(34)&amp;I2&amp;CHAR(34)</f>
        <v>"https://en.wikipedia.org/wiki/Flag_of_Buenos_Aires_Province"</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 "links": "https://en.wikipedia.org/wiki/Flag_of_Buenos_Aires_Province"},</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 "links": "https://en.wikipedia.org/wiki/Flag_of_Buenos_Aires_Province"},</v>
      </c>
      <c r="HO2" s="71">
        <v>45610</v>
      </c>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
      </c>
      <c r="HY2" s="72"/>
      <c r="HZ2" s="72"/>
      <c r="IA2" s="5"/>
      <c r="IB2" s="5"/>
      <c r="IC2" s="68"/>
      <c r="ID2" s="68"/>
      <c r="IE2" s="68"/>
      <c r="IF2" s="68"/>
      <c r="IG2" s="68"/>
      <c r="IH2" s="68"/>
      <c r="II2" s="68"/>
      <c r="IJ2" s="68"/>
      <c r="IK2" s="68"/>
      <c r="IM2" s="42">
        <f>COUNTIF(IC2:IK2,"&gt;0")-CG2</f>
        <v>-4</v>
      </c>
      <c r="IN2" s="69" t="str">
        <f>"http://mkweb.bcgsc.ca/color-summarizer/?url="&amp;D2&amp;"&amp;precision=low&amp;num_clusters="&amp;CG2&amp;"&amp;text=1"</f>
        <v>http://mkweb.bcgsc.ca/color-summarizer/?url=https://upload.wikimedia.org/wikipedia/commons/thumb/1/15/Bandera_de_la_Provincia_de_Buenos_Aires.svg/320px-Bandera_de_la_Provincia_de_Buenos_Aires.svg.png&amp;precision=low&amp;num_clusters=4&amp;text=1</v>
      </c>
      <c r="IO2" s="44" t="str">
        <f>IF(HP2&lt;&gt;"",CHAR(34)&amp;"black"&amp;CHAR(34),"")</f>
        <v/>
      </c>
      <c r="IP2" s="44" t="str">
        <f>IF(HQ2&lt;&gt;"",CHAR(34)&amp;"blue"&amp;CHAR(34),"")</f>
        <v>"blue"</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
      </c>
      <c r="IX2" s="44" t="str">
        <f>"{"&amp;CHAR(34)&amp;"url"&amp;CHAR(34)&amp;":"&amp;CHAR(34)&amp;IN2&amp;CHAR(34)&amp;","&amp;CHAR(34)&amp;"name"&amp;CHAR(34)&amp;":"&amp;CHAR(34)&amp;A2&amp;CHAR(34)&amp;"},"</f>
        <v>{"url":"http://mkweb.bcgsc.ca/color-summarizer/?url=https://upload.wikimedia.org/wikipedia/commons/thumb/1/15/Bandera_de_la_Provincia_de_Buenos_Aires.svg/320px-Bandera_de_la_Provincia_de_Buenos_Aires.svg.png&amp;precision=low&amp;num_clusters=4&amp;text=1","name":"[ARG] Buenos Aires Province"},</v>
      </c>
      <c r="IY2" s="44">
        <v>1233</v>
      </c>
    </row>
    <row r="3" spans="1:259" s="44" customFormat="1" ht="38.4" customHeight="1" thickBot="1" x14ac:dyDescent="0.35">
      <c r="A3" s="38" t="s">
        <v>604</v>
      </c>
      <c r="B3" s="83"/>
      <c r="C3" s="39">
        <v>2</v>
      </c>
      <c r="D3" s="70" t="s">
        <v>605</v>
      </c>
      <c r="E3" s="40" t="s">
        <v>606</v>
      </c>
      <c r="F3" s="41" t="s">
        <v>163</v>
      </c>
      <c r="G3" s="42">
        <f>COUNTIF($A$1:$A$8405,A3)</f>
        <v>1</v>
      </c>
      <c r="H3" s="43"/>
      <c r="I3" s="59" t="s">
        <v>607</v>
      </c>
      <c r="J3" s="44" t="str">
        <f>""</f>
        <v/>
      </c>
      <c r="K3" s="45"/>
      <c r="L3" s="46"/>
      <c r="M3" s="46"/>
      <c r="N3" s="47"/>
      <c r="O3" s="74">
        <v>2011</v>
      </c>
      <c r="P3" s="48" t="s">
        <v>608</v>
      </c>
      <c r="Q3" s="73">
        <v>1</v>
      </c>
      <c r="R3" s="49" t="str">
        <f>_xlfn.XLOOKUP(LEFT(A3,5),[1]CODES!$D$2:$D$244,[1]CODES!$B$2:$B$244)</f>
        <v>South America</v>
      </c>
      <c r="S3" s="50">
        <v>2</v>
      </c>
      <c r="T3" s="51" t="s">
        <v>164</v>
      </c>
      <c r="U3" s="52" t="s">
        <v>164</v>
      </c>
      <c r="V3" s="52" t="s">
        <v>165</v>
      </c>
      <c r="W3" s="52" t="s">
        <v>164</v>
      </c>
      <c r="X3" s="52" t="s">
        <v>165</v>
      </c>
      <c r="Y3" s="52" t="s">
        <v>164</v>
      </c>
      <c r="Z3" s="52" t="s">
        <v>164</v>
      </c>
      <c r="AA3" s="52" t="s">
        <v>165</v>
      </c>
      <c r="AB3" s="52" t="s">
        <v>164</v>
      </c>
      <c r="AC3" s="52" t="s">
        <v>164</v>
      </c>
      <c r="AD3" s="52" t="s">
        <v>165</v>
      </c>
      <c r="AE3" s="52" t="s">
        <v>164</v>
      </c>
      <c r="AF3" s="53" t="s">
        <v>164</v>
      </c>
      <c r="AG3" s="53" t="s">
        <v>165</v>
      </c>
      <c r="AH3" s="53" t="s">
        <v>165</v>
      </c>
      <c r="AI3" s="53" t="s">
        <v>164</v>
      </c>
      <c r="AJ3" s="53" t="s">
        <v>164</v>
      </c>
      <c r="AK3" s="53" t="s">
        <v>164</v>
      </c>
      <c r="AL3" s="53" t="s">
        <v>164</v>
      </c>
      <c r="AM3" s="53" t="s">
        <v>164</v>
      </c>
      <c r="AN3" s="53" t="s">
        <v>165</v>
      </c>
      <c r="AO3" s="53" t="s">
        <v>164</v>
      </c>
      <c r="AP3" s="53" t="s">
        <v>164</v>
      </c>
      <c r="AQ3" s="53" t="s">
        <v>164</v>
      </c>
      <c r="AR3" s="53" t="s">
        <v>164</v>
      </c>
      <c r="AS3" s="53" t="s">
        <v>164</v>
      </c>
      <c r="AT3" s="54">
        <v>0</v>
      </c>
      <c r="AU3" s="53" t="s">
        <v>284</v>
      </c>
      <c r="AV3" s="53" t="str">
        <f>IF(LEFT(A3,1)="[",LEFT(A3,5)&amp;AU3&amp;A3,"")</f>
        <v>[ARG]Province[ARG] Catamarca</v>
      </c>
      <c r="AW3" s="53" t="str">
        <f>C3&amp;A3</f>
        <v>2[ARG] Catamarca</v>
      </c>
      <c r="AX3" s="55"/>
      <c r="AY3" s="55"/>
      <c r="AZ3" s="56" t="s">
        <v>234</v>
      </c>
      <c r="BA3" s="56" t="s">
        <v>234</v>
      </c>
      <c r="BB3" s="56"/>
      <c r="BC3" s="57"/>
      <c r="BD3" s="58" t="s">
        <v>154</v>
      </c>
      <c r="BE3" s="59"/>
      <c r="BF3" s="58" t="s">
        <v>159</v>
      </c>
      <c r="BG3" s="58" t="s">
        <v>234</v>
      </c>
      <c r="BH3" s="58" t="s">
        <v>154</v>
      </c>
      <c r="BI3" s="58"/>
      <c r="BJ3" s="58"/>
      <c r="BK3" s="59"/>
      <c r="BL3" s="58" t="s">
        <v>234</v>
      </c>
      <c r="BM3" s="58" t="s">
        <v>152</v>
      </c>
      <c r="BN3" s="58" t="s">
        <v>153</v>
      </c>
      <c r="BO3" s="58" t="s">
        <v>154</v>
      </c>
      <c r="BP3" s="58" t="s">
        <v>155</v>
      </c>
      <c r="BQ3" s="58" t="s">
        <v>234</v>
      </c>
      <c r="BR3" s="58" t="s">
        <v>234</v>
      </c>
      <c r="BS3" s="58" t="s">
        <v>234</v>
      </c>
      <c r="BT3" s="58" t="s">
        <v>159</v>
      </c>
      <c r="BU3" s="60"/>
      <c r="BV3" s="61"/>
      <c r="BW3" s="61">
        <v>0</v>
      </c>
      <c r="BX3" s="59"/>
      <c r="CB3" s="5"/>
      <c r="CC3" s="5"/>
      <c r="CD3" s="62">
        <v>0</v>
      </c>
      <c r="CE3" s="62">
        <v>0</v>
      </c>
      <c r="CF3" s="62" t="e">
        <f>COUNTIF([1]Sheet7!$B$2:'[1]Sheet7'!$B$100,Main!#REF!)</f>
        <v>#REF!</v>
      </c>
      <c r="CG3" s="75" cm="1">
        <f t="array" ref="CG3">SUMPRODUCT(--(LEN(TRIM(BL3:BT3))&gt;0))</f>
        <v>5</v>
      </c>
      <c r="CH3" s="53" t="str">
        <f>IF(CG3=2,"y","n")</f>
        <v>n</v>
      </c>
      <c r="CI3" s="53" t="str">
        <f>IF(CG3=3,"y","n")</f>
        <v>n</v>
      </c>
      <c r="CJ3" s="53" t="str">
        <f>IF(CG3=4,"y","n")</f>
        <v>n</v>
      </c>
      <c r="CK3" s="53" t="str">
        <f>IF(CG3&gt;4,"y","n")</f>
        <v>y</v>
      </c>
      <c r="CL3" s="53" t="str">
        <f>IF(S3=0,"y","n")</f>
        <v>n</v>
      </c>
      <c r="CM3" s="53" t="str">
        <f>IF(S3=2,"y","n")</f>
        <v>y</v>
      </c>
      <c r="CN3" s="53" t="str">
        <f>IF(S3=3,"y","n")</f>
        <v>n</v>
      </c>
      <c r="CO3" s="53" t="str">
        <f>IF(S3&gt;=4,"y","n")</f>
        <v>n</v>
      </c>
      <c r="CP3" s="53" t="str">
        <f>IF(AT3=0,"y","n")</f>
        <v>y</v>
      </c>
      <c r="CQ3" s="53" t="str">
        <f>IF(AT3=1,"y","n")</f>
        <v>n</v>
      </c>
      <c r="CR3" s="53" t="str">
        <f>IF(AT3=2,"y","n")</f>
        <v>n</v>
      </c>
      <c r="CS3" s="53" t="str">
        <f>IF(AT3&gt;=3,"y","n")</f>
        <v>n</v>
      </c>
      <c r="CT3" s="38" t="str">
        <f>CHAR(34)&amp;A3&amp;CHAR(34)</f>
        <v>"[ARG] Catamarca"</v>
      </c>
      <c r="CU3" s="63" t="str">
        <f>CHAR(34)&amp;"rgn_"&amp;R3&amp;CHAR(34)</f>
        <v>"rgn_South America"</v>
      </c>
      <c r="CV3" s="44" t="str">
        <f>CHAR(34)&amp;D3&amp;CHAR(34)</f>
        <v>"https://upload.wikimedia.org/wikipedia/commons/thumb/7/7b/Bandera_de_la_Provincia_de_Catamarca.svg/320px-Bandera_de_la_Provincia_de_Catamarca.svg.png"</v>
      </c>
      <c r="CW3" s="44" t="str">
        <f>IF(CH3="y",CHAR(34)&amp;CH$1&amp;CHAR(34)&amp;",","")</f>
        <v/>
      </c>
      <c r="CX3" s="44" t="str">
        <f>IF(CI3="y",CHAR(34)&amp;CI$1&amp;CHAR(34)&amp;",","")</f>
        <v/>
      </c>
      <c r="CY3" s="44" t="str">
        <f>IF(CJ3="y",CHAR(34)&amp;CJ$1&amp;CHAR(34)&amp;",","")</f>
        <v/>
      </c>
      <c r="CZ3" s="44" t="str">
        <f>IF(CK3="y",CHAR(34)&amp;CK$1&amp;CHAR(34)&amp;",","")</f>
        <v>"5+Colo",</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"lets09",</v>
      </c>
      <c r="DE3" s="44" t="str">
        <f>CHAR(34)&amp;"start"&amp;IFERROR(LEFT(SUBSTITUTE(A3,"["&amp;MID(A3,FIND("[",A3)+1,FIND("]",A3)-FIND("[",A3)-1)&amp;"] ",""),1),LEFT(A3,1))&amp;CHAR(34)&amp;","</f>
        <v>"startC",</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"year00",</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IF(CL3="y",CHAR(34)&amp;CL$1&amp;CHAR(34)&amp;",","")</f>
        <v/>
      </c>
      <c r="DX3" s="44" t="str">
        <f>IF(CM3="y",CHAR(34)&amp;CM$1&amp;CHAR(34)&amp;",","")</f>
        <v>"2Bands",</v>
      </c>
      <c r="DY3" s="44" t="str">
        <f>IF(CN3="y",CHAR(34)&amp;CN$1&amp;CHAR(34)&amp;",","")</f>
        <v/>
      </c>
      <c r="DZ3" s="44" t="str">
        <f>IF(CO3="y",CHAR(34)&amp;CO$1&amp;CHAR(34)&amp;",","")</f>
        <v/>
      </c>
      <c r="EA3" s="44" t="str">
        <f>IF(T3="y",CHAR(34)&amp;T$1&amp;CHAR(34)&amp;",","")</f>
        <v/>
      </c>
      <c r="EB3" s="44" t="str">
        <f>IF(U3="y",CHAR(34)&amp;U$1&amp;CHAR(34)&amp;",","")</f>
        <v/>
      </c>
      <c r="EC3" s="44" t="str">
        <f>IF(V3="y",CHAR(34)&amp;V$1&amp;CHAR(34)&amp;",","")</f>
        <v>"Horizo",</v>
      </c>
      <c r="ED3" s="44" t="str">
        <f>IF(W3="y",CHAR(34)&amp;W$1&amp;CHAR(34)&amp;",","")</f>
        <v/>
      </c>
      <c r="EE3" s="44" t="str">
        <f>IF(X3="y",CHAR(34)&amp;X$1&amp;CHAR(34)&amp;",","")</f>
        <v>"Circle",</v>
      </c>
      <c r="EF3" s="44" t="str">
        <f>IF(AND(Y3&lt;&gt;"n",Y3&lt;&gt;""),CHAR(34)&amp;Y$1&amp;CHAR(34)&amp;",","")</f>
        <v/>
      </c>
      <c r="EG3" s="44" t="str">
        <f>IF(Z3="y",CHAR(34)&amp;Z$1&amp;CHAR(34)&amp;",","")</f>
        <v/>
      </c>
      <c r="EH3" s="44" t="str">
        <f>IF(AA3="y",CHAR(34)&amp;AA$1&amp;CHAR(34)&amp;",","")</f>
        <v>"Plants",</v>
      </c>
      <c r="EI3" s="44" t="str">
        <f>IF(AB3="y",CHAR(34)&amp;AB$1&amp;CHAR(34)&amp;",","")</f>
        <v/>
      </c>
      <c r="EJ3" s="44" t="str">
        <f>IF(AC3="y",CHAR(34)&amp;AC$1&amp;CHAR(34)&amp;",","")</f>
        <v/>
      </c>
      <c r="EK3" s="44" t="str">
        <f>IF(AD3="y",CHAR(34)&amp;AD$1&amp;CHAR(34)&amp;",","")</f>
        <v>"HasSun",</v>
      </c>
      <c r="EL3" s="44" t="str">
        <f>IF(AE3="y",CHAR(34)&amp;AE$1&amp;CHAR(34)&amp;",","")</f>
        <v/>
      </c>
      <c r="EM3" s="44" t="str">
        <f>IF(AF3="y",CHAR(34)&amp;AF$1&amp;CHAR(34)&amp;",","")</f>
        <v/>
      </c>
      <c r="EN3" s="44" t="str">
        <f>IF(AG3="y",CHAR(34)&amp;AG$1&amp;CHAR(34)&amp;",","")</f>
        <v>"Unequa",</v>
      </c>
      <c r="EO3" s="44" t="str">
        <f>IF(AH3="y",CHAR(34)&amp;AH$1&amp;CHAR(34)&amp;",","")</f>
        <v>"Center",</v>
      </c>
      <c r="EP3" s="44" t="str">
        <f>IF(AI3="y",CHAR(34)&amp;AI$1&amp;CHAR(34)&amp;",","")</f>
        <v/>
      </c>
      <c r="EQ3" s="44" t="str">
        <f>IF(AJ3="y",CHAR(34)&amp;AJ$1&amp;CHAR(34)&amp;",","")</f>
        <v/>
      </c>
      <c r="ER3" s="44" t="str">
        <f>IF(AK3="y",CHAR(34)&amp;AK$1&amp;CHAR(34)&amp;",","")</f>
        <v/>
      </c>
      <c r="ES3" s="44" t="str">
        <f>IF(AL3="y",CHAR(34)&amp;AL$1&amp;CHAR(34)&amp;",","")</f>
        <v/>
      </c>
      <c r="ET3" s="44" t="str">
        <f>IF(AM3="y",CHAR(34)&amp;AM$1&amp;CHAR(34)&amp;",","")</f>
        <v/>
      </c>
      <c r="EU3" s="44" t="str">
        <f>IF(AN3="y",CHAR(34)&amp;AN$1&amp;CHAR(34)&amp;",","")</f>
        <v>"Humans",</v>
      </c>
      <c r="EV3" s="44" t="str">
        <f>IF(AO3="y",CHAR(34)&amp;AO$1&amp;CHAR(34)&amp;",","")</f>
        <v/>
      </c>
      <c r="EW3" s="44" t="str">
        <f>IF(AP3="y",CHAR(34)&amp;AP$1&amp;CHAR(34)&amp;",","")</f>
        <v/>
      </c>
      <c r="EX3" s="44" t="str">
        <f>IF(AQ3="y",CHAR(34)&amp;AQ$1&amp;CHAR(34)&amp;",","")</f>
        <v/>
      </c>
      <c r="EY3" s="44" t="str">
        <f>IF(AR3="y",CHAR(34)&amp;AR$1&amp;CHAR(34)&amp;",","")</f>
        <v/>
      </c>
      <c r="EZ3" s="44" t="str">
        <f>IF(AS3="y",CHAR(34)&amp;AS$1&amp;CHAR(34)&amp;",","")</f>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"001WHI",</v>
      </c>
      <c r="FR3" s="44" t="str">
        <f>IF(LEN(BG3)=3,CHAR(34)&amp;"002"&amp;BG3&amp;CHAR(34)&amp;",","")</f>
        <v/>
      </c>
      <c r="FS3" s="44" t="str">
        <f>IF(LEN(BH3)=3,CHAR(34)&amp;"003"&amp;BH3&amp;CHAR(34)&amp;",","")</f>
        <v>"003RED",</v>
      </c>
      <c r="FT3" s="44" t="str">
        <f>CHAR(34)&amp;"myr"&amp;BD3&amp;CHAR(34)&amp;","</f>
        <v>"myrRED",</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IF(CQ3="y",CHAR(34)&amp;CQ$1&amp;CHAR(34)&amp;",","")</f>
        <v/>
      </c>
      <c r="GM3" s="44" t="str">
        <f>IF(CR3="y",CHAR(34)&amp;CR$1&amp;CHAR(34)&amp;",","")</f>
        <v/>
      </c>
      <c r="GN3" s="44" t="str">
        <f>IF(CS3="y",CHAR(34)&amp;CS$1&amp;CHAR(34)&amp;",","")</f>
        <v/>
      </c>
      <c r="GP3" s="44" t="str">
        <f>CHAR(34)&amp;AU3&amp;CHAR(34)</f>
        <v>"Province"</v>
      </c>
      <c r="GS3" s="44" t="str">
        <f>SUBSTITUTE("["&amp;_xlfn.CONCAT(CW3:GN3)&amp;"]",",]","]")</f>
        <v>["5+Colo","lets09","startC","year00","allhor","2Bands","Horizo","Circle","Plants","HasSun","Unequa","Center","Humans","NO_BLA","001WHI","003RED","myrRED","NoStar"]</v>
      </c>
      <c r="GT3" s="44" t="str">
        <f>IF(BL3&lt;&gt;"",CHAR(34)&amp;"cl_"&amp;BL3&amp;CHAR(34)&amp;",","")</f>
        <v/>
      </c>
      <c r="GU3" s="44" t="str">
        <f>IF(BM3&lt;&gt;"",CHAR(34)&amp;"cl_"&amp;BM3&amp;CHAR(34)&amp;",","")</f>
        <v>"cl_BLU",</v>
      </c>
      <c r="GV3" s="44" t="str">
        <f>IF(BN3&lt;&gt;"",CHAR(34)&amp;"cl_"&amp;BN3&amp;CHAR(34)&amp;",","")</f>
        <v>"cl_GRE",</v>
      </c>
      <c r="GW3" s="44" t="str">
        <f>IF(BO3&lt;&gt;"",CHAR(34)&amp;"cl_"&amp;BO3&amp;CHAR(34)&amp;",","")</f>
        <v>"cl_RED",</v>
      </c>
      <c r="GX3" s="44" t="str">
        <f>IF(BP3&lt;&gt;"",CHAR(34)&amp;"cl_"&amp;BP3&amp;CHAR(34)&amp;",","")</f>
        <v>"cl_YEL",</v>
      </c>
      <c r="GY3" s="44" t="str">
        <f>IF(BQ3&lt;&gt;"",CHAR(34)&amp;"cl_"&amp;BQ3&amp;CHAR(34)&amp;",","")</f>
        <v/>
      </c>
      <c r="GZ3" s="44" t="str">
        <f>IF(BR3&lt;&gt;"",CHAR(34)&amp;"cl_"&amp;BR3&amp;CHAR(34)&amp;",","")</f>
        <v/>
      </c>
      <c r="HA3" s="44" t="str">
        <f>IF(BS3&lt;&gt;"",CHAR(34)&amp;"cl_"&amp;BS3&amp;CHAR(34)&amp;",","")</f>
        <v/>
      </c>
      <c r="HB3" s="44" t="str">
        <f>IF(BT3&lt;&gt;"",CHAR(34)&amp;"cl_"&amp;BT3&amp;CHAR(34)&amp;",","")</f>
        <v>"cl_WHI",</v>
      </c>
      <c r="HC3" s="44" t="str">
        <f>SUBSTITUTE("["&amp;_xlfn.CONCAT(GT3:HB3)&amp;"]",",]","]")</f>
        <v>["cl_BLU","cl_GRE","cl_RED","cl_YEL","cl_WHI"]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{couname:"[ARG] Catamarca",year:"2011",region:"rgn_South America",Colors:["cl_BLU","cl_GRE","cl_RED","cl_YEL","cl_WHI"],Items:["5+Colo","lets09","startC","year00","allhor","2Bands","Horizo","Circle","Plants","HasSun","Unequa","Center","Humans","NO_BLA","001WHI","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links: "https://en.wikipedia.org/wiki/Flag_of_Catamarca"},</v>
      </c>
      <c r="HG3" s="66" t="str">
        <f>"{couname:"&amp;CT3&amp;(IF(HK3&lt;&gt;"",",subtype:"&amp;CHAR(34)&amp;HK3&amp;CHAR(34),""))&amp;",year:"&amp;HJ3&amp;",region:"&amp;CU3&amp;",Colors:"&amp;HC3&amp;",Items:"&amp;GS3&amp;",Flag:"&amp;CV3&amp;",HDFlag:"&amp;CHAR(34)&amp;E3&amp;CHAR(34)&amp;",type:"&amp;GP3&amp;", describe: "&amp;HI3&amp;", links: "&amp;HL3&amp;"},"</f>
        <v>{couname:"[ARG] Catamarca",year:"2011",region:"rgn_South America",Colors:["cl_BLU","cl_GRE","cl_RED","cl_YEL","cl_WHI"],Items:["5+Colo","lets09","startC","year00","allhor","2Bands","Horizo","Circle","Plants","HasSun","Unequa","Center","Humans","NO_BLA","001WHI","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links: "https://en.wikipedia.org/wiki/Flag_of_Catamarca"},</v>
      </c>
      <c r="HH3" s="44" t="str">
        <f>IF(P3&lt;&gt;"",CHAR(34)&amp;"\n"&amp;P3&amp;CHAR(34),CHAR(34)&amp;CHAR(34))</f>
        <v>"\nThe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v>
      </c>
      <c r="HI3" s="44" t="str">
        <f>IF(J3=0,CHAR(34)&amp;CHAR(34),HH3)</f>
        <v>"\nThe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v>
      </c>
      <c r="HJ3" s="44" t="str">
        <f>CHAR(34)&amp;O3&amp;CHAR(34)</f>
        <v>"2011"</v>
      </c>
      <c r="HL3" s="44" t="str">
        <f>CHAR(34)&amp;I3&amp;CHAR(34)</f>
        <v>"https://en.wikipedia.org/wiki/Flag_of_Catamarca"</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{"couname":"[ARG] Catamarca","year":"2011","region":"rgn_South America","Colors":["cl_BLU","cl_GRE","cl_RED","cl_YEL","cl_WHI"],"Items":["5+Colo","lets09","startC","year00","allhor","2Bands","Horizo","Circle","Plants","HasSun","Unequa","Center","Humans","NO_BLA","001WHI","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 "links": "https://en.wikipedia.org/wiki/Flag_of_Catamarca"},</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{"couname":"[ARG] Catamarca","year":"2011","region":"rgn_South America","Colors":["cl_BLU","cl_GRE","cl_RED","cl_YEL","cl_WHI"],"Items":["5+Colo","lets09","startC","year00","allhor","2Bands","Horizo","Circle","Plants","HasSun","Unequa","Center","Humans","NO_BLA","001WHI","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 "links": "https://en.wikipedia.org/wiki/Flag_of_Catamarca"},</v>
      </c>
      <c r="HO3" s="71">
        <v>45610</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-5</v>
      </c>
      <c r="IN3" s="69" t="str">
        <f>"http://mkweb.bcgsc.ca/color-summarizer/?url="&amp;D3&amp;"&amp;precision=low&amp;num_clusters="&amp;CG3&amp;"&amp;text=1"</f>
        <v>http://mkweb.bcgsc.ca/color-summarizer/?url=https://upload.wikimedia.org/wikipedia/commons/thumb/7/7b/Bandera_de_la_Provincia_de_Catamarca.svg/320px-Bandera_de_la_Provincia_de_Catamarca.svg.png&amp;precision=low&amp;num_clusters=5&amp;text=1</v>
      </c>
      <c r="IO3" s="44" t="str">
        <f>IF(HP3&lt;&gt;"",CHAR(34)&amp;"black"&amp;CHAR(34),"")</f>
        <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{"url":"http://mkweb.bcgsc.ca/color-summarizer/?url=https://upload.wikimedia.org/wikipedia/commons/thumb/7/7b/Bandera_de_la_Provincia_de_Catamarca.svg/320px-Bandera_de_la_Provincia_de_Catamarca.svg.png&amp;precision=low&amp;num_clusters=5&amp;text=1","name":"[ARG] Catamarca"},</v>
      </c>
      <c r="IY3" s="44">
        <v>1234</v>
      </c>
    </row>
    <row r="4" spans="1:259" s="44" customFormat="1" ht="38.4" customHeight="1" thickBot="1" x14ac:dyDescent="0.35">
      <c r="A4" s="38" t="s">
        <v>285</v>
      </c>
      <c r="B4" s="83"/>
      <c r="C4" s="39">
        <v>2</v>
      </c>
      <c r="D4" s="70" t="s">
        <v>286</v>
      </c>
      <c r="E4" s="40" t="s">
        <v>287</v>
      </c>
      <c r="F4" s="41" t="s">
        <v>163</v>
      </c>
      <c r="G4" s="42">
        <f>COUNTIF($A$1:$A$8405,A4)</f>
        <v>1</v>
      </c>
      <c r="H4" s="43"/>
      <c r="I4" s="59" t="s">
        <v>288</v>
      </c>
      <c r="J4" s="44" t="str">
        <f>""</f>
        <v/>
      </c>
      <c r="K4" s="45">
        <v>0</v>
      </c>
      <c r="L4" s="46">
        <v>0</v>
      </c>
      <c r="M4" s="46">
        <v>0</v>
      </c>
      <c r="N4" s="47"/>
      <c r="O4" s="74" t="s">
        <v>278</v>
      </c>
      <c r="P4" s="48" t="s">
        <v>289</v>
      </c>
      <c r="Q4" s="73">
        <v>1</v>
      </c>
      <c r="R4" s="49" t="s">
        <v>177</v>
      </c>
      <c r="S4" s="50">
        <v>3</v>
      </c>
      <c r="T4" s="51" t="s">
        <v>164</v>
      </c>
      <c r="U4" s="52" t="s">
        <v>164</v>
      </c>
      <c r="V4" s="52" t="s">
        <v>164</v>
      </c>
      <c r="W4" s="52" t="s">
        <v>165</v>
      </c>
      <c r="X4" s="52" t="s">
        <v>165</v>
      </c>
      <c r="Y4" s="52" t="s">
        <v>164</v>
      </c>
      <c r="Z4" s="52" t="s">
        <v>164</v>
      </c>
      <c r="AA4" s="52" t="s">
        <v>164</v>
      </c>
      <c r="AB4" s="52" t="s">
        <v>164</v>
      </c>
      <c r="AC4" s="52" t="s">
        <v>164</v>
      </c>
      <c r="AD4" s="52" t="s">
        <v>165</v>
      </c>
      <c r="AE4" s="52" t="s">
        <v>164</v>
      </c>
      <c r="AF4" s="53" t="s">
        <v>164</v>
      </c>
      <c r="AG4" s="53" t="s">
        <v>164</v>
      </c>
      <c r="AH4" s="53" t="s">
        <v>165</v>
      </c>
      <c r="AI4" s="53" t="s">
        <v>164</v>
      </c>
      <c r="AJ4" s="53" t="s">
        <v>164</v>
      </c>
      <c r="AK4" s="53" t="s">
        <v>164</v>
      </c>
      <c r="AL4" s="53" t="s">
        <v>164</v>
      </c>
      <c r="AM4" s="53" t="s">
        <v>164</v>
      </c>
      <c r="AN4" s="53" t="s">
        <v>165</v>
      </c>
      <c r="AO4" s="53" t="s">
        <v>164</v>
      </c>
      <c r="AP4" s="53" t="s">
        <v>164</v>
      </c>
      <c r="AQ4" s="53" t="s">
        <v>164</v>
      </c>
      <c r="AR4" s="53" t="s">
        <v>164</v>
      </c>
      <c r="AS4" s="53" t="s">
        <v>164</v>
      </c>
      <c r="AT4" s="54">
        <v>25</v>
      </c>
      <c r="AU4" s="53" t="s">
        <v>284</v>
      </c>
      <c r="AV4" s="53" t="str">
        <f>IF(LEFT(A4,1)="[",LEFT(A4,5)&amp;AU4&amp;A4,"")</f>
        <v>[ARG]Province[ARG] Chaco</v>
      </c>
      <c r="AW4" s="53" t="str">
        <f>C4&amp;A4</f>
        <v>2[ARG] Chaco</v>
      </c>
      <c r="AX4" s="55"/>
      <c r="AY4" s="55"/>
      <c r="AZ4" s="56" t="s">
        <v>155</v>
      </c>
      <c r="BA4" s="56"/>
      <c r="BB4" s="56"/>
      <c r="BC4" s="57"/>
      <c r="BD4" s="58" t="s">
        <v>167</v>
      </c>
      <c r="BE4" s="59"/>
      <c r="BF4" s="58" t="s">
        <v>153</v>
      </c>
      <c r="BG4" s="58" t="s">
        <v>159</v>
      </c>
      <c r="BH4" s="58" t="s">
        <v>152</v>
      </c>
      <c r="BI4" s="58"/>
      <c r="BJ4" s="58"/>
      <c r="BK4" s="59"/>
      <c r="BL4" s="58" t="s">
        <v>153</v>
      </c>
      <c r="BM4" s="58" t="s">
        <v>159</v>
      </c>
      <c r="BN4" s="58" t="s">
        <v>152</v>
      </c>
      <c r="BO4" s="58" t="s">
        <v>155</v>
      </c>
      <c r="BP4" s="58" t="s">
        <v>156</v>
      </c>
      <c r="BQ4" s="58"/>
      <c r="BR4" s="58"/>
      <c r="BS4" s="58"/>
      <c r="BT4" s="58"/>
      <c r="BU4" s="60"/>
      <c r="BV4" s="61"/>
      <c r="BW4" s="61">
        <v>0</v>
      </c>
      <c r="BX4" s="59"/>
      <c r="CB4" s="5"/>
      <c r="CC4" s="5"/>
      <c r="CD4" s="62">
        <v>0</v>
      </c>
      <c r="CE4" s="62">
        <v>0</v>
      </c>
      <c r="CF4" s="62" t="e">
        <f>COUNTIF([1]Sheet7!$B$2:'[1]Sheet7'!$B$100,Main!#REF!)</f>
        <v>#REF!</v>
      </c>
      <c r="CG4" s="75" cm="1">
        <f t="array" ref="CG4">SUMPRODUCT(--(LEN(TRIM(BL4:BT4))&gt;0))</f>
        <v>5</v>
      </c>
      <c r="CH4" s="53" t="str">
        <f>IF(CG4=2,"y","n")</f>
        <v>n</v>
      </c>
      <c r="CI4" s="53" t="str">
        <f>IF(CG4=3,"y","n")</f>
        <v>n</v>
      </c>
      <c r="CJ4" s="53" t="str">
        <f>IF(CG4=4,"y","n")</f>
        <v>n</v>
      </c>
      <c r="CK4" s="53" t="str">
        <f>IF(CG4&gt;4,"y","n")</f>
        <v>y</v>
      </c>
      <c r="CL4" s="53" t="str">
        <f>IF(S4=0,"y","n")</f>
        <v>n</v>
      </c>
      <c r="CM4" s="53" t="str">
        <f>IF(S4=2,"y","n")</f>
        <v>n</v>
      </c>
      <c r="CN4" s="53" t="str">
        <f>IF(S4=3,"y","n")</f>
        <v>y</v>
      </c>
      <c r="CO4" s="53" t="str">
        <f>IF(S4&gt;=4,"y","n")</f>
        <v>n</v>
      </c>
      <c r="CP4" s="53" t="str">
        <f>IF(AT4=0,"y","n")</f>
        <v>n</v>
      </c>
      <c r="CQ4" s="53" t="str">
        <f>IF(AT4=1,"y","n")</f>
        <v>n</v>
      </c>
      <c r="CR4" s="53" t="str">
        <f>IF(AT4=2,"y","n")</f>
        <v>n</v>
      </c>
      <c r="CS4" s="53" t="str">
        <f>IF(AT4&gt;=3,"y","n")</f>
        <v>y</v>
      </c>
      <c r="CT4" s="38" t="str">
        <f>CHAR(34)&amp;A4&amp;CHAR(34)</f>
        <v>"[ARG] Chaco"</v>
      </c>
      <c r="CU4" s="63" t="str">
        <f>CHAR(34)&amp;"rgn_"&amp;R4&amp;CHAR(34)</f>
        <v>"rgn_South America"</v>
      </c>
      <c r="CV4" s="44" t="str">
        <f>CHAR(34)&amp;D4&amp;CHAR(34)</f>
        <v>"https://upload.wikimedia.org/wikipedia/commons/thumb/3/33/Bandera_de_la_Provincia_del_Chaco.svg/640px-Bandera_de_la_Provincia_del_Chaco.svg.png"</v>
      </c>
      <c r="CW4" s="44" t="str">
        <f>IF(CH4="y",CHAR(34)&amp;CH$1&amp;CHAR(34)&amp;",","")</f>
        <v/>
      </c>
      <c r="CX4" s="44" t="str">
        <f>IF(CI4="y",CHAR(34)&amp;CI$1&amp;CHAR(34)&amp;",","")</f>
        <v/>
      </c>
      <c r="CY4" s="44" t="str">
        <f>IF(CJ4="y",CHAR(34)&amp;CJ$1&amp;CHAR(34)&amp;",","")</f>
        <v/>
      </c>
      <c r="CZ4" s="44" t="str">
        <f>IF(CK4="y",CHAR(34)&amp;CK$1&amp;CHAR(34)&amp;",","")</f>
        <v>"5+Colo",</v>
      </c>
      <c r="DA4" s="44" t="str">
        <f>IF(Q4&gt;1,CHAR(34)&amp;"words2"&amp;CHAR(34)&amp;",","")</f>
        <v/>
      </c>
      <c r="DB4" s="44" t="str">
        <f>IF(Q4&gt;2,CHAR(34)&amp;"words3"&amp;CHAR(34)&amp;",","")</f>
        <v/>
      </c>
      <c r="DC4" s="44" t="str">
        <f>IF(Q4=2,CHAR(34)&amp;"exact2"&amp;CHAR(34)&amp;",","")</f>
        <v/>
      </c>
      <c r="DD4" s="44"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"lets05",</v>
      </c>
      <c r="DE4" s="44"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"startC",</v>
      </c>
      <c r="DF4" s="44" t="str">
        <f>IFERROR(IF(SEARCH("tan",A4)&gt;0,CHAR(34)&amp;"withtn"&amp;CHAR(34)&amp;",",""),"")</f>
        <v/>
      </c>
      <c r="DG4" s="44" t="str">
        <f>IFERROR(IF(SEARCH("q",A4)&gt;0,CHAR(34)&amp;"with_q"&amp;CHAR(34)&amp;",",""),"")</f>
        <v/>
      </c>
      <c r="DH4" s="44" t="str">
        <f>IFERROR(IF(SEARCH("v",A4)&gt;0,CHAR(34)&amp;"with_v"&amp;CHAR(34)&amp;",",""),"")</f>
        <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"year00",</v>
      </c>
      <c r="DQ4" s="5" t="str">
        <f>IF(CC4="y",CHAR(34)&amp;"soviet"&amp;CHAR(34)&amp;",","")</f>
        <v/>
      </c>
      <c r="DR4" s="5" t="str">
        <f>IF(BY4="y",CHAR(34)&amp;"dgband"&amp;CHAR(34)&amp;",","")</f>
        <v/>
      </c>
      <c r="DS4" s="5" t="str">
        <f>IF(W4="y",IF(AND(V4="n",BY4&lt;&gt;"y"),CHAR(34)&amp;"allver"&amp;CHAR(34)&amp;",",""),"")</f>
        <v>"allver",</v>
      </c>
      <c r="DT4" s="5" t="str">
        <f>IF(V4="y",IF(AND(W4="n",BY4&lt;&gt;"y"),CHAR(34)&amp;"allhor"&amp;CHAR(34)&amp;",",""),"")</f>
        <v/>
      </c>
      <c r="DU4" s="5" t="str">
        <f>IF(BY4="y",IF(AND(W4="n",V4="n"),CHAR(34)&amp;"alldia"&amp;CHAR(34)&amp;",",""),"")</f>
        <v/>
      </c>
      <c r="DV4" s="44" t="str">
        <f>IF(IA4&lt;&gt;"",(IF(IA4="y",CHAR(34)&amp;"largec"&amp;CHAR(34)&amp;",",CHAR(34)&amp;"smallc"&amp;CHAR(34)&amp;",")),"")</f>
        <v/>
      </c>
      <c r="DW4" s="44" t="str">
        <f>IF(CL4="y",CHAR(34)&amp;CL$1&amp;CHAR(34)&amp;",","")</f>
        <v/>
      </c>
      <c r="DX4" s="44" t="str">
        <f>IF(CM4="y",CHAR(34)&amp;CM$1&amp;CHAR(34)&amp;",","")</f>
        <v/>
      </c>
      <c r="DY4" s="44" t="str">
        <f>IF(CN4="y",CHAR(34)&amp;CN$1&amp;CHAR(34)&amp;",","")</f>
        <v>"3Bands",</v>
      </c>
      <c r="DZ4" s="44" t="str">
        <f>IF(CO4="y",CHAR(34)&amp;CO$1&amp;CHAR(34)&amp;",","")</f>
        <v/>
      </c>
      <c r="EA4" s="44" t="str">
        <f>IF(T4="y",CHAR(34)&amp;T$1&amp;CHAR(34)&amp;",","")</f>
        <v/>
      </c>
      <c r="EB4" s="44" t="str">
        <f>IF(U4="y",CHAR(34)&amp;U$1&amp;CHAR(34)&amp;",","")</f>
        <v/>
      </c>
      <c r="EC4" s="44" t="str">
        <f>IF(V4="y",CHAR(34)&amp;V$1&amp;CHAR(34)&amp;",","")</f>
        <v/>
      </c>
      <c r="ED4" s="44" t="str">
        <f>IF(W4="y",CHAR(34)&amp;W$1&amp;CHAR(34)&amp;",","")</f>
        <v>"Vertic",</v>
      </c>
      <c r="EE4" s="44" t="str">
        <f>IF(X4="y",CHAR(34)&amp;X$1&amp;CHAR(34)&amp;",","")</f>
        <v>"Circle",</v>
      </c>
      <c r="EF4" s="44" t="str">
        <f>IF(AND(Y4&lt;&gt;"n",Y4&lt;&gt;""),CHAR(34)&amp;Y$1&amp;CHAR(34)&amp;",","")</f>
        <v/>
      </c>
      <c r="EG4" s="44" t="str">
        <f>IF(Z4="y",CHAR(34)&amp;Z$1&amp;CHAR(34)&amp;",","")</f>
        <v/>
      </c>
      <c r="EH4" s="44" t="str">
        <f>IF(AA4="y",CHAR(34)&amp;AA$1&amp;CHAR(34)&amp;",","")</f>
        <v/>
      </c>
      <c r="EI4" s="44" t="str">
        <f>IF(AB4="y",CHAR(34)&amp;AB$1&amp;CHAR(34)&amp;",","")</f>
        <v/>
      </c>
      <c r="EJ4" s="44" t="str">
        <f>IF(AC4="y",CHAR(34)&amp;AC$1&amp;CHAR(34)&amp;",","")</f>
        <v/>
      </c>
      <c r="EK4" s="44" t="str">
        <f>IF(AD4="y",CHAR(34)&amp;AD$1&amp;CHAR(34)&amp;",","")</f>
        <v>"HasSun",</v>
      </c>
      <c r="EL4" s="44" t="str">
        <f>IF(AE4="y",CHAR(34)&amp;AE$1&amp;CHAR(34)&amp;",","")</f>
        <v/>
      </c>
      <c r="EM4" s="44" t="str">
        <f>IF(AF4="y",CHAR(34)&amp;AF$1&amp;CHAR(34)&amp;",","")</f>
        <v/>
      </c>
      <c r="EN4" s="44" t="str">
        <f>IF(AG4="y",CHAR(34)&amp;AG$1&amp;CHAR(34)&amp;",","")</f>
        <v/>
      </c>
      <c r="EO4" s="44" t="str">
        <f>IF(AH4="y",CHAR(34)&amp;AH$1&amp;CHAR(34)&amp;",","")</f>
        <v>"Center",</v>
      </c>
      <c r="EP4" s="44" t="str">
        <f>IF(AI4="y",CHAR(34)&amp;AI$1&amp;CHAR(34)&amp;",","")</f>
        <v/>
      </c>
      <c r="EQ4" s="44" t="str">
        <f>IF(AJ4="y",CHAR(34)&amp;AJ$1&amp;CHAR(34)&amp;",","")</f>
        <v/>
      </c>
      <c r="ER4" s="44" t="str">
        <f>IF(AK4="y",CHAR(34)&amp;AK$1&amp;CHAR(34)&amp;",","")</f>
        <v/>
      </c>
      <c r="ES4" s="44" t="str">
        <f>IF(AL4="y",CHAR(34)&amp;AL$1&amp;CHAR(34)&amp;",","")</f>
        <v/>
      </c>
      <c r="ET4" s="44" t="str">
        <f>IF(AM4="y",CHAR(34)&amp;AM$1&amp;CHAR(34)&amp;",","")</f>
        <v/>
      </c>
      <c r="EU4" s="44" t="str">
        <f>IF(AN4="y",CHAR(34)&amp;AN$1&amp;CHAR(34)&amp;",","")</f>
        <v>"Humans",</v>
      </c>
      <c r="EV4" s="44" t="str">
        <f>IF(AO4="y",CHAR(34)&amp;AO$1&amp;CHAR(34)&amp;",","")</f>
        <v/>
      </c>
      <c r="EW4" s="44" t="str">
        <f>IF(AP4="y",CHAR(34)&amp;AP$1&amp;CHAR(34)&amp;",","")</f>
        <v/>
      </c>
      <c r="EX4" s="44" t="str">
        <f>IF(AQ4="y",CHAR(34)&amp;AQ$1&amp;CHAR(34)&amp;",","")</f>
        <v/>
      </c>
      <c r="EY4" s="44" t="str">
        <f>IF(AR4="y",CHAR(34)&amp;AR$1&amp;CHAR(34)&amp;",","")</f>
        <v/>
      </c>
      <c r="EZ4" s="44" t="str">
        <f>IF(AS4="y",CHAR(34)&amp;AS$1&amp;CHAR(34)&amp;",","")</f>
        <v/>
      </c>
      <c r="FA4" s="44" t="str">
        <f>IF(AT4&gt;0,CHAR(34)&amp;"sta"&amp;AZ4&amp;CHAR(34)&amp;",","")</f>
        <v>"staYEL",</v>
      </c>
      <c r="FB4" s="44" t="str">
        <f>IF(AND(AT4&gt;0,BA4&lt;&gt;""),CHAR(34)&amp;"sta"&amp;BA4&amp;CHAR(34)&amp;",","")</f>
        <v/>
      </c>
      <c r="FC4" s="44" t="str">
        <f>IF(AND(AT4&gt;0,BB4&lt;&gt;""),CHAR(34)&amp;"sta"&amp;BB4&amp;CHAR(34)&amp;",","")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"NO_RED",</v>
      </c>
      <c r="FH4" s="44" t="str">
        <f>IF(COUNTIF(BL4:BS4,"GRE")=0,CHAR(34)&amp;"NO_GRE"&amp;CHAR(34)&amp;",", "")</f>
        <v/>
      </c>
      <c r="FI4" s="44" t="str">
        <f>IF(COUNTIF(BL4:BT4,"YEL")=0,CHAR(34)&amp;"NO_YEL"&amp;CHAR(34)&amp;",", "")</f>
        <v/>
      </c>
      <c r="FJ4" s="44" t="str">
        <f>IF(COUNTIF(BL4:BT4,"BLA")=0,CHAR(34)&amp;"NO_BLA"&amp;CHAR(34)&amp;",", "")</f>
        <v>"NO_BLA",</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"001GRE",</v>
      </c>
      <c r="FR4" s="44" t="str">
        <f>IF(LEN(BG4)=3,CHAR(34)&amp;"002"&amp;BG4&amp;CHAR(34)&amp;",","")</f>
        <v>"002WHI",</v>
      </c>
      <c r="FS4" s="44" t="str">
        <f>IF(LEN(BH4)=3,CHAR(34)&amp;"003"&amp;BH4&amp;CHAR(34)&amp;",","")</f>
        <v>"003BLU",</v>
      </c>
      <c r="FT4" s="44" t="str">
        <f>CHAR(34)&amp;"myr"&amp;BD4&amp;CHAR(34)&amp;","</f>
        <v>"myrEQ",</v>
      </c>
      <c r="FU4" s="44" t="str">
        <f>IF(AY4="y",CHAR(34)&amp;"island"&amp;CHAR(34)&amp;",","")</f>
        <v/>
      </c>
      <c r="FV4" s="44" t="str">
        <f>IF(BZ4="y",CHAR(34)&amp;"landlo"&amp;CHAR(34)&amp;",","")</f>
        <v/>
      </c>
      <c r="FW4" s="44" t="str">
        <f>IF(CA4="y",CHAR(34)&amp;"eunion"&amp;CHAR(34)&amp;",","")</f>
        <v/>
      </c>
      <c r="FX4" s="44" t="str">
        <f>SUBSTITUTE(IFERROR(SEARCH("[",A4),IFERROR(IF(AND(CA4&lt;&gt;"y",SEARCH("Europe",R4)&gt;0),CHAR(34)&amp;"noeuni"&amp;CHAR(34)&amp;",",""),"")),"1","")</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C4" s="44" t="str">
        <f>IFERROR(IF(SEARCH("Portuguese",CB4)&gt;0,CHAR(34)&amp;"portug"&amp;CHAR(34)&amp;",",""),"")</f>
        <v/>
      </c>
      <c r="GD4" s="44" t="str">
        <f>IFERROR(IF(SEARCH("German",CB4)&gt;0,CHAR(34)&amp;"german"&amp;CHAR(34)&amp;",",""),"")</f>
        <v/>
      </c>
      <c r="GE4" s="44" t="str">
        <f>IFERROR(IF(SEARCH("Dutch",CB4)&gt;0,CHAR(34)&amp;"dutchs"&amp;CHAR(34)&amp;",",""),"")</f>
        <v/>
      </c>
      <c r="GF4" s="44" t="str">
        <f>IFERROR(IF(SEARCH("Histor",AU4)&gt;0,CHAR(34)&amp;"histor"&amp;CHAR(34)&amp;",",""),"")</f>
        <v/>
      </c>
      <c r="GG4" s="44" t="str">
        <f>IF(BU4="y",CHAR(34)&amp;"unjack"&amp;CHAR(34)&amp;",","")</f>
        <v/>
      </c>
      <c r="GH4" s="44" t="str">
        <f>IF(CD4=1,CHAR(34)&amp;"southc"&amp;CHAR(34)&amp;",","")</f>
        <v/>
      </c>
      <c r="GI4" s="44" t="str">
        <f>IF(CE4=1,CHAR(34)&amp;"hasmap"&amp;CHAR(34)&amp;",","")</f>
        <v/>
      </c>
      <c r="GJ4" s="44" t="str">
        <f>IF(CP4="y",CHAR(34)&amp;CP$1&amp;CHAR(34)&amp;",","")</f>
        <v/>
      </c>
      <c r="GK4" s="44" t="str">
        <f>IF(GJ4="",CHAR(34)&amp;"HasSta"&amp;CHAR(34)&amp;",","")</f>
        <v>"HasSta",</v>
      </c>
      <c r="GL4" s="44" t="str">
        <f>IF(CQ4="y",CHAR(34)&amp;CQ$1&amp;CHAR(34)&amp;",","")</f>
        <v/>
      </c>
      <c r="GM4" s="44" t="str">
        <f>IF(CR4="y",CHAR(34)&amp;CR$1&amp;CHAR(34)&amp;",","")</f>
        <v/>
      </c>
      <c r="GN4" s="44" t="str">
        <f>IF(CS4="y",CHAR(34)&amp;CS$1&amp;CHAR(34)&amp;",","")</f>
        <v>"3+Star",</v>
      </c>
      <c r="GP4" s="44" t="str">
        <f>CHAR(34)&amp;AU4&amp;CHAR(34)</f>
        <v>"Province"</v>
      </c>
      <c r="GS4" s="44" t="str">
        <f>SUBSTITUTE("["&amp;_xlfn.CONCAT(CW4:GN4)&amp;"]",",]","]")</f>
        <v>["5+Colo","lets05","startC","year00","allver","3Bands","Vertic","Circle","HasSun","Center","Humans","staYEL","NO_RED","NO_BLA","001GRE","002WHI","003BLU","myrEQ","HasSta","3+Star"]</v>
      </c>
      <c r="GT4" s="44" t="str">
        <f>IF(BL4&lt;&gt;"",CHAR(34)&amp;"cl_"&amp;BL4&amp;CHAR(34)&amp;",","")</f>
        <v>"cl_GRE",</v>
      </c>
      <c r="GU4" s="44" t="str">
        <f>IF(BM4&lt;&gt;"",CHAR(34)&amp;"cl_"&amp;BM4&amp;CHAR(34)&amp;",","")</f>
        <v>"cl_WHI",</v>
      </c>
      <c r="GV4" s="44" t="str">
        <f>IF(BN4&lt;&gt;"",CHAR(34)&amp;"cl_"&amp;BN4&amp;CHAR(34)&amp;",","")</f>
        <v>"cl_BLU",</v>
      </c>
      <c r="GW4" s="44" t="str">
        <f>IF(BO4&lt;&gt;"",CHAR(34)&amp;"cl_"&amp;BO4&amp;CHAR(34)&amp;",","")</f>
        <v>"cl_YEL",</v>
      </c>
      <c r="GX4" s="44" t="str">
        <f>IF(BP4&lt;&gt;"",CHAR(34)&amp;"cl_"&amp;BP4&amp;CHAR(34)&amp;",","")</f>
        <v>"cl_ORA",</v>
      </c>
      <c r="GY4" s="44" t="str">
        <f>IF(BQ4&lt;&gt;"",CHAR(34)&amp;"cl_"&amp;BQ4&amp;CHAR(34)&amp;",","")</f>
        <v/>
      </c>
      <c r="GZ4" s="44" t="str">
        <f>IF(BR4&lt;&gt;"",CHAR(34)&amp;"cl_"&amp;BR4&amp;CHAR(34)&amp;",","")</f>
        <v/>
      </c>
      <c r="HA4" s="44" t="str">
        <f>IF(BS4&lt;&gt;"",CHAR(34)&amp;"cl_"&amp;BS4&amp;CHAR(34)&amp;",","")</f>
        <v/>
      </c>
      <c r="HB4" s="44" t="str">
        <f>IF(BT4&lt;&gt;"",CHAR(34)&amp;"cl_"&amp;BT4&amp;CHAR(34)&amp;",","")</f>
        <v/>
      </c>
      <c r="HC4" s="44" t="str">
        <f>SUBSTITUTE("["&amp;_xlfn.CONCAT(GT4:HB4)&amp;"]",",]","]")</f>
        <v>["cl_GRE","cl_WHI","cl_BLU","cl_YEL","cl_ORA"]</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links: "https://es.wikipedia.org/wiki/Bandera_de_la_provincia_del_Chaco"},</v>
      </c>
      <c r="HG4" s="66" t="str">
        <f>"{couname:"&amp;CT4&amp;(IF(HK4&lt;&gt;"",",subtype:"&amp;CHAR(34)&amp;HK4&amp;CHAR(34),""))&amp;",year:"&amp;HJ4&amp;",region:"&amp;CU4&amp;",Colors:"&amp;HC4&amp;",Items:"&amp;GS4&amp;",Flag:"&amp;CV4&amp;",HDFlag:"&amp;CHAR(34)&amp;E4&amp;CHAR(34)&amp;",type:"&amp;GP4&amp;", describe: "&amp;HI4&amp;", links: "&amp;HL4&amp;"},"</f>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links: "https://es.wikipedia.org/wiki/Bandera_de_la_provincia_del_Chaco"},</v>
      </c>
      <c r="HH4" s="44" t="str">
        <f>IF(P4&lt;&gt;"",CHAR(34)&amp;"\n"&amp;P4&amp;CHAR(34),CHAR(34)&amp;CHAR(34))</f>
        <v>"\nIts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v>
      </c>
      <c r="HI4" s="44" t="str">
        <f>IF(J4=0,CHAR(34)&amp;CHAR(34),HH4)</f>
        <v>"\nIts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v>
      </c>
      <c r="HJ4" s="44" t="str">
        <f>CHAR(34)&amp;O4&amp;CHAR(34)</f>
        <v>"2007 "</v>
      </c>
      <c r="HL4" s="44" t="str">
        <f>CHAR(34)&amp;I4&amp;CHAR(34)</f>
        <v>"https://es.wikipedia.org/wiki/Bandera_de_la_provincia_del_Chaco"</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 "links": "https://es.wikipedia.org/wiki/Bandera_de_la_provincia_del_Chaco"},</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 "links": "https://es.wikipedia.org/wiki/Bandera_de_la_provincia_del_Chaco"},</v>
      </c>
      <c r="HO4" s="71"/>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
      </c>
      <c r="HT4" s="44" t="str" cm="1">
        <f t="array" ref="HT4">IF(_xlfn.TEXTJOIN(", ", TRUE, IF(ISNUMBER(SEARCH("YEL", BL4:BT4)), COLUMN(BL4:BT4) - COLUMN(BL4) + 1, ""))&lt;&gt;"","YEL","")</f>
        <v>YEL</v>
      </c>
      <c r="HU4" s="44" t="str" cm="1">
        <f t="array" ref="HU4">IF(_xlfn.TEXTJOIN(", ", TRUE, IF(ISNUMBER(SEARCH("ORA", BL4:BT4)), COLUMN(BL4:BT4) - COLUMN(BL4) + 1, ""))&lt;&gt;"","ORA","")</f>
        <v>ORA</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L4" s="44">
        <f>SUM(IC4:IK4)</f>
        <v>0</v>
      </c>
      <c r="IM4" s="42">
        <f>COUNTIF(IC4:IK4,"&gt;0")-CG4</f>
        <v>-5</v>
      </c>
      <c r="IN4" s="69" t="str">
        <f>"http://mkweb.bcgsc.ca/color-summarizer/?url="&amp;D4&amp;"&amp;precision=low&amp;num_clusters="&amp;CG4&amp;"&amp;text=1"</f>
        <v>http://mkweb.bcgsc.ca/color-summarizer/?url=https://upload.wikimedia.org/wikipedia/commons/thumb/3/33/Bandera_de_la_Provincia_del_Chaco.svg/640px-Bandera_de_la_Provincia_del_Chaco.svg.png&amp;precision=low&amp;num_clusters=5&amp;text=1</v>
      </c>
      <c r="IO4" s="44" t="str">
        <f>IF(HP4&lt;&gt;"",CHAR(34)&amp;"black"&amp;CHAR(34),"")</f>
        <v/>
      </c>
      <c r="IP4" s="44" t="str">
        <f>IF(HQ4&lt;&gt;"",CHAR(34)&amp;"blue"&amp;CHAR(34),"")</f>
        <v>"blue"</v>
      </c>
      <c r="IQ4" s="44" t="str">
        <f>IF(HR4&lt;&gt;"",CHAR(34)&amp;"green"&amp;CHAR(34),"")</f>
        <v>"green"</v>
      </c>
      <c r="IR4" s="44" t="str">
        <f>IF(HS4&lt;&gt;"",CHAR(34)&amp;"red"&amp;CHAR(34),"")</f>
        <v/>
      </c>
      <c r="IS4" s="44" t="str">
        <f>IF(HT4&lt;&gt;"",CHAR(34)&amp;"yellow"&amp;CHAR(34),"")</f>
        <v>"yellow"</v>
      </c>
      <c r="IT4" s="44" t="str">
        <f>IF(HU4&lt;&gt;"",CHAR(34)&amp;"orange"&amp;CHAR(34),"")</f>
        <v>"orange"</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{"url":"http://mkweb.bcgsc.ca/color-summarizer/?url=https://upload.wikimedia.org/wikipedia/commons/thumb/3/33/Bandera_de_la_Provincia_del_Chaco.svg/640px-Bandera_de_la_Provincia_del_Chaco.svg.png&amp;precision=low&amp;num_clusters=5&amp;text=1","name":"[ARG] Chaco"},</v>
      </c>
      <c r="IY4" s="44">
        <v>283</v>
      </c>
    </row>
    <row r="5" spans="1:259" s="44" customFormat="1" ht="38.4" customHeight="1" thickBot="1" x14ac:dyDescent="0.35">
      <c r="A5" s="38" t="s">
        <v>609</v>
      </c>
      <c r="B5" s="83"/>
      <c r="C5" s="39">
        <v>2</v>
      </c>
      <c r="D5" s="70" t="s">
        <v>610</v>
      </c>
      <c r="E5" s="40" t="s">
        <v>611</v>
      </c>
      <c r="F5" s="41" t="s">
        <v>163</v>
      </c>
      <c r="G5" s="42">
        <f>COUNTIF($A$1:$A$8405,A5)</f>
        <v>1</v>
      </c>
      <c r="H5" s="43"/>
      <c r="I5" s="59" t="s">
        <v>612</v>
      </c>
      <c r="J5" s="44" t="str">
        <f>""</f>
        <v/>
      </c>
      <c r="K5" s="45"/>
      <c r="L5" s="46"/>
      <c r="M5" s="46"/>
      <c r="N5" s="47"/>
      <c r="O5" s="74">
        <v>2004</v>
      </c>
      <c r="P5" s="48" t="s">
        <v>613</v>
      </c>
      <c r="Q5" s="73">
        <v>1</v>
      </c>
      <c r="R5" s="49" t="str">
        <f>_xlfn.XLOOKUP(LEFT(A5,5),[1]CODES!$D$2:$D$244,[1]CODES!$B$2:$B$244)</f>
        <v>South America</v>
      </c>
      <c r="S5" s="50">
        <v>7</v>
      </c>
      <c r="T5" s="51" t="s">
        <v>165</v>
      </c>
      <c r="U5" s="52" t="s">
        <v>164</v>
      </c>
      <c r="V5" s="52" t="s">
        <v>165</v>
      </c>
      <c r="W5" s="52" t="s">
        <v>164</v>
      </c>
      <c r="X5" s="52" t="s">
        <v>165</v>
      </c>
      <c r="Y5" s="52" t="s">
        <v>164</v>
      </c>
      <c r="Z5" s="52" t="s">
        <v>164</v>
      </c>
      <c r="AA5" s="52" t="s">
        <v>165</v>
      </c>
      <c r="AB5" s="52" t="s">
        <v>164</v>
      </c>
      <c r="AC5" s="52" t="s">
        <v>164</v>
      </c>
      <c r="AD5" s="52" t="s">
        <v>165</v>
      </c>
      <c r="AE5" s="52" t="s">
        <v>164</v>
      </c>
      <c r="AF5" s="53" t="s">
        <v>164</v>
      </c>
      <c r="AG5" s="53" t="s">
        <v>164</v>
      </c>
      <c r="AH5" s="53" t="s">
        <v>165</v>
      </c>
      <c r="AI5" s="53" t="s">
        <v>164</v>
      </c>
      <c r="AJ5" s="53" t="s">
        <v>164</v>
      </c>
      <c r="AK5" s="53" t="s">
        <v>164</v>
      </c>
      <c r="AL5" s="53" t="s">
        <v>164</v>
      </c>
      <c r="AM5" s="53" t="s">
        <v>165</v>
      </c>
      <c r="AN5" s="53" t="s">
        <v>164</v>
      </c>
      <c r="AO5" s="53" t="s">
        <v>165</v>
      </c>
      <c r="AP5" s="53" t="s">
        <v>164</v>
      </c>
      <c r="AQ5" s="53" t="s">
        <v>164</v>
      </c>
      <c r="AR5" s="53" t="s">
        <v>164</v>
      </c>
      <c r="AS5" s="53" t="s">
        <v>164</v>
      </c>
      <c r="AT5" s="54">
        <v>0</v>
      </c>
      <c r="AU5" s="53" t="s">
        <v>284</v>
      </c>
      <c r="AV5" s="53" t="str">
        <f>IF(LEFT(A5,1)="[",LEFT(A5,5)&amp;AU5&amp;A5,"")</f>
        <v>[ARG]Province[ARG] Chubut</v>
      </c>
      <c r="AW5" s="53" t="str">
        <f>C5&amp;A5</f>
        <v>2[ARG] Chubut</v>
      </c>
      <c r="AX5" s="55"/>
      <c r="AY5" s="55"/>
      <c r="AZ5" s="56" t="s">
        <v>234</v>
      </c>
      <c r="BA5" s="56" t="s">
        <v>234</v>
      </c>
      <c r="BB5" s="56"/>
      <c r="BC5" s="57"/>
      <c r="BD5" s="58" t="s">
        <v>152</v>
      </c>
      <c r="BE5" s="59"/>
      <c r="BF5" s="58" t="s">
        <v>152</v>
      </c>
      <c r="BG5" s="58" t="s">
        <v>155</v>
      </c>
      <c r="BH5" s="58" t="s">
        <v>152</v>
      </c>
      <c r="BI5" s="58"/>
      <c r="BJ5" s="58"/>
      <c r="BK5" s="59"/>
      <c r="BL5" s="58" t="s">
        <v>234</v>
      </c>
      <c r="BM5" s="58" t="s">
        <v>152</v>
      </c>
      <c r="BN5" s="58" t="s">
        <v>234</v>
      </c>
      <c r="BO5" s="58" t="s">
        <v>234</v>
      </c>
      <c r="BP5" s="58" t="s">
        <v>155</v>
      </c>
      <c r="BQ5" s="58" t="s">
        <v>234</v>
      </c>
      <c r="BR5" s="58" t="s">
        <v>234</v>
      </c>
      <c r="BS5" s="58" t="s">
        <v>234</v>
      </c>
      <c r="BT5" s="58" t="s">
        <v>159</v>
      </c>
      <c r="BU5" s="60"/>
      <c r="BV5" s="61"/>
      <c r="BW5" s="61">
        <v>0</v>
      </c>
      <c r="BX5" s="59"/>
      <c r="BY5" s="44" t="s">
        <v>164</v>
      </c>
      <c r="CB5" s="5"/>
      <c r="CC5" s="5"/>
      <c r="CD5" s="62">
        <v>0</v>
      </c>
      <c r="CE5" s="62">
        <v>0</v>
      </c>
      <c r="CF5" s="62" t="e">
        <f>COUNTIF([1]Sheet7!$B$2:'[1]Sheet7'!$B$100,Main!#REF!)</f>
        <v>#REF!</v>
      </c>
      <c r="CG5" s="75" cm="1">
        <f t="array" ref="CG5">SUMPRODUCT(--(LEN(TRIM(BL5:BT5))&gt;0))</f>
        <v>3</v>
      </c>
      <c r="CH5" s="53" t="str">
        <f>IF(CG5=2,"y","n")</f>
        <v>n</v>
      </c>
      <c r="CI5" s="53" t="str">
        <f>IF(CG5=3,"y","n")</f>
        <v>y</v>
      </c>
      <c r="CJ5" s="53" t="str">
        <f>IF(CG5=4,"y","n")</f>
        <v>n</v>
      </c>
      <c r="CK5" s="53" t="str">
        <f>IF(CG5&gt;4,"y","n")</f>
        <v>n</v>
      </c>
      <c r="CL5" s="53" t="str">
        <f>IF(S5=0,"y","n")</f>
        <v>n</v>
      </c>
      <c r="CM5" s="53" t="str">
        <f>IF(S5=2,"y","n")</f>
        <v>n</v>
      </c>
      <c r="CN5" s="53" t="str">
        <f>IF(S5=3,"y","n")</f>
        <v>n</v>
      </c>
      <c r="CO5" s="53" t="str">
        <f>IF(S5&gt;=4,"y","n")</f>
        <v>y</v>
      </c>
      <c r="CP5" s="53" t="str">
        <f>IF(AT5=0,"y","n")</f>
        <v>y</v>
      </c>
      <c r="CQ5" s="53" t="str">
        <f>IF(AT5=1,"y","n")</f>
        <v>n</v>
      </c>
      <c r="CR5" s="53" t="str">
        <f>IF(AT5=2,"y","n")</f>
        <v>n</v>
      </c>
      <c r="CS5" s="53" t="str">
        <f>IF(AT5&gt;=3,"y","n")</f>
        <v>n</v>
      </c>
      <c r="CT5" s="38" t="str">
        <f>CHAR(34)&amp;A5&amp;CHAR(34)</f>
        <v>"[ARG] Chubut"</v>
      </c>
      <c r="CU5" s="63" t="str">
        <f>CHAR(34)&amp;"rgn_"&amp;R5&amp;CHAR(34)</f>
        <v>"rgn_South America"</v>
      </c>
      <c r="CV5" s="44" t="str">
        <f>CHAR(34)&amp;D5&amp;CHAR(34)</f>
        <v>"https://upload.wikimedia.org/wikipedia/commons/thumb/8/88/Bandera_de_la_Provincia_del_Chubut.svg/320px-Bandera_de_la_Provincia_del_Chubut.svg.png"</v>
      </c>
      <c r="CW5" s="44" t="str">
        <f>IF(CH5="y",CHAR(34)&amp;CH$1&amp;CHAR(34)&amp;",","")</f>
        <v/>
      </c>
      <c r="CX5" s="44" t="str">
        <f>IF(CI5="y",CHAR(34)&amp;CI$1&amp;CHAR(34)&amp;",","")</f>
        <v>"3Color",</v>
      </c>
      <c r="CY5" s="44" t="str">
        <f>IF(CJ5="y",CHAR(34)&amp;CJ$1&amp;CHAR(34)&amp;",","")</f>
        <v/>
      </c>
      <c r="CZ5" s="44" t="str">
        <f>IF(CK5="y",CHAR(34)&amp;CK$1&amp;CHAR(34)&amp;",","")</f>
        <v/>
      </c>
      <c r="DA5" s="44" t="str">
        <f>IF(Q5&gt;1,CHAR(34)&amp;"words2"&amp;CHAR(34)&amp;",","")</f>
        <v/>
      </c>
      <c r="DB5" s="44" t="str">
        <f>IF(Q5&gt;2,CHAR(34)&amp;"words3"&amp;CHAR(34)&amp;",","")</f>
        <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"lets06",</v>
      </c>
      <c r="DE5" s="44" t="str">
        <f>CHAR(34)&amp;"start"&amp;IFERROR(LEFT(SUBSTITUTE(A5,"["&amp;MID(A5,FIND("[",A5)+1,FIND("]",A5)-FIND("[",A5)-1)&amp;"] ",""),1),LEFT(A5,1))&amp;CHAR(34)&amp;","</f>
        <v>"startC",</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"LUELHI",</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
      </c>
      <c r="DP5" s="5" t="str">
        <f>IF(AND(ISNUMBER(SEARCH("20", O5)), ISERROR(SEARCH("1920", O5))), CHAR(34)&amp;"year00"&amp;CHAR(34)&amp;",", "")</f>
        <v>"year00",</v>
      </c>
      <c r="DQ5" s="5" t="str">
        <f>IF(CC5="y",CHAR(34)&amp;"soviet"&amp;CHAR(34)&amp;",","")</f>
        <v/>
      </c>
      <c r="DR5" s="5" t="str">
        <f>IF(BY5="y",CHAR(34)&amp;"dgband"&amp;CHAR(34)&amp;",","")</f>
        <v/>
      </c>
      <c r="DS5" s="5" t="str">
        <f>IF(W5="y",IF(AND(V5="n",BY5&lt;&gt;"y"),CHAR(34)&amp;"allver"&amp;CHAR(34)&amp;",",""),"")</f>
        <v/>
      </c>
      <c r="DT5" s="5" t="str">
        <f>IF(V5="y",IF(AND(W5="n",BY5&lt;&gt;"y"),CHAR(34)&amp;"allhor"&amp;CHAR(34)&amp;",",""),"")</f>
        <v>"allhor",</v>
      </c>
      <c r="DU5" s="5" t="str">
        <f>IF(BY5="y",IF(AND(W5="n",V5="n"),CHAR(34)&amp;"alldia"&amp;CHAR(34)&amp;",",""),"")</f>
        <v/>
      </c>
      <c r="DW5" s="44" t="str">
        <f>IF(CL5="y",CHAR(34)&amp;CL$1&amp;CHAR(34)&amp;",","")</f>
        <v/>
      </c>
      <c r="DX5" s="44" t="str">
        <f>IF(CM5="y",CHAR(34)&amp;CM$1&amp;CHAR(34)&amp;",","")</f>
        <v/>
      </c>
      <c r="DY5" s="44" t="str">
        <f>IF(CN5="y",CHAR(34)&amp;CN$1&amp;CHAR(34)&amp;",","")</f>
        <v/>
      </c>
      <c r="DZ5" s="44" t="str">
        <f>IF(CO5="y",CHAR(34)&amp;CO$1&amp;CHAR(34)&amp;",","")</f>
        <v>"4+Band",</v>
      </c>
      <c r="EA5" s="44" t="str">
        <f>IF(T5="y",CHAR(34)&amp;T$1&amp;CHAR(34)&amp;",","")</f>
        <v>"Diagon",</v>
      </c>
      <c r="EB5" s="44" t="str">
        <f>IF(U5="y",CHAR(34)&amp;U$1&amp;CHAR(34)&amp;",","")</f>
        <v/>
      </c>
      <c r="EC5" s="44" t="str">
        <f>IF(V5="y",CHAR(34)&amp;V$1&amp;CHAR(34)&amp;",","")</f>
        <v>"Horizo",</v>
      </c>
      <c r="ED5" s="44" t="str">
        <f>IF(W5="y",CHAR(34)&amp;W$1&amp;CHAR(34)&amp;",","")</f>
        <v/>
      </c>
      <c r="EE5" s="44" t="str">
        <f>IF(X5="y",CHAR(34)&amp;X$1&amp;CHAR(34)&amp;",","")</f>
        <v>"Circle",</v>
      </c>
      <c r="EF5" s="44" t="str">
        <f>IF(AND(Y5&lt;&gt;"n",Y5&lt;&gt;""),CHAR(34)&amp;Y$1&amp;CHAR(34)&amp;",","")</f>
        <v/>
      </c>
      <c r="EG5" s="44" t="str">
        <f>IF(Z5="y",CHAR(34)&amp;Z$1&amp;CHAR(34)&amp;",","")</f>
        <v/>
      </c>
      <c r="EH5" s="44" t="str">
        <f>IF(AA5="y",CHAR(34)&amp;AA$1&amp;CHAR(34)&amp;",","")</f>
        <v>"Plants",</v>
      </c>
      <c r="EI5" s="44" t="str">
        <f>IF(AB5="y",CHAR(34)&amp;AB$1&amp;CHAR(34)&amp;",","")</f>
        <v/>
      </c>
      <c r="EJ5" s="44" t="str">
        <f>IF(AC5="y",CHAR(34)&amp;AC$1&amp;CHAR(34)&amp;",","")</f>
        <v/>
      </c>
      <c r="EK5" s="44" t="str">
        <f>IF(AD5="y",CHAR(34)&amp;AD$1&amp;CHAR(34)&amp;",","")</f>
        <v>"HasSun",</v>
      </c>
      <c r="EL5" s="44" t="str">
        <f>IF(AE5="y",CHAR(34)&amp;AE$1&amp;CHAR(34)&amp;",","")</f>
        <v/>
      </c>
      <c r="EM5" s="44" t="str">
        <f>IF(AF5="y",CHAR(34)&amp;AF$1&amp;CHAR(34)&amp;",","")</f>
        <v/>
      </c>
      <c r="EN5" s="44" t="str">
        <f>IF(AG5="y",CHAR(34)&amp;AG$1&amp;CHAR(34)&amp;",","")</f>
        <v/>
      </c>
      <c r="EO5" s="44" t="str">
        <f>IF(AH5="y",CHAR(34)&amp;AH$1&amp;CHAR(34)&amp;",","")</f>
        <v>"Center",</v>
      </c>
      <c r="EP5" s="44" t="str">
        <f>IF(AI5="y",CHAR(34)&amp;AI$1&amp;CHAR(34)&amp;",","")</f>
        <v/>
      </c>
      <c r="EQ5" s="44" t="str">
        <f>IF(AJ5="y",CHAR(34)&amp;AJ$1&amp;CHAR(34)&amp;",","")</f>
        <v/>
      </c>
      <c r="ER5" s="44" t="str">
        <f>IF(AK5="y",CHAR(34)&amp;AK$1&amp;CHAR(34)&amp;",","")</f>
        <v/>
      </c>
      <c r="ES5" s="44" t="str">
        <f>IF(AL5="y",CHAR(34)&amp;AL$1&amp;CHAR(34)&amp;",","")</f>
        <v/>
      </c>
      <c r="ET5" s="44" t="str">
        <f>IF(AM5="y",CHAR(34)&amp;AM$1&amp;CHAR(34)&amp;",","")</f>
        <v>"Geogrh",</v>
      </c>
      <c r="EU5" s="44" t="str">
        <f>IF(AN5="y",CHAR(34)&amp;AN$1&amp;CHAR(34)&amp;",","")</f>
        <v/>
      </c>
      <c r="EV5" s="44" t="str">
        <f>IF(AO5="y",CHAR(34)&amp;AO$1&amp;CHAR(34)&amp;",","")</f>
        <v>"Builds",</v>
      </c>
      <c r="EW5" s="44" t="str">
        <f>IF(AP5="y",CHAR(34)&amp;AP$1&amp;CHAR(34)&amp;",","")</f>
        <v/>
      </c>
      <c r="EX5" s="44" t="str">
        <f>IF(AQ5="y",CHAR(34)&amp;AQ$1&amp;CHAR(34)&amp;",","")</f>
        <v/>
      </c>
      <c r="EY5" s="44" t="str">
        <f>IF(AR5="y",CHAR(34)&amp;AR$1&amp;CHAR(34)&amp;",","")</f>
        <v/>
      </c>
      <c r="EZ5" s="44" t="str">
        <f>IF(AS5="y",CHAR(34)&amp;AS$1&amp;CHAR(34)&amp;",","")</f>
        <v/>
      </c>
      <c r="FA5" s="44" t="str">
        <f>IF(AT5&gt;0,CHAR(34)&amp;"sta"&amp;AZ5&amp;CHAR(34)&amp;",","")</f>
        <v/>
      </c>
      <c r="FB5" s="44" t="str">
        <f>IF(AND(AT5&gt;0,BA5&lt;&gt;""),CHAR(34)&amp;"sta"&amp;BA5&amp;CHAR(34)&amp;",","")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"NO_RED",</v>
      </c>
      <c r="FH5" s="44" t="str">
        <f>IF(COUNTIF(BL5:BS5,"GRE")=0,CHAR(34)&amp;"NO_GRE"&amp;CHAR(34)&amp;",", "")</f>
        <v>"NO_GRE",</v>
      </c>
      <c r="FI5" s="44" t="str">
        <f>IF(COUNTIF(BL5:BT5,"YEL")=0,CHAR(34)&amp;"NO_YEL"&amp;CHAR(34)&amp;",", "")</f>
        <v/>
      </c>
      <c r="FJ5" s="44" t="str">
        <f>IF(COUNTIF(BL5:BT5,"BLA")=0,CHAR(34)&amp;"NO_BLA"&amp;CHAR(34)&amp;",", "")</f>
        <v>"NO_BLA",</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"001BLU",</v>
      </c>
      <c r="FR5" s="44" t="str">
        <f>IF(LEN(BG5)=3,CHAR(34)&amp;"002"&amp;BG5&amp;CHAR(34)&amp;",","")</f>
        <v>"002YEL",</v>
      </c>
      <c r="FS5" s="44" t="str">
        <f>IF(LEN(BH5)=3,CHAR(34)&amp;"003"&amp;BH5&amp;CHAR(34)&amp;",","")</f>
        <v>"003BLU",</v>
      </c>
      <c r="FT5" s="44" t="str">
        <f>CHAR(34)&amp;"myr"&amp;BD5&amp;CHAR(34)&amp;","</f>
        <v>"myrBLU",</v>
      </c>
      <c r="FU5" s="44" t="str">
        <f>IF(AY5="y",CHAR(34)&amp;"island"&amp;CHAR(34)&amp;",","")</f>
        <v/>
      </c>
      <c r="FV5" s="44" t="str">
        <f>IF(BZ5="y",CHAR(34)&amp;"landlo"&amp;CHAR(34)&amp;",","")</f>
        <v/>
      </c>
      <c r="FW5" s="44" t="str">
        <f>IF(CA5="y",CHAR(34)&amp;"eunion"&amp;CHAR(34)&amp;",","")</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E5" s="44" t="str">
        <f>IFERROR(IF(SEARCH("Dutch",CB5)&gt;0,CHAR(34)&amp;"dutchs"&amp;CHAR(34)&amp;",",""),"")</f>
        <v/>
      </c>
      <c r="GF5" s="44" t="str">
        <f>IFERROR(IF(SEARCH("Historical",AU5)&gt;0,CHAR(34)&amp;"histor"&amp;CHAR(34)&amp;",",""),"")</f>
        <v/>
      </c>
      <c r="GG5" s="44" t="str">
        <f>IF(BU5="y",CHAR(34)&amp;"unjack"&amp;CHAR(34)&amp;",","")</f>
        <v/>
      </c>
      <c r="GH5" s="44" t="str">
        <f>IF(CD5=1,CHAR(34)&amp;"southc"&amp;CHAR(34)&amp;",","")</f>
        <v/>
      </c>
      <c r="GI5" s="44" t="str">
        <f>IF(CE5=1,CHAR(34)&amp;"hasmap"&amp;CHAR(34)&amp;",","")</f>
        <v/>
      </c>
      <c r="GJ5" s="44" t="str">
        <f>IF(CP5="y",CHAR(34)&amp;CP$1&amp;CHAR(34)&amp;",","")</f>
        <v>"NoStar",</v>
      </c>
      <c r="GK5" s="44" t="str">
        <f>IF(GJ5="",CHAR(34)&amp;"HasSta"&amp;CHAR(34)&amp;",","")</f>
        <v/>
      </c>
      <c r="GL5" s="44" t="str">
        <f>IF(CQ5="y",CHAR(34)&amp;CQ$1&amp;CHAR(34)&amp;",","")</f>
        <v/>
      </c>
      <c r="GM5" s="44" t="str">
        <f>IF(CR5="y",CHAR(34)&amp;CR$1&amp;CHAR(34)&amp;",","")</f>
        <v/>
      </c>
      <c r="GN5" s="44" t="str">
        <f>IF(CS5="y",CHAR(34)&amp;CS$1&amp;CHAR(34)&amp;",","")</f>
        <v/>
      </c>
      <c r="GP5" s="44" t="str">
        <f>CHAR(34)&amp;AU5&amp;CHAR(34)</f>
        <v>"Province"</v>
      </c>
      <c r="GS5" s="44" t="str">
        <f>SUBSTITUTE("["&amp;_xlfn.CONCAT(CW5:GN5)&amp;"]",",]","]")</f>
        <v>["3Color","lets06","startC","LUELHI","year00","allhor","4+Band","Diagon","Horizo","Circle","Plants","HasSun","Center","Geogrh","Builds","NO_RED","NO_GRE","NO_BLA","001BLU","002YEL","003BLU","myrBLU","NoStar"]</v>
      </c>
      <c r="GT5" s="44" t="str">
        <f>IF(BL5&lt;&gt;"",CHAR(34)&amp;"cl_"&amp;BL5&amp;CHAR(34)&amp;",","")</f>
        <v/>
      </c>
      <c r="GU5" s="44" t="str">
        <f>IF(BM5&lt;&gt;"",CHAR(34)&amp;"cl_"&amp;BM5&amp;CHAR(34)&amp;",","")</f>
        <v>"cl_BLU",</v>
      </c>
      <c r="GV5" s="44" t="str">
        <f>IF(BN5&lt;&gt;"",CHAR(34)&amp;"cl_"&amp;BN5&amp;CHAR(34)&amp;",","")</f>
        <v/>
      </c>
      <c r="GW5" s="44" t="str">
        <f>IF(BO5&lt;&gt;"",CHAR(34)&amp;"cl_"&amp;BO5&amp;CHAR(34)&amp;",","")</f>
        <v/>
      </c>
      <c r="GX5" s="44" t="str">
        <f>IF(BP5&lt;&gt;"",CHAR(34)&amp;"cl_"&amp;BP5&amp;CHAR(34)&amp;",","")</f>
        <v>"cl_YEL",</v>
      </c>
      <c r="GY5" s="44" t="str">
        <f>IF(BQ5&lt;&gt;"",CHAR(34)&amp;"cl_"&amp;BQ5&amp;CHAR(34)&amp;",","")</f>
        <v/>
      </c>
      <c r="GZ5" s="44" t="str">
        <f>IF(BR5&lt;&gt;"",CHAR(34)&amp;"cl_"&amp;BR5&amp;CHAR(34)&amp;",","")</f>
        <v/>
      </c>
      <c r="HA5" s="44" t="str">
        <f>IF(BS5&lt;&gt;"",CHAR(34)&amp;"cl_"&amp;BS5&amp;CHAR(34)&amp;",","")</f>
        <v/>
      </c>
      <c r="HB5" s="44" t="str">
        <f>IF(BT5&lt;&gt;"",CHAR(34)&amp;"cl_"&amp;BT5&amp;CHAR(34)&amp;",","")</f>
        <v>"cl_WHI",</v>
      </c>
      <c r="HC5" s="44" t="str">
        <f>SUBSTITUTE("["&amp;_xlfn.CONCAT(GT5:HB5)&amp;"]",",]","]")</f>
        <v>["cl_BLU","cl_YEL","cl_WHI"]</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links: "https://www.crwflags.com/fotw/flags/ar-u.html"},</v>
      </c>
      <c r="HG5" s="66" t="str">
        <f>"{couname:"&amp;CT5&amp;(IF(HK5&lt;&gt;"",",subtype:"&amp;CHAR(34)&amp;HK5&amp;CHAR(34),""))&amp;",year:"&amp;HJ5&amp;",region:"&amp;CU5&amp;",Colors:"&amp;HC5&amp;",Items:"&amp;GS5&amp;",Flag:"&amp;CV5&amp;",HDFlag:"&amp;CHAR(34)&amp;E5&amp;CHAR(34)&amp;",type:"&amp;GP5&amp;", describe: "&amp;HI5&amp;", links: "&amp;HL5&amp;"},"</f>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links: "https://www.crwflags.com/fotw/flags/ar-u.html"},</v>
      </c>
      <c r="HH5" s="44" t="str">
        <f>IF(P5&lt;&gt;"",CHAR(34)&amp;"\n"&amp;P5&amp;CHAR(34),CHAR(34)&amp;CHAR(34))</f>
        <v>"\nIn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v>
      </c>
      <c r="HI5" s="44" t="str">
        <f>IF(J5=0,CHAR(34)&amp;CHAR(34),HH5)</f>
        <v>"\nIn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v>
      </c>
      <c r="HJ5" s="44" t="str">
        <f>CHAR(34)&amp;O5&amp;CHAR(34)</f>
        <v>"2004"</v>
      </c>
      <c r="HL5" s="44" t="str">
        <f>CHAR(34)&amp;I5&amp;CHAR(34)</f>
        <v>"https://www.crwflags.com/fotw/flags/ar-u.html"</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 "links": "https://www.crwflags.com/fotw/flags/ar-u.html"},</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 "links": "https://www.crwflags.com/fotw/flags/ar-u.html"},</v>
      </c>
      <c r="HO5" s="71">
        <v>45610</v>
      </c>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M5" s="42">
        <f>COUNTIF(IC5:IK5,"&gt;0")-CG5</f>
        <v>-3</v>
      </c>
      <c r="IN5" s="69" t="str">
        <f>"http://mkweb.bcgsc.ca/color-summarizer/?url="&amp;D5&amp;"&amp;precision=low&amp;num_clusters="&amp;CG5&amp;"&amp;text=1"</f>
        <v>http://mkweb.bcgsc.ca/color-summarizer/?url=https://upload.wikimedia.org/wikipedia/commons/thumb/8/88/Bandera_de_la_Provincia_del_Chubut.svg/320px-Bandera_de_la_Provincia_del_Chubut.svg.png&amp;precision=low&amp;num_clusters=3&amp;text=1</v>
      </c>
      <c r="IO5" s="44" t="str">
        <f>IF(HP5&lt;&gt;"",CHAR(34)&amp;"black"&amp;CHAR(34),"")</f>
        <v/>
      </c>
      <c r="IP5" s="44" t="str">
        <f>IF(HQ5&lt;&gt;"",CHAR(34)&amp;"blue"&amp;CHAR(34),"")</f>
        <v>"blue"</v>
      </c>
      <c r="IQ5" s="44" t="str">
        <f>IF(HR5&lt;&gt;"",CHAR(34)&amp;"green"&amp;CHAR(34),"")</f>
        <v/>
      </c>
      <c r="IR5" s="44" t="str">
        <f>IF(HS5&lt;&gt;"",CHAR(34)&amp;"red"&amp;CHAR(34),"")</f>
        <v/>
      </c>
      <c r="IS5" s="44" t="str">
        <f>IF(HT5&lt;&gt;"",CHAR(34)&amp;"yellow"&amp;CHAR(34),"")</f>
        <v>"yellow"</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{"url":"http://mkweb.bcgsc.ca/color-summarizer/?url=https://upload.wikimedia.org/wikipedia/commons/thumb/8/88/Bandera_de_la_Provincia_del_Chubut.svg/320px-Bandera_de_la_Provincia_del_Chubut.svg.png&amp;precision=low&amp;num_clusters=3&amp;text=1","name":"[ARG] Chubut"},</v>
      </c>
      <c r="IY5" s="44">
        <v>1235</v>
      </c>
    </row>
    <row r="6" spans="1:259" s="44" customFormat="1" ht="38.4" customHeight="1" thickBot="1" x14ac:dyDescent="0.35">
      <c r="A6" s="38" t="s">
        <v>290</v>
      </c>
      <c r="B6" s="83"/>
      <c r="C6" s="39">
        <v>2</v>
      </c>
      <c r="D6" s="70" t="s">
        <v>291</v>
      </c>
      <c r="E6" s="40" t="s">
        <v>292</v>
      </c>
      <c r="F6" s="41" t="s">
        <v>163</v>
      </c>
      <c r="G6" s="42">
        <f>COUNTIF($A$1:$A$8405,A6)</f>
        <v>1</v>
      </c>
      <c r="H6" s="43"/>
      <c r="I6" s="59" t="s">
        <v>293</v>
      </c>
      <c r="J6" s="44" t="str">
        <f>""</f>
        <v/>
      </c>
      <c r="K6" s="45">
        <v>0</v>
      </c>
      <c r="L6" s="46">
        <v>0</v>
      </c>
      <c r="M6" s="46">
        <v>0</v>
      </c>
      <c r="N6" s="47"/>
      <c r="O6" s="74" t="s">
        <v>229</v>
      </c>
      <c r="P6" s="48" t="s">
        <v>294</v>
      </c>
      <c r="Q6" s="73">
        <v>1</v>
      </c>
      <c r="R6" s="49" t="s">
        <v>177</v>
      </c>
      <c r="S6" s="50">
        <v>3</v>
      </c>
      <c r="T6" s="51" t="s">
        <v>164</v>
      </c>
      <c r="U6" s="52" t="s">
        <v>164</v>
      </c>
      <c r="V6" s="52" t="s">
        <v>164</v>
      </c>
      <c r="W6" s="52" t="s">
        <v>165</v>
      </c>
      <c r="X6" s="52" t="s">
        <v>165</v>
      </c>
      <c r="Y6" s="52" t="s">
        <v>164</v>
      </c>
      <c r="Z6" s="52" t="s">
        <v>164</v>
      </c>
      <c r="AA6" s="52" t="s">
        <v>164</v>
      </c>
      <c r="AB6" s="52" t="s">
        <v>164</v>
      </c>
      <c r="AC6" s="52" t="s">
        <v>164</v>
      </c>
      <c r="AD6" s="52" t="s">
        <v>165</v>
      </c>
      <c r="AE6" s="52" t="s">
        <v>164</v>
      </c>
      <c r="AF6" s="53" t="s">
        <v>164</v>
      </c>
      <c r="AG6" s="53" t="s">
        <v>164</v>
      </c>
      <c r="AH6" s="53" t="s">
        <v>165</v>
      </c>
      <c r="AI6" s="53" t="s">
        <v>164</v>
      </c>
      <c r="AJ6" s="53" t="s">
        <v>164</v>
      </c>
      <c r="AK6" s="53" t="s">
        <v>164</v>
      </c>
      <c r="AL6" s="53" t="s">
        <v>164</v>
      </c>
      <c r="AM6" s="53" t="s">
        <v>164</v>
      </c>
      <c r="AN6" s="53" t="s">
        <v>164</v>
      </c>
      <c r="AO6" s="53" t="s">
        <v>164</v>
      </c>
      <c r="AP6" s="53" t="s">
        <v>164</v>
      </c>
      <c r="AQ6" s="53" t="s">
        <v>164</v>
      </c>
      <c r="AR6" s="53" t="s">
        <v>164</v>
      </c>
      <c r="AS6" s="53" t="s">
        <v>164</v>
      </c>
      <c r="AT6" s="54">
        <v>0</v>
      </c>
      <c r="AU6" s="53" t="s">
        <v>284</v>
      </c>
      <c r="AV6" s="53" t="str">
        <f>IF(LEFT(A6,1)="[",LEFT(A6,5)&amp;AU6&amp;A6,"")</f>
        <v>[ARG]Province[ARG] Cordoba</v>
      </c>
      <c r="AW6" s="53" t="str">
        <f>C6&amp;A6</f>
        <v>2[ARG] Cordoba</v>
      </c>
      <c r="AX6" s="55"/>
      <c r="AY6" s="55"/>
      <c r="AZ6" s="56"/>
      <c r="BA6" s="56"/>
      <c r="BB6" s="56"/>
      <c r="BC6" s="57"/>
      <c r="BD6" s="58" t="s">
        <v>167</v>
      </c>
      <c r="BE6" s="59"/>
      <c r="BF6" s="58" t="s">
        <v>154</v>
      </c>
      <c r="BG6" s="58" t="s">
        <v>159</v>
      </c>
      <c r="BH6" s="58" t="s">
        <v>152</v>
      </c>
      <c r="BI6" s="58"/>
      <c r="BJ6" s="58"/>
      <c r="BK6" s="59"/>
      <c r="BL6" s="58" t="s">
        <v>154</v>
      </c>
      <c r="BM6" s="58" t="s">
        <v>159</v>
      </c>
      <c r="BN6" s="58" t="s">
        <v>152</v>
      </c>
      <c r="BO6" s="58" t="s">
        <v>155</v>
      </c>
      <c r="BP6" s="58"/>
      <c r="BQ6" s="58"/>
      <c r="BR6" s="58"/>
      <c r="BS6" s="58"/>
      <c r="BT6" s="58"/>
      <c r="BU6" s="60"/>
      <c r="BV6" s="61"/>
      <c r="BW6" s="61">
        <v>0</v>
      </c>
      <c r="BX6" s="59"/>
      <c r="CB6" s="5"/>
      <c r="CC6" s="5"/>
      <c r="CD6" s="62">
        <v>0</v>
      </c>
      <c r="CE6" s="62">
        <v>0</v>
      </c>
      <c r="CF6" s="62" t="e">
        <f>COUNTIF([1]Sheet7!$B$2:'[1]Sheet7'!$B$100,Main!#REF!)</f>
        <v>#REF!</v>
      </c>
      <c r="CG6" s="75" cm="1">
        <f t="array" ref="CG6">SUMPRODUCT(--(LEN(TRIM(BL6:BT6))&gt;0))</f>
        <v>4</v>
      </c>
      <c r="CH6" s="53" t="str">
        <f>IF(CG6=2,"y","n")</f>
        <v>n</v>
      </c>
      <c r="CI6" s="53" t="str">
        <f>IF(CG6=3,"y","n")</f>
        <v>n</v>
      </c>
      <c r="CJ6" s="53" t="str">
        <f>IF(CG6=4,"y","n")</f>
        <v>y</v>
      </c>
      <c r="CK6" s="53" t="str">
        <f>IF(CG6&gt;4,"y","n")</f>
        <v>n</v>
      </c>
      <c r="CL6" s="53" t="str">
        <f>IF(S6=0,"y","n")</f>
        <v>n</v>
      </c>
      <c r="CM6" s="53" t="str">
        <f>IF(S6=2,"y","n")</f>
        <v>n</v>
      </c>
      <c r="CN6" s="53" t="str">
        <f>IF(S6=3,"y","n")</f>
        <v>y</v>
      </c>
      <c r="CO6" s="53" t="str">
        <f>IF(S6&gt;=4,"y","n")</f>
        <v>n</v>
      </c>
      <c r="CP6" s="53" t="str">
        <f>IF(AT6=0,"y","n")</f>
        <v>y</v>
      </c>
      <c r="CQ6" s="53" t="str">
        <f>IF(AT6=1,"y","n")</f>
        <v>n</v>
      </c>
      <c r="CR6" s="53" t="str">
        <f>IF(AT6=2,"y","n")</f>
        <v>n</v>
      </c>
      <c r="CS6" s="53" t="str">
        <f>IF(AT6&gt;=3,"y","n")</f>
        <v>n</v>
      </c>
      <c r="CT6" s="38" t="str">
        <f>CHAR(34)&amp;A6&amp;CHAR(34)</f>
        <v>"[ARG] Cordoba"</v>
      </c>
      <c r="CU6" s="63" t="str">
        <f>CHAR(34)&amp;"rgn_"&amp;R6&amp;CHAR(34)</f>
        <v>"rgn_South America"</v>
      </c>
      <c r="CV6" s="44" t="str">
        <f>CHAR(34)&amp;D6&amp;CHAR(34)</f>
        <v>"https://upload.wikimedia.org/wikipedia/commons/thumb/f/f6/Bandera_de_la_Provincia_de_C%C3%B3rdoba_2014.svg/640px-Bandera_de_la_Provincia_de_C%C3%B3rdoba_2014.svg.png"</v>
      </c>
      <c r="CW6" s="44" t="str">
        <f>IF(CH6="y",CHAR(34)&amp;CH$1&amp;CHAR(34)&amp;",","")</f>
        <v/>
      </c>
      <c r="CX6" s="44" t="str">
        <f>IF(CI6="y",CHAR(34)&amp;CI$1&amp;CHAR(34)&amp;",","")</f>
        <v/>
      </c>
      <c r="CY6" s="44" t="str">
        <f>IF(CJ6="y",CHAR(34)&amp;CJ$1&amp;CHAR(34)&amp;",","")</f>
        <v>"4Color",</v>
      </c>
      <c r="CZ6" s="44" t="str">
        <f>IF(CK6="y",CHAR(34)&amp;CK$1&amp;CHAR(34)&amp;",","")</f>
        <v/>
      </c>
      <c r="DA6" s="44" t="str">
        <f>IF(Q6&gt;1,CHAR(34)&amp;"words2"&amp;CHAR(34)&amp;",","")</f>
        <v/>
      </c>
      <c r="DB6" s="44" t="str">
        <f>IF(Q6&gt;2,CHAR(34)&amp;"words3"&amp;CHAR(34)&amp;",","")</f>
        <v/>
      </c>
      <c r="DC6" s="44" t="str">
        <f>IF(Q6=2,CHAR(34)&amp;"exact2"&amp;CHAR(34)&amp;",","")</f>
        <v/>
      </c>
      <c r="DD6" s="44"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"lets07",</v>
      </c>
      <c r="DE6" s="44"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"startC",</v>
      </c>
      <c r="DF6" s="44" t="str">
        <f>IFERROR(IF(SEARCH("tan",A6)&gt;0,CHAR(34)&amp;"withtn"&amp;CHAR(34)&amp;",",""),"")</f>
        <v/>
      </c>
      <c r="DG6" s="44" t="str">
        <f>IFERROR(IF(SEARCH("q",A6)&gt;0,CHAR(34)&amp;"with_q"&amp;CHAR(34)&amp;",",""),"")</f>
        <v/>
      </c>
      <c r="DH6" s="44" t="str">
        <f>IFERROR(IF(SEARCH("v",A6)&gt;0,CHAR(34)&amp;"with_v"&amp;CHAR(34)&amp;",",""),"")</f>
        <v/>
      </c>
      <c r="DI6" s="44" t="str">
        <f>IFERROR(IF(SEARCH("w",A6)&gt;0,CHAR(34)&amp;"with_w"&amp;CHAR(34)&amp;",",""),"")</f>
        <v/>
      </c>
      <c r="DJ6" s="44" t="str">
        <f>IFERROR(IF(SEARCH("y",A6)&gt;0,CHAR(34)&amp;"with_y"&amp;CHAR(34)&amp;",",""),"")</f>
        <v/>
      </c>
      <c r="DK6" s="44" t="str">
        <f>IFERROR(IF(SEARCH("z",A6)&gt;0,CHAR(34)&amp;"with_z"&amp;CHAR(34)&amp;",",""),"")</f>
        <v/>
      </c>
      <c r="DL6" s="44" t="str">
        <f>IF(CG6=2, CHAR(34) &amp; _xlfn.TEXTJOIN("", TRUE, _xlfn._xlws.SORT(HP6:HX6)) &amp; CHAR(34) &amp; ",", "")</f>
        <v/>
      </c>
      <c r="DM6" s="44" t="str" cm="1">
        <f t="array" ref="DM6">IF(CG6=3,CHAR(34) &amp; _xlfn.TEXTJOIN("", TRUE, RIGHT(HP6:HX6, 2)) &amp; CHAR(34) &amp; ",", "")</f>
        <v/>
      </c>
      <c r="DN6" s="44" t="str">
        <f>IF(AND(ISNUMBER(SEARCH("18", O6)), ISERROR(SEARCH("1918", O6)), ISERROR(SEARCH("2018", O6))), CHAR(34) &amp; "year18" &amp; CHAR(34) &amp; ",", "")</f>
        <v/>
      </c>
      <c r="DO6" s="44" t="str">
        <f>IF(AND(ISNUMBER(SEARCH("19", O6)), ISERROR(SEARCH("1819", O6)),  ISERROR(SEARCH("1219", O6)),ISERROR(SEARCH("1119", O6)),ISERROR(SEARCH("1190", O6)),ISERROR(SEARCH("2019", O6))), CHAR(34) &amp; "year19" &amp; CHAR(34) &amp; ",", "")</f>
        <v/>
      </c>
      <c r="DP6" s="5" t="str">
        <f>IF(AND(ISNUMBER(SEARCH("20", O6)), ISERROR(SEARCH("1920", O6))), CHAR(34)&amp;"year00"&amp;CHAR(34)&amp;",", "")</f>
        <v>"year00",</v>
      </c>
      <c r="DQ6" s="5" t="str">
        <f>IF(CC6="y",CHAR(34)&amp;"soviet"&amp;CHAR(34)&amp;",","")</f>
        <v/>
      </c>
      <c r="DR6" s="5" t="str">
        <f>IF(BY6="y",CHAR(34)&amp;"dgband"&amp;CHAR(34)&amp;",","")</f>
        <v/>
      </c>
      <c r="DS6" s="5" t="str">
        <f>IF(W6="y",IF(AND(V6="n",BY6&lt;&gt;"y"),CHAR(34)&amp;"allver"&amp;CHAR(34)&amp;",",""),"")</f>
        <v>"allver",</v>
      </c>
      <c r="DT6" s="5" t="str">
        <f>IF(V6="y",IF(AND(W6="n",BY6&lt;&gt;"y"),CHAR(34)&amp;"allhor"&amp;CHAR(34)&amp;",",""),"")</f>
        <v/>
      </c>
      <c r="DU6" s="5" t="str">
        <f>IF(BY6="y",IF(AND(W6="n",V6="n"),CHAR(34)&amp;"alldia"&amp;CHAR(34)&amp;",",""),"")</f>
        <v/>
      </c>
      <c r="DV6" s="44" t="str">
        <f>IF(IA6&lt;&gt;"",(IF(IA6="y",CHAR(34)&amp;"largec"&amp;CHAR(34)&amp;",",CHAR(34)&amp;"smallc"&amp;CHAR(34)&amp;",")),"")</f>
        <v/>
      </c>
      <c r="DW6" s="44" t="str">
        <f>IF(CL6="y",CHAR(34)&amp;CL$1&amp;CHAR(34)&amp;",","")</f>
        <v/>
      </c>
      <c r="DX6" s="44" t="str">
        <f>IF(CM6="y",CHAR(34)&amp;CM$1&amp;CHAR(34)&amp;",","")</f>
        <v/>
      </c>
      <c r="DY6" s="44" t="str">
        <f>IF(CN6="y",CHAR(34)&amp;CN$1&amp;CHAR(34)&amp;",","")</f>
        <v>"3Bands",</v>
      </c>
      <c r="DZ6" s="44" t="str">
        <f>IF(CO6="y",CHAR(34)&amp;CO$1&amp;CHAR(34)&amp;",","")</f>
        <v/>
      </c>
      <c r="EA6" s="44" t="str">
        <f>IF(T6="y",CHAR(34)&amp;T$1&amp;CHAR(34)&amp;",","")</f>
        <v/>
      </c>
      <c r="EB6" s="44" t="str">
        <f>IF(U6="y",CHAR(34)&amp;U$1&amp;CHAR(34)&amp;",","")</f>
        <v/>
      </c>
      <c r="EC6" s="44" t="str">
        <f>IF(V6="y",CHAR(34)&amp;V$1&amp;CHAR(34)&amp;",","")</f>
        <v/>
      </c>
      <c r="ED6" s="44" t="str">
        <f>IF(W6="y",CHAR(34)&amp;W$1&amp;CHAR(34)&amp;",","")</f>
        <v>"Vertic",</v>
      </c>
      <c r="EE6" s="44" t="str">
        <f>IF(X6="y",CHAR(34)&amp;X$1&amp;CHAR(34)&amp;",","")</f>
        <v>"Circle",</v>
      </c>
      <c r="EF6" s="44" t="str">
        <f>IF(AND(Y6&lt;&gt;"n",Y6&lt;&gt;""),CHAR(34)&amp;Y$1&amp;CHAR(34)&amp;",","")</f>
        <v/>
      </c>
      <c r="EG6" s="44" t="str">
        <f>IF(Z6="y",CHAR(34)&amp;Z$1&amp;CHAR(34)&amp;",","")</f>
        <v/>
      </c>
      <c r="EH6" s="44" t="str">
        <f>IF(AA6="y",CHAR(34)&amp;AA$1&amp;CHAR(34)&amp;",","")</f>
        <v/>
      </c>
      <c r="EI6" s="44" t="str">
        <f>IF(AB6="y",CHAR(34)&amp;AB$1&amp;CHAR(34)&amp;",","")</f>
        <v/>
      </c>
      <c r="EJ6" s="44" t="str">
        <f>IF(AC6="y",CHAR(34)&amp;AC$1&amp;CHAR(34)&amp;",","")</f>
        <v/>
      </c>
      <c r="EK6" s="44" t="str">
        <f>IF(AD6="y",CHAR(34)&amp;AD$1&amp;CHAR(34)&amp;",","")</f>
        <v>"HasSun",</v>
      </c>
      <c r="EL6" s="44" t="str">
        <f>IF(AE6="y",CHAR(34)&amp;AE$1&amp;CHAR(34)&amp;",","")</f>
        <v/>
      </c>
      <c r="EM6" s="44" t="str">
        <f>IF(AF6="y",CHAR(34)&amp;AF$1&amp;CHAR(34)&amp;",","")</f>
        <v/>
      </c>
      <c r="EN6" s="44" t="str">
        <f>IF(AG6="y",CHAR(34)&amp;AG$1&amp;CHAR(34)&amp;",","")</f>
        <v/>
      </c>
      <c r="EO6" s="44" t="str">
        <f>IF(AH6="y",CHAR(34)&amp;AH$1&amp;CHAR(34)&amp;",","")</f>
        <v>"Center",</v>
      </c>
      <c r="EP6" s="44" t="str">
        <f>IF(AI6="y",CHAR(34)&amp;AI$1&amp;CHAR(34)&amp;",","")</f>
        <v/>
      </c>
      <c r="EQ6" s="44" t="str">
        <f>IF(AJ6="y",CHAR(34)&amp;AJ$1&amp;CHAR(34)&amp;",","")</f>
        <v/>
      </c>
      <c r="ER6" s="44" t="str">
        <f>IF(AK6="y",CHAR(34)&amp;AK$1&amp;CHAR(34)&amp;",","")</f>
        <v/>
      </c>
      <c r="ES6" s="44" t="str">
        <f>IF(AL6="y",CHAR(34)&amp;AL$1&amp;CHAR(34)&amp;",","")</f>
        <v/>
      </c>
      <c r="ET6" s="44" t="str">
        <f>IF(AM6="y",CHAR(34)&amp;AM$1&amp;CHAR(34)&amp;",","")</f>
        <v/>
      </c>
      <c r="EU6" s="44" t="str">
        <f>IF(AN6="y",CHAR(34)&amp;AN$1&amp;CHAR(34)&amp;",","")</f>
        <v/>
      </c>
      <c r="EV6" s="44" t="str">
        <f>IF(AO6="y",CHAR(34)&amp;AO$1&amp;CHAR(34)&amp;",","")</f>
        <v/>
      </c>
      <c r="EW6" s="44" t="str">
        <f>IF(AP6="y",CHAR(34)&amp;AP$1&amp;CHAR(34)&amp;",","")</f>
        <v/>
      </c>
      <c r="EX6" s="44" t="str">
        <f>IF(AQ6="y",CHAR(34)&amp;AQ$1&amp;CHAR(34)&amp;",","")</f>
        <v/>
      </c>
      <c r="EY6" s="44" t="str">
        <f>IF(AR6="y",CHAR(34)&amp;AR$1&amp;CHAR(34)&amp;",","")</f>
        <v/>
      </c>
      <c r="EZ6" s="44" t="str">
        <f>IF(AS6="y",CHAR(34)&amp;AS$1&amp;CHAR(34)&amp;",","")</f>
        <v/>
      </c>
      <c r="FA6" s="44" t="str">
        <f>IF(AT6&gt;0,CHAR(34)&amp;"sta"&amp;AZ6&amp;CHAR(34)&amp;",","")</f>
        <v/>
      </c>
      <c r="FB6" s="44" t="str">
        <f>IF(AND(AT6&gt;0,BA6&lt;&gt;""),CHAR(34)&amp;"sta"&amp;BA6&amp;CHAR(34)&amp;",","")</f>
        <v/>
      </c>
      <c r="FC6" s="44" t="str">
        <f>IF(AND(AT6&gt;0,BB6&lt;&gt;""),CHAR(34)&amp;"sta"&amp;BB6&amp;CHAR(34)&amp;",","")</f>
        <v/>
      </c>
      <c r="FD6" s="44" t="str">
        <f>IF(BV6="n",CHAR(34)&amp;"tcWHYE"&amp;CHAR(34)&amp;",",IF(BV6="y",CHAR(34)&amp;FD$1&amp;CHAR(34)&amp;",",""))</f>
        <v/>
      </c>
      <c r="FE6" s="44" t="str">
        <f>IF(COUNTIF(BL6:BT6,"BLU")=0,CHAR(34)&amp;"NO_BLU"&amp;CHAR(34)&amp;",", "")</f>
        <v/>
      </c>
      <c r="FF6" s="44" t="str">
        <f>IF(COUNTIF(BL6:BT6,"WHI")=0,CHAR(34)&amp;"NO_WHI"&amp;CHAR(34)&amp;",", "")</f>
        <v/>
      </c>
      <c r="FG6" s="44" t="str">
        <f>IF(COUNTIF(BL6:BT6,"RED")=0,CHAR(34)&amp;"NO_RED"&amp;CHAR(34)&amp;",", "")</f>
        <v/>
      </c>
      <c r="FH6" s="44" t="str">
        <f>IF(COUNTIF(BL6:BS6,"GRE")=0,CHAR(34)&amp;"NO_GRE"&amp;CHAR(34)&amp;",", "")</f>
        <v>"NO_GRE",</v>
      </c>
      <c r="FI6" s="44" t="str">
        <f>IF(COUNTIF(BL6:BT6,"YEL")=0,CHAR(34)&amp;"NO_YEL"&amp;CHAR(34)&amp;",", "")</f>
        <v/>
      </c>
      <c r="FJ6" s="44" t="str">
        <f>IF(COUNTIF(BL6:BT6,"BLA")=0,CHAR(34)&amp;"NO_BLA"&amp;CHAR(34)&amp;",", "")</f>
        <v>"NO_BLA",</v>
      </c>
      <c r="FK6" s="44" t="str">
        <f>IF(AND(FH6&lt;&gt;"",FF6&lt;&gt;""),CHAR(34)&amp;"WHGRNO"&amp;CHAR(34)&amp;",","")</f>
        <v/>
      </c>
      <c r="FL6" s="44" t="str">
        <f>IF(AND(FI6&lt;&gt;"",FF6&lt;&gt;""),CHAR(34)&amp;"WHYENO"&amp;CHAR(34)&amp;",","")</f>
        <v/>
      </c>
      <c r="FM6" s="44" t="str">
        <f>IF(AND(FJ6&lt;&gt;"",FF6&lt;&gt;""),CHAR(34)&amp;"BAWHNO"&amp;CHAR(34)&amp;",","")</f>
        <v/>
      </c>
      <c r="FN6" s="44" t="str">
        <f>IF(AND(FE6&lt;&gt;"",FF6&lt;&gt;""),CHAR(34)&amp;"BLWHNO"&amp;CHAR(34)&amp;",","")</f>
        <v/>
      </c>
      <c r="FO6" s="44" t="str">
        <f>IF(AND(FE6&lt;&gt;"",FG6&lt;&gt;""),CHAR(34)&amp;"BLRENO"&amp;CHAR(34)&amp;",","")</f>
        <v/>
      </c>
      <c r="FP6" s="44" t="str">
        <f>IF(AND(FF6&lt;&gt;"",FF6&lt;&gt;""),CHAR(34)&amp;"WHRENO"&amp;CHAR(34)&amp;",","")</f>
        <v/>
      </c>
      <c r="FQ6" s="44" t="str">
        <f>IF(LEN(BF6)=3,CHAR(34)&amp;"001"&amp;BF6&amp;CHAR(34)&amp;",","")</f>
        <v>"001RED",</v>
      </c>
      <c r="FR6" s="44" t="str">
        <f>IF(LEN(BG6)=3,CHAR(34)&amp;"002"&amp;BG6&amp;CHAR(34)&amp;",","")</f>
        <v>"002WHI",</v>
      </c>
      <c r="FS6" s="44" t="str">
        <f>IF(LEN(BH6)=3,CHAR(34)&amp;"003"&amp;BH6&amp;CHAR(34)&amp;",","")</f>
        <v>"003BLU",</v>
      </c>
      <c r="FT6" s="44" t="str">
        <f>CHAR(34)&amp;"myr"&amp;BD6&amp;CHAR(34)&amp;","</f>
        <v>"myrEQ",</v>
      </c>
      <c r="FU6" s="44" t="str">
        <f>IF(AY6="y",CHAR(34)&amp;"island"&amp;CHAR(34)&amp;",","")</f>
        <v/>
      </c>
      <c r="FV6" s="44" t="str">
        <f>IF(BZ6="y",CHAR(34)&amp;"landlo"&amp;CHAR(34)&amp;",","")</f>
        <v/>
      </c>
      <c r="FW6" s="44" t="str">
        <f>IF(CA6="y",CHAR(34)&amp;"eunion"&amp;CHAR(34)&amp;",","")</f>
        <v/>
      </c>
      <c r="FX6" s="44" t="str">
        <f>SUBSTITUTE(IFERROR(SEARCH("[",A6),IFERROR(IF(AND(CA6&lt;&gt;"y",SEARCH("Europe",R6)&gt;0),CHAR(34)&amp;"noeuni"&amp;CHAR(34)&amp;",",""),"")),"1","")</f>
        <v/>
      </c>
      <c r="FY6" s="44" t="str">
        <f>IFERROR(IF(SEARCH("Arabic",CB6)&gt;0,CHAR(34)&amp;"arabic"&amp;CHAR(34)&amp;",",""),"")</f>
        <v/>
      </c>
      <c r="FZ6" s="44" t="str">
        <f>IFERROR(IF(SEARCH("English",CB6)&gt;0,CHAR(34)&amp;"englis"&amp;CHAR(34)&amp;",",""),"")</f>
        <v/>
      </c>
      <c r="GA6" s="44" t="str">
        <f>IFERROR(IF(SEARCH("French",CB6)&gt;0,CHAR(34)&amp;"french"&amp;CHAR(34)&amp;",",""),"")</f>
        <v/>
      </c>
      <c r="GB6" s="44" t="str">
        <f>IFERROR(IF(SEARCH("Spanish",CB6)&gt;0,CHAR(34)&amp;"spanis"&amp;CHAR(34)&amp;",",""),"")</f>
        <v/>
      </c>
      <c r="GC6" s="44" t="str">
        <f>IFERROR(IF(SEARCH("Portuguese",CB6)&gt;0,CHAR(34)&amp;"portug"&amp;CHAR(34)&amp;",",""),"")</f>
        <v/>
      </c>
      <c r="GD6" s="44" t="str">
        <f>IFERROR(IF(SEARCH("German",CB6)&gt;0,CHAR(34)&amp;"german"&amp;CHAR(34)&amp;",",""),"")</f>
        <v/>
      </c>
      <c r="GE6" s="44" t="str">
        <f>IFERROR(IF(SEARCH("Dutch",CB6)&gt;0,CHAR(34)&amp;"dutchs"&amp;CHAR(34)&amp;",",""),"")</f>
        <v/>
      </c>
      <c r="GF6" s="44" t="str">
        <f>IFERROR(IF(SEARCH("Histor",AU6)&gt;0,CHAR(34)&amp;"histor"&amp;CHAR(34)&amp;",",""),"")</f>
        <v/>
      </c>
      <c r="GG6" s="44" t="str">
        <f>IF(BU6="y",CHAR(34)&amp;"unjack"&amp;CHAR(34)&amp;",","")</f>
        <v/>
      </c>
      <c r="GH6" s="44" t="str">
        <f>IF(CD6=1,CHAR(34)&amp;"southc"&amp;CHAR(34)&amp;",","")</f>
        <v/>
      </c>
      <c r="GI6" s="44" t="str">
        <f>IF(CE6=1,CHAR(34)&amp;"hasmap"&amp;CHAR(34)&amp;",","")</f>
        <v/>
      </c>
      <c r="GJ6" s="44" t="str">
        <f>IF(CP6="y",CHAR(34)&amp;CP$1&amp;CHAR(34)&amp;",","")</f>
        <v>"NoStar",</v>
      </c>
      <c r="GK6" s="44" t="str">
        <f>IF(GJ6="",CHAR(34)&amp;"HasSta"&amp;CHAR(34)&amp;",","")</f>
        <v/>
      </c>
      <c r="GL6" s="44" t="str">
        <f>IF(CQ6="y",CHAR(34)&amp;CQ$1&amp;CHAR(34)&amp;",","")</f>
        <v/>
      </c>
      <c r="GM6" s="44" t="str">
        <f>IF(CR6="y",CHAR(34)&amp;CR$1&amp;CHAR(34)&amp;",","")</f>
        <v/>
      </c>
      <c r="GN6" s="44" t="str">
        <f>IF(CS6="y",CHAR(34)&amp;CS$1&amp;CHAR(34)&amp;",","")</f>
        <v/>
      </c>
      <c r="GP6" s="44" t="str">
        <f>CHAR(34)&amp;AU6&amp;CHAR(34)</f>
        <v>"Province"</v>
      </c>
      <c r="GS6" s="44" t="str">
        <f>SUBSTITUTE("["&amp;_xlfn.CONCAT(CW6:GN6)&amp;"]",",]","]")</f>
        <v>["4Color","lets07","startC","year00","allver","3Bands","Vertic","Circle","HasSun","Center","NO_GRE","NO_BLA","001RED","002WHI","003BLU","myrEQ","NoStar"]</v>
      </c>
      <c r="GT6" s="44" t="str">
        <f>IF(BL6&lt;&gt;"",CHAR(34)&amp;"cl_"&amp;BL6&amp;CHAR(34)&amp;",","")</f>
        <v>"cl_RED",</v>
      </c>
      <c r="GU6" s="44" t="str">
        <f>IF(BM6&lt;&gt;"",CHAR(34)&amp;"cl_"&amp;BM6&amp;CHAR(34)&amp;",","")</f>
        <v>"cl_WHI",</v>
      </c>
      <c r="GV6" s="44" t="str">
        <f>IF(BN6&lt;&gt;"",CHAR(34)&amp;"cl_"&amp;BN6&amp;CHAR(34)&amp;",","")</f>
        <v>"cl_BLU",</v>
      </c>
      <c r="GW6" s="44" t="str">
        <f>IF(BO6&lt;&gt;"",CHAR(34)&amp;"cl_"&amp;BO6&amp;CHAR(34)&amp;",","")</f>
        <v>"cl_YEL",</v>
      </c>
      <c r="GX6" s="44" t="str">
        <f>IF(BP6&lt;&gt;"",CHAR(34)&amp;"cl_"&amp;BP6&amp;CHAR(34)&amp;",","")</f>
        <v/>
      </c>
      <c r="GY6" s="44" t="str">
        <f>IF(BQ6&lt;&gt;"",CHAR(34)&amp;"cl_"&amp;BQ6&amp;CHAR(34)&amp;",","")</f>
        <v/>
      </c>
      <c r="GZ6" s="44" t="str">
        <f>IF(BR6&lt;&gt;"",CHAR(34)&amp;"cl_"&amp;BR6&amp;CHAR(34)&amp;",","")</f>
        <v/>
      </c>
      <c r="HA6" s="44" t="str">
        <f>IF(BS6&lt;&gt;"",CHAR(34)&amp;"cl_"&amp;BS6&amp;CHAR(34)&amp;",","")</f>
        <v/>
      </c>
      <c r="HB6" s="44" t="str">
        <f>IF(BT6&lt;&gt;"",CHAR(34)&amp;"cl_"&amp;BT6&amp;CHAR(34)&amp;",","")</f>
        <v/>
      </c>
      <c r="HC6" s="44" t="str">
        <f>SUBSTITUTE("["&amp;_xlfn.CONCAT(GT6:HB6)&amp;"]",",]","]")</f>
        <v>["cl_RED","cl_WHI","cl_BLU","cl_YEL"]</v>
      </c>
      <c r="HE6" s="64"/>
      <c r="HF6" s="65" t="str">
        <f>"{couname:"&amp;CT6&amp;(IF(HK6&lt;&gt;"",",subtype:"&amp;CHAR(34)&amp;HK6&amp;CHAR(34),""))&amp;",year:"&amp;HJ6&amp;",region:"&amp;CU6&amp;",Colors:"&amp;HC6&amp;",Items:"&amp;GS6&amp;",Flag:"&amp;CV6&amp;",HDFlag:"&amp;CHAR(34)&amp;E6&amp;CHAR(34)&amp;",type:"&amp;GP6&amp;", describe: "&amp;HH6&amp;", isnew:"&amp;CHAR(34)&amp;F6&amp;CHAR(34)&amp;", links: "&amp;HL6&amp;"},"</f>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links: "https://es.wikipedia.org/wiki/Bandera_de_la_provincia_de_Córdoba_(Argentina)"},</v>
      </c>
      <c r="HG6" s="66" t="str">
        <f>"{couname:"&amp;CT6&amp;(IF(HK6&lt;&gt;"",",subtype:"&amp;CHAR(34)&amp;HK6&amp;CHAR(34),""))&amp;",year:"&amp;HJ6&amp;",region:"&amp;CU6&amp;",Colors:"&amp;HC6&amp;",Items:"&amp;GS6&amp;",Flag:"&amp;CV6&amp;",HDFlag:"&amp;CHAR(34)&amp;E6&amp;CHAR(34)&amp;",type:"&amp;GP6&amp;", describe: "&amp;HI6&amp;", links: "&amp;HL6&amp;"},"</f>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links: "https://es.wikipedia.org/wiki/Bandera_de_la_provincia_de_Córdoba_(Argentina)"},</v>
      </c>
      <c r="HH6" s="44" t="str">
        <f>IF(P6&lt;&gt;"",CHAR(34)&amp;"\n"&amp;P6&amp;CHAR(34),CHAR(34)&amp;CHAR(34))</f>
        <v>"\nThese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v>
      </c>
      <c r="HI6" s="44" t="str">
        <f>IF(J6=0,CHAR(34)&amp;CHAR(34),HH6)</f>
        <v>"\nThese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v>
      </c>
      <c r="HJ6" s="44" t="str">
        <f>CHAR(34)&amp;O6&amp;CHAR(34)</f>
        <v>"2010 "</v>
      </c>
      <c r="HL6" s="44" t="str">
        <f>CHAR(34)&amp;I6&amp;CHAR(34)</f>
        <v>"https://es.wikipedia.org/wiki/Bandera_de_la_provincia_de_Córdoba_(Argentina)"</v>
      </c>
      <c r="HM6" s="65"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 "links": "https://es.wikipedia.org/wiki/Bandera_de_la_provincia_de_Córdoba_(Argentina)"},</v>
      </c>
      <c r="HN6" s="67"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 "links": "https://es.wikipedia.org/wiki/Bandera_de_la_provincia_de_Córdoba_(Argentina)"},</v>
      </c>
      <c r="HO6" s="71"/>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RED</v>
      </c>
      <c r="HT6" s="44" t="str" cm="1">
        <f t="array" ref="HT6">IF(_xlfn.TEXTJOIN(", ", TRUE, IF(ISNUMBER(SEARCH("YEL", BL6:BT6)), COLUMN(BL6:BT6) - COLUMN(BL6) + 1, ""))&lt;&gt;"","YEL","")</f>
        <v>YEL</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L6" s="44">
        <f>SUM(IC6:IK6)</f>
        <v>0</v>
      </c>
      <c r="IM6" s="42">
        <f>COUNTIF(IC6:IK6,"&gt;0")-CG6</f>
        <v>-4</v>
      </c>
      <c r="IN6" s="69" t="str">
        <f>"http://mkweb.bcgsc.ca/color-summarizer/?url="&amp;D6&amp;"&amp;precision=low&amp;num_clusters="&amp;CG6&amp;"&amp;text=1"</f>
        <v>http://mkweb.bcgsc.ca/color-summarizer/?url=https://upload.wikimedia.org/wikipedia/commons/thumb/f/f6/Bandera_de_la_Provincia_de_C%C3%B3rdoba_2014.svg/640px-Bandera_de_la_Provincia_de_C%C3%B3rdoba_2014.svg.png&amp;precision=low&amp;num_clusters=4&amp;text=1</v>
      </c>
      <c r="IO6" s="44" t="str">
        <f>IF(HP6&lt;&gt;"",CHAR(34)&amp;"black"&amp;CHAR(34),"")</f>
        <v/>
      </c>
      <c r="IP6" s="44" t="str">
        <f>IF(HQ6&lt;&gt;"",CHAR(34)&amp;"blue"&amp;CHAR(34),"")</f>
        <v>"blue"</v>
      </c>
      <c r="IQ6" s="44" t="str">
        <f>IF(HR6&lt;&gt;"",CHAR(34)&amp;"green"&amp;CHAR(34),"")</f>
        <v/>
      </c>
      <c r="IR6" s="44" t="str">
        <f>IF(HS6&lt;&gt;"",CHAR(34)&amp;"red"&amp;CHAR(34),"")</f>
        <v>"red"</v>
      </c>
      <c r="IS6" s="44" t="str">
        <f>IF(HT6&lt;&gt;"",CHAR(34)&amp;"yellow"&amp;CHAR(34),"")</f>
        <v>"yellow"</v>
      </c>
      <c r="IT6" s="44" t="str">
        <f>IF(HU6&lt;&gt;"",CHAR(34)&amp;"orange"&amp;CHAR(34),"")</f>
        <v/>
      </c>
      <c r="IU6" s="44" t="str">
        <f>IF(HV6&lt;&gt;"",CHAR(34)&amp;"brown"&amp;CHAR(34),"")</f>
        <v/>
      </c>
      <c r="IV6" s="44" t="str">
        <f>IF(HW6&lt;&gt;"",CHAR(34)&amp;"purple"&amp;CHAR(34),"")</f>
        <v/>
      </c>
      <c r="IW6" s="44" t="str">
        <f>IF(HX6&lt;&gt;"",CHAR(34)&amp;"white"&amp;CHAR(34),"")</f>
        <v>"white"</v>
      </c>
      <c r="IX6" s="44" t="str">
        <f>"{"&amp;CHAR(34)&amp;"url"&amp;CHAR(34)&amp;":"&amp;CHAR(34)&amp;IN6&amp;CHAR(34)&amp;","&amp;CHAR(34)&amp;"name"&amp;CHAR(34)&amp;":"&amp;CHAR(34)&amp;A6&amp;CHAR(34)&amp;"},"</f>
        <v>{"url":"http://mkweb.bcgsc.ca/color-summarizer/?url=https://upload.wikimedia.org/wikipedia/commons/thumb/f/f6/Bandera_de_la_Provincia_de_C%C3%B3rdoba_2014.svg/640px-Bandera_de_la_Provincia_de_C%C3%B3rdoba_2014.svg.png&amp;precision=low&amp;num_clusters=4&amp;text=1","name":"[ARG] Cordoba"},</v>
      </c>
      <c r="IY6" s="44">
        <v>284</v>
      </c>
    </row>
    <row r="7" spans="1:259" s="44" customFormat="1" ht="38.4" customHeight="1" thickBot="1" x14ac:dyDescent="0.35">
      <c r="A7" s="38" t="s">
        <v>614</v>
      </c>
      <c r="B7" s="83"/>
      <c r="C7" s="39">
        <v>2</v>
      </c>
      <c r="D7" s="70" t="s">
        <v>615</v>
      </c>
      <c r="E7" s="40" t="s">
        <v>616</v>
      </c>
      <c r="F7" s="41" t="s">
        <v>163</v>
      </c>
      <c r="G7" s="42">
        <f>COUNTIF($A$1:$A$8405,A7)</f>
        <v>1</v>
      </c>
      <c r="H7" s="43"/>
      <c r="I7" s="59" t="s">
        <v>617</v>
      </c>
      <c r="J7" s="44" t="str">
        <f>""</f>
        <v/>
      </c>
      <c r="K7" s="45"/>
      <c r="L7" s="46"/>
      <c r="M7" s="46"/>
      <c r="N7" s="47"/>
      <c r="O7" s="74">
        <v>1986</v>
      </c>
      <c r="P7" s="48" t="s">
        <v>618</v>
      </c>
      <c r="Q7" s="73">
        <v>1</v>
      </c>
      <c r="R7" s="49" t="str">
        <f>_xlfn.XLOOKUP(LEFT(A7,5),[1]CODES!$D$2:$D$244,[1]CODES!$B$2:$B$244)</f>
        <v>South America</v>
      </c>
      <c r="S7" s="50">
        <v>3</v>
      </c>
      <c r="T7" s="51" t="s">
        <v>165</v>
      </c>
      <c r="U7" s="52" t="s">
        <v>165</v>
      </c>
      <c r="V7" s="52" t="s">
        <v>165</v>
      </c>
      <c r="W7" s="52" t="s">
        <v>164</v>
      </c>
      <c r="X7" s="52" t="s">
        <v>165</v>
      </c>
      <c r="Y7" s="52" t="s">
        <v>164</v>
      </c>
      <c r="Z7" s="52" t="s">
        <v>164</v>
      </c>
      <c r="AA7" s="52" t="s">
        <v>165</v>
      </c>
      <c r="AB7" s="52" t="s">
        <v>165</v>
      </c>
      <c r="AC7" s="52" t="s">
        <v>164</v>
      </c>
      <c r="AD7" s="52" t="s">
        <v>165</v>
      </c>
      <c r="AE7" s="52" t="s">
        <v>164</v>
      </c>
      <c r="AF7" s="53" t="s">
        <v>165</v>
      </c>
      <c r="AG7" s="53" t="s">
        <v>165</v>
      </c>
      <c r="AH7" s="53" t="s">
        <v>164</v>
      </c>
      <c r="AI7" s="53" t="s">
        <v>164</v>
      </c>
      <c r="AJ7" s="53" t="s">
        <v>164</v>
      </c>
      <c r="AK7" s="53" t="s">
        <v>164</v>
      </c>
      <c r="AL7" s="53" t="s">
        <v>164</v>
      </c>
      <c r="AM7" s="53" t="s">
        <v>164</v>
      </c>
      <c r="AN7" s="53" t="s">
        <v>165</v>
      </c>
      <c r="AO7" s="53" t="s">
        <v>164</v>
      </c>
      <c r="AP7" s="53" t="s">
        <v>164</v>
      </c>
      <c r="AQ7" s="53" t="s">
        <v>164</v>
      </c>
      <c r="AR7" s="53" t="s">
        <v>164</v>
      </c>
      <c r="AS7" s="53" t="s">
        <v>164</v>
      </c>
      <c r="AT7" s="54">
        <v>0</v>
      </c>
      <c r="AU7" s="53" t="s">
        <v>284</v>
      </c>
      <c r="AV7" s="53" t="str">
        <f>IF(LEFT(A7,1)="[",LEFT(A7,5)&amp;AU7&amp;A7,"")</f>
        <v>[ARG]Province[ARG] Corrientes</v>
      </c>
      <c r="AW7" s="53" t="str">
        <f>C7&amp;A7</f>
        <v>2[ARG] Corrientes</v>
      </c>
      <c r="AX7" s="55"/>
      <c r="AY7" s="55"/>
      <c r="AZ7" s="56" t="s">
        <v>234</v>
      </c>
      <c r="BA7" s="56" t="s">
        <v>234</v>
      </c>
      <c r="BB7" s="56"/>
      <c r="BC7" s="57"/>
      <c r="BD7" s="58" t="s">
        <v>152</v>
      </c>
      <c r="BE7" s="59"/>
      <c r="BF7" s="58" t="s">
        <v>152</v>
      </c>
      <c r="BG7" s="58" t="s">
        <v>159</v>
      </c>
      <c r="BH7" s="58" t="s">
        <v>152</v>
      </c>
      <c r="BI7" s="58"/>
      <c r="BJ7" s="58"/>
      <c r="BK7" s="59"/>
      <c r="BL7" s="58" t="s">
        <v>151</v>
      </c>
      <c r="BM7" s="58" t="s">
        <v>152</v>
      </c>
      <c r="BN7" s="58" t="s">
        <v>153</v>
      </c>
      <c r="BO7" s="58" t="s">
        <v>154</v>
      </c>
      <c r="BP7" s="58" t="s">
        <v>155</v>
      </c>
      <c r="BQ7" s="58" t="s">
        <v>234</v>
      </c>
      <c r="BR7" s="58" t="s">
        <v>157</v>
      </c>
      <c r="BS7" s="58" t="s">
        <v>234</v>
      </c>
      <c r="BT7" s="58" t="s">
        <v>159</v>
      </c>
      <c r="BU7" s="60"/>
      <c r="BV7" s="61"/>
      <c r="BW7" s="61">
        <v>0</v>
      </c>
      <c r="BX7" s="59"/>
      <c r="BY7" s="44" t="s">
        <v>164</v>
      </c>
      <c r="CB7" s="5"/>
      <c r="CC7" s="5"/>
      <c r="CD7" s="62">
        <v>0</v>
      </c>
      <c r="CE7" s="62">
        <v>0</v>
      </c>
      <c r="CF7" s="62" t="e">
        <f>COUNTIF([1]Sheet7!$B$2:'[1]Sheet7'!$B$100,Main!#REF!)</f>
        <v>#REF!</v>
      </c>
      <c r="CG7" s="75" cm="1">
        <f t="array" ref="CG7">SUMPRODUCT(--(LEN(TRIM(BL7:BT7))&gt;0))</f>
        <v>7</v>
      </c>
      <c r="CH7" s="53" t="str">
        <f>IF(CG7=2,"y","n")</f>
        <v>n</v>
      </c>
      <c r="CI7" s="53" t="str">
        <f>IF(CG7=3,"y","n")</f>
        <v>n</v>
      </c>
      <c r="CJ7" s="53" t="str">
        <f>IF(CG7=4,"y","n")</f>
        <v>n</v>
      </c>
      <c r="CK7" s="53" t="str">
        <f>IF(CG7&gt;4,"y","n")</f>
        <v>y</v>
      </c>
      <c r="CL7" s="53" t="str">
        <f>IF(S7=0,"y","n")</f>
        <v>n</v>
      </c>
      <c r="CM7" s="53" t="str">
        <f>IF(S7=2,"y","n")</f>
        <v>n</v>
      </c>
      <c r="CN7" s="53" t="str">
        <f>IF(S7=3,"y","n")</f>
        <v>y</v>
      </c>
      <c r="CO7" s="53" t="str">
        <f>IF(S7&gt;=4,"y","n")</f>
        <v>n</v>
      </c>
      <c r="CP7" s="53" t="str">
        <f>IF(AT7=0,"y","n")</f>
        <v>y</v>
      </c>
      <c r="CQ7" s="53" t="str">
        <f>IF(AT7=1,"y","n")</f>
        <v>n</v>
      </c>
      <c r="CR7" s="53" t="str">
        <f>IF(AT7=2,"y","n")</f>
        <v>n</v>
      </c>
      <c r="CS7" s="53" t="str">
        <f>IF(AT7&gt;=3,"y","n")</f>
        <v>n</v>
      </c>
      <c r="CT7" s="38" t="str">
        <f>CHAR(34)&amp;A7&amp;CHAR(34)</f>
        <v>"[ARG] Corrientes"</v>
      </c>
      <c r="CU7" s="63" t="str">
        <f>CHAR(34)&amp;"rgn_"&amp;R7&amp;CHAR(34)</f>
        <v>"rgn_South America"</v>
      </c>
      <c r="CV7" s="44" t="str">
        <f>CHAR(34)&amp;D7&amp;CHAR(34)</f>
        <v>"https://upload.wikimedia.org/wikipedia/commons/thumb/4/46/Bandera_de_la_Provincia_de_Corrientes.svg/320px-Bandera_de_la_Provincia_de_Corrientes.svg.png"</v>
      </c>
      <c r="CW7" s="44" t="str">
        <f>IF(CH7="y",CHAR(34)&amp;CH$1&amp;CHAR(34)&amp;",","")</f>
        <v/>
      </c>
      <c r="CX7" s="44" t="str">
        <f>IF(CI7="y",CHAR(34)&amp;CI$1&amp;CHAR(34)&amp;",","")</f>
        <v/>
      </c>
      <c r="CY7" s="44" t="str">
        <f>IF(CJ7="y",CHAR(34)&amp;CJ$1&amp;CHAR(34)&amp;",","")</f>
        <v/>
      </c>
      <c r="CZ7" s="44" t="str">
        <f>IF(CK7="y",CHAR(34)&amp;CK$1&amp;CHAR(34)&amp;",","")</f>
        <v>"5+Colo",</v>
      </c>
      <c r="DA7" s="44" t="str">
        <f>IF(Q7&gt;1,CHAR(34)&amp;"words2"&amp;CHAR(34)&amp;",","")</f>
        <v/>
      </c>
      <c r="DB7" s="44" t="str">
        <f>IF(Q7&gt;2,CHAR(34)&amp;"words3"&amp;CHAR(34)&amp;",","")</f>
        <v/>
      </c>
      <c r="DD7" s="44" t="str">
        <f>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"lets10",</v>
      </c>
      <c r="DE7" s="44" t="str">
        <f>CHAR(34)&amp;"start"&amp;IFERROR(LEFT(SUBSTITUTE(A7,"["&amp;MID(A7,FIND("[",A7)+1,FIND("]",A7)-FIND("[",A7)-1)&amp;"] ",""),1),LEFT(A7,1))&amp;CHAR(34)&amp;","</f>
        <v>"startC",</v>
      </c>
      <c r="DF7" s="44" t="str">
        <f>IFERROR(IF(SEARCH("tan",A7)&gt;0,CHAR(34)&amp;"withtn"&amp;CHAR(34)&amp;",",""),"")</f>
        <v/>
      </c>
      <c r="DG7" s="44" t="str">
        <f>IFERROR(IF(SEARCH("q",A7)&gt;0,CHAR(34)&amp;"with_q"&amp;CHAR(34)&amp;",",""),"")</f>
        <v/>
      </c>
      <c r="DH7" s="44" t="str">
        <f>IFERROR(IF(SEARCH("v",A7)&gt;0,CHAR(34)&amp;"with_v"&amp;CHAR(34)&amp;",",""),"")</f>
        <v/>
      </c>
      <c r="DI7" s="44" t="str">
        <f>IFERROR(IF(SEARCH("w",A7)&gt;0,CHAR(34)&amp;"with_w"&amp;CHAR(34)&amp;",",""),"")</f>
        <v/>
      </c>
      <c r="DJ7" s="44" t="str">
        <f>IFERROR(IF(SEARCH("y",A7)&gt;0,CHAR(34)&amp;"with_y"&amp;CHAR(34)&amp;",",""),"")</f>
        <v/>
      </c>
      <c r="DK7" s="44" t="str">
        <f>IFERROR(IF(SEARCH("z",A7)&gt;0,CHAR(34)&amp;"with_z"&amp;CHAR(34)&amp;",",""),"")</f>
        <v/>
      </c>
      <c r="DL7" s="44" t="str">
        <f>IF(CG7=2, CHAR(34) &amp; _xlfn.TEXTJOIN("", TRUE, _xlfn._xlws.SORT(HP7:HX7)) &amp; CHAR(34) &amp; ",", "")</f>
        <v/>
      </c>
      <c r="DM7" s="44" t="str" cm="1">
        <f t="array" ref="DM7">IF(CG7=3,CHAR(34) &amp; _xlfn.TEXTJOIN("", TRUE, RIGHT(HP7:HX7, 2)) &amp; CHAR(34) &amp; ",", "")</f>
        <v/>
      </c>
      <c r="DN7" s="44" t="str">
        <f>IF(AND(ISNUMBER(SEARCH("18", O7)), ISERROR(SEARCH("1918", O7)), ISERROR(SEARCH("2018", O7))), CHAR(34) &amp; "year18" &amp; CHAR(34) &amp; ",", "")</f>
        <v/>
      </c>
      <c r="DO7" s="44" t="str">
        <f>IF(AND(ISNUMBER(SEARCH("19", O7)), ISERROR(SEARCH("1819", O7)),  ISERROR(SEARCH("1219", O7)),ISERROR(SEARCH("1119", O7)),ISERROR(SEARCH("1190", O7)),ISERROR(SEARCH("2019", O7))), CHAR(34) &amp; "year19" &amp; CHAR(34) &amp; ",", "")</f>
        <v>"year19",</v>
      </c>
      <c r="DP7" s="5" t="str">
        <f>IF(AND(ISNUMBER(SEARCH("20", O7)), ISERROR(SEARCH("1920", O7))), CHAR(34)&amp;"year00"&amp;CHAR(34)&amp;",", "")</f>
        <v/>
      </c>
      <c r="DQ7" s="5" t="str">
        <f>IF(CC7="y",CHAR(34)&amp;"soviet"&amp;CHAR(34)&amp;",","")</f>
        <v/>
      </c>
      <c r="DR7" s="5" t="str">
        <f>IF(BY7="y",CHAR(34)&amp;"dgband"&amp;CHAR(34)&amp;",","")</f>
        <v/>
      </c>
      <c r="DS7" s="5" t="str">
        <f>IF(W7="y",IF(AND(V7="n",BY7&lt;&gt;"y"),CHAR(34)&amp;"allver"&amp;CHAR(34)&amp;",",""),"")</f>
        <v/>
      </c>
      <c r="DT7" s="5" t="str">
        <f>IF(V7="y",IF(AND(W7="n",BY7&lt;&gt;"y"),CHAR(34)&amp;"allhor"&amp;CHAR(34)&amp;",",""),"")</f>
        <v>"allhor",</v>
      </c>
      <c r="DU7" s="5" t="str">
        <f>IF(BY7="y",IF(AND(W7="n",V7="n"),CHAR(34)&amp;"alldia"&amp;CHAR(34)&amp;",",""),"")</f>
        <v/>
      </c>
      <c r="DW7" s="44" t="str">
        <f>IF(CL7="y",CHAR(34)&amp;CL$1&amp;CHAR(34)&amp;",","")</f>
        <v/>
      </c>
      <c r="DX7" s="44" t="str">
        <f>IF(CM7="y",CHAR(34)&amp;CM$1&amp;CHAR(34)&amp;",","")</f>
        <v/>
      </c>
      <c r="DY7" s="44" t="str">
        <f>IF(CN7="y",CHAR(34)&amp;CN$1&amp;CHAR(34)&amp;",","")</f>
        <v>"3Bands",</v>
      </c>
      <c r="DZ7" s="44" t="str">
        <f>IF(CO7="y",CHAR(34)&amp;CO$1&amp;CHAR(34)&amp;",","")</f>
        <v/>
      </c>
      <c r="EA7" s="44" t="str">
        <f>IF(T7="y",CHAR(34)&amp;T$1&amp;CHAR(34)&amp;",","")</f>
        <v>"Diagon",</v>
      </c>
      <c r="EB7" s="44" t="str">
        <f>IF(U7="y",CHAR(34)&amp;U$1&amp;CHAR(34)&amp;",","")</f>
        <v>"Crosse",</v>
      </c>
      <c r="EC7" s="44" t="str">
        <f>IF(V7="y",CHAR(34)&amp;V$1&amp;CHAR(34)&amp;",","")</f>
        <v>"Horizo",</v>
      </c>
      <c r="ED7" s="44" t="str">
        <f>IF(W7="y",CHAR(34)&amp;W$1&amp;CHAR(34)&amp;",","")</f>
        <v/>
      </c>
      <c r="EE7" s="44" t="str">
        <f>IF(X7="y",CHAR(34)&amp;X$1&amp;CHAR(34)&amp;",","")</f>
        <v>"Circle",</v>
      </c>
      <c r="EF7" s="44" t="str">
        <f>IF(AND(Y7&lt;&gt;"n",Y7&lt;&gt;""),CHAR(34)&amp;Y$1&amp;CHAR(34)&amp;",","")</f>
        <v/>
      </c>
      <c r="EG7" s="44" t="str">
        <f>IF(Z7="y",CHAR(34)&amp;Z$1&amp;CHAR(34)&amp;",","")</f>
        <v/>
      </c>
      <c r="EH7" s="44" t="str">
        <f>IF(AA7="y",CHAR(34)&amp;AA$1&amp;CHAR(34)&amp;",","")</f>
        <v>"Plants",</v>
      </c>
      <c r="EI7" s="44" t="str">
        <f>IF(AB7="y",CHAR(34)&amp;AB$1&amp;CHAR(34)&amp;",","")</f>
        <v>"Texted",</v>
      </c>
      <c r="EJ7" s="44" t="str">
        <f>IF(AC7="y",CHAR(34)&amp;AC$1&amp;CHAR(34)&amp;",","")</f>
        <v/>
      </c>
      <c r="EK7" s="44" t="str">
        <f>IF(AD7="y",CHAR(34)&amp;AD$1&amp;CHAR(34)&amp;",","")</f>
        <v>"HasSun",</v>
      </c>
      <c r="EL7" s="44" t="str">
        <f>IF(AE7="y",CHAR(34)&amp;AE$1&amp;CHAR(34)&amp;",","")</f>
        <v/>
      </c>
      <c r="EM7" s="44" t="str">
        <f>IF(AF7="y",CHAR(34)&amp;AF$1&amp;CHAR(34)&amp;",","")</f>
        <v>"Trside",</v>
      </c>
      <c r="EN7" s="44" t="str">
        <f>IF(AG7="y",CHAR(34)&amp;AG$1&amp;CHAR(34)&amp;",","")</f>
        <v>"Unequa",</v>
      </c>
      <c r="EO7" s="44" t="str">
        <f>IF(AH7="y",CHAR(34)&amp;AH$1&amp;CHAR(34)&amp;",","")</f>
        <v/>
      </c>
      <c r="EP7" s="44" t="str">
        <f>IF(AI7="y",CHAR(34)&amp;AI$1&amp;CHAR(34)&amp;",","")</f>
        <v/>
      </c>
      <c r="EQ7" s="44" t="str">
        <f>IF(AJ7="y",CHAR(34)&amp;AJ$1&amp;CHAR(34)&amp;",","")</f>
        <v/>
      </c>
      <c r="ER7" s="44" t="str">
        <f>IF(AK7="y",CHAR(34)&amp;AK$1&amp;CHAR(34)&amp;",","")</f>
        <v/>
      </c>
      <c r="ES7" s="44" t="str">
        <f>IF(AL7="y",CHAR(34)&amp;AL$1&amp;CHAR(34)&amp;",","")</f>
        <v/>
      </c>
      <c r="ET7" s="44" t="str">
        <f>IF(AM7="y",CHAR(34)&amp;AM$1&amp;CHAR(34)&amp;",","")</f>
        <v/>
      </c>
      <c r="EU7" s="44" t="str">
        <f>IF(AN7="y",CHAR(34)&amp;AN$1&amp;CHAR(34)&amp;",","")</f>
        <v>"Humans",</v>
      </c>
      <c r="EV7" s="44" t="str">
        <f>IF(AO7="y",CHAR(34)&amp;AO$1&amp;CHAR(34)&amp;",","")</f>
        <v/>
      </c>
      <c r="EW7" s="44" t="str">
        <f>IF(AP7="y",CHAR(34)&amp;AP$1&amp;CHAR(34)&amp;",","")</f>
        <v/>
      </c>
      <c r="EX7" s="44" t="str">
        <f>IF(AQ7="y",CHAR(34)&amp;AQ$1&amp;CHAR(34)&amp;",","")</f>
        <v/>
      </c>
      <c r="EY7" s="44" t="str">
        <f>IF(AR7="y",CHAR(34)&amp;AR$1&amp;CHAR(34)&amp;",","")</f>
        <v/>
      </c>
      <c r="EZ7" s="44" t="str">
        <f>IF(AS7="y",CHAR(34)&amp;AS$1&amp;CHAR(34)&amp;",","")</f>
        <v/>
      </c>
      <c r="FA7" s="44" t="str">
        <f>IF(AT7&gt;0,CHAR(34)&amp;"sta"&amp;AZ7&amp;CHAR(34)&amp;",","")</f>
        <v/>
      </c>
      <c r="FB7" s="44" t="str">
        <f>IF(AND(AT7&gt;0,BA7&lt;&gt;""),CHAR(34)&amp;"sta"&amp;BA7&amp;CHAR(34)&amp;",","")</f>
        <v/>
      </c>
      <c r="FD7" s="44" t="str">
        <f>IF(BV7="n",CHAR(34)&amp;"tcWHYE"&amp;CHAR(34)&amp;",",IF(BV7="y",CHAR(34)&amp;FD$1&amp;CHAR(34)&amp;",",""))</f>
        <v/>
      </c>
      <c r="FE7" s="44" t="str">
        <f>IF(COUNTIF(BL7:BT7,"BLU")=0,CHAR(34)&amp;"NO_BLU"&amp;CHAR(34)&amp;",", "")</f>
        <v/>
      </c>
      <c r="FF7" s="44" t="str">
        <f>IF(COUNTIF(BL7:BT7,"WHI")=0,CHAR(34)&amp;"NO_WHI"&amp;CHAR(34)&amp;",", "")</f>
        <v/>
      </c>
      <c r="FG7" s="44" t="str">
        <f>IF(COUNTIF(BL7:BT7,"RED")=0,CHAR(34)&amp;"NO_RED"&amp;CHAR(34)&amp;",", "")</f>
        <v/>
      </c>
      <c r="FH7" s="44" t="str">
        <f>IF(COUNTIF(BL7:BS7,"GRE")=0,CHAR(34)&amp;"NO_GRE"&amp;CHAR(34)&amp;",", "")</f>
        <v/>
      </c>
      <c r="FI7" s="44" t="str">
        <f>IF(COUNTIF(BL7:BT7,"YEL")=0,CHAR(34)&amp;"NO_YEL"&amp;CHAR(34)&amp;",", "")</f>
        <v/>
      </c>
      <c r="FJ7" s="44" t="str">
        <f>IF(COUNTIF(BL7:BT7,"BLA")=0,CHAR(34)&amp;"NO_BLA"&amp;CHAR(34)&amp;",", "")</f>
        <v/>
      </c>
      <c r="FK7" s="44" t="str">
        <f>IF(AND(FH7&lt;&gt;"",FF7&lt;&gt;""),CHAR(34)&amp;"WHGRNO"&amp;CHAR(34)&amp;",","")</f>
        <v/>
      </c>
      <c r="FL7" s="44" t="str">
        <f>IF(AND(FI7&lt;&gt;"",FF7&lt;&gt;""),CHAR(34)&amp;"WHYENO"&amp;CHAR(34)&amp;",","")</f>
        <v/>
      </c>
      <c r="FM7" s="44" t="str">
        <f>IF(AND(FJ7&lt;&gt;"",FF7&lt;&gt;""),CHAR(34)&amp;"BAWHNO"&amp;CHAR(34)&amp;",","")</f>
        <v/>
      </c>
      <c r="FN7" s="44" t="str">
        <f>IF(AND(FE7&lt;&gt;"",FF7&lt;&gt;""),CHAR(34)&amp;"BLWHNO"&amp;CHAR(34)&amp;",","")</f>
        <v/>
      </c>
      <c r="FO7" s="44" t="str">
        <f>IF(AND(FE7&lt;&gt;"",FG7&lt;&gt;""),CHAR(34)&amp;"BLRENO"&amp;CHAR(34)&amp;",","")</f>
        <v/>
      </c>
      <c r="FP7" s="44" t="str">
        <f>IF(AND(FF7&lt;&gt;"",FF7&lt;&gt;""),CHAR(34)&amp;"WHRENO"&amp;CHAR(34)&amp;",","")</f>
        <v/>
      </c>
      <c r="FQ7" s="44" t="str">
        <f>IF(LEN(BF7)=3,CHAR(34)&amp;"001"&amp;BF7&amp;CHAR(34)&amp;",","")</f>
        <v>"001BLU",</v>
      </c>
      <c r="FR7" s="44" t="str">
        <f>IF(LEN(BG7)=3,CHAR(34)&amp;"002"&amp;BG7&amp;CHAR(34)&amp;",","")</f>
        <v>"002WHI",</v>
      </c>
      <c r="FS7" s="44" t="str">
        <f>IF(LEN(BH7)=3,CHAR(34)&amp;"003"&amp;BH7&amp;CHAR(34)&amp;",","")</f>
        <v>"003BLU",</v>
      </c>
      <c r="FT7" s="44" t="str">
        <f>CHAR(34)&amp;"myr"&amp;BD7&amp;CHAR(34)&amp;","</f>
        <v>"myrBLU",</v>
      </c>
      <c r="FU7" s="44" t="str">
        <f>IF(AY7="y",CHAR(34)&amp;"island"&amp;CHAR(34)&amp;",","")</f>
        <v/>
      </c>
      <c r="FV7" s="44" t="str">
        <f>IF(BZ7="y",CHAR(34)&amp;"landlo"&amp;CHAR(34)&amp;",","")</f>
        <v/>
      </c>
      <c r="FW7" s="44" t="str">
        <f>IF(CA7="y",CHAR(34)&amp;"eunion"&amp;CHAR(34)&amp;",","")</f>
        <v/>
      </c>
      <c r="FY7" s="44" t="str">
        <f>IFERROR(IF(SEARCH("Arabic",CB7)&gt;0,CHAR(34)&amp;"arabic"&amp;CHAR(34)&amp;",",""),"")</f>
        <v/>
      </c>
      <c r="FZ7" s="44" t="str">
        <f>IFERROR(IF(SEARCH("English",CB7)&gt;0,CHAR(34)&amp;"englis"&amp;CHAR(34)&amp;",",""),"")</f>
        <v/>
      </c>
      <c r="GA7" s="44" t="str">
        <f>IFERROR(IF(SEARCH("French",CB7)&gt;0,CHAR(34)&amp;"french"&amp;CHAR(34)&amp;",",""),"")</f>
        <v/>
      </c>
      <c r="GB7" s="44" t="str">
        <f>IFERROR(IF(SEARCH("Spanish",CB7)&gt;0,CHAR(34)&amp;"spanis"&amp;CHAR(34)&amp;",",""),"")</f>
        <v/>
      </c>
      <c r="GE7" s="44" t="str">
        <f>IFERROR(IF(SEARCH("Dutch",CB7)&gt;0,CHAR(34)&amp;"dutchs"&amp;CHAR(34)&amp;",",""),"")</f>
        <v/>
      </c>
      <c r="GF7" s="44" t="str">
        <f>IFERROR(IF(SEARCH("Historical",AU7)&gt;0,CHAR(34)&amp;"histor"&amp;CHAR(34)&amp;",",""),"")</f>
        <v/>
      </c>
      <c r="GG7" s="44" t="str">
        <f>IF(BU7="y",CHAR(34)&amp;"unjack"&amp;CHAR(34)&amp;",","")</f>
        <v/>
      </c>
      <c r="GH7" s="44" t="str">
        <f>IF(CD7=1,CHAR(34)&amp;"southc"&amp;CHAR(34)&amp;",","")</f>
        <v/>
      </c>
      <c r="GI7" s="44" t="str">
        <f>IF(CE7=1,CHAR(34)&amp;"hasmap"&amp;CHAR(34)&amp;",","")</f>
        <v/>
      </c>
      <c r="GJ7" s="44" t="str">
        <f>IF(CP7="y",CHAR(34)&amp;CP$1&amp;CHAR(34)&amp;",","")</f>
        <v>"NoStar",</v>
      </c>
      <c r="GK7" s="44" t="str">
        <f>IF(GJ7="",CHAR(34)&amp;"HasSta"&amp;CHAR(34)&amp;",","")</f>
        <v/>
      </c>
      <c r="GL7" s="44" t="str">
        <f>IF(CQ7="y",CHAR(34)&amp;CQ$1&amp;CHAR(34)&amp;",","")</f>
        <v/>
      </c>
      <c r="GM7" s="44" t="str">
        <f>IF(CR7="y",CHAR(34)&amp;CR$1&amp;CHAR(34)&amp;",","")</f>
        <v/>
      </c>
      <c r="GN7" s="44" t="str">
        <f>IF(CS7="y",CHAR(34)&amp;CS$1&amp;CHAR(34)&amp;",","")</f>
        <v/>
      </c>
      <c r="GP7" s="44" t="str">
        <f>CHAR(34)&amp;AU7&amp;CHAR(34)</f>
        <v>"Province"</v>
      </c>
      <c r="GS7" s="44" t="str">
        <f>SUBSTITUTE("["&amp;_xlfn.CONCAT(CW7:GN7)&amp;"]",",]","]")</f>
        <v>["5+Colo","lets10","startC","year19","allhor","3Bands","Diagon","Crosse","Horizo","Circle","Plants","Texted","HasSun","Trside","Unequa","Humans","001BLU","002WHI","003BLU","myrBLU","NoStar"]</v>
      </c>
      <c r="GT7" s="44" t="str">
        <f>IF(BL7&lt;&gt;"",CHAR(34)&amp;"cl_"&amp;BL7&amp;CHAR(34)&amp;",","")</f>
        <v>"cl_BLA",</v>
      </c>
      <c r="GU7" s="44" t="str">
        <f>IF(BM7&lt;&gt;"",CHAR(34)&amp;"cl_"&amp;BM7&amp;CHAR(34)&amp;",","")</f>
        <v>"cl_BLU",</v>
      </c>
      <c r="GV7" s="44" t="str">
        <f>IF(BN7&lt;&gt;"",CHAR(34)&amp;"cl_"&amp;BN7&amp;CHAR(34)&amp;",","")</f>
        <v>"cl_GRE",</v>
      </c>
      <c r="GW7" s="44" t="str">
        <f>IF(BO7&lt;&gt;"",CHAR(34)&amp;"cl_"&amp;BO7&amp;CHAR(34)&amp;",","")</f>
        <v>"cl_RED",</v>
      </c>
      <c r="GX7" s="44" t="str">
        <f>IF(BP7&lt;&gt;"",CHAR(34)&amp;"cl_"&amp;BP7&amp;CHAR(34)&amp;",","")</f>
        <v>"cl_YEL",</v>
      </c>
      <c r="GY7" s="44" t="str">
        <f>IF(BQ7&lt;&gt;"",CHAR(34)&amp;"cl_"&amp;BQ7&amp;CHAR(34)&amp;",","")</f>
        <v/>
      </c>
      <c r="GZ7" s="44" t="str">
        <f>IF(BR7&lt;&gt;"",CHAR(34)&amp;"cl_"&amp;BR7&amp;CHAR(34)&amp;",","")</f>
        <v>"cl_BRO",</v>
      </c>
      <c r="HA7" s="44" t="str">
        <f>IF(BS7&lt;&gt;"",CHAR(34)&amp;"cl_"&amp;BS7&amp;CHAR(34)&amp;",","")</f>
        <v/>
      </c>
      <c r="HB7" s="44" t="str">
        <f>IF(BT7&lt;&gt;"",CHAR(34)&amp;"cl_"&amp;BT7&amp;CHAR(34)&amp;",","")</f>
        <v>"cl_WHI",</v>
      </c>
      <c r="HC7" s="44" t="str">
        <f>SUBSTITUTE("["&amp;_xlfn.CONCAT(GT7:HB7)&amp;"]",",]","]")</f>
        <v>["cl_BLA","cl_BLU","cl_GRE","cl_RED","cl_YEL","cl_BRO","cl_WHI"]</v>
      </c>
      <c r="HE7" s="64"/>
      <c r="HF7" s="65" t="str">
        <f>"{couname:"&amp;CT7&amp;(IF(HK7&lt;&gt;"",",subtype:"&amp;CHAR(34)&amp;HK7&amp;CHAR(34),""))&amp;",year:"&amp;HJ7&amp;",region:"&amp;CU7&amp;",Colors:"&amp;HC7&amp;",Items:"&amp;GS7&amp;",Flag:"&amp;CV7&amp;",HDFlag:"&amp;CHAR(34)&amp;E7&amp;CHAR(34)&amp;",type:"&amp;GP7&amp;", describe: "&amp;HH7&amp;", isnew:"&amp;CHAR(34)&amp;F7&amp;CHAR(34)&amp;", links: "&amp;HL7&amp;"},"</f>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links: "https://www.crwflags.com/fotw/flags/ar-w.html#1823"},</v>
      </c>
      <c r="HG7" s="66" t="str">
        <f>"{couname:"&amp;CT7&amp;(IF(HK7&lt;&gt;"",",subtype:"&amp;CHAR(34)&amp;HK7&amp;CHAR(34),""))&amp;",year:"&amp;HJ7&amp;",region:"&amp;CU7&amp;",Colors:"&amp;HC7&amp;",Items:"&amp;GS7&amp;",Flag:"&amp;CV7&amp;",HDFlag:"&amp;CHAR(34)&amp;E7&amp;CHAR(34)&amp;",type:"&amp;GP7&amp;", describe: "&amp;HI7&amp;", links: "&amp;HL7&amp;"},"</f>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links: "https://www.crwflags.com/fotw/flags/ar-w.html#1823"},</v>
      </c>
      <c r="HH7" s="44" t="str">
        <f>IF(P7&lt;&gt;"",CHAR(34)&amp;"\n"&amp;P7&amp;CHAR(34),CHAR(34)&amp;CHAR(34))</f>
        <v>"\nBy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v>
      </c>
      <c r="HI7" s="44" t="str">
        <f>IF(J7=0,CHAR(34)&amp;CHAR(34),HH7)</f>
        <v>"\nBy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v>
      </c>
      <c r="HJ7" s="44" t="str">
        <f>CHAR(34)&amp;O7&amp;CHAR(34)</f>
        <v>"1986"</v>
      </c>
      <c r="HL7" s="44" t="str">
        <f>CHAR(34)&amp;I7&amp;CHAR(34)</f>
        <v>"https://www.crwflags.com/fotw/flags/ar-w.html#1823"</v>
      </c>
      <c r="HM7" s="65"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 "links": "https://www.crwflags.com/fotw/flags/ar-w.html#1823"},</v>
      </c>
      <c r="HN7" s="67"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 "links": "https://www.crwflags.com/fotw/flags/ar-w.html#1823"},</v>
      </c>
      <c r="HO7" s="71">
        <v>45610</v>
      </c>
      <c r="HP7" s="44" t="str" cm="1">
        <f t="array" ref="HP7">IF(_xlfn.TEXTJOIN(", ", TRUE, IF(ISNUMBER(SEARCH("BLA", BL7:BT7)), COLUMN(BL7:BT7) - COLUMN(BL7) + 1, ""))&lt;&gt;"","BLA","")</f>
        <v>BLA</v>
      </c>
      <c r="HQ7" s="44" t="str" cm="1">
        <f t="array" ref="HQ7">IF(_xlfn.TEXTJOIN(", ", TRUE, IF(ISNUMBER(SEARCH("BLU", BL7:BT7)), COLUMN(BL7:BT7) - COLUMN(BL7) + 1, ""))&lt;&gt;"","BLU","")</f>
        <v>BLU</v>
      </c>
      <c r="HR7" s="44" t="str" cm="1">
        <f t="array" ref="HR7">IF(_xlfn.TEXTJOIN(", ", TRUE, IF(ISNUMBER(SEARCH("GRE", BL7:BT7)), COLUMN(BL7:BT7) - COLUMN(BL7) + 1, ""))&lt;&gt;"","GRE","")</f>
        <v>GRE</v>
      </c>
      <c r="HS7" s="44" t="str" cm="1">
        <f t="array" ref="HS7">IF(_xlfn.TEXTJOIN(", ", TRUE, IF(ISNUMBER(SEARCH("RED", BL7:BT7)), COLUMN(BL7:BT7) - COLUMN(BL7) + 1, ""))&lt;&gt;"","RED","")</f>
        <v>RED</v>
      </c>
      <c r="HT7" s="44" t="str" cm="1">
        <f t="array" ref="HT7">IF(_xlfn.TEXTJOIN(", ", TRUE, IF(ISNUMBER(SEARCH("YEL", BL7:BT7)), COLUMN(BL7:BT7) - COLUMN(BL7) + 1, ""))&lt;&gt;"","YEL","")</f>
        <v>YEL</v>
      </c>
      <c r="HU7" s="44" t="str" cm="1">
        <f t="array" ref="HU7">IF(_xlfn.TEXTJOIN(", ", TRUE, IF(ISNUMBER(SEARCH("ORA", BL7:BT7)), COLUMN(BL7:BT7) - COLUMN(BL7) + 1, ""))&lt;&gt;"","ORA","")</f>
        <v/>
      </c>
      <c r="HV7" s="44" t="str" cm="1">
        <f t="array" ref="HV7">IF(_xlfn.TEXTJOIN(", ", TRUE, IF(ISNUMBER(SEARCH("BRO", BL7:BT7)), COLUMN(BL7:BT7) - COLUMN(BL7) + 1, ""))&lt;&gt;"","BRO","")</f>
        <v>BRO</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M7" s="42">
        <f>COUNTIF(IC7:IK7,"&gt;0")-CG7</f>
        <v>-7</v>
      </c>
      <c r="IN7" s="69" t="str">
        <f>"http://mkweb.bcgsc.ca/color-summarizer/?url="&amp;D7&amp;"&amp;precision=low&amp;num_clusters="&amp;CG7&amp;"&amp;text=1"</f>
        <v>http://mkweb.bcgsc.ca/color-summarizer/?url=https://upload.wikimedia.org/wikipedia/commons/thumb/4/46/Bandera_de_la_Provincia_de_Corrientes.svg/320px-Bandera_de_la_Provincia_de_Corrientes.svg.png&amp;precision=low&amp;num_clusters=7&amp;text=1</v>
      </c>
      <c r="IO7" s="44" t="str">
        <f>IF(HP7&lt;&gt;"",CHAR(34)&amp;"black"&amp;CHAR(34),"")</f>
        <v>"black"</v>
      </c>
      <c r="IP7" s="44" t="str">
        <f>IF(HQ7&lt;&gt;"",CHAR(34)&amp;"blue"&amp;CHAR(34),"")</f>
        <v>"blue"</v>
      </c>
      <c r="IQ7" s="44" t="str">
        <f>IF(HR7&lt;&gt;"",CHAR(34)&amp;"green"&amp;CHAR(34),"")</f>
        <v>"green"</v>
      </c>
      <c r="IR7" s="44" t="str">
        <f>IF(HS7&lt;&gt;"",CHAR(34)&amp;"red"&amp;CHAR(34),"")</f>
        <v>"red"</v>
      </c>
      <c r="IS7" s="44" t="str">
        <f>IF(HT7&lt;&gt;"",CHAR(34)&amp;"yellow"&amp;CHAR(34),"")</f>
        <v>"yellow"</v>
      </c>
      <c r="IT7" s="44" t="str">
        <f>IF(HU7&lt;&gt;"",CHAR(34)&amp;"orange"&amp;CHAR(34),"")</f>
        <v/>
      </c>
      <c r="IU7" s="44" t="str">
        <f>IF(HV7&lt;&gt;"",CHAR(34)&amp;"brown"&amp;CHAR(34),"")</f>
        <v>"brown"</v>
      </c>
      <c r="IV7" s="44" t="str">
        <f>IF(HW7&lt;&gt;"",CHAR(34)&amp;"purple"&amp;CHAR(34),"")</f>
        <v/>
      </c>
      <c r="IW7" s="44" t="str">
        <f>IF(HX7&lt;&gt;"",CHAR(34)&amp;"white"&amp;CHAR(34),"")</f>
        <v>"white"</v>
      </c>
      <c r="IX7" s="44" t="str">
        <f>"{"&amp;CHAR(34)&amp;"url"&amp;CHAR(34)&amp;":"&amp;CHAR(34)&amp;IN7&amp;CHAR(34)&amp;","&amp;CHAR(34)&amp;"name"&amp;CHAR(34)&amp;":"&amp;CHAR(34)&amp;A7&amp;CHAR(34)&amp;"},"</f>
        <v>{"url":"http://mkweb.bcgsc.ca/color-summarizer/?url=https://upload.wikimedia.org/wikipedia/commons/thumb/4/46/Bandera_de_la_Provincia_de_Corrientes.svg/320px-Bandera_de_la_Provincia_de_Corrientes.svg.png&amp;precision=low&amp;num_clusters=7&amp;text=1","name":"[ARG] Corrientes"},</v>
      </c>
      <c r="IY7" s="44">
        <v>1236</v>
      </c>
    </row>
    <row r="8" spans="1:259" s="44" customFormat="1" ht="38.4" customHeight="1" thickBot="1" x14ac:dyDescent="0.35">
      <c r="A8" s="38" t="s">
        <v>619</v>
      </c>
      <c r="B8" s="83"/>
      <c r="C8" s="39">
        <v>2</v>
      </c>
      <c r="D8" s="70" t="s">
        <v>620</v>
      </c>
      <c r="E8" s="40" t="s">
        <v>621</v>
      </c>
      <c r="F8" s="41" t="s">
        <v>163</v>
      </c>
      <c r="G8" s="42">
        <f>COUNTIF($A$1:$A$8405,A8)</f>
        <v>1</v>
      </c>
      <c r="H8" s="43"/>
      <c r="I8" s="59" t="s">
        <v>622</v>
      </c>
      <c r="J8" s="44" t="str">
        <f>""</f>
        <v/>
      </c>
      <c r="K8" s="45"/>
      <c r="L8" s="46"/>
      <c r="M8" s="46"/>
      <c r="N8" s="47"/>
      <c r="O8" s="74">
        <v>1991</v>
      </c>
      <c r="P8" s="48" t="s">
        <v>623</v>
      </c>
      <c r="Q8" s="73">
        <f>IFERROR(LEN(TRIM(SUBSTITUTE(SUBSTITUTE(SUBSTITUTE(A8,LEFT(A8,6),""), "(", ""), ")", "")))-LEN(SUBSTITUTE(TRIM(SUBSTITUTE(SUBSTITUTE(SUBSTITUTE(A8,LEFT(A8,6),""), "(", ""), ")", "")), " ", ""))+1, 0)</f>
        <v>1</v>
      </c>
      <c r="R8" s="49" t="str">
        <f>_xlfn.XLOOKUP(LEFT(A8,5),[1]CODES!$D$2:$D$244,[1]CODES!$B$2:$B$244)</f>
        <v>South America</v>
      </c>
      <c r="S8" s="50">
        <v>3</v>
      </c>
      <c r="T8" s="51" t="s">
        <v>165</v>
      </c>
      <c r="U8" s="52" t="s">
        <v>164</v>
      </c>
      <c r="V8" s="52" t="s">
        <v>165</v>
      </c>
      <c r="W8" s="52" t="s">
        <v>164</v>
      </c>
      <c r="X8" s="52" t="s">
        <v>165</v>
      </c>
      <c r="Y8" s="52" t="s">
        <v>164</v>
      </c>
      <c r="Z8" s="52" t="s">
        <v>164</v>
      </c>
      <c r="AA8" s="52" t="s">
        <v>165</v>
      </c>
      <c r="AB8" s="52" t="s">
        <v>164</v>
      </c>
      <c r="AC8" s="52" t="s">
        <v>164</v>
      </c>
      <c r="AD8" s="52" t="s">
        <v>164</v>
      </c>
      <c r="AE8" s="52" t="s">
        <v>164</v>
      </c>
      <c r="AF8" s="53" t="s">
        <v>164</v>
      </c>
      <c r="AG8" s="53" t="s">
        <v>164</v>
      </c>
      <c r="AH8" s="53" t="s">
        <v>164</v>
      </c>
      <c r="AI8" s="53" t="s">
        <v>164</v>
      </c>
      <c r="AJ8" s="53" t="s">
        <v>164</v>
      </c>
      <c r="AK8" s="53" t="s">
        <v>164</v>
      </c>
      <c r="AL8" s="53" t="s">
        <v>164</v>
      </c>
      <c r="AM8" s="53" t="s">
        <v>164</v>
      </c>
      <c r="AN8" s="53" t="s">
        <v>164</v>
      </c>
      <c r="AO8" s="53" t="s">
        <v>164</v>
      </c>
      <c r="AP8" s="53" t="s">
        <v>164</v>
      </c>
      <c r="AQ8" s="53" t="s">
        <v>164</v>
      </c>
      <c r="AR8" s="53" t="s">
        <v>164</v>
      </c>
      <c r="AS8" s="53" t="s">
        <v>164</v>
      </c>
      <c r="AT8" s="54">
        <v>9</v>
      </c>
      <c r="AU8" s="53" t="s">
        <v>284</v>
      </c>
      <c r="AV8" s="53" t="str">
        <f>IF(LEFT(A8,1)="[",LEFT(A8,5)&amp;AU8&amp;A8,"")</f>
        <v>[ARG]Province[ARG] Formosa</v>
      </c>
      <c r="AW8" s="53" t="str">
        <f>C8&amp;A8</f>
        <v>2[ARG] Formosa</v>
      </c>
      <c r="AX8" s="55"/>
      <c r="AY8" s="55"/>
      <c r="AZ8" s="56" t="s">
        <v>155</v>
      </c>
      <c r="BA8" s="56" t="s">
        <v>234</v>
      </c>
      <c r="BB8" s="56"/>
      <c r="BC8" s="57"/>
      <c r="BD8" s="58" t="s">
        <v>152</v>
      </c>
      <c r="BE8" s="59"/>
      <c r="BF8" s="58" t="s">
        <v>152</v>
      </c>
      <c r="BG8" s="58" t="s">
        <v>159</v>
      </c>
      <c r="BH8" s="58" t="s">
        <v>152</v>
      </c>
      <c r="BI8" s="58"/>
      <c r="BJ8" s="58"/>
      <c r="BK8" s="59"/>
      <c r="BL8" s="58" t="s">
        <v>234</v>
      </c>
      <c r="BM8" s="58" t="s">
        <v>152</v>
      </c>
      <c r="BN8" s="58" t="s">
        <v>153</v>
      </c>
      <c r="BO8" s="58" t="s">
        <v>234</v>
      </c>
      <c r="BP8" s="58" t="s">
        <v>155</v>
      </c>
      <c r="BQ8" s="58" t="s">
        <v>234</v>
      </c>
      <c r="BR8" s="58" t="s">
        <v>234</v>
      </c>
      <c r="BS8" s="58" t="s">
        <v>234</v>
      </c>
      <c r="BT8" s="58" t="s">
        <v>159</v>
      </c>
      <c r="BU8" s="60"/>
      <c r="BV8" s="61"/>
      <c r="BW8" s="61">
        <v>0</v>
      </c>
      <c r="BX8" s="59"/>
      <c r="BY8" s="44" t="s">
        <v>164</v>
      </c>
      <c r="CB8" s="5"/>
      <c r="CC8" s="5"/>
      <c r="CD8" s="62">
        <v>0</v>
      </c>
      <c r="CE8" s="62">
        <v>0</v>
      </c>
      <c r="CF8" s="62" t="e">
        <f>COUNTIF([1]Sheet7!$B$2:'[1]Sheet7'!$B$100,Main!#REF!)</f>
        <v>#REF!</v>
      </c>
      <c r="CG8" s="75" cm="1">
        <f t="array" ref="CG8">SUMPRODUCT(--(LEN(TRIM(BL8:BT8))&gt;0))</f>
        <v>4</v>
      </c>
      <c r="CH8" s="53" t="str">
        <f>IF(CG8=2,"y","n")</f>
        <v>n</v>
      </c>
      <c r="CI8" s="53" t="str">
        <f>IF(CG8=3,"y","n")</f>
        <v>n</v>
      </c>
      <c r="CJ8" s="53" t="str">
        <f>IF(CG8=4,"y","n")</f>
        <v>y</v>
      </c>
      <c r="CK8" s="53" t="str">
        <f>IF(CG8&gt;4,"y","n")</f>
        <v>n</v>
      </c>
      <c r="CL8" s="53" t="str">
        <f>IF(S8=0,"y","n")</f>
        <v>n</v>
      </c>
      <c r="CM8" s="53" t="str">
        <f>IF(S8=2,"y","n")</f>
        <v>n</v>
      </c>
      <c r="CN8" s="53" t="str">
        <f>IF(S8=3,"y","n")</f>
        <v>y</v>
      </c>
      <c r="CO8" s="53" t="str">
        <f>IF(S8&gt;=4,"y","n")</f>
        <v>n</v>
      </c>
      <c r="CP8" s="53" t="str">
        <f>IF(AT8=0,"y","n")</f>
        <v>n</v>
      </c>
      <c r="CQ8" s="53" t="str">
        <f>IF(AT8=1,"y","n")</f>
        <v>n</v>
      </c>
      <c r="CR8" s="53" t="str">
        <f>IF(AT8=2,"y","n")</f>
        <v>n</v>
      </c>
      <c r="CS8" s="53" t="str">
        <f>IF(AT8&gt;=3,"y","n")</f>
        <v>y</v>
      </c>
      <c r="CT8" s="38" t="str">
        <f>CHAR(34)&amp;A8&amp;CHAR(34)</f>
        <v>"[ARG] Formosa"</v>
      </c>
      <c r="CU8" s="63" t="str">
        <f>CHAR(34)&amp;"rgn_"&amp;R8&amp;CHAR(34)</f>
        <v>"rgn_South America"</v>
      </c>
      <c r="CV8" s="44" t="str">
        <f>CHAR(34)&amp;D8&amp;CHAR(34)</f>
        <v>"https://upload.wikimedia.org/wikipedia/commons/thumb/4/42/Bandera_de_la_Provincia_de_Formosa.svg/320px-Bandera_de_la_Provincia_de_Formosa.svg.png"</v>
      </c>
      <c r="CW8" s="44" t="str">
        <f>IF(CH8="y",CHAR(34)&amp;CH$1&amp;CHAR(34)&amp;",","")</f>
        <v/>
      </c>
      <c r="CX8" s="44" t="str">
        <f>IF(CI8="y",CHAR(34)&amp;CI$1&amp;CHAR(34)&amp;",","")</f>
        <v/>
      </c>
      <c r="CY8" s="44" t="str">
        <f>IF(CJ8="y",CHAR(34)&amp;CJ$1&amp;CHAR(34)&amp;",","")</f>
        <v>"4Color",</v>
      </c>
      <c r="CZ8" s="44" t="str">
        <f>IF(CK8="y",CHAR(34)&amp;CK$1&amp;CHAR(34)&amp;",","")</f>
        <v/>
      </c>
      <c r="DA8" s="44" t="str">
        <f>IF(Q8&gt;1,CHAR(34)&amp;"words2"&amp;CHAR(34)&amp;",","")</f>
        <v/>
      </c>
      <c r="DB8" s="44" t="str">
        <f>IF(Q8&gt;2,CHAR(34)&amp;"words3"&amp;CHAR(34)&amp;",","")</f>
        <v/>
      </c>
      <c r="DD8" s="44"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"lets07",</v>
      </c>
      <c r="DE8" s="44" t="str">
        <f>CHAR(34)&amp;"start"&amp;IFERROR(LEFT(SUBSTITUTE(A8,"["&amp;MID(A8,FIND("[",A8)+1,FIND("]",A8)-FIND("[",A8)-1)&amp;"] ",""),1),LEFT(A8,1))&amp;CHAR(34)&amp;","</f>
        <v>"startF",</v>
      </c>
      <c r="DF8" s="44" t="str">
        <f>IFERROR(IF(SEARCH("tan",A8)&gt;0,CHAR(34)&amp;"withtn"&amp;CHAR(34)&amp;",",""),"")</f>
        <v/>
      </c>
      <c r="DG8" s="44" t="str">
        <f>IFERROR(IF(SEARCH("q",A8)&gt;0,CHAR(34)&amp;"with_q"&amp;CHAR(34)&amp;",",""),"")</f>
        <v/>
      </c>
      <c r="DH8" s="44" t="str">
        <f>IFERROR(IF(SEARCH("v",A8)&gt;0,CHAR(34)&amp;"with_v"&amp;CHAR(34)&amp;",",""),"")</f>
        <v/>
      </c>
      <c r="DI8" s="44" t="str">
        <f>IFERROR(IF(SEARCH("w",A8)&gt;0,CHAR(34)&amp;"with_w"&amp;CHAR(34)&amp;",",""),"")</f>
        <v/>
      </c>
      <c r="DJ8" s="44" t="str">
        <f>IFERROR(IF(SEARCH("y",A8)&gt;0,CHAR(34)&amp;"with_y"&amp;CHAR(34)&amp;",",""),"")</f>
        <v/>
      </c>
      <c r="DK8" s="44" t="str">
        <f>IFERROR(IF(SEARCH("z",A8)&gt;0,CHAR(34)&amp;"with_z"&amp;CHAR(34)&amp;",",""),"")</f>
        <v/>
      </c>
      <c r="DL8" s="44" t="str">
        <f>IF(CG8=2, CHAR(34) &amp; _xlfn.TEXTJOIN("", TRUE, _xlfn._xlws.SORT(HP8:HX8)) &amp; CHAR(34) &amp; ",", "")</f>
        <v/>
      </c>
      <c r="DM8" s="44" t="str" cm="1">
        <f t="array" ref="DM8">IF(CG8=3,CHAR(34) &amp; _xlfn.TEXTJOIN("", TRUE, RIGHT(HP8:HX8, 2)) &amp; CHAR(34) &amp; ",", "")</f>
        <v/>
      </c>
      <c r="DN8" s="44" t="str">
        <f>IF(AND(ISNUMBER(SEARCH("18", O8)), ISERROR(SEARCH("1918", O8)), ISERROR(SEARCH("2018", O8))), CHAR(34) &amp; "year18" &amp; CHAR(34) &amp; ",", "")</f>
        <v/>
      </c>
      <c r="DO8" s="44" t="str">
        <f>IF(AND(ISNUMBER(SEARCH("19", O8)), ISERROR(SEARCH("1819", O8)),  ISERROR(SEARCH("1219", O8)),ISERROR(SEARCH("1119", O8)),ISERROR(SEARCH("1190", O8)),ISERROR(SEARCH("2019", O8))), CHAR(34) &amp; "year19" &amp; CHAR(34) &amp; ",", "")</f>
        <v>"year19",</v>
      </c>
      <c r="DP8" s="5" t="str">
        <f>IF(AND(ISNUMBER(SEARCH("20", O8)), ISERROR(SEARCH("1920", O8))), CHAR(34)&amp;"year00"&amp;CHAR(34)&amp;",", "")</f>
        <v/>
      </c>
      <c r="DQ8" s="5" t="str">
        <f>IF(CC8="y",CHAR(34)&amp;"soviet"&amp;CHAR(34)&amp;",","")</f>
        <v/>
      </c>
      <c r="DR8" s="5" t="str">
        <f>IF(BY8="y",CHAR(34)&amp;"dgband"&amp;CHAR(34)&amp;",","")</f>
        <v/>
      </c>
      <c r="DS8" s="5" t="str">
        <f>IF(W8="y",IF(AND(V8="n",BY8&lt;&gt;"y"),CHAR(34)&amp;"allver"&amp;CHAR(34)&amp;",",""),"")</f>
        <v/>
      </c>
      <c r="DT8" s="5" t="str">
        <f>IF(V8="y",IF(AND(W8="n",BY8&lt;&gt;"y"),CHAR(34)&amp;"allhor"&amp;CHAR(34)&amp;",",""),"")</f>
        <v>"allhor",</v>
      </c>
      <c r="DU8" s="5" t="str">
        <f>IF(BY8="y",IF(AND(W8="n",V8="n"),CHAR(34)&amp;"alldia"&amp;CHAR(34)&amp;",",""),"")</f>
        <v/>
      </c>
      <c r="DW8" s="44" t="str">
        <f>IF(CL8="y",CHAR(34)&amp;CL$1&amp;CHAR(34)&amp;",","")</f>
        <v/>
      </c>
      <c r="DX8" s="44" t="str">
        <f>IF(CM8="y",CHAR(34)&amp;CM$1&amp;CHAR(34)&amp;",","")</f>
        <v/>
      </c>
      <c r="DY8" s="44" t="str">
        <f>IF(CN8="y",CHAR(34)&amp;CN$1&amp;CHAR(34)&amp;",","")</f>
        <v>"3Bands",</v>
      </c>
      <c r="DZ8" s="44" t="str">
        <f>IF(CO8="y",CHAR(34)&amp;CO$1&amp;CHAR(34)&amp;",","")</f>
        <v/>
      </c>
      <c r="EA8" s="44" t="str">
        <f>IF(T8="y",CHAR(34)&amp;T$1&amp;CHAR(34)&amp;",","")</f>
        <v>"Diagon",</v>
      </c>
      <c r="EB8" s="44" t="str">
        <f>IF(U8="y",CHAR(34)&amp;U$1&amp;CHAR(34)&amp;",","")</f>
        <v/>
      </c>
      <c r="EC8" s="44" t="str">
        <f>IF(V8="y",CHAR(34)&amp;V$1&amp;CHAR(34)&amp;",","")</f>
        <v>"Horizo",</v>
      </c>
      <c r="ED8" s="44" t="str">
        <f>IF(W8="y",CHAR(34)&amp;W$1&amp;CHAR(34)&amp;",","")</f>
        <v/>
      </c>
      <c r="EE8" s="44" t="str">
        <f>IF(X8="y",CHAR(34)&amp;X$1&amp;CHAR(34)&amp;",","")</f>
        <v>"Circle",</v>
      </c>
      <c r="EF8" s="44" t="str">
        <f>IF(AND(Y8&lt;&gt;"n",Y8&lt;&gt;""),CHAR(34)&amp;Y$1&amp;CHAR(34)&amp;",","")</f>
        <v/>
      </c>
      <c r="EG8" s="44" t="str">
        <f>IF(Z8="y",CHAR(34)&amp;Z$1&amp;CHAR(34)&amp;",","")</f>
        <v/>
      </c>
      <c r="EH8" s="44" t="str">
        <f>IF(AA8="y",CHAR(34)&amp;AA$1&amp;CHAR(34)&amp;",","")</f>
        <v>"Plants",</v>
      </c>
      <c r="EI8" s="44" t="str">
        <f>IF(AB8="y",CHAR(34)&amp;AB$1&amp;CHAR(34)&amp;",","")</f>
        <v/>
      </c>
      <c r="EJ8" s="44" t="str">
        <f>IF(AC8="y",CHAR(34)&amp;AC$1&amp;CHAR(34)&amp;",","")</f>
        <v/>
      </c>
      <c r="EK8" s="44" t="str">
        <f>IF(AD8="y",CHAR(34)&amp;AD$1&amp;CHAR(34)&amp;",","")</f>
        <v/>
      </c>
      <c r="EL8" s="44" t="str">
        <f>IF(AE8="y",CHAR(34)&amp;AE$1&amp;CHAR(34)&amp;",","")</f>
        <v/>
      </c>
      <c r="EM8" s="44" t="str">
        <f>IF(AF8="y",CHAR(34)&amp;AF$1&amp;CHAR(34)&amp;",","")</f>
        <v/>
      </c>
      <c r="EN8" s="44" t="str">
        <f>IF(AG8="y",CHAR(34)&amp;AG$1&amp;CHAR(34)&amp;",","")</f>
        <v/>
      </c>
      <c r="EO8" s="44" t="str">
        <f>IF(AH8="y",CHAR(34)&amp;AH$1&amp;CHAR(34)&amp;",","")</f>
        <v/>
      </c>
      <c r="EP8" s="44" t="str">
        <f>IF(AI8="y",CHAR(34)&amp;AI$1&amp;CHAR(34)&amp;",","")</f>
        <v/>
      </c>
      <c r="EQ8" s="44" t="str">
        <f>IF(AJ8="y",CHAR(34)&amp;AJ$1&amp;CHAR(34)&amp;",","")</f>
        <v/>
      </c>
      <c r="ER8" s="44" t="str">
        <f>IF(AK8="y",CHAR(34)&amp;AK$1&amp;CHAR(34)&amp;",","")</f>
        <v/>
      </c>
      <c r="ES8" s="44" t="str">
        <f>IF(AL8="y",CHAR(34)&amp;AL$1&amp;CHAR(34)&amp;",","")</f>
        <v/>
      </c>
      <c r="ET8" s="44" t="str">
        <f>IF(AM8="y",CHAR(34)&amp;AM$1&amp;CHAR(34)&amp;",","")</f>
        <v/>
      </c>
      <c r="EU8" s="44" t="str">
        <f>IF(AN8="y",CHAR(34)&amp;AN$1&amp;CHAR(34)&amp;",","")</f>
        <v/>
      </c>
      <c r="EV8" s="44" t="str">
        <f>IF(AO8="y",CHAR(34)&amp;AO$1&amp;CHAR(34)&amp;",","")</f>
        <v/>
      </c>
      <c r="EW8" s="44" t="str">
        <f>IF(AP8="y",CHAR(34)&amp;AP$1&amp;CHAR(34)&amp;",","")</f>
        <v/>
      </c>
      <c r="EX8" s="44" t="str">
        <f>IF(AQ8="y",CHAR(34)&amp;AQ$1&amp;CHAR(34)&amp;",","")</f>
        <v/>
      </c>
      <c r="EY8" s="44" t="str">
        <f>IF(AR8="y",CHAR(34)&amp;AR$1&amp;CHAR(34)&amp;",","")</f>
        <v/>
      </c>
      <c r="EZ8" s="44" t="str">
        <f>IF(AS8="y",CHAR(34)&amp;AS$1&amp;CHAR(34)&amp;",","")</f>
        <v/>
      </c>
      <c r="FA8" s="44" t="str">
        <f>IF(AT8&gt;0,CHAR(34)&amp;"sta"&amp;AZ8&amp;CHAR(34)&amp;",","")</f>
        <v>"staYEL",</v>
      </c>
      <c r="FB8" s="44" t="str">
        <f>IF(AND(AT8&gt;0,BA8&lt;&gt;""),CHAR(34)&amp;"sta"&amp;BA8&amp;CHAR(34)&amp;",","")</f>
        <v/>
      </c>
      <c r="FD8" s="44" t="str">
        <f>IF(BV8="n",CHAR(34)&amp;"tcWHYE"&amp;CHAR(34)&amp;",",IF(BV8="y",CHAR(34)&amp;FD$1&amp;CHAR(34)&amp;",",""))</f>
        <v/>
      </c>
      <c r="FE8" s="44" t="str">
        <f>IF(COUNTIF(BL8:BT8,"BLU")=0,CHAR(34)&amp;"NO_BLU"&amp;CHAR(34)&amp;",", "")</f>
        <v/>
      </c>
      <c r="FF8" s="44" t="str">
        <f>IF(COUNTIF(BL8:BT8,"WHI")=0,CHAR(34)&amp;"NO_WHI"&amp;CHAR(34)&amp;",", "")</f>
        <v/>
      </c>
      <c r="FG8" s="44" t="str">
        <f>IF(COUNTIF(BL8:BT8,"RED")=0,CHAR(34)&amp;"NO_RED"&amp;CHAR(34)&amp;",", "")</f>
        <v>"NO_RED",</v>
      </c>
      <c r="FH8" s="44" t="str">
        <f>IF(COUNTIF(BL8:BS8,"GRE")=0,CHAR(34)&amp;"NO_GRE"&amp;CHAR(34)&amp;",", "")</f>
        <v/>
      </c>
      <c r="FI8" s="44" t="str">
        <f>IF(COUNTIF(BL8:BT8,"YEL")=0,CHAR(34)&amp;"NO_YEL"&amp;CHAR(34)&amp;",", "")</f>
        <v/>
      </c>
      <c r="FJ8" s="44" t="str">
        <f>IF(COUNTIF(BL8:BT8,"BLA")=0,CHAR(34)&amp;"NO_BLA"&amp;CHAR(34)&amp;",", "")</f>
        <v>"NO_BLA",</v>
      </c>
      <c r="FK8" s="44" t="str">
        <f>IF(AND(FH8&lt;&gt;"",FF8&lt;&gt;""),CHAR(34)&amp;"WHGRNO"&amp;CHAR(34)&amp;",","")</f>
        <v/>
      </c>
      <c r="FL8" s="44" t="str">
        <f>IF(AND(FI8&lt;&gt;"",FF8&lt;&gt;""),CHAR(34)&amp;"WHYENO"&amp;CHAR(34)&amp;",","")</f>
        <v/>
      </c>
      <c r="FM8" s="44" t="str">
        <f>IF(AND(FJ8&lt;&gt;"",FF8&lt;&gt;""),CHAR(34)&amp;"BAWHNO"&amp;CHAR(34)&amp;",","")</f>
        <v/>
      </c>
      <c r="FN8" s="44" t="str">
        <f>IF(AND(FE8&lt;&gt;"",FF8&lt;&gt;""),CHAR(34)&amp;"BLWHNO"&amp;CHAR(34)&amp;",","")</f>
        <v/>
      </c>
      <c r="FO8" s="44" t="str">
        <f>IF(AND(FE8&lt;&gt;"",FG8&lt;&gt;""),CHAR(34)&amp;"BLRENO"&amp;CHAR(34)&amp;",","")</f>
        <v/>
      </c>
      <c r="FP8" s="44" t="str">
        <f>IF(AND(FF8&lt;&gt;"",FF8&lt;&gt;""),CHAR(34)&amp;"WHRENO"&amp;CHAR(34)&amp;",","")</f>
        <v/>
      </c>
      <c r="FQ8" s="44" t="str">
        <f>IF(LEN(BF8)=3,CHAR(34)&amp;"001"&amp;BF8&amp;CHAR(34)&amp;",","")</f>
        <v>"001BLU",</v>
      </c>
      <c r="FR8" s="44" t="str">
        <f>IF(LEN(BG8)=3,CHAR(34)&amp;"002"&amp;BG8&amp;CHAR(34)&amp;",","")</f>
        <v>"002WHI",</v>
      </c>
      <c r="FS8" s="44" t="str">
        <f>IF(LEN(BH8)=3,CHAR(34)&amp;"003"&amp;BH8&amp;CHAR(34)&amp;",","")</f>
        <v>"003BLU",</v>
      </c>
      <c r="FT8" s="44" t="str">
        <f>CHAR(34)&amp;"myr"&amp;BD8&amp;CHAR(34)&amp;","</f>
        <v>"myrBLU",</v>
      </c>
      <c r="FU8" s="44" t="str">
        <f>IF(AY8="y",CHAR(34)&amp;"island"&amp;CHAR(34)&amp;",","")</f>
        <v/>
      </c>
      <c r="FV8" s="44" t="str">
        <f>IF(BZ8="y",CHAR(34)&amp;"landlo"&amp;CHAR(34)&amp;",","")</f>
        <v/>
      </c>
      <c r="FW8" s="44" t="str">
        <f>IF(CA8="y",CHAR(34)&amp;"eunion"&amp;CHAR(34)&amp;",","")</f>
        <v/>
      </c>
      <c r="FY8" s="44" t="str">
        <f>IFERROR(IF(SEARCH("Arabic",CB8)&gt;0,CHAR(34)&amp;"arabic"&amp;CHAR(34)&amp;",",""),"")</f>
        <v/>
      </c>
      <c r="FZ8" s="44" t="str">
        <f>IFERROR(IF(SEARCH("English",CB8)&gt;0,CHAR(34)&amp;"englis"&amp;CHAR(34)&amp;",",""),"")</f>
        <v/>
      </c>
      <c r="GA8" s="44" t="str">
        <f>IFERROR(IF(SEARCH("French",CB8)&gt;0,CHAR(34)&amp;"french"&amp;CHAR(34)&amp;",",""),"")</f>
        <v/>
      </c>
      <c r="GB8" s="44" t="str">
        <f>IFERROR(IF(SEARCH("Spanish",CB8)&gt;0,CHAR(34)&amp;"spanis"&amp;CHAR(34)&amp;",",""),"")</f>
        <v/>
      </c>
      <c r="GE8" s="44" t="str">
        <f>IFERROR(IF(SEARCH("Dutch",CB8)&gt;0,CHAR(34)&amp;"dutchs"&amp;CHAR(34)&amp;",",""),"")</f>
        <v/>
      </c>
      <c r="GF8" s="44" t="str">
        <f>IFERROR(IF(SEARCH("Historical",AU8)&gt;0,CHAR(34)&amp;"histor"&amp;CHAR(34)&amp;",",""),"")</f>
        <v/>
      </c>
      <c r="GG8" s="44" t="str">
        <f>IF(BU8="y",CHAR(34)&amp;"unjack"&amp;CHAR(34)&amp;",","")</f>
        <v/>
      </c>
      <c r="GH8" s="44" t="str">
        <f>IF(CD8=1,CHAR(34)&amp;"southc"&amp;CHAR(34)&amp;",","")</f>
        <v/>
      </c>
      <c r="GI8" s="44" t="str">
        <f>IF(CE8=1,CHAR(34)&amp;"hasmap"&amp;CHAR(34)&amp;",","")</f>
        <v/>
      </c>
      <c r="GJ8" s="44" t="str">
        <f>IF(CP8="y",CHAR(34)&amp;CP$1&amp;CHAR(34)&amp;",","")</f>
        <v/>
      </c>
      <c r="GK8" s="44" t="str">
        <f>IF(GJ8="",CHAR(34)&amp;"HasSta"&amp;CHAR(34)&amp;",","")</f>
        <v>"HasSta",</v>
      </c>
      <c r="GL8" s="44" t="str">
        <f>IF(CQ8="y",CHAR(34)&amp;CQ$1&amp;CHAR(34)&amp;",","")</f>
        <v/>
      </c>
      <c r="GM8" s="44" t="str">
        <f>IF(CR8="y",CHAR(34)&amp;CR$1&amp;CHAR(34)&amp;",","")</f>
        <v/>
      </c>
      <c r="GN8" s="44" t="str">
        <f>IF(CS8="y",CHAR(34)&amp;CS$1&amp;CHAR(34)&amp;",","")</f>
        <v>"3+Star",</v>
      </c>
      <c r="GP8" s="44" t="str">
        <f>CHAR(34)&amp;AU8&amp;CHAR(34)</f>
        <v>"Province"</v>
      </c>
      <c r="GS8" s="44" t="str">
        <f>SUBSTITUTE("["&amp;_xlfn.CONCAT(CW8:GN8)&amp;"]",",]","]")</f>
        <v>["4Color","lets07","startF","year19","allhor","3Bands","Diagon","Horizo","Circle","Plants","staYEL","NO_RED","NO_BLA","001BLU","002WHI","003BLU","myrBLU","HasSta","3+Star"]</v>
      </c>
      <c r="GT8" s="44" t="str">
        <f>IF(BL8&lt;&gt;"",CHAR(34)&amp;"cl_"&amp;BL8&amp;CHAR(34)&amp;",","")</f>
        <v/>
      </c>
      <c r="GU8" s="44" t="str">
        <f>IF(BM8&lt;&gt;"",CHAR(34)&amp;"cl_"&amp;BM8&amp;CHAR(34)&amp;",","")</f>
        <v>"cl_BLU",</v>
      </c>
      <c r="GV8" s="44" t="str">
        <f>IF(BN8&lt;&gt;"",CHAR(34)&amp;"cl_"&amp;BN8&amp;CHAR(34)&amp;",","")</f>
        <v>"cl_GRE",</v>
      </c>
      <c r="GW8" s="44" t="str">
        <f>IF(BO8&lt;&gt;"",CHAR(34)&amp;"cl_"&amp;BO8&amp;CHAR(34)&amp;",","")</f>
        <v/>
      </c>
      <c r="GX8" s="44" t="str">
        <f>IF(BP8&lt;&gt;"",CHAR(34)&amp;"cl_"&amp;BP8&amp;CHAR(34)&amp;",","")</f>
        <v>"cl_YEL",</v>
      </c>
      <c r="GY8" s="44" t="str">
        <f>IF(BQ8&lt;&gt;"",CHAR(34)&amp;"cl_"&amp;BQ8&amp;CHAR(34)&amp;",","")</f>
        <v/>
      </c>
      <c r="GZ8" s="44" t="str">
        <f>IF(BR8&lt;&gt;"",CHAR(34)&amp;"cl_"&amp;BR8&amp;CHAR(34)&amp;",","")</f>
        <v/>
      </c>
      <c r="HA8" s="44" t="str">
        <f>IF(BS8&lt;&gt;"",CHAR(34)&amp;"cl_"&amp;BS8&amp;CHAR(34)&amp;",","")</f>
        <v/>
      </c>
      <c r="HB8" s="44" t="str">
        <f>IF(BT8&lt;&gt;"",CHAR(34)&amp;"cl_"&amp;BT8&amp;CHAR(34)&amp;",","")</f>
        <v>"cl_WHI",</v>
      </c>
      <c r="HC8" s="44" t="str">
        <f>SUBSTITUTE("["&amp;_xlfn.CONCAT(GT8:HB8)&amp;"]",",]","]")</f>
        <v>["cl_BLU","cl_GRE","cl_YEL","cl_WHI"]</v>
      </c>
      <c r="HE8" s="64"/>
      <c r="HF8" s="65" t="str">
        <f>"{couname:"&amp;CT8&amp;(IF(HK8&lt;&gt;"",",subtype:"&amp;CHAR(34)&amp;HK8&amp;CHAR(34),""))&amp;",year:"&amp;HJ8&amp;",region:"&amp;CU8&amp;",Colors:"&amp;HC8&amp;",Items:"&amp;GS8&amp;",Flag:"&amp;CV8&amp;",HDFlag:"&amp;CHAR(34)&amp;E8&amp;CHAR(34)&amp;",type:"&amp;GP8&amp;", describe: "&amp;HH8&amp;", isnew:"&amp;CHAR(34)&amp;F8&amp;CHAR(34)&amp;", links: "&amp;HL8&amp;"},"</f>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links: "https://www.crwflags.com/fotw/flags/ar-p.html"},</v>
      </c>
      <c r="HG8" s="66" t="str">
        <f>"{couname:"&amp;CT8&amp;(IF(HK8&lt;&gt;"",",subtype:"&amp;CHAR(34)&amp;HK8&amp;CHAR(34),""))&amp;",year:"&amp;HJ8&amp;",region:"&amp;CU8&amp;",Colors:"&amp;HC8&amp;",Items:"&amp;GS8&amp;",Flag:"&amp;CV8&amp;",HDFlag:"&amp;CHAR(34)&amp;E8&amp;CHAR(34)&amp;",type:"&amp;GP8&amp;", describe: "&amp;HI8&amp;", links: "&amp;HL8&amp;"},"</f>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links: "https://www.crwflags.com/fotw/flags/ar-p.html"},</v>
      </c>
      <c r="HH8" s="44" t="str">
        <f>IF(P8&lt;&gt;"",CHAR(34)&amp;"\n"&amp;P8&amp;CHAR(34),CHAR(34)&amp;CHAR(34))</f>
        <v>"\nThe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v>
      </c>
      <c r="HI8" s="44" t="str">
        <f>IF(J8=0,CHAR(34)&amp;CHAR(34),HH8)</f>
        <v>"\nThe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v>
      </c>
      <c r="HJ8" s="44" t="str">
        <f>CHAR(34)&amp;O8&amp;CHAR(34)</f>
        <v>"1991"</v>
      </c>
      <c r="HL8" s="44" t="str">
        <f>CHAR(34)&amp;I8&amp;CHAR(34)</f>
        <v>"https://www.crwflags.com/fotw/flags/ar-p.html"</v>
      </c>
      <c r="HM8" s="65"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 "links": "https://www.crwflags.com/fotw/flags/ar-p.html"},</v>
      </c>
      <c r="HN8" s="67"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 "links": "https://www.crwflags.com/fotw/flags/ar-p.html"},</v>
      </c>
      <c r="HO8" s="71">
        <v>45610</v>
      </c>
      <c r="HP8" s="44" t="str" cm="1">
        <f t="array" ref="HP8">IF(_xlfn.TEXTJOIN(", ", TRUE, IF(ISNUMBER(SEARCH("BLA", BL8:BT8)), COLUMN(BL8:BT8) - COLUMN(BL8) + 1, ""))&lt;&gt;"","BLA","")</f>
        <v/>
      </c>
      <c r="HQ8" s="44" t="str" cm="1">
        <f t="array" ref="HQ8">IF(_xlfn.TEXTJOIN(", ", TRUE, IF(ISNUMBER(SEARCH("BLU", BL8:BT8)), COLUMN(BL8:BT8) - COLUMN(BL8) + 1, ""))&lt;&gt;"","BLU","")</f>
        <v>BLU</v>
      </c>
      <c r="HR8" s="44" t="str" cm="1">
        <f t="array" ref="HR8">IF(_xlfn.TEXTJOIN(", ", TRUE, IF(ISNUMBER(SEARCH("GRE", BL8:BT8)), COLUMN(BL8:BT8) - COLUMN(BL8) + 1, ""))&lt;&gt;"","GRE","")</f>
        <v>GRE</v>
      </c>
      <c r="HS8" s="44" t="str" cm="1">
        <f t="array" ref="HS8">IF(_xlfn.TEXTJOIN(", ", TRUE, IF(ISNUMBER(SEARCH("RED", BL8:BT8)), COLUMN(BL8:BT8) - COLUMN(BL8) + 1, ""))&lt;&gt;"","RED","")</f>
        <v/>
      </c>
      <c r="HT8" s="44" t="str" cm="1">
        <f t="array" ref="HT8">IF(_xlfn.TEXTJOIN(", ", TRUE, IF(ISNUMBER(SEARCH("YEL", BL8:BT8)), COLUMN(BL8:BT8) - COLUMN(BL8) + 1, ""))&lt;&gt;"","YEL","")</f>
        <v>YEL</v>
      </c>
      <c r="HU8" s="44" t="str" cm="1">
        <f t="array" ref="HU8">IF(_xlfn.TEXTJOIN(", ", TRUE, IF(ISNUMBER(SEARCH("ORA", BL8:BT8)), COLUMN(BL8:BT8) - COLUMN(BL8) + 1, ""))&lt;&gt;"","ORA","")</f>
        <v/>
      </c>
      <c r="HV8" s="44" t="str" cm="1">
        <f t="array" ref="HV8">IF(_xlfn.TEXTJOIN(", ", TRUE, IF(ISNUMBER(SEARCH("BRO", BL8:BT8)), COLUMN(BL8:BT8) - COLUMN(BL8) + 1, ""))&lt;&gt;"","BRO","")</f>
        <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c r="IB8" s="5"/>
      <c r="IC8" s="68"/>
      <c r="ID8" s="68"/>
      <c r="IE8" s="68"/>
      <c r="IF8" s="68"/>
      <c r="IG8" s="68"/>
      <c r="IH8" s="68"/>
      <c r="II8" s="68"/>
      <c r="IJ8" s="68"/>
      <c r="IK8" s="68"/>
      <c r="IM8" s="42">
        <f>COUNTIF(IC8:IK8,"&gt;0")-CG8</f>
        <v>-4</v>
      </c>
      <c r="IN8" s="69" t="str">
        <f>"http://mkweb.bcgsc.ca/color-summarizer/?url="&amp;D8&amp;"&amp;precision=low&amp;num_clusters="&amp;CG8&amp;"&amp;text=1"</f>
        <v>http://mkweb.bcgsc.ca/color-summarizer/?url=https://upload.wikimedia.org/wikipedia/commons/thumb/4/42/Bandera_de_la_Provincia_de_Formosa.svg/320px-Bandera_de_la_Provincia_de_Formosa.svg.png&amp;precision=low&amp;num_clusters=4&amp;text=1</v>
      </c>
      <c r="IO8" s="44" t="str">
        <f>IF(HP8&lt;&gt;"",CHAR(34)&amp;"black"&amp;CHAR(34),"")</f>
        <v/>
      </c>
      <c r="IP8" s="44" t="str">
        <f>IF(HQ8&lt;&gt;"",CHAR(34)&amp;"blue"&amp;CHAR(34),"")</f>
        <v>"blue"</v>
      </c>
      <c r="IQ8" s="44" t="str">
        <f>IF(HR8&lt;&gt;"",CHAR(34)&amp;"green"&amp;CHAR(34),"")</f>
        <v>"green"</v>
      </c>
      <c r="IR8" s="44" t="str">
        <f>IF(HS8&lt;&gt;"",CHAR(34)&amp;"red"&amp;CHAR(34),"")</f>
        <v/>
      </c>
      <c r="IS8" s="44" t="str">
        <f>IF(HT8&lt;&gt;"",CHAR(34)&amp;"yellow"&amp;CHAR(34),"")</f>
        <v>"yellow"</v>
      </c>
      <c r="IT8" s="44" t="str">
        <f>IF(HU8&lt;&gt;"",CHAR(34)&amp;"orange"&amp;CHAR(34),"")</f>
        <v/>
      </c>
      <c r="IU8" s="44" t="str">
        <f>IF(HV8&lt;&gt;"",CHAR(34)&amp;"brown"&amp;CHAR(34),"")</f>
        <v/>
      </c>
      <c r="IV8" s="44" t="str">
        <f>IF(HW8&lt;&gt;"",CHAR(34)&amp;"purple"&amp;CHAR(34),"")</f>
        <v/>
      </c>
      <c r="IW8" s="44" t="str">
        <f>IF(HX8&lt;&gt;"",CHAR(34)&amp;"white"&amp;CHAR(34),"")</f>
        <v>"white"</v>
      </c>
      <c r="IX8" s="44" t="str">
        <f>"{"&amp;CHAR(34)&amp;"url"&amp;CHAR(34)&amp;":"&amp;CHAR(34)&amp;IN8&amp;CHAR(34)&amp;","&amp;CHAR(34)&amp;"name"&amp;CHAR(34)&amp;":"&amp;CHAR(34)&amp;A8&amp;CHAR(34)&amp;"},"</f>
        <v>{"url":"http://mkweb.bcgsc.ca/color-summarizer/?url=https://upload.wikimedia.org/wikipedia/commons/thumb/4/42/Bandera_de_la_Provincia_de_Formosa.svg/320px-Bandera_de_la_Provincia_de_Formosa.svg.png&amp;precision=low&amp;num_clusters=4&amp;text=1","name":"[ARG] Formosa"},</v>
      </c>
      <c r="IY8" s="44">
        <v>1237</v>
      </c>
    </row>
    <row r="9" spans="1:259" s="44" customFormat="1" ht="38.4" customHeight="1" thickBot="1" x14ac:dyDescent="0.35">
      <c r="A9" s="38" t="s">
        <v>624</v>
      </c>
      <c r="B9" s="83"/>
      <c r="C9" s="39">
        <v>2</v>
      </c>
      <c r="D9" s="70" t="s">
        <v>625</v>
      </c>
      <c r="E9" s="40" t="s">
        <v>626</v>
      </c>
      <c r="F9" s="41" t="s">
        <v>163</v>
      </c>
      <c r="G9" s="42">
        <f>COUNTIF($A$1:$A$8405,A9)</f>
        <v>1</v>
      </c>
      <c r="H9" s="43"/>
      <c r="I9" s="59" t="s">
        <v>627</v>
      </c>
      <c r="J9" s="44" t="str">
        <f>""</f>
        <v/>
      </c>
      <c r="K9" s="45"/>
      <c r="L9" s="46"/>
      <c r="M9" s="46"/>
      <c r="N9" s="47"/>
      <c r="O9" s="74">
        <v>1993</v>
      </c>
      <c r="P9" s="48" t="s">
        <v>628</v>
      </c>
      <c r="Q9" s="73">
        <v>2</v>
      </c>
      <c r="R9" s="49" t="s">
        <v>177</v>
      </c>
      <c r="S9" s="50">
        <v>3</v>
      </c>
      <c r="T9" s="51" t="s">
        <v>164</v>
      </c>
      <c r="U9" s="52" t="s">
        <v>164</v>
      </c>
      <c r="V9" s="52" t="s">
        <v>165</v>
      </c>
      <c r="W9" s="52" t="s">
        <v>164</v>
      </c>
      <c r="X9" s="52" t="s">
        <v>164</v>
      </c>
      <c r="Y9" s="52" t="s">
        <v>165</v>
      </c>
      <c r="Z9" s="52" t="s">
        <v>164</v>
      </c>
      <c r="AA9" s="52" t="s">
        <v>165</v>
      </c>
      <c r="AB9" s="52" t="s">
        <v>164</v>
      </c>
      <c r="AC9" s="52" t="s">
        <v>165</v>
      </c>
      <c r="AD9" s="52" t="s">
        <v>165</v>
      </c>
      <c r="AE9" s="52" t="s">
        <v>164</v>
      </c>
      <c r="AF9" s="53" t="s">
        <v>164</v>
      </c>
      <c r="AG9" s="53" t="s">
        <v>165</v>
      </c>
      <c r="AH9" s="53" t="s">
        <v>165</v>
      </c>
      <c r="AI9" s="53" t="s">
        <v>164</v>
      </c>
      <c r="AJ9" s="53" t="s">
        <v>164</v>
      </c>
      <c r="AK9" s="53" t="s">
        <v>164</v>
      </c>
      <c r="AL9" s="53" t="s">
        <v>164</v>
      </c>
      <c r="AM9" s="53" t="s">
        <v>164</v>
      </c>
      <c r="AN9" s="53" t="s">
        <v>165</v>
      </c>
      <c r="AO9" s="53" t="s">
        <v>164</v>
      </c>
      <c r="AP9" s="53" t="s">
        <v>164</v>
      </c>
      <c r="AQ9" s="53" t="s">
        <v>164</v>
      </c>
      <c r="AR9" s="53" t="s">
        <v>164</v>
      </c>
      <c r="AS9" s="53" t="s">
        <v>164</v>
      </c>
      <c r="AT9" s="54">
        <v>0</v>
      </c>
      <c r="AU9" s="53" t="s">
        <v>284</v>
      </c>
      <c r="AV9" s="53" t="str">
        <f>IF(LEFT(A9,1)="[",LEFT(A9,5)&amp;AU9&amp;A9,"")</f>
        <v>[ARG]Province[ARG] La Pampa</v>
      </c>
      <c r="AW9" s="53" t="str">
        <f>C9&amp;A9</f>
        <v>2[ARG] La Pampa</v>
      </c>
      <c r="AX9" s="55"/>
      <c r="AY9" s="55"/>
      <c r="AZ9" s="56" t="s">
        <v>234</v>
      </c>
      <c r="BA9" s="56" t="s">
        <v>234</v>
      </c>
      <c r="BB9" s="56"/>
      <c r="BC9" s="57"/>
      <c r="BD9" s="58" t="s">
        <v>152</v>
      </c>
      <c r="BE9" s="59"/>
      <c r="BF9" s="58" t="s">
        <v>152</v>
      </c>
      <c r="BG9" s="58" t="s">
        <v>159</v>
      </c>
      <c r="BH9" s="58" t="s">
        <v>152</v>
      </c>
      <c r="BI9" s="58"/>
      <c r="BJ9" s="58"/>
      <c r="BK9" s="59"/>
      <c r="BL9" s="58" t="s">
        <v>151</v>
      </c>
      <c r="BM9" s="58" t="s">
        <v>152</v>
      </c>
      <c r="BN9" s="58" t="s">
        <v>153</v>
      </c>
      <c r="BO9" s="58" t="s">
        <v>154</v>
      </c>
      <c r="BP9" s="58" t="s">
        <v>155</v>
      </c>
      <c r="BQ9" s="58" t="s">
        <v>156</v>
      </c>
      <c r="BR9" s="58" t="s">
        <v>157</v>
      </c>
      <c r="BS9" s="58" t="s">
        <v>234</v>
      </c>
      <c r="BT9" s="58" t="s">
        <v>159</v>
      </c>
      <c r="BU9" s="60"/>
      <c r="BV9" s="61"/>
      <c r="BW9" s="61">
        <v>0</v>
      </c>
      <c r="BX9" s="59"/>
      <c r="CB9" s="5"/>
      <c r="CC9" s="5"/>
      <c r="CD9" s="62">
        <v>0</v>
      </c>
      <c r="CE9" s="62">
        <v>0</v>
      </c>
      <c r="CF9" s="62" t="e">
        <f>COUNTIF([1]Sheet7!$B$2:'[1]Sheet7'!$B$100,Main!#REF!)</f>
        <v>#REF!</v>
      </c>
      <c r="CG9" s="75" cm="1">
        <f t="array" ref="CG9">SUMPRODUCT(--(LEN(TRIM(BL9:BT9))&gt;0))</f>
        <v>8</v>
      </c>
      <c r="CH9" s="53" t="str">
        <f>IF(CG9=2,"y","n")</f>
        <v>n</v>
      </c>
      <c r="CI9" s="53" t="str">
        <f>IF(CG9=3,"y","n")</f>
        <v>n</v>
      </c>
      <c r="CJ9" s="53" t="str">
        <f>IF(CG9=4,"y","n")</f>
        <v>n</v>
      </c>
      <c r="CK9" s="53" t="str">
        <f>IF(CG9&gt;4,"y","n")</f>
        <v>y</v>
      </c>
      <c r="CL9" s="53" t="str">
        <f>IF(S9=0,"y","n")</f>
        <v>n</v>
      </c>
      <c r="CM9" s="53" t="str">
        <f>IF(S9=2,"y","n")</f>
        <v>n</v>
      </c>
      <c r="CN9" s="53" t="str">
        <f>IF(S9=3,"y","n")</f>
        <v>y</v>
      </c>
      <c r="CO9" s="53" t="str">
        <f>IF(S9&gt;=4,"y","n")</f>
        <v>n</v>
      </c>
      <c r="CP9" s="53" t="str">
        <f>IF(AT9=0,"y","n")</f>
        <v>y</v>
      </c>
      <c r="CQ9" s="53" t="str">
        <f>IF(AT9=1,"y","n")</f>
        <v>n</v>
      </c>
      <c r="CR9" s="53" t="str">
        <f>IF(AT9=2,"y","n")</f>
        <v>n</v>
      </c>
      <c r="CS9" s="53" t="str">
        <f>IF(AT9&gt;=3,"y","n")</f>
        <v>n</v>
      </c>
      <c r="CT9" s="38" t="str">
        <f>CHAR(34)&amp;A9&amp;CHAR(34)</f>
        <v>"[ARG] La Pampa"</v>
      </c>
      <c r="CU9" s="63" t="str">
        <f>CHAR(34)&amp;"rgn_"&amp;R9&amp;CHAR(34)</f>
        <v>"rgn_South America"</v>
      </c>
      <c r="CV9" s="44" t="str">
        <f>CHAR(34)&amp;D9&amp;CHAR(34)</f>
        <v>"https://upload.wikimedia.org/wikipedia/commons/thumb/8/81/Bandera_de_la_Provincia_de_La_Pampa.svg/320px-Bandera_de_la_Provincia_de_La_Pampa.svg.png"</v>
      </c>
      <c r="CW9" s="44" t="str">
        <f>IF(CH9="y",CHAR(34)&amp;CH$1&amp;CHAR(34)&amp;",","")</f>
        <v/>
      </c>
      <c r="CX9" s="44" t="str">
        <f>IF(CI9="y",CHAR(34)&amp;CI$1&amp;CHAR(34)&amp;",","")</f>
        <v/>
      </c>
      <c r="CY9" s="44" t="str">
        <f>IF(CJ9="y",CHAR(34)&amp;CJ$1&amp;CHAR(34)&amp;",","")</f>
        <v/>
      </c>
      <c r="CZ9" s="44" t="str">
        <f>IF(CK9="y",CHAR(34)&amp;CK$1&amp;CHAR(34)&amp;",","")</f>
        <v>"5+Colo",</v>
      </c>
      <c r="DA9" s="44" t="str">
        <f>IF(Q9&gt;1,CHAR(34)&amp;"words2"&amp;CHAR(34)&amp;",","")</f>
        <v>"words2",</v>
      </c>
      <c r="DB9" s="44" t="str">
        <f>IF(Q9&gt;2,CHAR(34)&amp;"words3"&amp;CHAR(34)&amp;",","")</f>
        <v/>
      </c>
      <c r="DD9" s="44" t="str">
        <f>IF(LEN(CHAR(34)&amp;"lets"&amp;LEN(SUBSTITUTE(SUBSTITUTE(IFERROR(TRIM(SUBSTITUTE(A9,MID(A9,FIND("[",A9),FIND("]",A9)-FIND("[",A9)+1),"")),A9)," ",""),"-",""))&amp;CHAR(34)&amp;",")=9,CHAR(34)&amp;"lets"&amp;LEN(SUBSTITUTE(SUBSTITUTE(IFERROR(TRIM(SUBSTITUTE(A9,MID(A9,FIND("[",A9),FIND("]",A9)-FIND("[",A9)+1),"")),A9)," ",""),"-",""))&amp;CHAR(34)&amp;",",CHAR(34)&amp;"lets0"&amp;LEN(SUBSTITUTE(SUBSTITUTE(IFERROR(TRIM(SUBSTITUTE(A9,MID(A9,FIND("[",A9),FIND("]",A9)-FIND("[",A9)+1),"")),A9)," ",""),"-",""))&amp;CHAR(34)&amp;",")</f>
        <v>"lets07",</v>
      </c>
      <c r="DE9" s="44" t="str">
        <f>CHAR(34)&amp;"start"&amp;IFERROR(LEFT(SUBSTITUTE(A9,"["&amp;MID(A9,FIND("[",A9)+1,FIND("]",A9)-FIND("[",A9)-1)&amp;"] ",""),1),LEFT(A9,1))&amp;CHAR(34)&amp;","</f>
        <v>"startL",</v>
      </c>
      <c r="DF9" s="44" t="str">
        <f>IFERROR(IF(SEARCH("tan",A9)&gt;0,CHAR(34)&amp;"withtn"&amp;CHAR(34)&amp;",",""),"")</f>
        <v/>
      </c>
      <c r="DG9" s="44" t="str">
        <f>IFERROR(IF(SEARCH("q",A9)&gt;0,CHAR(34)&amp;"with_q"&amp;CHAR(34)&amp;",",""),"")</f>
        <v/>
      </c>
      <c r="DH9" s="44" t="str">
        <f>IFERROR(IF(SEARCH("v",A9)&gt;0,CHAR(34)&amp;"with_v"&amp;CHAR(34)&amp;",",""),"")</f>
        <v/>
      </c>
      <c r="DI9" s="44" t="str">
        <f>IFERROR(IF(SEARCH("w",A9)&gt;0,CHAR(34)&amp;"with_w"&amp;CHAR(34)&amp;",",""),"")</f>
        <v/>
      </c>
      <c r="DJ9" s="44" t="str">
        <f>IFERROR(IF(SEARCH("y",A9)&gt;0,CHAR(34)&amp;"with_y"&amp;CHAR(34)&amp;",",""),"")</f>
        <v/>
      </c>
      <c r="DK9" s="44" t="str">
        <f>IFERROR(IF(SEARCH("z",A9)&gt;0,CHAR(34)&amp;"with_z"&amp;CHAR(34)&amp;",",""),"")</f>
        <v/>
      </c>
      <c r="DL9" s="44" t="str">
        <f>IF(CG9=2, CHAR(34) &amp; _xlfn.TEXTJOIN("", TRUE, _xlfn._xlws.SORT(HP9:HX9)) &amp; CHAR(34) &amp; ",", "")</f>
        <v/>
      </c>
      <c r="DM9" s="44" t="str" cm="1">
        <f t="array" ref="DM9">IF(CG9=3,CHAR(34) &amp; _xlfn.TEXTJOIN("", TRUE, RIGHT(HP9:HX9, 2)) &amp; CHAR(34) &amp; ",", "")</f>
        <v/>
      </c>
      <c r="DN9" s="44" t="str">
        <f>IF(AND(ISNUMBER(SEARCH("18", O9)), ISERROR(SEARCH("1918", O9)), ISERROR(SEARCH("2018", O9))), CHAR(34) &amp; "year18" &amp; CHAR(34) &amp; ",", "")</f>
        <v/>
      </c>
      <c r="DO9" s="44" t="str">
        <f>IF(AND(ISNUMBER(SEARCH("19", O9)), ISERROR(SEARCH("1819", O9)),  ISERROR(SEARCH("1219", O9)),ISERROR(SEARCH("1119", O9)),ISERROR(SEARCH("1190", O9)),ISERROR(SEARCH("2019", O9))), CHAR(34) &amp; "year19" &amp; CHAR(34) &amp; ",", "")</f>
        <v>"year19",</v>
      </c>
      <c r="DP9" s="5" t="str">
        <f>IF(AND(ISNUMBER(SEARCH("20", O9)), ISERROR(SEARCH("1920", O9))), CHAR(34)&amp;"year00"&amp;CHAR(34)&amp;",", "")</f>
        <v/>
      </c>
      <c r="DQ9" s="5" t="str">
        <f>IF(CC9="y",CHAR(34)&amp;"soviet"&amp;CHAR(34)&amp;",","")</f>
        <v/>
      </c>
      <c r="DR9" s="5" t="str">
        <f>IF(BY9="y",CHAR(34)&amp;"dgband"&amp;CHAR(34)&amp;",","")</f>
        <v/>
      </c>
      <c r="DS9" s="5" t="str">
        <f>IF(W9="y",IF(AND(V9="n",BY9&lt;&gt;"y"),CHAR(34)&amp;"allver"&amp;CHAR(34)&amp;",",""),"")</f>
        <v/>
      </c>
      <c r="DT9" s="5" t="str">
        <f>IF(V9="y",IF(AND(W9="n",BY9&lt;&gt;"y"),CHAR(34)&amp;"allhor"&amp;CHAR(34)&amp;",",""),"")</f>
        <v>"allhor",</v>
      </c>
      <c r="DU9" s="5" t="str">
        <f>IF(BY9="y",IF(AND(W9="n",V9="n"),CHAR(34)&amp;"alldia"&amp;CHAR(34)&amp;",",""),"")</f>
        <v/>
      </c>
      <c r="DW9" s="44" t="str">
        <f>IF(CL9="y",CHAR(34)&amp;CL$1&amp;CHAR(34)&amp;",","")</f>
        <v/>
      </c>
      <c r="DX9" s="44" t="str">
        <f>IF(CM9="y",CHAR(34)&amp;CM$1&amp;CHAR(34)&amp;",","")</f>
        <v/>
      </c>
      <c r="DY9" s="44" t="str">
        <f>IF(CN9="y",CHAR(34)&amp;CN$1&amp;CHAR(34)&amp;",","")</f>
        <v>"3Bands",</v>
      </c>
      <c r="DZ9" s="44" t="str">
        <f>IF(CO9="y",CHAR(34)&amp;CO$1&amp;CHAR(34)&amp;",","")</f>
        <v/>
      </c>
      <c r="EA9" s="44" t="str">
        <f>IF(T9="y",CHAR(34)&amp;T$1&amp;CHAR(34)&amp;",","")</f>
        <v/>
      </c>
      <c r="EB9" s="44" t="str">
        <f>IF(U9="y",CHAR(34)&amp;U$1&amp;CHAR(34)&amp;",","")</f>
        <v/>
      </c>
      <c r="EC9" s="44" t="str">
        <f>IF(V9="y",CHAR(34)&amp;V$1&amp;CHAR(34)&amp;",","")</f>
        <v>"Horizo",</v>
      </c>
      <c r="ED9" s="44" t="str">
        <f>IF(W9="y",CHAR(34)&amp;W$1&amp;CHAR(34)&amp;",","")</f>
        <v/>
      </c>
      <c r="EE9" s="44" t="str">
        <f>IF(X9="y",CHAR(34)&amp;X$1&amp;CHAR(34)&amp;",","")</f>
        <v/>
      </c>
      <c r="EF9" s="44" t="str">
        <f>IF(AND(Y9&lt;&gt;"n",Y9&lt;&gt;""),CHAR(34)&amp;Y$1&amp;CHAR(34)&amp;",","")</f>
        <v>"Animal",</v>
      </c>
      <c r="EG9" s="44" t="str">
        <f>IF(Z9="y",CHAR(34)&amp;Z$1&amp;CHAR(34)&amp;",","")</f>
        <v/>
      </c>
      <c r="EH9" s="44" t="str">
        <f>IF(AA9="y",CHAR(34)&amp;AA$1&amp;CHAR(34)&amp;",","")</f>
        <v>"Plants",</v>
      </c>
      <c r="EI9" s="44" t="str">
        <f>IF(AB9="y",CHAR(34)&amp;AB$1&amp;CHAR(34)&amp;",","")</f>
        <v/>
      </c>
      <c r="EJ9" s="44" t="str">
        <f>IF(AC9="y",CHAR(34)&amp;AC$1&amp;CHAR(34)&amp;",","")</f>
        <v>"Weapon",</v>
      </c>
      <c r="EK9" s="44" t="str">
        <f>IF(AD9="y",CHAR(34)&amp;AD$1&amp;CHAR(34)&amp;",","")</f>
        <v>"HasSun",</v>
      </c>
      <c r="EL9" s="44" t="str">
        <f>IF(AE9="y",CHAR(34)&amp;AE$1&amp;CHAR(34)&amp;",","")</f>
        <v/>
      </c>
      <c r="EM9" s="44" t="str">
        <f>IF(AF9="y",CHAR(34)&amp;AF$1&amp;CHAR(34)&amp;",","")</f>
        <v/>
      </c>
      <c r="EN9" s="44" t="str">
        <f>IF(AG9="y",CHAR(34)&amp;AG$1&amp;CHAR(34)&amp;",","")</f>
        <v>"Unequa",</v>
      </c>
      <c r="EO9" s="44" t="str">
        <f>IF(AH9="y",CHAR(34)&amp;AH$1&amp;CHAR(34)&amp;",","")</f>
        <v>"Center",</v>
      </c>
      <c r="EP9" s="44" t="str">
        <f>IF(AI9="y",CHAR(34)&amp;AI$1&amp;CHAR(34)&amp;",","")</f>
        <v/>
      </c>
      <c r="EQ9" s="44" t="str">
        <f>IF(AJ9="y",CHAR(34)&amp;AJ$1&amp;CHAR(34)&amp;",","")</f>
        <v/>
      </c>
      <c r="ER9" s="44" t="str">
        <f>IF(AK9="y",CHAR(34)&amp;AK$1&amp;CHAR(34)&amp;",","")</f>
        <v/>
      </c>
      <c r="ES9" s="44" t="str">
        <f>IF(AL9="y",CHAR(34)&amp;AL$1&amp;CHAR(34)&amp;",","")</f>
        <v/>
      </c>
      <c r="ET9" s="44" t="str">
        <f>IF(AM9="y",CHAR(34)&amp;AM$1&amp;CHAR(34)&amp;",","")</f>
        <v/>
      </c>
      <c r="EU9" s="44" t="str">
        <f>IF(AN9="y",CHAR(34)&amp;AN$1&amp;CHAR(34)&amp;",","")</f>
        <v>"Humans",</v>
      </c>
      <c r="EV9" s="44" t="str">
        <f>IF(AO9="y",CHAR(34)&amp;AO$1&amp;CHAR(34)&amp;",","")</f>
        <v/>
      </c>
      <c r="EW9" s="44" t="str">
        <f>IF(AP9="y",CHAR(34)&amp;AP$1&amp;CHAR(34)&amp;",","")</f>
        <v/>
      </c>
      <c r="EX9" s="44" t="str">
        <f>IF(AQ9="y",CHAR(34)&amp;AQ$1&amp;CHAR(34)&amp;",","")</f>
        <v/>
      </c>
      <c r="EY9" s="44" t="str">
        <f>IF(AR9="y",CHAR(34)&amp;AR$1&amp;CHAR(34)&amp;",","")</f>
        <v/>
      </c>
      <c r="EZ9" s="44" t="str">
        <f>IF(AS9="y",CHAR(34)&amp;AS$1&amp;CHAR(34)&amp;",","")</f>
        <v/>
      </c>
      <c r="FA9" s="44" t="str">
        <f>IF(AT9&gt;0,CHAR(34)&amp;"sta"&amp;AZ9&amp;CHAR(34)&amp;",","")</f>
        <v/>
      </c>
      <c r="FB9" s="44" t="str">
        <f>IF(AND(AT9&gt;0,BA9&lt;&gt;""),CHAR(34)&amp;"sta"&amp;BA9&amp;CHAR(34)&amp;",","")</f>
        <v/>
      </c>
      <c r="FD9" s="44" t="str">
        <f>IF(BV9="n",CHAR(34)&amp;"tcWHYE"&amp;CHAR(34)&amp;",",IF(BV9="y",CHAR(34)&amp;FD$1&amp;CHAR(34)&amp;",",""))</f>
        <v/>
      </c>
      <c r="FE9" s="44" t="str">
        <f>IF(COUNTIF(BL9:BT9,"BLU")=0,CHAR(34)&amp;"NO_BLU"&amp;CHAR(34)&amp;",", "")</f>
        <v/>
      </c>
      <c r="FF9" s="44" t="str">
        <f>IF(COUNTIF(BL9:BT9,"WHI")=0,CHAR(34)&amp;"NO_WHI"&amp;CHAR(34)&amp;",", "")</f>
        <v/>
      </c>
      <c r="FG9" s="44" t="str">
        <f>IF(COUNTIF(BL9:BT9,"RED")=0,CHAR(34)&amp;"NO_RED"&amp;CHAR(34)&amp;",", "")</f>
        <v/>
      </c>
      <c r="FH9" s="44" t="str">
        <f>IF(COUNTIF(BL9:BS9,"GRE")=0,CHAR(34)&amp;"NO_GRE"&amp;CHAR(34)&amp;",", "")</f>
        <v/>
      </c>
      <c r="FI9" s="44" t="str">
        <f>IF(COUNTIF(BL9:BT9,"YEL")=0,CHAR(34)&amp;"NO_YEL"&amp;CHAR(34)&amp;",", "")</f>
        <v/>
      </c>
      <c r="FJ9" s="44" t="str">
        <f>IF(COUNTIF(BL9:BT9,"BLA")=0,CHAR(34)&amp;"NO_BLA"&amp;CHAR(34)&amp;",", "")</f>
        <v/>
      </c>
      <c r="FK9" s="44" t="str">
        <f>IF(AND(FH9&lt;&gt;"",FF9&lt;&gt;""),CHAR(34)&amp;"WHGRNO"&amp;CHAR(34)&amp;",","")</f>
        <v/>
      </c>
      <c r="FL9" s="44" t="str">
        <f>IF(AND(FI9&lt;&gt;"",FF9&lt;&gt;""),CHAR(34)&amp;"WHYENO"&amp;CHAR(34)&amp;",","")</f>
        <v/>
      </c>
      <c r="FM9" s="44" t="str">
        <f>IF(AND(FJ9&lt;&gt;"",FF9&lt;&gt;""),CHAR(34)&amp;"BAWHNO"&amp;CHAR(34)&amp;",","")</f>
        <v/>
      </c>
      <c r="FN9" s="44" t="str">
        <f>IF(AND(FE9&lt;&gt;"",FF9&lt;&gt;""),CHAR(34)&amp;"BLWHNO"&amp;CHAR(34)&amp;",","")</f>
        <v/>
      </c>
      <c r="FO9" s="44" t="str">
        <f>IF(AND(FE9&lt;&gt;"",FG9&lt;&gt;""),CHAR(34)&amp;"BLRENO"&amp;CHAR(34)&amp;",","")</f>
        <v/>
      </c>
      <c r="FP9" s="44" t="str">
        <f>IF(AND(FF9&lt;&gt;"",FF9&lt;&gt;""),CHAR(34)&amp;"WHRENO"&amp;CHAR(34)&amp;",","")</f>
        <v/>
      </c>
      <c r="FQ9" s="44" t="str">
        <f>IF(LEN(BF9)=3,CHAR(34)&amp;"001"&amp;BF9&amp;CHAR(34)&amp;",","")</f>
        <v>"001BLU",</v>
      </c>
      <c r="FR9" s="44" t="str">
        <f>IF(LEN(BG9)=3,CHAR(34)&amp;"002"&amp;BG9&amp;CHAR(34)&amp;",","")</f>
        <v>"002WHI",</v>
      </c>
      <c r="FS9" s="44" t="str">
        <f>IF(LEN(BH9)=3,CHAR(34)&amp;"003"&amp;BH9&amp;CHAR(34)&amp;",","")</f>
        <v>"003BLU",</v>
      </c>
      <c r="FT9" s="44" t="str">
        <f>CHAR(34)&amp;"myr"&amp;BD9&amp;CHAR(34)&amp;","</f>
        <v>"myrBLU",</v>
      </c>
      <c r="FU9" s="44" t="str">
        <f>IF(AY9="y",CHAR(34)&amp;"island"&amp;CHAR(34)&amp;",","")</f>
        <v/>
      </c>
      <c r="FV9" s="44" t="str">
        <f>IF(BZ9="y",CHAR(34)&amp;"landlo"&amp;CHAR(34)&amp;",","")</f>
        <v/>
      </c>
      <c r="FW9" s="44" t="str">
        <f>IF(CA9="y",CHAR(34)&amp;"eunion"&amp;CHAR(34)&amp;",","")</f>
        <v/>
      </c>
      <c r="FY9" s="44" t="str">
        <f>IFERROR(IF(SEARCH("Arabic",CB9)&gt;0,CHAR(34)&amp;"arabic"&amp;CHAR(34)&amp;",",""),"")</f>
        <v/>
      </c>
      <c r="FZ9" s="44" t="str">
        <f>IFERROR(IF(SEARCH("English",CB9)&gt;0,CHAR(34)&amp;"englis"&amp;CHAR(34)&amp;",",""),"")</f>
        <v/>
      </c>
      <c r="GA9" s="44" t="str">
        <f>IFERROR(IF(SEARCH("French",CB9)&gt;0,CHAR(34)&amp;"french"&amp;CHAR(34)&amp;",",""),"")</f>
        <v/>
      </c>
      <c r="GB9" s="44" t="str">
        <f>IFERROR(IF(SEARCH("Spanish",CB9)&gt;0,CHAR(34)&amp;"spanis"&amp;CHAR(34)&amp;",",""),"")</f>
        <v/>
      </c>
      <c r="GE9" s="44" t="str">
        <f>IFERROR(IF(SEARCH("Dutch",CB9)&gt;0,CHAR(34)&amp;"dutchs"&amp;CHAR(34)&amp;",",""),"")</f>
        <v/>
      </c>
      <c r="GF9" s="44" t="str">
        <f>IFERROR(IF(SEARCH("Historical",AU9)&gt;0,CHAR(34)&amp;"histor"&amp;CHAR(34)&amp;",",""),"")</f>
        <v/>
      </c>
      <c r="GG9" s="44" t="str">
        <f>IF(BU9="y",CHAR(34)&amp;"unjack"&amp;CHAR(34)&amp;",","")</f>
        <v/>
      </c>
      <c r="GH9" s="44" t="str">
        <f>IF(CD9=1,CHAR(34)&amp;"southc"&amp;CHAR(34)&amp;",","")</f>
        <v/>
      </c>
      <c r="GI9" s="44" t="str">
        <f>IF(CE9=1,CHAR(34)&amp;"hasmap"&amp;CHAR(34)&amp;",","")</f>
        <v/>
      </c>
      <c r="GJ9" s="44" t="str">
        <f>IF(CP9="y",CHAR(34)&amp;CP$1&amp;CHAR(34)&amp;",","")</f>
        <v>"NoStar",</v>
      </c>
      <c r="GK9" s="44" t="str">
        <f>IF(GJ9="",CHAR(34)&amp;"HasSta"&amp;CHAR(34)&amp;",","")</f>
        <v/>
      </c>
      <c r="GL9" s="44" t="str">
        <f>IF(CQ9="y",CHAR(34)&amp;CQ$1&amp;CHAR(34)&amp;",","")</f>
        <v/>
      </c>
      <c r="GM9" s="44" t="str">
        <f>IF(CR9="y",CHAR(34)&amp;CR$1&amp;CHAR(34)&amp;",","")</f>
        <v/>
      </c>
      <c r="GN9" s="44" t="str">
        <f>IF(CS9="y",CHAR(34)&amp;CS$1&amp;CHAR(34)&amp;",","")</f>
        <v/>
      </c>
      <c r="GP9" s="44" t="str">
        <f>CHAR(34)&amp;AU9&amp;CHAR(34)</f>
        <v>"Province"</v>
      </c>
      <c r="GS9" s="44" t="str">
        <f>SUBSTITUTE("["&amp;_xlfn.CONCAT(CW9:GN9)&amp;"]",",]","]")</f>
        <v>["5+Colo","words2","lets07","startL","year19","allhor","3Bands","Horizo","Animal","Plants","Weapon","HasSun","Unequa","Center","Humans","001BLU","002WHI","003BLU","myrBLU","NoStar"]</v>
      </c>
      <c r="GT9" s="44" t="str">
        <f>IF(BL9&lt;&gt;"",CHAR(34)&amp;"cl_"&amp;BL9&amp;CHAR(34)&amp;",","")</f>
        <v>"cl_BLA",</v>
      </c>
      <c r="GU9" s="44" t="str">
        <f>IF(BM9&lt;&gt;"",CHAR(34)&amp;"cl_"&amp;BM9&amp;CHAR(34)&amp;",","")</f>
        <v>"cl_BLU",</v>
      </c>
      <c r="GV9" s="44" t="str">
        <f>IF(BN9&lt;&gt;"",CHAR(34)&amp;"cl_"&amp;BN9&amp;CHAR(34)&amp;",","")</f>
        <v>"cl_GRE",</v>
      </c>
      <c r="GW9" s="44" t="str">
        <f>IF(BO9&lt;&gt;"",CHAR(34)&amp;"cl_"&amp;BO9&amp;CHAR(34)&amp;",","")</f>
        <v>"cl_RED",</v>
      </c>
      <c r="GX9" s="44" t="str">
        <f>IF(BP9&lt;&gt;"",CHAR(34)&amp;"cl_"&amp;BP9&amp;CHAR(34)&amp;",","")</f>
        <v>"cl_YEL",</v>
      </c>
      <c r="GY9" s="44" t="str">
        <f>IF(BQ9&lt;&gt;"",CHAR(34)&amp;"cl_"&amp;BQ9&amp;CHAR(34)&amp;",","")</f>
        <v>"cl_ORA",</v>
      </c>
      <c r="GZ9" s="44" t="str">
        <f>IF(BR9&lt;&gt;"",CHAR(34)&amp;"cl_"&amp;BR9&amp;CHAR(34)&amp;",","")</f>
        <v>"cl_BRO",</v>
      </c>
      <c r="HA9" s="44" t="str">
        <f>IF(BS9&lt;&gt;"",CHAR(34)&amp;"cl_"&amp;BS9&amp;CHAR(34)&amp;",","")</f>
        <v/>
      </c>
      <c r="HB9" s="44" t="str">
        <f>IF(BT9&lt;&gt;"",CHAR(34)&amp;"cl_"&amp;BT9&amp;CHAR(34)&amp;",","")</f>
        <v>"cl_WHI",</v>
      </c>
      <c r="HC9" s="44" t="str">
        <f>SUBSTITUTE("["&amp;_xlfn.CONCAT(GT9:HB9)&amp;"]",",]","]")</f>
        <v>["cl_BLA","cl_BLU","cl_GRE","cl_RED","cl_YEL","cl_ORA","cl_BRO","cl_WHI"]</v>
      </c>
      <c r="HE9" s="64"/>
      <c r="HF9" s="65" t="str">
        <f>"{couname:"&amp;CT9&amp;(IF(HK9&lt;&gt;"",",subtype:"&amp;CHAR(34)&amp;HK9&amp;CHAR(34),""))&amp;",year:"&amp;HJ9&amp;",region:"&amp;CU9&amp;",Colors:"&amp;HC9&amp;",Items:"&amp;GS9&amp;",Flag:"&amp;CV9&amp;",HDFlag:"&amp;CHAR(34)&amp;E9&amp;CHAR(34)&amp;",type:"&amp;GP9&amp;", describe: "&amp;HH9&amp;", isnew:"&amp;CHAR(34)&amp;F9&amp;CHAR(34)&amp;", links: "&amp;HL9&amp;"},"</f>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links: "https://www.crwflags.com/fotw/flags/ar-l.html"},</v>
      </c>
      <c r="HG9" s="66" t="str">
        <f>"{couname:"&amp;CT9&amp;(IF(HK9&lt;&gt;"",",subtype:"&amp;CHAR(34)&amp;HK9&amp;CHAR(34),""))&amp;",year:"&amp;HJ9&amp;",region:"&amp;CU9&amp;",Colors:"&amp;HC9&amp;",Items:"&amp;GS9&amp;",Flag:"&amp;CV9&amp;",HDFlag:"&amp;CHAR(34)&amp;E9&amp;CHAR(34)&amp;",type:"&amp;GP9&amp;", describe: "&amp;HI9&amp;", links: "&amp;HL9&amp;"},"</f>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links: "https://www.crwflags.com/fotw/flags/ar-l.html"},</v>
      </c>
      <c r="HH9" s="44" t="str">
        <f>IF(P9&lt;&gt;"",CHAR(34)&amp;"\n"&amp;P9&amp;CHAR(34),CHAR(34)&amp;CHAR(34))</f>
        <v>"\nThe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v>
      </c>
      <c r="HI9" s="44" t="str">
        <f>IF(J9=0,CHAR(34)&amp;CHAR(34),HH9)</f>
        <v>"\nThe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v>
      </c>
      <c r="HJ9" s="44" t="str">
        <f>CHAR(34)&amp;O9&amp;CHAR(34)</f>
        <v>"1993"</v>
      </c>
      <c r="HL9" s="44" t="str">
        <f>CHAR(34)&amp;I9&amp;CHAR(34)</f>
        <v>"https://www.crwflags.com/fotw/flags/ar-l.html"</v>
      </c>
      <c r="HM9" s="65"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 "links": "https://www.crwflags.com/fotw/flags/ar-l.html"},</v>
      </c>
      <c r="HN9" s="67"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 "links": "https://www.crwflags.com/fotw/flags/ar-l.html"},</v>
      </c>
      <c r="HO9" s="71">
        <v>45610</v>
      </c>
      <c r="HP9" s="44" t="str" cm="1">
        <f t="array" ref="HP9">IF(_xlfn.TEXTJOIN(", ", TRUE, IF(ISNUMBER(SEARCH("BLA", BL9:BT9)), COLUMN(BL9:BT9) - COLUMN(BL9) + 1, ""))&lt;&gt;"","BLA","")</f>
        <v>BLA</v>
      </c>
      <c r="HQ9" s="44" t="str" cm="1">
        <f t="array" ref="HQ9">IF(_xlfn.TEXTJOIN(", ", TRUE, IF(ISNUMBER(SEARCH("BLU", BL9:BT9)), COLUMN(BL9:BT9) - COLUMN(BL9) + 1, ""))&lt;&gt;"","BLU","")</f>
        <v>BLU</v>
      </c>
      <c r="HR9" s="44" t="str" cm="1">
        <f t="array" ref="HR9">IF(_xlfn.TEXTJOIN(", ", TRUE, IF(ISNUMBER(SEARCH("GRE", BL9:BT9)), COLUMN(BL9:BT9) - COLUMN(BL9) + 1, ""))&lt;&gt;"","GRE","")</f>
        <v>GRE</v>
      </c>
      <c r="HS9" s="44" t="str" cm="1">
        <f t="array" ref="HS9">IF(_xlfn.TEXTJOIN(", ", TRUE, IF(ISNUMBER(SEARCH("RED", BL9:BT9)), COLUMN(BL9:BT9) - COLUMN(BL9) + 1, ""))&lt;&gt;"","RED","")</f>
        <v>RED</v>
      </c>
      <c r="HT9" s="44" t="str" cm="1">
        <f t="array" ref="HT9">IF(_xlfn.TEXTJOIN(", ", TRUE, IF(ISNUMBER(SEARCH("YEL", BL9:BT9)), COLUMN(BL9:BT9) - COLUMN(BL9) + 1, ""))&lt;&gt;"","YEL","")</f>
        <v>YEL</v>
      </c>
      <c r="HU9" s="44" t="str" cm="1">
        <f t="array" ref="HU9">IF(_xlfn.TEXTJOIN(", ", TRUE, IF(ISNUMBER(SEARCH("ORA", BL9:BT9)), COLUMN(BL9:BT9) - COLUMN(BL9) + 1, ""))&lt;&gt;"","ORA","")</f>
        <v>ORA</v>
      </c>
      <c r="HV9" s="44" t="str" cm="1">
        <f t="array" ref="HV9">IF(_xlfn.TEXTJOIN(", ", TRUE, IF(ISNUMBER(SEARCH("BRO", BL9:BT9)), COLUMN(BL9:BT9) - COLUMN(BL9) + 1, ""))&lt;&gt;"","BRO","")</f>
        <v>BRO</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c r="IB9" s="5"/>
      <c r="IC9" s="68"/>
      <c r="ID9" s="68"/>
      <c r="IE9" s="68"/>
      <c r="IF9" s="68"/>
      <c r="IG9" s="68"/>
      <c r="IH9" s="68"/>
      <c r="II9" s="68"/>
      <c r="IJ9" s="68"/>
      <c r="IK9" s="68"/>
      <c r="IM9" s="42">
        <f>COUNTIF(IC9:IK9,"&gt;0")-CG9</f>
        <v>-8</v>
      </c>
      <c r="IN9" s="69" t="str">
        <f>"http://mkweb.bcgsc.ca/color-summarizer/?url="&amp;D9&amp;"&amp;precision=low&amp;num_clusters="&amp;CG9&amp;"&amp;text=1"</f>
        <v>http://mkweb.bcgsc.ca/color-summarizer/?url=https://upload.wikimedia.org/wikipedia/commons/thumb/8/81/Bandera_de_la_Provincia_de_La_Pampa.svg/320px-Bandera_de_la_Provincia_de_La_Pampa.svg.png&amp;precision=low&amp;num_clusters=8&amp;text=1</v>
      </c>
      <c r="IO9" s="44" t="str">
        <f>IF(HP9&lt;&gt;"",CHAR(34)&amp;"black"&amp;CHAR(34),"")</f>
        <v>"black"</v>
      </c>
      <c r="IP9" s="44" t="str">
        <f>IF(HQ9&lt;&gt;"",CHAR(34)&amp;"blue"&amp;CHAR(34),"")</f>
        <v>"blue"</v>
      </c>
      <c r="IQ9" s="44" t="str">
        <f>IF(HR9&lt;&gt;"",CHAR(34)&amp;"green"&amp;CHAR(34),"")</f>
        <v>"green"</v>
      </c>
      <c r="IR9" s="44" t="str">
        <f>IF(HS9&lt;&gt;"",CHAR(34)&amp;"red"&amp;CHAR(34),"")</f>
        <v>"red"</v>
      </c>
      <c r="IS9" s="44" t="str">
        <f>IF(HT9&lt;&gt;"",CHAR(34)&amp;"yellow"&amp;CHAR(34),"")</f>
        <v>"yellow"</v>
      </c>
      <c r="IT9" s="44" t="str">
        <f>IF(HU9&lt;&gt;"",CHAR(34)&amp;"orange"&amp;CHAR(34),"")</f>
        <v>"orange"</v>
      </c>
      <c r="IU9" s="44" t="str">
        <f>IF(HV9&lt;&gt;"",CHAR(34)&amp;"brown"&amp;CHAR(34),"")</f>
        <v>"brown"</v>
      </c>
      <c r="IV9" s="44" t="str">
        <f>IF(HW9&lt;&gt;"",CHAR(34)&amp;"purple"&amp;CHAR(34),"")</f>
        <v/>
      </c>
      <c r="IW9" s="44" t="str">
        <f>IF(HX9&lt;&gt;"",CHAR(34)&amp;"white"&amp;CHAR(34),"")</f>
        <v>"white"</v>
      </c>
      <c r="IX9" s="44" t="str">
        <f>"{"&amp;CHAR(34)&amp;"url"&amp;CHAR(34)&amp;":"&amp;CHAR(34)&amp;IN9&amp;CHAR(34)&amp;","&amp;CHAR(34)&amp;"name"&amp;CHAR(34)&amp;":"&amp;CHAR(34)&amp;A9&amp;CHAR(34)&amp;"},"</f>
        <v>{"url":"http://mkweb.bcgsc.ca/color-summarizer/?url=https://upload.wikimedia.org/wikipedia/commons/thumb/8/81/Bandera_de_la_Provincia_de_La_Pampa.svg/320px-Bandera_de_la_Provincia_de_La_Pampa.svg.png&amp;precision=low&amp;num_clusters=8&amp;text=1","name":"[ARG] La Pampa"},</v>
      </c>
      <c r="IY9" s="44">
        <v>1238</v>
      </c>
    </row>
    <row r="10" spans="1:259" s="44" customFormat="1" ht="38.4" customHeight="1" thickBot="1" x14ac:dyDescent="0.35">
      <c r="A10" s="38" t="s">
        <v>629</v>
      </c>
      <c r="B10" s="83"/>
      <c r="C10" s="39">
        <v>2</v>
      </c>
      <c r="D10" s="70" t="s">
        <v>630</v>
      </c>
      <c r="E10" s="40" t="s">
        <v>631</v>
      </c>
      <c r="F10" s="41" t="s">
        <v>163</v>
      </c>
      <c r="G10" s="42">
        <f>COUNTIF($A$1:$A$8405,A10)</f>
        <v>1</v>
      </c>
      <c r="H10" s="43"/>
      <c r="I10" s="59" t="s">
        <v>632</v>
      </c>
      <c r="J10" s="44" t="str">
        <f>""</f>
        <v/>
      </c>
      <c r="K10" s="45"/>
      <c r="L10" s="46"/>
      <c r="M10" s="46"/>
      <c r="N10" s="47"/>
      <c r="O10" s="74">
        <v>1986</v>
      </c>
      <c r="P10" s="48" t="s">
        <v>633</v>
      </c>
      <c r="Q10" s="73">
        <v>2</v>
      </c>
      <c r="R10" s="49" t="s">
        <v>177</v>
      </c>
      <c r="S10" s="50">
        <v>3</v>
      </c>
      <c r="T10" s="51" t="s">
        <v>165</v>
      </c>
      <c r="U10" s="52" t="s">
        <v>164</v>
      </c>
      <c r="V10" s="52" t="s">
        <v>165</v>
      </c>
      <c r="W10" s="52" t="s">
        <v>164</v>
      </c>
      <c r="X10" s="52" t="s">
        <v>165</v>
      </c>
      <c r="Y10" s="52" t="s">
        <v>164</v>
      </c>
      <c r="Z10" s="52" t="s">
        <v>164</v>
      </c>
      <c r="AA10" s="52" t="s">
        <v>165</v>
      </c>
      <c r="AB10" s="52" t="s">
        <v>164</v>
      </c>
      <c r="AC10" s="52" t="s">
        <v>164</v>
      </c>
      <c r="AD10" s="52" t="s">
        <v>164</v>
      </c>
      <c r="AE10" s="52" t="s">
        <v>164</v>
      </c>
      <c r="AF10" s="53" t="s">
        <v>164</v>
      </c>
      <c r="AG10" s="53" t="s">
        <v>164</v>
      </c>
      <c r="AH10" s="53" t="s">
        <v>165</v>
      </c>
      <c r="AI10" s="53" t="s">
        <v>164</v>
      </c>
      <c r="AJ10" s="53" t="s">
        <v>164</v>
      </c>
      <c r="AK10" s="53" t="s">
        <v>164</v>
      </c>
      <c r="AL10" s="53" t="s">
        <v>164</v>
      </c>
      <c r="AM10" s="53" t="s">
        <v>164</v>
      </c>
      <c r="AN10" s="53" t="s">
        <v>164</v>
      </c>
      <c r="AO10" s="53" t="s">
        <v>164</v>
      </c>
      <c r="AP10" s="53" t="s">
        <v>164</v>
      </c>
      <c r="AQ10" s="53" t="s">
        <v>164</v>
      </c>
      <c r="AR10" s="53" t="s">
        <v>164</v>
      </c>
      <c r="AS10" s="53" t="s">
        <v>164</v>
      </c>
      <c r="AT10" s="54">
        <v>0</v>
      </c>
      <c r="AU10" s="53" t="s">
        <v>284</v>
      </c>
      <c r="AV10" s="53" t="str">
        <f>IF(LEFT(A10,1)="[",LEFT(A10,5)&amp;AU10&amp;A10,"")</f>
        <v>[ARG]Province[ARG] La Rioja</v>
      </c>
      <c r="AW10" s="53" t="str">
        <f>C10&amp;A10</f>
        <v>2[ARG] La Rioja</v>
      </c>
      <c r="AX10" s="55"/>
      <c r="AY10" s="55"/>
      <c r="AZ10" s="56" t="s">
        <v>234</v>
      </c>
      <c r="BA10" s="56" t="s">
        <v>234</v>
      </c>
      <c r="BB10" s="56"/>
      <c r="BC10" s="57"/>
      <c r="BD10" s="58" t="s">
        <v>154</v>
      </c>
      <c r="BE10" s="59"/>
      <c r="BF10" s="58" t="s">
        <v>159</v>
      </c>
      <c r="BG10" s="58" t="s">
        <v>234</v>
      </c>
      <c r="BH10" s="58" t="s">
        <v>152</v>
      </c>
      <c r="BI10" s="58"/>
      <c r="BJ10" s="58"/>
      <c r="BK10" s="59"/>
      <c r="BL10" s="58" t="s">
        <v>151</v>
      </c>
      <c r="BM10" s="58" t="s">
        <v>152</v>
      </c>
      <c r="BN10" s="58" t="s">
        <v>153</v>
      </c>
      <c r="BO10" s="58" t="s">
        <v>154</v>
      </c>
      <c r="BP10" s="58" t="s">
        <v>234</v>
      </c>
      <c r="BQ10" s="58" t="s">
        <v>234</v>
      </c>
      <c r="BR10" s="58" t="s">
        <v>234</v>
      </c>
      <c r="BS10" s="58" t="s">
        <v>234</v>
      </c>
      <c r="BT10" s="58" t="s">
        <v>159</v>
      </c>
      <c r="BU10" s="60"/>
      <c r="BV10" s="61"/>
      <c r="BW10" s="61">
        <v>0</v>
      </c>
      <c r="BX10" s="59"/>
      <c r="BY10" s="44" t="s">
        <v>164</v>
      </c>
      <c r="CB10" s="5"/>
      <c r="CC10" s="5"/>
      <c r="CD10" s="62">
        <v>0</v>
      </c>
      <c r="CE10" s="62">
        <v>0</v>
      </c>
      <c r="CF10" s="62" t="e">
        <f>COUNTIF([1]Sheet7!$B$2:'[1]Sheet7'!$B$100,Main!#REF!)</f>
        <v>#REF!</v>
      </c>
      <c r="CG10" s="75" cm="1">
        <f t="array" ref="CG10">SUMPRODUCT(--(LEN(TRIM(BL10:BT10))&gt;0))</f>
        <v>5</v>
      </c>
      <c r="CH10" s="53" t="str">
        <f>IF(CG10=2,"y","n")</f>
        <v>n</v>
      </c>
      <c r="CI10" s="53" t="str">
        <f>IF(CG10=3,"y","n")</f>
        <v>n</v>
      </c>
      <c r="CJ10" s="53" t="str">
        <f>IF(CG10=4,"y","n")</f>
        <v>n</v>
      </c>
      <c r="CK10" s="53" t="str">
        <f>IF(CG10&gt;4,"y","n")</f>
        <v>y</v>
      </c>
      <c r="CL10" s="53" t="str">
        <f>IF(S10=0,"y","n")</f>
        <v>n</v>
      </c>
      <c r="CM10" s="53" t="str">
        <f>IF(S10=2,"y","n")</f>
        <v>n</v>
      </c>
      <c r="CN10" s="53" t="str">
        <f>IF(S10=3,"y","n")</f>
        <v>y</v>
      </c>
      <c r="CO10" s="53" t="str">
        <f>IF(S10&gt;=4,"y","n")</f>
        <v>n</v>
      </c>
      <c r="CP10" s="53" t="str">
        <f>IF(AT10=0,"y","n")</f>
        <v>y</v>
      </c>
      <c r="CQ10" s="53" t="str">
        <f>IF(AT10=1,"y","n")</f>
        <v>n</v>
      </c>
      <c r="CR10" s="53" t="str">
        <f>IF(AT10=2,"y","n")</f>
        <v>n</v>
      </c>
      <c r="CS10" s="53" t="str">
        <f>IF(AT10&gt;=3,"y","n")</f>
        <v>n</v>
      </c>
      <c r="CT10" s="38" t="str">
        <f>CHAR(34)&amp;A10&amp;CHAR(34)</f>
        <v>"[ARG] La Rioja"</v>
      </c>
      <c r="CU10" s="63" t="str">
        <f>CHAR(34)&amp;"rgn_"&amp;R10&amp;CHAR(34)</f>
        <v>"rgn_South America"</v>
      </c>
      <c r="CV10" s="44" t="str">
        <f>CHAR(34)&amp;D10&amp;CHAR(34)</f>
        <v>"https://upload.wikimedia.org/wikipedia/commons/thumb/6/60/Bandera_de_la_Provincia_de_La_Rioja.svg/320px-Bandera_de_la_Provincia_de_La_Rioja.svg.png"</v>
      </c>
      <c r="CW10" s="44" t="str">
        <f>IF(CH10="y",CHAR(34)&amp;CH$1&amp;CHAR(34)&amp;",","")</f>
        <v/>
      </c>
      <c r="CX10" s="44" t="str">
        <f>IF(CI10="y",CHAR(34)&amp;CI$1&amp;CHAR(34)&amp;",","")</f>
        <v/>
      </c>
      <c r="CY10" s="44" t="str">
        <f>IF(CJ10="y",CHAR(34)&amp;CJ$1&amp;CHAR(34)&amp;",","")</f>
        <v/>
      </c>
      <c r="CZ10" s="44" t="str">
        <f>IF(CK10="y",CHAR(34)&amp;CK$1&amp;CHAR(34)&amp;",","")</f>
        <v>"5+Colo",</v>
      </c>
      <c r="DA10" s="44" t="str">
        <f>IF(Q10&gt;1,CHAR(34)&amp;"words2"&amp;CHAR(34)&amp;",","")</f>
        <v>"words2",</v>
      </c>
      <c r="DB10" s="44" t="str">
        <f>IF(Q10&gt;2,CHAR(34)&amp;"words3"&amp;CHAR(34)&amp;",","")</f>
        <v/>
      </c>
      <c r="DD10" s="44"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"lets07",</v>
      </c>
      <c r="DE10" s="44" t="str">
        <f>CHAR(34)&amp;"start"&amp;IFERROR(LEFT(SUBSTITUTE(A10,"["&amp;MID(A10,FIND("[",A10)+1,FIND("]",A10)-FIND("[",A10)-1)&amp;"] ",""),1),LEFT(A10,1))&amp;CHAR(34)&amp;","</f>
        <v>"startL",</v>
      </c>
      <c r="DF10" s="44" t="str">
        <f>IFERROR(IF(SEARCH("tan",A10)&gt;0,CHAR(34)&amp;"withtn"&amp;CHAR(34)&amp;",",""),"")</f>
        <v/>
      </c>
      <c r="DG10" s="44" t="str">
        <f>IFERROR(IF(SEARCH("q",A10)&gt;0,CHAR(34)&amp;"with_q"&amp;CHAR(34)&amp;",",""),"")</f>
        <v/>
      </c>
      <c r="DH10" s="44" t="str">
        <f>IFERROR(IF(SEARCH("v",A10)&gt;0,CHAR(34)&amp;"with_v"&amp;CHAR(34)&amp;",",""),"")</f>
        <v/>
      </c>
      <c r="DI10" s="44" t="str">
        <f>IFERROR(IF(SEARCH("w",A10)&gt;0,CHAR(34)&amp;"with_w"&amp;CHAR(34)&amp;",",""),"")</f>
        <v/>
      </c>
      <c r="DJ10" s="44" t="str">
        <f>IFERROR(IF(SEARCH("y",A10)&gt;0,CHAR(34)&amp;"with_y"&amp;CHAR(34)&amp;",",""),"")</f>
        <v/>
      </c>
      <c r="DK10" s="44" t="str">
        <f>IFERROR(IF(SEARCH("z",A10)&gt;0,CHAR(34)&amp;"with_z"&amp;CHAR(34)&amp;",",""),"")</f>
        <v/>
      </c>
      <c r="DL10" s="44" t="str">
        <f>IF(CG10=2, CHAR(34) &amp; _xlfn.TEXTJOIN("", TRUE, _xlfn._xlws.SORT(HP10:HX10)) &amp; CHAR(34) &amp; ",", "")</f>
        <v/>
      </c>
      <c r="DM10" s="44" t="str" cm="1">
        <f t="array" ref="DM10">IF(CG10=3,CHAR(34) &amp; _xlfn.TEXTJOIN("", TRUE, RIGHT(HP10:HX10, 2)) &amp; CHAR(34) &amp; ",", "")</f>
        <v/>
      </c>
      <c r="DN10" s="44" t="str">
        <f>IF(AND(ISNUMBER(SEARCH("18", O10)), ISERROR(SEARCH("1918", O10)), ISERROR(SEARCH("2018", O10))), CHAR(34) &amp; "year18" &amp; CHAR(34) &amp; ",", "")</f>
        <v/>
      </c>
      <c r="DO10" s="44" t="str">
        <f>IF(AND(ISNUMBER(SEARCH("19", O10)), ISERROR(SEARCH("1819", O10)),  ISERROR(SEARCH("1219", O10)),ISERROR(SEARCH("1119", O10)),ISERROR(SEARCH("1190", O10)),ISERROR(SEARCH("2019", O10))), CHAR(34) &amp; "year19" &amp; CHAR(34) &amp; ",", "")</f>
        <v>"year19",</v>
      </c>
      <c r="DP10" s="5" t="str">
        <f>IF(AND(ISNUMBER(SEARCH("20", O10)), ISERROR(SEARCH("1920", O10))), CHAR(34)&amp;"year00"&amp;CHAR(34)&amp;",", "")</f>
        <v/>
      </c>
      <c r="DQ10" s="5" t="str">
        <f>IF(CC10="y",CHAR(34)&amp;"soviet"&amp;CHAR(34)&amp;",","")</f>
        <v/>
      </c>
      <c r="DR10" s="5" t="str">
        <f>IF(BY10="y",CHAR(34)&amp;"dgband"&amp;CHAR(34)&amp;",","")</f>
        <v/>
      </c>
      <c r="DS10" s="5" t="str">
        <f>IF(W10="y",IF(AND(V10="n",BY10&lt;&gt;"y"),CHAR(34)&amp;"allver"&amp;CHAR(34)&amp;",",""),"")</f>
        <v/>
      </c>
      <c r="DT10" s="5" t="str">
        <f>IF(V10="y",IF(AND(W10="n",BY10&lt;&gt;"y"),CHAR(34)&amp;"allhor"&amp;CHAR(34)&amp;",",""),"")</f>
        <v>"allhor",</v>
      </c>
      <c r="DU10" s="5" t="str">
        <f>IF(BY10="y",IF(AND(W10="n",V10="n"),CHAR(34)&amp;"alldia"&amp;CHAR(34)&amp;",",""),"")</f>
        <v/>
      </c>
      <c r="DW10" s="44" t="str">
        <f>IF(CL10="y",CHAR(34)&amp;CL$1&amp;CHAR(34)&amp;",","")</f>
        <v/>
      </c>
      <c r="DX10" s="44" t="str">
        <f>IF(CM10="y",CHAR(34)&amp;CM$1&amp;CHAR(34)&amp;",","")</f>
        <v/>
      </c>
      <c r="DY10" s="44" t="str">
        <f>IF(CN10="y",CHAR(34)&amp;CN$1&amp;CHAR(34)&amp;",","")</f>
        <v>"3Bands",</v>
      </c>
      <c r="DZ10" s="44" t="str">
        <f>IF(CO10="y",CHAR(34)&amp;CO$1&amp;CHAR(34)&amp;",","")</f>
        <v/>
      </c>
      <c r="EA10" s="44" t="str">
        <f>IF(T10="y",CHAR(34)&amp;T$1&amp;CHAR(34)&amp;",","")</f>
        <v>"Diagon",</v>
      </c>
      <c r="EB10" s="44" t="str">
        <f>IF(U10="y",CHAR(34)&amp;U$1&amp;CHAR(34)&amp;",","")</f>
        <v/>
      </c>
      <c r="EC10" s="44" t="str">
        <f>IF(V10="y",CHAR(34)&amp;V$1&amp;CHAR(34)&amp;",","")</f>
        <v>"Horizo",</v>
      </c>
      <c r="ED10" s="44" t="str">
        <f>IF(W10="y",CHAR(34)&amp;W$1&amp;CHAR(34)&amp;",","")</f>
        <v/>
      </c>
      <c r="EE10" s="44" t="str">
        <f>IF(X10="y",CHAR(34)&amp;X$1&amp;CHAR(34)&amp;",","")</f>
        <v>"Circle",</v>
      </c>
      <c r="EF10" s="44" t="str">
        <f>IF(AND(Y10&lt;&gt;"n",Y10&lt;&gt;""),CHAR(34)&amp;Y$1&amp;CHAR(34)&amp;",","")</f>
        <v/>
      </c>
      <c r="EG10" s="44" t="str">
        <f>IF(Z10="y",CHAR(34)&amp;Z$1&amp;CHAR(34)&amp;",","")</f>
        <v/>
      </c>
      <c r="EH10" s="44" t="str">
        <f>IF(AA10="y",CHAR(34)&amp;AA$1&amp;CHAR(34)&amp;",","")</f>
        <v>"Plants",</v>
      </c>
      <c r="EI10" s="44" t="str">
        <f>IF(AB10="y",CHAR(34)&amp;AB$1&amp;CHAR(34)&amp;",","")</f>
        <v/>
      </c>
      <c r="EJ10" s="44" t="str">
        <f>IF(AC10="y",CHAR(34)&amp;AC$1&amp;CHAR(34)&amp;",","")</f>
        <v/>
      </c>
      <c r="EK10" s="44" t="str">
        <f>IF(AD10="y",CHAR(34)&amp;AD$1&amp;CHAR(34)&amp;",","")</f>
        <v/>
      </c>
      <c r="EL10" s="44" t="str">
        <f>IF(AE10="y",CHAR(34)&amp;AE$1&amp;CHAR(34)&amp;",","")</f>
        <v/>
      </c>
      <c r="EM10" s="44" t="str">
        <f>IF(AF10="y",CHAR(34)&amp;AF$1&amp;CHAR(34)&amp;",","")</f>
        <v/>
      </c>
      <c r="EN10" s="44" t="str">
        <f>IF(AG10="y",CHAR(34)&amp;AG$1&amp;CHAR(34)&amp;",","")</f>
        <v/>
      </c>
      <c r="EO10" s="44" t="str">
        <f>IF(AH10="y",CHAR(34)&amp;AH$1&amp;CHAR(34)&amp;",","")</f>
        <v>"Center",</v>
      </c>
      <c r="EP10" s="44" t="str">
        <f>IF(AI10="y",CHAR(34)&amp;AI$1&amp;CHAR(34)&amp;",","")</f>
        <v/>
      </c>
      <c r="EQ10" s="44" t="str">
        <f>IF(AJ10="y",CHAR(34)&amp;AJ$1&amp;CHAR(34)&amp;",","")</f>
        <v/>
      </c>
      <c r="ER10" s="44" t="str">
        <f>IF(AK10="y",CHAR(34)&amp;AK$1&amp;CHAR(34)&amp;",","")</f>
        <v/>
      </c>
      <c r="ES10" s="44" t="str">
        <f>IF(AL10="y",CHAR(34)&amp;AL$1&amp;CHAR(34)&amp;",","")</f>
        <v/>
      </c>
      <c r="ET10" s="44" t="str">
        <f>IF(AM10="y",CHAR(34)&amp;AM$1&amp;CHAR(34)&amp;",","")</f>
        <v/>
      </c>
      <c r="EU10" s="44" t="str">
        <f>IF(AN10="y",CHAR(34)&amp;AN$1&amp;CHAR(34)&amp;",","")</f>
        <v/>
      </c>
      <c r="EV10" s="44" t="str">
        <f>IF(AO10="y",CHAR(34)&amp;AO$1&amp;CHAR(34)&amp;",","")</f>
        <v/>
      </c>
      <c r="EW10" s="44" t="str">
        <f>IF(AP10="y",CHAR(34)&amp;AP$1&amp;CHAR(34)&amp;",","")</f>
        <v/>
      </c>
      <c r="EX10" s="44" t="str">
        <f>IF(AQ10="y",CHAR(34)&amp;AQ$1&amp;CHAR(34)&amp;",","")</f>
        <v/>
      </c>
      <c r="EY10" s="44" t="str">
        <f>IF(AR10="y",CHAR(34)&amp;AR$1&amp;CHAR(34)&amp;",","")</f>
        <v/>
      </c>
      <c r="EZ10" s="44" t="str">
        <f>IF(AS10="y",CHAR(34)&amp;AS$1&amp;CHAR(34)&amp;",","")</f>
        <v/>
      </c>
      <c r="FA10" s="44" t="str">
        <f>IF(AT10&gt;0,CHAR(34)&amp;"sta"&amp;AZ10&amp;CHAR(34)&amp;",","")</f>
        <v/>
      </c>
      <c r="FB10" s="44" t="str">
        <f>IF(AND(AT10&gt;0,BA10&lt;&gt;""),CHAR(34)&amp;"sta"&amp;BA10&amp;CHAR(34)&amp;",","")</f>
        <v/>
      </c>
      <c r="FD10" s="44" t="str">
        <f>IF(BV10="n",CHAR(34)&amp;"tcWHYE"&amp;CHAR(34)&amp;",",IF(BV10="y",CHAR(34)&amp;FD$1&amp;CHAR(34)&amp;",",""))</f>
        <v/>
      </c>
      <c r="FE10" s="44" t="str">
        <f>IF(COUNTIF(BL10:BT10,"BLU")=0,CHAR(34)&amp;"NO_BLU"&amp;CHAR(34)&amp;",", "")</f>
        <v/>
      </c>
      <c r="FF10" s="44" t="str">
        <f>IF(COUNTIF(BL10:BT10,"WHI")=0,CHAR(34)&amp;"NO_WHI"&amp;CHAR(34)&amp;",", "")</f>
        <v/>
      </c>
      <c r="FG10" s="44" t="str">
        <f>IF(COUNTIF(BL10:BT10,"RED")=0,CHAR(34)&amp;"NO_RED"&amp;CHAR(34)&amp;",", "")</f>
        <v/>
      </c>
      <c r="FH10" s="44" t="str">
        <f>IF(COUNTIF(BL10:BS10,"GRE")=0,CHAR(34)&amp;"NO_GRE"&amp;CHAR(34)&amp;",", "")</f>
        <v/>
      </c>
      <c r="FI10" s="44" t="str">
        <f>IF(COUNTIF(BL10:BT10,"YEL")=0,CHAR(34)&amp;"NO_YEL"&amp;CHAR(34)&amp;",", "")</f>
        <v>"NO_YEL",</v>
      </c>
      <c r="FJ10" s="44" t="str">
        <f>IF(COUNTIF(BL10:BT10,"BLA")=0,CHAR(34)&amp;"NO_BLA"&amp;CHAR(34)&amp;",", "")</f>
        <v/>
      </c>
      <c r="FK10" s="44" t="str">
        <f>IF(AND(FH10&lt;&gt;"",FF10&lt;&gt;""),CHAR(34)&amp;"WHGRNO"&amp;CHAR(34)&amp;",","")</f>
        <v/>
      </c>
      <c r="FL10" s="44" t="str">
        <f>IF(AND(FI10&lt;&gt;"",FF10&lt;&gt;""),CHAR(34)&amp;"WHYENO"&amp;CHAR(34)&amp;",","")</f>
        <v/>
      </c>
      <c r="FM10" s="44" t="str">
        <f>IF(AND(FJ10&lt;&gt;"",FF10&lt;&gt;""),CHAR(34)&amp;"BAWHNO"&amp;CHAR(34)&amp;",","")</f>
        <v/>
      </c>
      <c r="FN10" s="44" t="str">
        <f>IF(AND(FE10&lt;&gt;"",FF10&lt;&gt;""),CHAR(34)&amp;"BLWHNO"&amp;CHAR(34)&amp;",","")</f>
        <v/>
      </c>
      <c r="FO10" s="44" t="str">
        <f>IF(AND(FE10&lt;&gt;"",FG10&lt;&gt;""),CHAR(34)&amp;"BLRENO"&amp;CHAR(34)&amp;",","")</f>
        <v/>
      </c>
      <c r="FP10" s="44" t="str">
        <f>IF(AND(FF10&lt;&gt;"",FF10&lt;&gt;""),CHAR(34)&amp;"WHRENO"&amp;CHAR(34)&amp;",","")</f>
        <v/>
      </c>
      <c r="FQ10" s="44" t="str">
        <f>IF(LEN(BF10)=3,CHAR(34)&amp;"001"&amp;BF10&amp;CHAR(34)&amp;",","")</f>
        <v>"001WHI",</v>
      </c>
      <c r="FR10" s="44" t="str">
        <f>IF(LEN(BG10)=3,CHAR(34)&amp;"002"&amp;BG10&amp;CHAR(34)&amp;",","")</f>
        <v/>
      </c>
      <c r="FS10" s="44" t="str">
        <f>IF(LEN(BH10)=3,CHAR(34)&amp;"003"&amp;BH10&amp;CHAR(34)&amp;",","")</f>
        <v>"003BLU",</v>
      </c>
      <c r="FT10" s="44" t="str">
        <f>CHAR(34)&amp;"myr"&amp;BD10&amp;CHAR(34)&amp;","</f>
        <v>"myrRED",</v>
      </c>
      <c r="FU10" s="44" t="str">
        <f>IF(AY10="y",CHAR(34)&amp;"island"&amp;CHAR(34)&amp;",","")</f>
        <v/>
      </c>
      <c r="FV10" s="44" t="str">
        <f>IF(BZ10="y",CHAR(34)&amp;"landlo"&amp;CHAR(34)&amp;",","")</f>
        <v/>
      </c>
      <c r="FW10" s="44" t="str">
        <f>IF(CA10="y",CHAR(34)&amp;"eunion"&amp;CHAR(34)&amp;",","")</f>
        <v/>
      </c>
      <c r="FY10" s="44" t="str">
        <f>IFERROR(IF(SEARCH("Arabic",CB10)&gt;0,CHAR(34)&amp;"arabic"&amp;CHAR(34)&amp;",",""),"")</f>
        <v/>
      </c>
      <c r="FZ10" s="44" t="str">
        <f>IFERROR(IF(SEARCH("English",CB10)&gt;0,CHAR(34)&amp;"englis"&amp;CHAR(34)&amp;",",""),"")</f>
        <v/>
      </c>
      <c r="GA10" s="44" t="str">
        <f>IFERROR(IF(SEARCH("French",CB10)&gt;0,CHAR(34)&amp;"french"&amp;CHAR(34)&amp;",",""),"")</f>
        <v/>
      </c>
      <c r="GB10" s="44" t="str">
        <f>IFERROR(IF(SEARCH("Spanish",CB10)&gt;0,CHAR(34)&amp;"spanis"&amp;CHAR(34)&amp;",",""),"")</f>
        <v/>
      </c>
      <c r="GE10" s="44" t="str">
        <f>IFERROR(IF(SEARCH("Dutch",CB10)&gt;0,CHAR(34)&amp;"dutchs"&amp;CHAR(34)&amp;",",""),"")</f>
        <v/>
      </c>
      <c r="GF10" s="44" t="str">
        <f>IFERROR(IF(SEARCH("Historical",AU10)&gt;0,CHAR(34)&amp;"histor"&amp;CHAR(34)&amp;",",""),"")</f>
        <v/>
      </c>
      <c r="GG10" s="44" t="str">
        <f>IF(BU10="y",CHAR(34)&amp;"unjack"&amp;CHAR(34)&amp;",","")</f>
        <v/>
      </c>
      <c r="GH10" s="44" t="str">
        <f>IF(CD10=1,CHAR(34)&amp;"southc"&amp;CHAR(34)&amp;",","")</f>
        <v/>
      </c>
      <c r="GI10" s="44" t="str">
        <f>IF(CE10=1,CHAR(34)&amp;"hasmap"&amp;CHAR(34)&amp;",","")</f>
        <v/>
      </c>
      <c r="GJ10" s="44" t="str">
        <f>IF(CP10="y",CHAR(34)&amp;CP$1&amp;CHAR(34)&amp;",","")</f>
        <v>"NoStar",</v>
      </c>
      <c r="GK10" s="44" t="str">
        <f>IF(GJ10="",CHAR(34)&amp;"HasSta"&amp;CHAR(34)&amp;",","")</f>
        <v/>
      </c>
      <c r="GL10" s="44" t="str">
        <f>IF(CQ10="y",CHAR(34)&amp;CQ$1&amp;CHAR(34)&amp;",","")</f>
        <v/>
      </c>
      <c r="GM10" s="44" t="str">
        <f>IF(CR10="y",CHAR(34)&amp;CR$1&amp;CHAR(34)&amp;",","")</f>
        <v/>
      </c>
      <c r="GN10" s="44" t="str">
        <f>IF(CS10="y",CHAR(34)&amp;CS$1&amp;CHAR(34)&amp;",","")</f>
        <v/>
      </c>
      <c r="GP10" s="44" t="str">
        <f>CHAR(34)&amp;AU10&amp;CHAR(34)</f>
        <v>"Province"</v>
      </c>
      <c r="GS10" s="44" t="str">
        <f>SUBSTITUTE("["&amp;_xlfn.CONCAT(CW10:GN10)&amp;"]",",]","]")</f>
        <v>["5+Colo","words2","lets07","startL","year19","allhor","3Bands","Diagon","Horizo","Circle","Plants","Center","NO_YEL","001WHI","003BLU","myrRED","NoStar"]</v>
      </c>
      <c r="GT10" s="44" t="str">
        <f>IF(BL10&lt;&gt;"",CHAR(34)&amp;"cl_"&amp;BL10&amp;CHAR(34)&amp;",","")</f>
        <v>"cl_BLA",</v>
      </c>
      <c r="GU10" s="44" t="str">
        <f>IF(BM10&lt;&gt;"",CHAR(34)&amp;"cl_"&amp;BM10&amp;CHAR(34)&amp;",","")</f>
        <v>"cl_BLU",</v>
      </c>
      <c r="GV10" s="44" t="str">
        <f>IF(BN10&lt;&gt;"",CHAR(34)&amp;"cl_"&amp;BN10&amp;CHAR(34)&amp;",","")</f>
        <v>"cl_GRE",</v>
      </c>
      <c r="GW10" s="44" t="str">
        <f>IF(BO10&lt;&gt;"",CHAR(34)&amp;"cl_"&amp;BO10&amp;CHAR(34)&amp;",","")</f>
        <v>"cl_RED",</v>
      </c>
      <c r="GX10" s="44" t="str">
        <f>IF(BP10&lt;&gt;"",CHAR(34)&amp;"cl_"&amp;BP10&amp;CHAR(34)&amp;",","")</f>
        <v/>
      </c>
      <c r="GY10" s="44" t="str">
        <f>IF(BQ10&lt;&gt;"",CHAR(34)&amp;"cl_"&amp;BQ10&amp;CHAR(34)&amp;",","")</f>
        <v/>
      </c>
      <c r="GZ10" s="44" t="str">
        <f>IF(BR10&lt;&gt;"",CHAR(34)&amp;"cl_"&amp;BR10&amp;CHAR(34)&amp;",","")</f>
        <v/>
      </c>
      <c r="HA10" s="44" t="str">
        <f>IF(BS10&lt;&gt;"",CHAR(34)&amp;"cl_"&amp;BS10&amp;CHAR(34)&amp;",","")</f>
        <v/>
      </c>
      <c r="HB10" s="44" t="str">
        <f>IF(BT10&lt;&gt;"",CHAR(34)&amp;"cl_"&amp;BT10&amp;CHAR(34)&amp;",","")</f>
        <v>"cl_WHI",</v>
      </c>
      <c r="HC10" s="44" t="str">
        <f>SUBSTITUTE("["&amp;_xlfn.CONCAT(GT10:HB10)&amp;"]",",]","]")</f>
        <v>["cl_BLA","cl_BLU","cl_GRE","cl_RED","cl_WHI"]</v>
      </c>
      <c r="HE10" s="64"/>
      <c r="HF10" s="65" t="str">
        <f>"{couname:"&amp;CT10&amp;(IF(HK10&lt;&gt;"",",subtype:"&amp;CHAR(34)&amp;HK10&amp;CHAR(34),""))&amp;",year:"&amp;HJ10&amp;",region:"&amp;CU10&amp;",Colors:"&amp;HC10&amp;",Items:"&amp;GS10&amp;",Flag:"&amp;CV10&amp;",HDFlag:"&amp;CHAR(34)&amp;E10&amp;CHAR(34)&amp;",type:"&amp;GP10&amp;", describe: "&amp;HH10&amp;", isnew:"&amp;CHAR(34)&amp;F10&amp;CHAR(34)&amp;", links: "&amp;HL10&amp;"},"</f>
        <v>{couname:"[ARG] La Rioja",year:"1986",region:"rgn_South America",Colors:["cl_BLA","cl_BLU","cl_GRE","cl_RED","cl_WHI"],Items:["5+Colo","words2","lets07","startL","year19","allhor","3Bands","Diagon","Horizo","Circle","Plants","Center","NO_YEL","001WHI","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links: "https://www.crwflags.com/fotw/flags/ar-f.html"},</v>
      </c>
      <c r="HG10" s="66" t="str">
        <f>"{couname:"&amp;CT10&amp;(IF(HK10&lt;&gt;"",",subtype:"&amp;CHAR(34)&amp;HK10&amp;CHAR(34),""))&amp;",year:"&amp;HJ10&amp;",region:"&amp;CU10&amp;",Colors:"&amp;HC10&amp;",Items:"&amp;GS10&amp;",Flag:"&amp;CV10&amp;",HDFlag:"&amp;CHAR(34)&amp;E10&amp;CHAR(34)&amp;",type:"&amp;GP10&amp;", describe: "&amp;HI10&amp;", links: "&amp;HL10&amp;"},"</f>
        <v>{couname:"[ARG] La Rioja",year:"1986",region:"rgn_South America",Colors:["cl_BLA","cl_BLU","cl_GRE","cl_RED","cl_WHI"],Items:["5+Colo","words2","lets07","startL","year19","allhor","3Bands","Diagon","Horizo","Circle","Plants","Center","NO_YEL","001WHI","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links: "https://www.crwflags.com/fotw/flags/ar-f.html"},</v>
      </c>
      <c r="HH10" s="44" t="str">
        <f>IF(P10&lt;&gt;"",CHAR(34)&amp;"\n"&amp;P10&amp;CHAR(34),CHAR(34)&amp;CHAR(34))</f>
        <v>"\nThe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v>
      </c>
      <c r="HI10" s="44" t="str">
        <f>IF(J10=0,CHAR(34)&amp;CHAR(34),HH10)</f>
        <v>"\nThe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v>
      </c>
      <c r="HJ10" s="44" t="str">
        <f>CHAR(34)&amp;O10&amp;CHAR(34)</f>
        <v>"1986"</v>
      </c>
      <c r="HL10" s="44" t="str">
        <f>CHAR(34)&amp;I10&amp;CHAR(34)</f>
        <v>"https://www.crwflags.com/fotw/flags/ar-f.html"</v>
      </c>
      <c r="HM10" s="65"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{"couname":"[ARG] La Rioja","year":"1986","region":"rgn_South America","Colors":["cl_BLA","cl_BLU","cl_GRE","cl_RED","cl_WHI"],"Items":["5+Colo","words2","lets07","startL","year19","allhor","3Bands","Diagon","Horizo","Circle","Plants","Center","NO_YEL","001WHI","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 "links": "https://www.crwflags.com/fotw/flags/ar-f.html"},</v>
      </c>
      <c r="HN10" s="67"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{"couname":"[ARG] La Rioja","year":"1986","region":"rgn_South America","Colors":["cl_BLA","cl_BLU","cl_GRE","cl_RED","cl_WHI"],"Items":["5+Colo","words2","lets07","startL","year19","allhor","3Bands","Diagon","Horizo","Circle","Plants","Center","NO_YEL","001WHI","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 "links": "https://www.crwflags.com/fotw/flags/ar-f.html"},</v>
      </c>
      <c r="HO10" s="71">
        <v>45610</v>
      </c>
      <c r="HP10" s="44" t="str" cm="1">
        <f t="array" ref="HP10">IF(_xlfn.TEXTJOIN(", ", TRUE, IF(ISNUMBER(SEARCH("BLA", BL10:BT10)), COLUMN(BL10:BT10) - COLUMN(BL10) + 1, ""))&lt;&gt;"","BLA","")</f>
        <v>BLA</v>
      </c>
      <c r="HQ10" s="44" t="str" cm="1">
        <f t="array" ref="HQ10">IF(_xlfn.TEXTJOIN(", ", TRUE, IF(ISNUMBER(SEARCH("BLU", BL10:BT10)), COLUMN(BL10:BT10) - COLUMN(BL10) + 1, ""))&lt;&gt;"","BLU","")</f>
        <v>BLU</v>
      </c>
      <c r="HR10" s="44" t="str" cm="1">
        <f t="array" ref="HR10">IF(_xlfn.TEXTJOIN(", ", TRUE, IF(ISNUMBER(SEARCH("GRE", BL10:BT10)), COLUMN(BL10:BT10) - COLUMN(BL10) + 1, ""))&lt;&gt;"","GRE","")</f>
        <v>GRE</v>
      </c>
      <c r="HS10" s="44" t="str" cm="1">
        <f t="array" ref="HS10">IF(_xlfn.TEXTJOIN(", ", TRUE, IF(ISNUMBER(SEARCH("RED", BL10:BT10)), COLUMN(BL10:BT10) - COLUMN(BL10) + 1, ""))&lt;&gt;"","RED","")</f>
        <v>RED</v>
      </c>
      <c r="HT10" s="44" t="str" cm="1">
        <f t="array" ref="HT10">IF(_xlfn.TEXTJOIN(", ", TRUE, IF(ISNUMBER(SEARCH("YEL", BL10:BT10)), COLUMN(BL10:BT10) - COLUMN(BL10) + 1, ""))&lt;&gt;"","YEL","")</f>
        <v/>
      </c>
      <c r="HU10" s="44" t="str" cm="1">
        <f t="array" ref="HU10">IF(_xlfn.TEXTJOIN(", ", TRUE, IF(ISNUMBER(SEARCH("ORA", BL10:BT10)), COLUMN(BL10:BT10) - COLUMN(BL10) + 1, ""))&lt;&gt;"","ORA","")</f>
        <v/>
      </c>
      <c r="HV10" s="44" t="str" cm="1">
        <f t="array" ref="HV10">IF(_xlfn.TEXTJOIN(", ", TRUE, IF(ISNUMBER(SEARCH("BRO", BL10:BT10)), COLUMN(BL10:BT10) - COLUMN(BL10) + 1, ""))&lt;&gt;"","BRO","")</f>
        <v/>
      </c>
      <c r="HW10" s="44" t="str" cm="1">
        <f t="array" ref="HW10">IF(_xlfn.TEXTJOIN(", ", TRUE, IF(ISNUMBER(SEARCH("PUR", BL10:BT10)), COLUMN(BL10:BT10) - COLUMN(BL10) + 1, ""))&lt;&gt;"","PUR","")</f>
        <v/>
      </c>
      <c r="HX10" s="44" t="str" cm="1">
        <f t="array" ref="HX10">IF(_xlfn.TEXTJOIN(", ", TRUE, IF(ISNUMBER(SEARCH("WHI", BL10:BT10)), COLUMN(BL10:BT10) - COLUMN(BL10) + 1, ""))&lt;&gt;"","WHI","")</f>
        <v>WHI</v>
      </c>
      <c r="HY10" s="72"/>
      <c r="HZ10" s="72"/>
      <c r="IA10" s="5"/>
      <c r="IB10" s="5"/>
      <c r="IC10" s="68"/>
      <c r="ID10" s="68"/>
      <c r="IE10" s="68"/>
      <c r="IF10" s="68"/>
      <c r="IG10" s="68"/>
      <c r="IH10" s="68"/>
      <c r="II10" s="68"/>
      <c r="IJ10" s="68"/>
      <c r="IK10" s="68"/>
      <c r="IM10" s="42">
        <f>COUNTIF(IC10:IK10,"&gt;0")-CG10</f>
        <v>-5</v>
      </c>
      <c r="IN10" s="69" t="str">
        <f>"http://mkweb.bcgsc.ca/color-summarizer/?url="&amp;D10&amp;"&amp;precision=low&amp;num_clusters="&amp;CG10&amp;"&amp;text=1"</f>
        <v>http://mkweb.bcgsc.ca/color-summarizer/?url=https://upload.wikimedia.org/wikipedia/commons/thumb/6/60/Bandera_de_la_Provincia_de_La_Rioja.svg/320px-Bandera_de_la_Provincia_de_La_Rioja.svg.png&amp;precision=low&amp;num_clusters=5&amp;text=1</v>
      </c>
      <c r="IO10" s="44" t="str">
        <f>IF(HP10&lt;&gt;"",CHAR(34)&amp;"black"&amp;CHAR(34),"")</f>
        <v>"black"</v>
      </c>
      <c r="IP10" s="44" t="str">
        <f>IF(HQ10&lt;&gt;"",CHAR(34)&amp;"blue"&amp;CHAR(34),"")</f>
        <v>"blue"</v>
      </c>
      <c r="IQ10" s="44" t="str">
        <f>IF(HR10&lt;&gt;"",CHAR(34)&amp;"green"&amp;CHAR(34),"")</f>
        <v>"green"</v>
      </c>
      <c r="IR10" s="44" t="str">
        <f>IF(HS10&lt;&gt;"",CHAR(34)&amp;"red"&amp;CHAR(34),"")</f>
        <v>"red"</v>
      </c>
      <c r="IS10" s="44" t="str">
        <f>IF(HT10&lt;&gt;"",CHAR(34)&amp;"yellow"&amp;CHAR(34),"")</f>
        <v/>
      </c>
      <c r="IT10" s="44" t="str">
        <f>IF(HU10&lt;&gt;"",CHAR(34)&amp;"orange"&amp;CHAR(34),"")</f>
        <v/>
      </c>
      <c r="IU10" s="44" t="str">
        <f>IF(HV10&lt;&gt;"",CHAR(34)&amp;"brown"&amp;CHAR(34),"")</f>
        <v/>
      </c>
      <c r="IV10" s="44" t="str">
        <f>IF(HW10&lt;&gt;"",CHAR(34)&amp;"purple"&amp;CHAR(34),"")</f>
        <v/>
      </c>
      <c r="IW10" s="44" t="str">
        <f>IF(HX10&lt;&gt;"",CHAR(34)&amp;"white"&amp;CHAR(34),"")</f>
        <v>"white"</v>
      </c>
      <c r="IX10" s="44" t="str">
        <f>"{"&amp;CHAR(34)&amp;"url"&amp;CHAR(34)&amp;":"&amp;CHAR(34)&amp;IN10&amp;CHAR(34)&amp;","&amp;CHAR(34)&amp;"name"&amp;CHAR(34)&amp;":"&amp;CHAR(34)&amp;A10&amp;CHAR(34)&amp;"},"</f>
        <v>{"url":"http://mkweb.bcgsc.ca/color-summarizer/?url=https://upload.wikimedia.org/wikipedia/commons/thumb/6/60/Bandera_de_la_Provincia_de_La_Rioja.svg/320px-Bandera_de_la_Provincia_de_La_Rioja.svg.png&amp;precision=low&amp;num_clusters=5&amp;text=1","name":"[ARG] La Rioja"},</v>
      </c>
      <c r="IY10" s="44">
        <v>1239</v>
      </c>
    </row>
    <row r="11" spans="1:259" s="44" customFormat="1" ht="38.4" customHeight="1" thickBot="1" x14ac:dyDescent="0.35">
      <c r="A11" s="38" t="s">
        <v>279</v>
      </c>
      <c r="B11" s="83"/>
      <c r="C11" s="39">
        <v>3</v>
      </c>
      <c r="D11" s="70" t="s">
        <v>280</v>
      </c>
      <c r="E11" s="40" t="s">
        <v>281</v>
      </c>
      <c r="F11" s="41" t="s">
        <v>163</v>
      </c>
      <c r="G11" s="42">
        <f>COUNTIF($A$1:$A$8405,A11)</f>
        <v>1</v>
      </c>
      <c r="H11" s="43"/>
      <c r="I11" s="59" t="s">
        <v>282</v>
      </c>
      <c r="J11" s="44" t="str">
        <f>""</f>
        <v/>
      </c>
      <c r="K11" s="45"/>
      <c r="L11" s="46"/>
      <c r="M11" s="46"/>
      <c r="N11" s="47"/>
      <c r="O11" s="74">
        <v>1991</v>
      </c>
      <c r="P11" s="48" t="s">
        <v>283</v>
      </c>
      <c r="Q11" s="73">
        <v>2</v>
      </c>
      <c r="R11" s="49" t="s">
        <v>177</v>
      </c>
      <c r="S11" s="50">
        <v>3</v>
      </c>
      <c r="T11" s="51" t="s">
        <v>164</v>
      </c>
      <c r="U11" s="52" t="s">
        <v>164</v>
      </c>
      <c r="V11" s="52" t="s">
        <v>165</v>
      </c>
      <c r="W11" s="52" t="s">
        <v>164</v>
      </c>
      <c r="X11" s="52" t="s">
        <v>164</v>
      </c>
      <c r="Y11" s="52" t="s">
        <v>164</v>
      </c>
      <c r="Z11" s="52" t="s">
        <v>164</v>
      </c>
      <c r="AA11" s="52" t="s">
        <v>164</v>
      </c>
      <c r="AB11" s="52" t="s">
        <v>164</v>
      </c>
      <c r="AC11" s="52" t="s">
        <v>165</v>
      </c>
      <c r="AD11" s="52" t="s">
        <v>164</v>
      </c>
      <c r="AE11" s="52" t="s">
        <v>164</v>
      </c>
      <c r="AF11" s="53" t="s">
        <v>164</v>
      </c>
      <c r="AG11" s="53" t="s">
        <v>165</v>
      </c>
      <c r="AH11" s="53" t="s">
        <v>165</v>
      </c>
      <c r="AI11" s="53" t="s">
        <v>164</v>
      </c>
      <c r="AJ11" s="53" t="s">
        <v>164</v>
      </c>
      <c r="AK11" s="53" t="s">
        <v>164</v>
      </c>
      <c r="AL11" s="53" t="s">
        <v>164</v>
      </c>
      <c r="AM11" s="53" t="s">
        <v>164</v>
      </c>
      <c r="AN11" s="53" t="s">
        <v>164</v>
      </c>
      <c r="AO11" s="53" t="s">
        <v>164</v>
      </c>
      <c r="AP11" s="53" t="s">
        <v>164</v>
      </c>
      <c r="AQ11" s="53" t="s">
        <v>164</v>
      </c>
      <c r="AR11" s="53" t="s">
        <v>164</v>
      </c>
      <c r="AS11" s="53" t="s">
        <v>164</v>
      </c>
      <c r="AT11" s="54">
        <v>0</v>
      </c>
      <c r="AU11" s="53" t="s">
        <v>276</v>
      </c>
      <c r="AV11" s="53" t="str">
        <f>IF(LEFT(A11,1)="[",LEFT(A11,5)&amp;AU11&amp;A11,"")</f>
        <v>[ARG]People[ARG] Mapuche-Tehuelche</v>
      </c>
      <c r="AW11" s="53" t="str">
        <f>C11&amp;A11</f>
        <v>3[ARG] Mapuche-Tehuelche</v>
      </c>
      <c r="AX11" s="55"/>
      <c r="AY11" s="55"/>
      <c r="AZ11" s="56" t="s">
        <v>234</v>
      </c>
      <c r="BA11" s="56"/>
      <c r="BB11" s="56"/>
      <c r="BC11" s="57"/>
      <c r="BD11" s="58" t="s">
        <v>152</v>
      </c>
      <c r="BE11" s="59"/>
      <c r="BF11" s="58" t="s">
        <v>152</v>
      </c>
      <c r="BG11" s="58" t="s">
        <v>159</v>
      </c>
      <c r="BH11" s="58" t="s">
        <v>155</v>
      </c>
      <c r="BI11" s="58"/>
      <c r="BJ11" s="58"/>
      <c r="BK11" s="59"/>
      <c r="BL11" s="58" t="s">
        <v>234</v>
      </c>
      <c r="BM11" s="58" t="s">
        <v>152</v>
      </c>
      <c r="BN11" s="58" t="s">
        <v>234</v>
      </c>
      <c r="BO11" s="58" t="s">
        <v>234</v>
      </c>
      <c r="BP11" s="58" t="s">
        <v>155</v>
      </c>
      <c r="BQ11" s="58" t="s">
        <v>234</v>
      </c>
      <c r="BR11" s="58" t="s">
        <v>234</v>
      </c>
      <c r="BS11" s="58" t="s">
        <v>234</v>
      </c>
      <c r="BT11" s="58" t="s">
        <v>159</v>
      </c>
      <c r="BU11" s="60"/>
      <c r="BV11" s="61"/>
      <c r="BW11" s="61">
        <v>0</v>
      </c>
      <c r="BX11" s="59"/>
      <c r="CB11" s="5"/>
      <c r="CC11" s="5"/>
      <c r="CD11" s="62">
        <v>0</v>
      </c>
      <c r="CE11" s="62">
        <v>0</v>
      </c>
      <c r="CF11" s="62" t="e">
        <f>COUNTIF([1]Sheet7!$B$2:'[1]Sheet7'!$B$100,Main!#REF!)</f>
        <v>#REF!</v>
      </c>
      <c r="CG11" s="75" cm="1">
        <f t="array" ref="CG11">SUMPRODUCT(--(LEN(TRIM(BL11:BT11))&gt;0))</f>
        <v>3</v>
      </c>
      <c r="CH11" s="53" t="str">
        <f>IF(CG11=2,"y","n")</f>
        <v>n</v>
      </c>
      <c r="CI11" s="53" t="str">
        <f>IF(CG11=3,"y","n")</f>
        <v>y</v>
      </c>
      <c r="CJ11" s="53" t="str">
        <f>IF(CG11=4,"y","n")</f>
        <v>n</v>
      </c>
      <c r="CK11" s="53" t="str">
        <f>IF(CG11&gt;4,"y","n")</f>
        <v>n</v>
      </c>
      <c r="CL11" s="53" t="str">
        <f>IF(S11=0,"y","n")</f>
        <v>n</v>
      </c>
      <c r="CM11" s="53" t="str">
        <f>IF(S11=2,"y","n")</f>
        <v>n</v>
      </c>
      <c r="CN11" s="53" t="str">
        <f>IF(S11=3,"y","n")</f>
        <v>y</v>
      </c>
      <c r="CO11" s="53" t="str">
        <f>IF(S11&gt;=4,"y","n")</f>
        <v>n</v>
      </c>
      <c r="CP11" s="53" t="str">
        <f>IF(AT11=0,"y","n")</f>
        <v>y</v>
      </c>
      <c r="CQ11" s="53" t="str">
        <f>IF(AT11=1,"y","n")</f>
        <v>n</v>
      </c>
      <c r="CR11" s="53" t="str">
        <f>IF(AT11=2,"y","n")</f>
        <v>n</v>
      </c>
      <c r="CS11" s="53" t="str">
        <f>IF(AT11&gt;=3,"y","n")</f>
        <v>n</v>
      </c>
      <c r="CT11" s="38" t="str">
        <f>CHAR(34)&amp;A11&amp;CHAR(34)</f>
        <v>"[ARG] Mapuche-Tehuelche"</v>
      </c>
      <c r="CU11" s="63" t="str">
        <f>CHAR(34)&amp;"rgn_"&amp;R11&amp;CHAR(34)</f>
        <v>"rgn_South America"</v>
      </c>
      <c r="CV11" s="44" t="str">
        <f>CHAR(34)&amp;D11&amp;CHAR(34)</f>
        <v>"https://upload.wikimedia.org/wikipedia/commons/thumb/2/25/Tehuelche_flag.svg/320px-Tehuelche_flag.svg.png"</v>
      </c>
      <c r="CW11" s="44" t="str">
        <f>IF(CH11="y",CHAR(34)&amp;CH$1&amp;CHAR(34)&amp;",","")</f>
        <v/>
      </c>
      <c r="CX11" s="44" t="str">
        <f>IF(CI11="y",CHAR(34)&amp;CI$1&amp;CHAR(34)&amp;",","")</f>
        <v>"3Color",</v>
      </c>
      <c r="CY11" s="44" t="str">
        <f>IF(CJ11="y",CHAR(34)&amp;CJ$1&amp;CHAR(34)&amp;",","")</f>
        <v/>
      </c>
      <c r="CZ11" s="44" t="str">
        <f>IF(CK11="y",CHAR(34)&amp;CK$1&amp;CHAR(34)&amp;",","")</f>
        <v/>
      </c>
      <c r="DA11" s="44" t="str">
        <f>IF(Q11&gt;1,CHAR(34)&amp;"words2"&amp;CHAR(34)&amp;",","")</f>
        <v>"words2",</v>
      </c>
      <c r="DB11" s="44" t="str">
        <f>IF(Q11&gt;2,CHAR(34)&amp;"words3"&amp;CHAR(34)&amp;",","")</f>
        <v/>
      </c>
      <c r="DC11" s="44" t="str">
        <f>IF(Q11=2,CHAR(34)&amp;"exact2"&amp;CHAR(34)&amp;",","")</f>
        <v>"exact2",</v>
      </c>
      <c r="DD11" s="44" t="str">
        <f>IF(LEN(CHAR(34)&amp;"lets"&amp;LEN(SUBSTITUTE(SUBSTITUTE(IFERROR(TRIM(SUBSTITUTE(SUBSTITUTE(SUBSTITUTE(IFERROR(TRIM(SUBSTITUTE(A11,MID(A11,FIND("(",A11),FIND(")",A11)-FIND("(",A11)+1),"")),A11),"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",""),"-",""))&amp;CHAR(34)&amp;",")=9,CHAR(34)&amp;"lets"&amp;LEN(SUBSTITUTE(SUBSTITUTE(IFERROR(TRIM(SUBSTITUTE(SUBSTITUTE(SUBSTITUTE(IFERROR(TRIM(SUBSTITUTE(A11,MID(A11,FIND("(",A11),FIND(")",A11)-FIND("(",A11)+1),"")),A11),"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",""),"-",""))&amp;CHAR(34)&amp;",",CHAR(34)&amp;"lets0"&amp;LEN(SUBSTITUTE(SUBSTITUTE(IFERROR(TRIM(SUBSTITUTE(SUBSTITUTE(SUBSTITUTE(IFERROR(TRIM(SUBSTITUTE(A11,MID(A11,FIND("(",A11),FIND(")",A11)-FIND("(",A11)+1),"")),A11),"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f>
        <v>"lets16",</v>
      </c>
      <c r="DE11" s="44" t="str">
        <f>IFERROR(CHAR(34)&amp;"start"&amp;LEFT(TRIM(SUBSTITUTE(SUBSTITUTE(TRIM(SUBSTITUTE(SUBSTITUTE(A11, MID(A11, FIND("[", A11), FIND("]", A11) - FIND("[", A11) + 1), ""), "  ", " ")), MID(TRIM(SUBSTITUTE(SUBSTITUTE(A11, MID(A11, FIND("[", A11), FIND("]", A11) - FIND("[", A11) + 1), ""), "  ", " ")), FIND("[", TRIM(SUBSTITUTE(SUBSTITUTE(A11, MID(A11, FIND("[", A11), FIND("]", A11) - FIND("[", A11) + 1), ""), "  ", " "))), FIND("]", TRIM(SUBSTITUTE(SUBSTITUTE(A11, MID(A11, FIND("[", A11), FIND("]", A11) - FIND("[", A11) + 1), ""), "  ", " "))) - FIND("[", TRIM(SUBSTITUTE(SUBSTITUTE(A11, MID(A11, FIND("[", A11), FIND("]", A11) - FIND("[", A11) + 1), ""), "  ", " "))) + 1), ""), "  ", " ")),1)&amp;CHAR(34)&amp;",",CHAR(34)&amp;"start"&amp;IFERROR(LEFT(SUBSTITUTE(A11,"["&amp;MID(A11,FIND("[",A11)+1,FIND("]",A11)-FIND("[",A11)-1)&amp;"] ",""),1),LEFT(A11,1))&amp;CHAR(34)&amp;",")</f>
        <v>"startM",</v>
      </c>
      <c r="DF11" s="44" t="str">
        <f>IFERROR(IF(SEARCH("tan",A11)&gt;0,CHAR(34)&amp;"withtn"&amp;CHAR(34)&amp;",",""),"")</f>
        <v/>
      </c>
      <c r="DG11" s="44" t="str">
        <f>IFERROR(IF(SEARCH("q",A11)&gt;0,CHAR(34)&amp;"with_q"&amp;CHAR(34)&amp;",",""),"")</f>
        <v/>
      </c>
      <c r="DH11" s="44" t="str">
        <f>IFERROR(IF(SEARCH("v",A11)&gt;0,CHAR(34)&amp;"with_v"&amp;CHAR(34)&amp;",",""),"")</f>
        <v/>
      </c>
      <c r="DI11" s="44" t="str">
        <f>IFERROR(IF(SEARCH("w",A11)&gt;0,CHAR(34)&amp;"with_w"&amp;CHAR(34)&amp;",",""),"")</f>
        <v/>
      </c>
      <c r="DJ11" s="44" t="str">
        <f>IFERROR(IF(SEARCH("y",A11)&gt;0,CHAR(34)&amp;"with_y"&amp;CHAR(34)&amp;",",""),"")</f>
        <v/>
      </c>
      <c r="DK11" s="44" t="str">
        <f>IFERROR(IF(SEARCH("z",A11)&gt;0,CHAR(34)&amp;"with_z"&amp;CHAR(34)&amp;",",""),"")</f>
        <v/>
      </c>
      <c r="DL11" s="44" t="str">
        <f>IF(CG11=2, CHAR(34) &amp; _xlfn.TEXTJOIN("", TRUE, _xlfn._xlws.SORT(HP11:HX11)) &amp; CHAR(34) &amp; ",", "")</f>
        <v/>
      </c>
      <c r="DM11" s="44" t="str" cm="1">
        <f t="array" ref="DM11">IF(CG11=3,CHAR(34) &amp; _xlfn.TEXTJOIN("", TRUE, RIGHT(HP11:HX11, 2)) &amp; CHAR(34) &amp; ",", "")</f>
        <v>"LUELHI",</v>
      </c>
      <c r="DN11" s="44" t="str">
        <f>IF(AND(ISNUMBER(SEARCH("18", O11)), ISERROR(SEARCH("1918", O11)), ISERROR(SEARCH("2018", O11))), CHAR(34) &amp; "year18" &amp; CHAR(34) &amp; ",", "")</f>
        <v/>
      </c>
      <c r="DO11" s="44" t="str">
        <f>IF(AND(ISNUMBER(SEARCH("19", O11)), ISERROR(SEARCH("1819", O11)),  ISERROR(SEARCH("1219", O11)),ISERROR(SEARCH("1119", O11)),ISERROR(SEARCH("1190", O11)),ISERROR(SEARCH("2019", O11))), CHAR(34) &amp; "year19" &amp; CHAR(34) &amp; ",", "")</f>
        <v>"year19",</v>
      </c>
      <c r="DP11" s="5" t="str">
        <f>IF(AND(ISNUMBER(SEARCH("20", O11)), ISERROR(SEARCH("1920", O11))), CHAR(34)&amp;"year00"&amp;CHAR(34)&amp;",", "")</f>
        <v/>
      </c>
      <c r="DQ11" s="5" t="str">
        <f>IF(CC11="y",CHAR(34)&amp;"soviet"&amp;CHAR(34)&amp;",","")</f>
        <v/>
      </c>
      <c r="DR11" s="5" t="str">
        <f>IF(BY11="y",CHAR(34)&amp;"dgband"&amp;CHAR(34)&amp;",","")</f>
        <v/>
      </c>
      <c r="DS11" s="5" t="str">
        <f>IF(W11="y",IF(AND(V11="n",BY11&lt;&gt;"y"),CHAR(34)&amp;"allver"&amp;CHAR(34)&amp;",",""),"")</f>
        <v/>
      </c>
      <c r="DT11" s="5" t="str">
        <f>IF(V11="y",IF(AND(W11="n",BY11&lt;&gt;"y"),CHAR(34)&amp;"allhor"&amp;CHAR(34)&amp;",",""),"")</f>
        <v>"allhor",</v>
      </c>
      <c r="DU11" s="5" t="str">
        <f>IF(BY11="y",IF(AND(W11="n",V11="n"),CHAR(34)&amp;"alldia"&amp;CHAR(34)&amp;",",""),"")</f>
        <v/>
      </c>
      <c r="DV11" s="44" t="str">
        <f>IF(IA11&lt;&gt;"",(IF(IA11="y",CHAR(34)&amp;"largec"&amp;CHAR(34)&amp;",",CHAR(34)&amp;"smallc"&amp;CHAR(34)&amp;",")),"")</f>
        <v/>
      </c>
      <c r="DW11" s="44" t="str">
        <f>IF(CL11="y",CHAR(34)&amp;CL$1&amp;CHAR(34)&amp;",","")</f>
        <v/>
      </c>
      <c r="DX11" s="44" t="str">
        <f>IF(CM11="y",CHAR(34)&amp;CM$1&amp;CHAR(34)&amp;",","")</f>
        <v/>
      </c>
      <c r="DY11" s="44" t="str">
        <f>IF(CN11="y",CHAR(34)&amp;CN$1&amp;CHAR(34)&amp;",","")</f>
        <v>"3Bands",</v>
      </c>
      <c r="DZ11" s="44" t="str">
        <f>IF(CO11="y",CHAR(34)&amp;CO$1&amp;CHAR(34)&amp;",","")</f>
        <v/>
      </c>
      <c r="EA11" s="44" t="str">
        <f>IF(T11="y",CHAR(34)&amp;T$1&amp;CHAR(34)&amp;",","")</f>
        <v/>
      </c>
      <c r="EB11" s="44" t="str">
        <f>IF(U11="y",CHAR(34)&amp;U$1&amp;CHAR(34)&amp;",","")</f>
        <v/>
      </c>
      <c r="EC11" s="44" t="str">
        <f>IF(V11="y",CHAR(34)&amp;V$1&amp;CHAR(34)&amp;",","")</f>
        <v>"Horizo",</v>
      </c>
      <c r="ED11" s="44" t="str">
        <f>IF(W11="y",CHAR(34)&amp;W$1&amp;CHAR(34)&amp;",","")</f>
        <v/>
      </c>
      <c r="EE11" s="44" t="str">
        <f>IF(X11="y",CHAR(34)&amp;X$1&amp;CHAR(34)&amp;",","")</f>
        <v/>
      </c>
      <c r="EF11" s="44" t="str">
        <f>IF(AND(Y11&lt;&gt;"n",Y11&lt;&gt;""),CHAR(34)&amp;Y$1&amp;CHAR(34)&amp;",","")</f>
        <v/>
      </c>
      <c r="EG11" s="44" t="str">
        <f>IF(Z11="y",CHAR(34)&amp;Z$1&amp;CHAR(34)&amp;",","")</f>
        <v/>
      </c>
      <c r="EH11" s="44" t="str">
        <f>IF(AA11="y",CHAR(34)&amp;AA$1&amp;CHAR(34)&amp;",","")</f>
        <v/>
      </c>
      <c r="EI11" s="44" t="str">
        <f>IF(AB11="y",CHAR(34)&amp;AB$1&amp;CHAR(34)&amp;",","")</f>
        <v/>
      </c>
      <c r="EJ11" s="44" t="str">
        <f>IF(AC11="y",CHAR(34)&amp;AC$1&amp;CHAR(34)&amp;",","")</f>
        <v>"Weapon",</v>
      </c>
      <c r="EK11" s="44" t="str">
        <f>IF(AD11="y",CHAR(34)&amp;AD$1&amp;CHAR(34)&amp;",","")</f>
        <v/>
      </c>
      <c r="EL11" s="44" t="str">
        <f>IF(AE11="y",CHAR(34)&amp;AE$1&amp;CHAR(34)&amp;",","")</f>
        <v/>
      </c>
      <c r="EM11" s="44" t="str">
        <f>IF(AF11="y",CHAR(34)&amp;AF$1&amp;CHAR(34)&amp;",","")</f>
        <v/>
      </c>
      <c r="EN11" s="44" t="str">
        <f>IF(AG11="y",CHAR(34)&amp;AG$1&amp;CHAR(34)&amp;",","")</f>
        <v>"Unequa",</v>
      </c>
      <c r="EO11" s="44" t="str">
        <f>IF(AH11="y",CHAR(34)&amp;AH$1&amp;CHAR(34)&amp;",","")</f>
        <v>"Center",</v>
      </c>
      <c r="EP11" s="44" t="str">
        <f>IF(AI11="y",CHAR(34)&amp;AI$1&amp;CHAR(34)&amp;",","")</f>
        <v/>
      </c>
      <c r="EQ11" s="44" t="str">
        <f>IF(AJ11="y",CHAR(34)&amp;AJ$1&amp;CHAR(34)&amp;",","")</f>
        <v/>
      </c>
      <c r="ER11" s="44" t="str">
        <f>IF(AK11="y",CHAR(34)&amp;AK$1&amp;CHAR(34)&amp;",","")</f>
        <v/>
      </c>
      <c r="ES11" s="44" t="str">
        <f>IF(AL11="y",CHAR(34)&amp;AL$1&amp;CHAR(34)&amp;",","")</f>
        <v/>
      </c>
      <c r="ET11" s="44" t="str">
        <f>IF(AM11="y",CHAR(34)&amp;AM$1&amp;CHAR(34)&amp;",","")</f>
        <v/>
      </c>
      <c r="EU11" s="44" t="str">
        <f>IF(AN11="y",CHAR(34)&amp;AN$1&amp;CHAR(34)&amp;",","")</f>
        <v/>
      </c>
      <c r="EV11" s="44" t="str">
        <f>IF(AO11="y",CHAR(34)&amp;AO$1&amp;CHAR(34)&amp;",","")</f>
        <v/>
      </c>
      <c r="EW11" s="44" t="str">
        <f>IF(AP11="y",CHAR(34)&amp;AP$1&amp;CHAR(34)&amp;",","")</f>
        <v/>
      </c>
      <c r="EX11" s="44" t="str">
        <f>IF(AQ11="y",CHAR(34)&amp;AQ$1&amp;CHAR(34)&amp;",","")</f>
        <v/>
      </c>
      <c r="EY11" s="44" t="str">
        <f>IF(AR11="y",CHAR(34)&amp;AR$1&amp;CHAR(34)&amp;",","")</f>
        <v/>
      </c>
      <c r="EZ11" s="44" t="str">
        <f>IF(AS11="y",CHAR(34)&amp;AS$1&amp;CHAR(34)&amp;",","")</f>
        <v/>
      </c>
      <c r="FA11" s="44" t="str">
        <f>IF(AT11&gt;0,CHAR(34)&amp;"sta"&amp;AZ11&amp;CHAR(34)&amp;",","")</f>
        <v/>
      </c>
      <c r="FB11" s="44" t="str">
        <f>IF(AND(AT11&gt;0,BA11&lt;&gt;""),CHAR(34)&amp;"sta"&amp;BA11&amp;CHAR(34)&amp;",","")</f>
        <v/>
      </c>
      <c r="FC11" s="44" t="str">
        <f>IF(AND(AT11&gt;0,BB11&lt;&gt;""),CHAR(34)&amp;"sta"&amp;BB11&amp;CHAR(34)&amp;",","")</f>
        <v/>
      </c>
      <c r="FD11" s="44" t="str">
        <f>IF(BV11="n",CHAR(34)&amp;"tcWHYE"&amp;CHAR(34)&amp;",",IF(BV11="y",CHAR(34)&amp;FD$1&amp;CHAR(34)&amp;",",""))</f>
        <v/>
      </c>
      <c r="FE11" s="44" t="str">
        <f>IF(COUNTIF(BL11:BT11,"BLU")=0,CHAR(34)&amp;"NO_BLU"&amp;CHAR(34)&amp;",", "")</f>
        <v/>
      </c>
      <c r="FF11" s="44" t="str">
        <f>IF(COUNTIF(BL11:BT11,"WHI")=0,CHAR(34)&amp;"NO_WHI"&amp;CHAR(34)&amp;",", "")</f>
        <v/>
      </c>
      <c r="FG11" s="44" t="str">
        <f>IF(COUNTIF(BL11:BT11,"RED")=0,CHAR(34)&amp;"NO_RED"&amp;CHAR(34)&amp;",", "")</f>
        <v>"NO_RED",</v>
      </c>
      <c r="FH11" s="44" t="str">
        <f>IF(COUNTIF(BL11:BS11,"GRE")=0,CHAR(34)&amp;"NO_GRE"&amp;CHAR(34)&amp;",", "")</f>
        <v>"NO_GRE",</v>
      </c>
      <c r="FI11" s="44" t="str">
        <f>IF(COUNTIF(BL11:BT11,"YEL")=0,CHAR(34)&amp;"NO_YEL"&amp;CHAR(34)&amp;",", "")</f>
        <v/>
      </c>
      <c r="FJ11" s="44" t="str">
        <f>IF(COUNTIF(BL11:BT11,"BLA")=0,CHAR(34)&amp;"NO_BLA"&amp;CHAR(34)&amp;",", "")</f>
        <v>"NO_BLA",</v>
      </c>
      <c r="FK11" s="44" t="str">
        <f>IF(AND(FH11&lt;&gt;"",FF11&lt;&gt;""),CHAR(34)&amp;"WHGRNO"&amp;CHAR(34)&amp;",","")</f>
        <v/>
      </c>
      <c r="FL11" s="44" t="str">
        <f>IF(AND(FI11&lt;&gt;"",FF11&lt;&gt;""),CHAR(34)&amp;"WHYENO"&amp;CHAR(34)&amp;",","")</f>
        <v/>
      </c>
      <c r="FM11" s="44" t="str">
        <f>IF(AND(FJ11&lt;&gt;"",FF11&lt;&gt;""),CHAR(34)&amp;"BAWHNO"&amp;CHAR(34)&amp;",","")</f>
        <v/>
      </c>
      <c r="FN11" s="44" t="str">
        <f>IF(AND(FE11&lt;&gt;"",FF11&lt;&gt;""),CHAR(34)&amp;"BLWHNO"&amp;CHAR(34)&amp;",","")</f>
        <v/>
      </c>
      <c r="FO11" s="44" t="str">
        <f>IF(AND(FE11&lt;&gt;"",FG11&lt;&gt;""),CHAR(34)&amp;"BLRENO"&amp;CHAR(34)&amp;",","")</f>
        <v/>
      </c>
      <c r="FP11" s="44" t="str">
        <f>IF(AND(FF11&lt;&gt;"",FF11&lt;&gt;""),CHAR(34)&amp;"WHRENO"&amp;CHAR(34)&amp;",","")</f>
        <v/>
      </c>
      <c r="FQ11" s="44" t="str">
        <f>IF(LEN(BF11)=3,CHAR(34)&amp;"001"&amp;BF11&amp;CHAR(34)&amp;",","")</f>
        <v>"001BLU",</v>
      </c>
      <c r="FR11" s="44" t="str">
        <f>IF(LEN(BG11)=3,CHAR(34)&amp;"002"&amp;BG11&amp;CHAR(34)&amp;",","")</f>
        <v>"002WHI",</v>
      </c>
      <c r="FS11" s="44" t="str">
        <f>IF(LEN(BH11)=3,CHAR(34)&amp;"003"&amp;BH11&amp;CHAR(34)&amp;",","")</f>
        <v>"003YEL",</v>
      </c>
      <c r="FT11" s="44" t="str">
        <f>CHAR(34)&amp;"myr"&amp;BD11&amp;CHAR(34)&amp;","</f>
        <v>"myrBLU",</v>
      </c>
      <c r="FU11" s="44" t="str">
        <f>IF(AY11="y",CHAR(34)&amp;"island"&amp;CHAR(34)&amp;",","")</f>
        <v/>
      </c>
      <c r="FV11" s="44" t="str">
        <f>IF(BZ11="y",CHAR(34)&amp;"landlo"&amp;CHAR(34)&amp;",","")</f>
        <v/>
      </c>
      <c r="FW11" s="44" t="str">
        <f>IF(CA11="y",CHAR(34)&amp;"eunion"&amp;CHAR(34)&amp;",","")</f>
        <v/>
      </c>
      <c r="FX11" s="44" t="str">
        <f>SUBSTITUTE(IFERROR(SEARCH("[",A11),IFERROR(IF(AND(CA11&lt;&gt;"y",SEARCH("Europe",R11)&gt;0),CHAR(34)&amp;"noeuni"&amp;CHAR(34)&amp;",",""),"")),"1","")</f>
        <v/>
      </c>
      <c r="FY11" s="44" t="str">
        <f>IFERROR(IF(SEARCH("Arabic",CB11)&gt;0,CHAR(34)&amp;"arabic"&amp;CHAR(34)&amp;",",""),"")</f>
        <v/>
      </c>
      <c r="FZ11" s="44" t="str">
        <f>IFERROR(IF(SEARCH("English",CB11)&gt;0,CHAR(34)&amp;"englis"&amp;CHAR(34)&amp;",",""),"")</f>
        <v/>
      </c>
      <c r="GA11" s="44" t="str">
        <f>IFERROR(IF(SEARCH("French",CB11)&gt;0,CHAR(34)&amp;"french"&amp;CHAR(34)&amp;",",""),"")</f>
        <v/>
      </c>
      <c r="GB11" s="44" t="str">
        <f>IFERROR(IF(SEARCH("Spanish",CB11)&gt;0,CHAR(34)&amp;"spanis"&amp;CHAR(34)&amp;",",""),"")</f>
        <v/>
      </c>
      <c r="GC11" s="44" t="str">
        <f>IFERROR(IF(SEARCH("Portuguese",CB11)&gt;0,CHAR(34)&amp;"portug"&amp;CHAR(34)&amp;",",""),"")</f>
        <v/>
      </c>
      <c r="GD11" s="44" t="str">
        <f>IFERROR(IF(SEARCH("German",CB11)&gt;0,CHAR(34)&amp;"german"&amp;CHAR(34)&amp;",",""),"")</f>
        <v/>
      </c>
      <c r="GE11" s="44" t="str">
        <f>IFERROR(IF(SEARCH("Dutch",CB11)&gt;0,CHAR(34)&amp;"dutchs"&amp;CHAR(34)&amp;",",""),"")</f>
        <v/>
      </c>
      <c r="GF11" s="44" t="str">
        <f>IFERROR(IF(SEARCH("Historical",AU11)&gt;0,CHAR(34)&amp;"histor"&amp;CHAR(34)&amp;",",""),"")</f>
        <v/>
      </c>
      <c r="GG11" s="44" t="str">
        <f>IF(BU11="y",CHAR(34)&amp;"unjack"&amp;CHAR(34)&amp;",","")</f>
        <v/>
      </c>
      <c r="GH11" s="44" t="str">
        <f>IF(CD11=1,CHAR(34)&amp;"southc"&amp;CHAR(34)&amp;",","")</f>
        <v/>
      </c>
      <c r="GI11" s="44" t="str">
        <f>IF(CE11=1,CHAR(34)&amp;"hasmap"&amp;CHAR(34)&amp;",","")</f>
        <v/>
      </c>
      <c r="GJ11" s="44" t="str">
        <f>IF(CP11="y",CHAR(34)&amp;CP$1&amp;CHAR(34)&amp;",","")</f>
        <v>"NoStar",</v>
      </c>
      <c r="GK11" s="44" t="str">
        <f>IF(GJ11="",CHAR(34)&amp;"HasSta"&amp;CHAR(34)&amp;",","")</f>
        <v/>
      </c>
      <c r="GL11" s="44" t="str">
        <f>IF(CQ11="y",CHAR(34)&amp;CQ$1&amp;CHAR(34)&amp;",","")</f>
        <v/>
      </c>
      <c r="GM11" s="44" t="str">
        <f>IF(CR11="y",CHAR(34)&amp;CR$1&amp;CHAR(34)&amp;",","")</f>
        <v/>
      </c>
      <c r="GN11" s="44" t="str">
        <f>IF(CS11="y",CHAR(34)&amp;CS$1&amp;CHAR(34)&amp;",","")</f>
        <v/>
      </c>
      <c r="GP11" s="44" t="str">
        <f>CHAR(34)&amp;AU11&amp;CHAR(34)</f>
        <v>"People"</v>
      </c>
      <c r="GS11" s="44" t="str">
        <f>SUBSTITUTE("["&amp;_xlfn.CONCAT(CW11:GN11)&amp;"]",",]","]")</f>
        <v>["3Color","words2","exact2","lets16","startM","LUELHI","year19","allhor","3Bands","Horizo","Weapon","Unequa","Center","NO_RED","NO_GRE","NO_BLA","001BLU","002WHI","003YEL","myrBLU","NoStar"]</v>
      </c>
      <c r="GT11" s="44" t="str">
        <f>IF(BL11&lt;&gt;"",CHAR(34)&amp;"cl_"&amp;BL11&amp;CHAR(34)&amp;",","")</f>
        <v/>
      </c>
      <c r="GU11" s="44" t="str">
        <f>IF(BM11&lt;&gt;"",CHAR(34)&amp;"cl_"&amp;BM11&amp;CHAR(34)&amp;",","")</f>
        <v>"cl_BLU",</v>
      </c>
      <c r="GV11" s="44" t="str">
        <f>IF(BN11&lt;&gt;"",CHAR(34)&amp;"cl_"&amp;BN11&amp;CHAR(34)&amp;",","")</f>
        <v/>
      </c>
      <c r="GW11" s="44" t="str">
        <f>IF(BO11&lt;&gt;"",CHAR(34)&amp;"cl_"&amp;BO11&amp;CHAR(34)&amp;",","")</f>
        <v/>
      </c>
      <c r="GX11" s="44" t="str">
        <f>IF(BP11&lt;&gt;"",CHAR(34)&amp;"cl_"&amp;BP11&amp;CHAR(34)&amp;",","")</f>
        <v>"cl_YEL",</v>
      </c>
      <c r="GY11" s="44" t="str">
        <f>IF(BQ11&lt;&gt;"",CHAR(34)&amp;"cl_"&amp;BQ11&amp;CHAR(34)&amp;",","")</f>
        <v/>
      </c>
      <c r="GZ11" s="44" t="str">
        <f>IF(BR11&lt;&gt;"",CHAR(34)&amp;"cl_"&amp;BR11&amp;CHAR(34)&amp;",","")</f>
        <v/>
      </c>
      <c r="HA11" s="44" t="str">
        <f>IF(BS11&lt;&gt;"",CHAR(34)&amp;"cl_"&amp;BS11&amp;CHAR(34)&amp;",","")</f>
        <v/>
      </c>
      <c r="HB11" s="44" t="str">
        <f>IF(BT11&lt;&gt;"",CHAR(34)&amp;"cl_"&amp;BT11&amp;CHAR(34)&amp;",","")</f>
        <v>"cl_WHI",</v>
      </c>
      <c r="HC11" s="44" t="str">
        <f>SUBSTITUTE("["&amp;_xlfn.CONCAT(GT11:HB11)&amp;"]",",]","]")</f>
        <v>["cl_BLU","cl_YEL","cl_WHI"]</v>
      </c>
      <c r="HE11" s="64"/>
      <c r="HF11" s="65" t="str">
        <f>"{couname:"&amp;CT11&amp;(IF(HK11&lt;&gt;"",",subtype:"&amp;CHAR(34)&amp;HK11&amp;CHAR(34),""))&amp;",year:"&amp;HJ11&amp;",region:"&amp;CU11&amp;",Colors:"&amp;HC11&amp;",Items:"&amp;GS11&amp;",Flag:"&amp;CV11&amp;",HDFlag:"&amp;CHAR(34)&amp;E11&amp;CHAR(34)&amp;",type:"&amp;GP11&amp;", describe: "&amp;HH11&amp;", isnew:"&amp;CHAR(34)&amp;F11&amp;CHAR(34)&amp;", links: "&amp;HL11&amp;"},"</f>
        <v>{couname:"[ARG] Mapuche-Tehuelche",year:"1991",region:"rgn_South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links: "https://en.wikipedia.org/wiki/Flag_of_the_Mapuches#In_Argentina"},</v>
      </c>
      <c r="HG11" s="66" t="str">
        <f>"{couname:"&amp;CT11&amp;(IF(HK11&lt;&gt;"",",subtype:"&amp;CHAR(34)&amp;HK11&amp;CHAR(34),""))&amp;",year:"&amp;HJ11&amp;",region:"&amp;CU11&amp;",Colors:"&amp;HC11&amp;",Items:"&amp;GS11&amp;",Flag:"&amp;CV11&amp;",HDFlag:"&amp;CHAR(34)&amp;E11&amp;CHAR(34)&amp;",type:"&amp;GP11&amp;", describe: "&amp;HI11&amp;", links: "&amp;HL11&amp;"},"</f>
        <v>{couname:"[ARG] Mapuche-Tehuelche",year:"1991",region:"rgn_South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links: "https://en.wikipedia.org/wiki/Flag_of_the_Mapuches#In_Argentina"},</v>
      </c>
      <c r="HH11" s="44" t="str">
        <f>IF(P11&lt;&gt;"",CHAR(34)&amp;"\n"&amp;P11&amp;CHAR(34),CHAR(34)&amp;CHAR(34))</f>
        <v>"\nThe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v>
      </c>
      <c r="HI11" s="44" t="str">
        <f>IF(J11=0,CHAR(34)&amp;CHAR(34),HH11)</f>
        <v>"\nThe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v>
      </c>
      <c r="HJ11" s="44" t="str">
        <f>CHAR(34)&amp;O11&amp;CHAR(34)</f>
        <v>"1991"</v>
      </c>
      <c r="HL11" s="44" t="str">
        <f>CHAR(34)&amp;I11&amp;CHAR(34)</f>
        <v>"https://en.wikipedia.org/wiki/Flag_of_the_Mapuches#In_Argentina"</v>
      </c>
      <c r="HM11" s="65"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{"couname":"[ARG] Mapuche-Tehuelche","year":"1991","region":"rgn_South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 "links": "https://en.wikipedia.org/wiki/Flag_of_the_Mapuches#In_Argentina"},</v>
      </c>
      <c r="HN11" s="67"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{"couname":"[ARG] Mapuche-Tehuelche","year":"1991","region":"rgn_South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 "links": "https://en.wikipedia.org/wiki/Flag_of_the_Mapuches#In_Argentina"},</v>
      </c>
      <c r="HO11" s="71">
        <v>45583</v>
      </c>
      <c r="HP11" s="44" t="str" cm="1">
        <f t="array" ref="HP11">IF(_xlfn.TEXTJOIN(", ", TRUE, IF(ISNUMBER(SEARCH("BLA", BL11:BT11)), COLUMN(BL11:BT11) - COLUMN(BL11) + 1, ""))&lt;&gt;"","BLA","")</f>
        <v/>
      </c>
      <c r="HQ11" s="44" t="str" cm="1">
        <f t="array" ref="HQ11">IF(_xlfn.TEXTJOIN(", ", TRUE, IF(ISNUMBER(SEARCH("BLU", BL11:BT11)), COLUMN(BL11:BT11) - COLUMN(BL11) + 1, ""))&lt;&gt;"","BLU","")</f>
        <v>BLU</v>
      </c>
      <c r="HR11" s="44" t="str" cm="1">
        <f t="array" ref="HR11">IF(_xlfn.TEXTJOIN(", ", TRUE, IF(ISNUMBER(SEARCH("GRE", BL11:BT11)), COLUMN(BL11:BT11) - COLUMN(BL11) + 1, ""))&lt;&gt;"","GRE","")</f>
        <v/>
      </c>
      <c r="HS11" s="44" t="str" cm="1">
        <f t="array" ref="HS11">IF(_xlfn.TEXTJOIN(", ", TRUE, IF(ISNUMBER(SEARCH("RED", BL11:BT11)), COLUMN(BL11:BT11) - COLUMN(BL11) + 1, ""))&lt;&gt;"","RED","")</f>
        <v/>
      </c>
      <c r="HT11" s="44" t="str" cm="1">
        <f t="array" ref="HT11">IF(_xlfn.TEXTJOIN(", ", TRUE, IF(ISNUMBER(SEARCH("YEL", BL11:BT11)), COLUMN(BL11:BT11) - COLUMN(BL11) + 1, ""))&lt;&gt;"","YEL","")</f>
        <v>YEL</v>
      </c>
      <c r="HU11" s="44" t="str" cm="1">
        <f t="array" ref="HU11">IF(_xlfn.TEXTJOIN(", ", TRUE, IF(ISNUMBER(SEARCH("ORA", BL11:BT11)), COLUMN(BL11:BT11) - COLUMN(BL11) + 1, ""))&lt;&gt;"","ORA","")</f>
        <v/>
      </c>
      <c r="HV11" s="44" t="str" cm="1">
        <f t="array" ref="HV11">IF(_xlfn.TEXTJOIN(", ", TRUE, IF(ISNUMBER(SEARCH("BRO", BL11:BT11)), COLUMN(BL11:BT11) - COLUMN(BL11) + 1, ""))&lt;&gt;"","BRO","")</f>
        <v/>
      </c>
      <c r="HW11" s="44" t="str" cm="1">
        <f t="array" ref="HW11">IF(_xlfn.TEXTJOIN(", ", TRUE, IF(ISNUMBER(SEARCH("PUR", BL11:BT11)), COLUMN(BL11:BT11) - COLUMN(BL11) + 1, ""))&lt;&gt;"","PUR","")</f>
        <v/>
      </c>
      <c r="HX11" s="44" t="str" cm="1">
        <f t="array" ref="HX11">IF(_xlfn.TEXTJOIN(", ", TRUE, IF(ISNUMBER(SEARCH("WHI", BL11:BT11)), COLUMN(BL11:BT11) - COLUMN(BL11) + 1, ""))&lt;&gt;"","WHI","")</f>
        <v>WHI</v>
      </c>
      <c r="HY11" s="72"/>
      <c r="HZ11" s="72"/>
      <c r="IA11" s="5"/>
      <c r="IB11" s="5"/>
      <c r="IC11" s="68"/>
      <c r="ID11" s="68"/>
      <c r="IE11" s="68"/>
      <c r="IF11" s="68"/>
      <c r="IG11" s="68"/>
      <c r="IH11" s="68"/>
      <c r="II11" s="68"/>
      <c r="IJ11" s="68"/>
      <c r="IK11" s="68"/>
      <c r="IL11" s="44">
        <f>SUM(IC11:IK11)</f>
        <v>0</v>
      </c>
      <c r="IM11" s="42">
        <f>COUNTIF(IC11:IK11,"&gt;0")-CG11</f>
        <v>-3</v>
      </c>
      <c r="IN11" s="69" t="str">
        <f>"http://mkweb.bcgsc.ca/color-summarizer/?url="&amp;D11&amp;"&amp;precision=low&amp;num_clusters="&amp;CG11&amp;"&amp;text=1"</f>
        <v>http://mkweb.bcgsc.ca/color-summarizer/?url=https://upload.wikimedia.org/wikipedia/commons/thumb/2/25/Tehuelche_flag.svg/320px-Tehuelche_flag.svg.png&amp;precision=low&amp;num_clusters=3&amp;text=1</v>
      </c>
      <c r="IO11" s="44" t="str">
        <f>IF(HP11&lt;&gt;"",CHAR(34)&amp;"black"&amp;CHAR(34),"")</f>
        <v/>
      </c>
      <c r="IP11" s="44" t="str">
        <f>IF(HQ11&lt;&gt;"",CHAR(34)&amp;"blue"&amp;CHAR(34),"")</f>
        <v>"blue"</v>
      </c>
      <c r="IQ11" s="44" t="str">
        <f>IF(HR11&lt;&gt;"",CHAR(34)&amp;"green"&amp;CHAR(34),"")</f>
        <v/>
      </c>
      <c r="IR11" s="44" t="str">
        <f>IF(HS11&lt;&gt;"",CHAR(34)&amp;"red"&amp;CHAR(34),"")</f>
        <v/>
      </c>
      <c r="IS11" s="44" t="str">
        <f>IF(HT11&lt;&gt;"",CHAR(34)&amp;"yellow"&amp;CHAR(34),"")</f>
        <v>"yellow"</v>
      </c>
      <c r="IT11" s="44" t="str">
        <f>IF(HU11&lt;&gt;"",CHAR(34)&amp;"orange"&amp;CHAR(34),"")</f>
        <v/>
      </c>
      <c r="IU11" s="44" t="str">
        <f>IF(HV11&lt;&gt;"",CHAR(34)&amp;"brown"&amp;CHAR(34),"")</f>
        <v/>
      </c>
      <c r="IV11" s="44" t="str">
        <f>IF(HW11&lt;&gt;"",CHAR(34)&amp;"purple"&amp;CHAR(34),"")</f>
        <v/>
      </c>
      <c r="IW11" s="44" t="str">
        <f>IF(HX11&lt;&gt;"",CHAR(34)&amp;"white"&amp;CHAR(34),"")</f>
        <v>"white"</v>
      </c>
      <c r="IX11" s="44" t="str">
        <f>"{"&amp;CHAR(34)&amp;"url"&amp;CHAR(34)&amp;":"&amp;CHAR(34)&amp;IN11&amp;CHAR(34)&amp;","&amp;CHAR(34)&amp;"name"&amp;CHAR(34)&amp;":"&amp;CHAR(34)&amp;A11&amp;CHAR(34)&amp;"},"</f>
        <v>{"url":"http://mkweb.bcgsc.ca/color-summarizer/?url=https://upload.wikimedia.org/wikipedia/commons/thumb/2/25/Tehuelche_flag.svg/320px-Tehuelche_flag.svg.png&amp;precision=low&amp;num_clusters=3&amp;text=1","name":"[ARG] Mapuche-Tehuelche"},</v>
      </c>
      <c r="IY11" s="44">
        <v>281</v>
      </c>
    </row>
    <row r="12" spans="1:259" s="44" customFormat="1" ht="38.4" customHeight="1" thickBot="1" x14ac:dyDescent="0.35">
      <c r="A12" s="38" t="s">
        <v>295</v>
      </c>
      <c r="B12" s="83"/>
      <c r="C12" s="39">
        <v>2</v>
      </c>
      <c r="D12" s="70" t="s">
        <v>296</v>
      </c>
      <c r="E12" s="40" t="s">
        <v>297</v>
      </c>
      <c r="F12" s="41" t="s">
        <v>163</v>
      </c>
      <c r="G12" s="42">
        <f>COUNTIF($A$1:$A$8405,A12)</f>
        <v>1</v>
      </c>
      <c r="H12" s="43"/>
      <c r="I12" s="59" t="s">
        <v>298</v>
      </c>
      <c r="J12" s="44" t="str">
        <f>""</f>
        <v/>
      </c>
      <c r="K12" s="45">
        <v>0</v>
      </c>
      <c r="L12" s="46">
        <v>0</v>
      </c>
      <c r="M12" s="46">
        <v>0</v>
      </c>
      <c r="N12" s="47"/>
      <c r="O12" s="74" t="s">
        <v>197</v>
      </c>
      <c r="P12" s="48" t="s">
        <v>299</v>
      </c>
      <c r="Q12" s="73">
        <v>1</v>
      </c>
      <c r="R12" s="49" t="s">
        <v>177</v>
      </c>
      <c r="S12" s="50">
        <v>3</v>
      </c>
      <c r="T12" s="51" t="s">
        <v>164</v>
      </c>
      <c r="U12" s="52" t="s">
        <v>164</v>
      </c>
      <c r="V12" s="52" t="s">
        <v>165</v>
      </c>
      <c r="W12" s="52" t="s">
        <v>164</v>
      </c>
      <c r="X12" s="52" t="s">
        <v>164</v>
      </c>
      <c r="Y12" s="52" t="s">
        <v>164</v>
      </c>
      <c r="Z12" s="52" t="s">
        <v>164</v>
      </c>
      <c r="AA12" s="52" t="s">
        <v>164</v>
      </c>
      <c r="AB12" s="52" t="s">
        <v>164</v>
      </c>
      <c r="AC12" s="52" t="s">
        <v>164</v>
      </c>
      <c r="AD12" s="52" t="s">
        <v>164</v>
      </c>
      <c r="AE12" s="52" t="s">
        <v>164</v>
      </c>
      <c r="AF12" s="53" t="s">
        <v>164</v>
      </c>
      <c r="AG12" s="53" t="s">
        <v>164</v>
      </c>
      <c r="AH12" s="53" t="s">
        <v>164</v>
      </c>
      <c r="AI12" s="53" t="s">
        <v>164</v>
      </c>
      <c r="AJ12" s="53" t="s">
        <v>164</v>
      </c>
      <c r="AK12" s="53" t="s">
        <v>165</v>
      </c>
      <c r="AL12" s="53" t="s">
        <v>164</v>
      </c>
      <c r="AM12" s="53" t="s">
        <v>164</v>
      </c>
      <c r="AN12" s="53" t="s">
        <v>164</v>
      </c>
      <c r="AO12" s="53" t="s">
        <v>164</v>
      </c>
      <c r="AP12" s="53" t="s">
        <v>164</v>
      </c>
      <c r="AQ12" s="53" t="s">
        <v>164</v>
      </c>
      <c r="AR12" s="53" t="s">
        <v>164</v>
      </c>
      <c r="AS12" s="53" t="s">
        <v>164</v>
      </c>
      <c r="AT12" s="54">
        <v>0</v>
      </c>
      <c r="AU12" s="53" t="s">
        <v>284</v>
      </c>
      <c r="AV12" s="53" t="str">
        <f>IF(LEFT(A12,1)="[",LEFT(A12,5)&amp;AU12&amp;A12,"")</f>
        <v>[ARG]Province[ARG] Misiones</v>
      </c>
      <c r="AW12" s="53" t="str">
        <f>C12&amp;A12</f>
        <v>2[ARG] Misiones</v>
      </c>
      <c r="AX12" s="55"/>
      <c r="AY12" s="55"/>
      <c r="AZ12" s="56"/>
      <c r="BA12" s="56"/>
      <c r="BB12" s="56"/>
      <c r="BC12" s="57"/>
      <c r="BD12" s="58" t="s">
        <v>167</v>
      </c>
      <c r="BE12" s="59"/>
      <c r="BF12" s="58" t="s">
        <v>154</v>
      </c>
      <c r="BG12" s="58" t="s">
        <v>152</v>
      </c>
      <c r="BH12" s="58" t="s">
        <v>159</v>
      </c>
      <c r="BI12" s="58"/>
      <c r="BJ12" s="58"/>
      <c r="BK12" s="59"/>
      <c r="BL12" s="58" t="s">
        <v>154</v>
      </c>
      <c r="BM12" s="58" t="s">
        <v>159</v>
      </c>
      <c r="BN12" s="58" t="s">
        <v>152</v>
      </c>
      <c r="BO12" s="58"/>
      <c r="BP12" s="58"/>
      <c r="BQ12" s="58"/>
      <c r="BR12" s="58"/>
      <c r="BS12" s="58"/>
      <c r="BT12" s="58"/>
      <c r="BU12" s="60"/>
      <c r="BV12" s="61"/>
      <c r="BW12" s="61">
        <v>0</v>
      </c>
      <c r="BX12" s="59"/>
      <c r="CB12" s="5"/>
      <c r="CC12" s="5"/>
      <c r="CD12" s="62">
        <v>0</v>
      </c>
      <c r="CE12" s="62">
        <v>0</v>
      </c>
      <c r="CF12" s="62" t="e">
        <f>COUNTIF([1]Sheet7!$B$2:'[1]Sheet7'!$B$100,Main!#REF!)</f>
        <v>#REF!</v>
      </c>
      <c r="CG12" s="75" cm="1">
        <f t="array" ref="CG12">SUMPRODUCT(--(LEN(TRIM(BL12:BT12))&gt;0))</f>
        <v>3</v>
      </c>
      <c r="CH12" s="53" t="str">
        <f>IF(CG12=2,"y","n")</f>
        <v>n</v>
      </c>
      <c r="CI12" s="53" t="str">
        <f>IF(CG12=3,"y","n")</f>
        <v>y</v>
      </c>
      <c r="CJ12" s="53" t="str">
        <f>IF(CG12=4,"y","n")</f>
        <v>n</v>
      </c>
      <c r="CK12" s="53" t="str">
        <f>IF(CG12&gt;4,"y","n")</f>
        <v>n</v>
      </c>
      <c r="CL12" s="53" t="str">
        <f>IF(S12=0,"y","n")</f>
        <v>n</v>
      </c>
      <c r="CM12" s="53" t="str">
        <f>IF(S12=2,"y","n")</f>
        <v>n</v>
      </c>
      <c r="CN12" s="53" t="str">
        <f>IF(S12=3,"y","n")</f>
        <v>y</v>
      </c>
      <c r="CO12" s="53" t="str">
        <f>IF(S12&gt;=4,"y","n")</f>
        <v>n</v>
      </c>
      <c r="CP12" s="53" t="str">
        <f>IF(AT12=0,"y","n")</f>
        <v>y</v>
      </c>
      <c r="CQ12" s="53" t="str">
        <f>IF(AT12=1,"y","n")</f>
        <v>n</v>
      </c>
      <c r="CR12" s="53" t="str">
        <f>IF(AT12=2,"y","n")</f>
        <v>n</v>
      </c>
      <c r="CS12" s="53" t="str">
        <f>IF(AT12&gt;=3,"y","n")</f>
        <v>n</v>
      </c>
      <c r="CT12" s="38" t="str">
        <f>CHAR(34)&amp;A12&amp;CHAR(34)</f>
        <v>"[ARG] Misiones"</v>
      </c>
      <c r="CU12" s="63" t="str">
        <f>CHAR(34)&amp;"rgn_"&amp;R12&amp;CHAR(34)</f>
        <v>"rgn_South America"</v>
      </c>
      <c r="CV12" s="44" t="str">
        <f>CHAR(34)&amp;D12&amp;CHAR(34)</f>
        <v>"https://upload.wikimedia.org/wikipedia/commons/thumb/c/ce/Bandera_de_la_Provincia_de_Misiones.svg/640px-Bandera_de_la_Provincia_de_Misiones.svg.png"</v>
      </c>
      <c r="CW12" s="44" t="str">
        <f>IF(CH12="y",CHAR(34)&amp;CH$1&amp;CHAR(34)&amp;",","")</f>
        <v/>
      </c>
      <c r="CX12" s="44" t="str">
        <f>IF(CI12="y",CHAR(34)&amp;CI$1&amp;CHAR(34)&amp;",","")</f>
        <v>"3Color",</v>
      </c>
      <c r="CY12" s="44" t="str">
        <f>IF(CJ12="y",CHAR(34)&amp;CJ$1&amp;CHAR(34)&amp;",","")</f>
        <v/>
      </c>
      <c r="CZ12" s="44" t="str">
        <f>IF(CK12="y",CHAR(34)&amp;CK$1&amp;CHAR(34)&amp;",","")</f>
        <v/>
      </c>
      <c r="DA12" s="44" t="str">
        <f>IF(Q12&gt;1,CHAR(34)&amp;"words2"&amp;CHAR(34)&amp;",","")</f>
        <v/>
      </c>
      <c r="DB12" s="44" t="str">
        <f>IF(Q12&gt;2,CHAR(34)&amp;"words3"&amp;CHAR(34)&amp;",","")</f>
        <v/>
      </c>
      <c r="DC12" s="44" t="str">
        <f>IF(Q12=2,CHAR(34)&amp;"exact2"&amp;CHAR(34)&amp;",","")</f>
        <v/>
      </c>
      <c r="DD12" s="44" t="str">
        <f>IF(LEN(CHAR(34)&amp;"lets"&amp;LEN(SUBSTITUTE(SUBSTITUTE(IFERROR(TRIM(SUBSTITUTE(SUBSTITUTE(SUBSTITUTE(IFERROR(TRIM(SUBSTITUTE(A12,MID(A12,FIND("(",A12),FIND(")",A12)-FIND("(",A12)+1),"")),A12),"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",""),"-",""))&amp;CHAR(34)&amp;",")=9,CHAR(34)&amp;"lets"&amp;LEN(SUBSTITUTE(SUBSTITUTE(IFERROR(TRIM(SUBSTITUTE(SUBSTITUTE(SUBSTITUTE(IFERROR(TRIM(SUBSTITUTE(A12,MID(A12,FIND("(",A12),FIND(")",A12)-FIND("(",A12)+1),"")),A12),"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",""),"-",""))&amp;CHAR(34)&amp;",",CHAR(34)&amp;"lets0"&amp;LEN(SUBSTITUTE(SUBSTITUTE(IFERROR(TRIM(SUBSTITUTE(SUBSTITUTE(SUBSTITUTE(IFERROR(TRIM(SUBSTITUTE(A12,MID(A12,FIND("(",A12),FIND(")",A12)-FIND("(",A12)+1),"")),A12),"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f>
        <v>"lets08",</v>
      </c>
      <c r="DE12" s="44" t="str">
        <f>IFERROR(CHAR(34)&amp;"start"&amp;LEFT(TRIM(SUBSTITUTE(SUBSTITUTE(TRIM(SUBSTITUTE(SUBSTITUTE(A12, MID(A12, FIND("[", A12), FIND("]", A12) - FIND("[", A12) + 1), ""), "  ", " ")), MID(TRIM(SUBSTITUTE(SUBSTITUTE(A12, MID(A12, FIND("[", A12), FIND("]", A12) - FIND("[", A12) + 1), ""), "  ", " ")), FIND("[", TRIM(SUBSTITUTE(SUBSTITUTE(A12, MID(A12, FIND("[", A12), FIND("]", A12) - FIND("[", A12) + 1), ""), "  ", " "))), FIND("]", TRIM(SUBSTITUTE(SUBSTITUTE(A12, MID(A12, FIND("[", A12), FIND("]", A12) - FIND("[", A12) + 1), ""), "  ", " "))) - FIND("[", TRIM(SUBSTITUTE(SUBSTITUTE(A12, MID(A12, FIND("[", A12), FIND("]", A12) - FIND("[", A12) + 1), ""), "  ", " "))) + 1), ""), "  ", " ")),1)&amp;CHAR(34)&amp;",",CHAR(34)&amp;"start"&amp;IFERROR(LEFT(SUBSTITUTE(A12,"["&amp;MID(A12,FIND("[",A12)+1,FIND("]",A12)-FIND("[",A12)-1)&amp;"] ",""),1),LEFT(A12,1))&amp;CHAR(34)&amp;",")</f>
        <v>"startM",</v>
      </c>
      <c r="DF12" s="44" t="str">
        <f>IFERROR(IF(SEARCH("tan",A12)&gt;0,CHAR(34)&amp;"withtn"&amp;CHAR(34)&amp;",",""),"")</f>
        <v/>
      </c>
      <c r="DG12" s="44" t="str">
        <f>IFERROR(IF(SEARCH("q",A12)&gt;0,CHAR(34)&amp;"with_q"&amp;CHAR(34)&amp;",",""),"")</f>
        <v/>
      </c>
      <c r="DH12" s="44" t="str">
        <f>IFERROR(IF(SEARCH("v",A12)&gt;0,CHAR(34)&amp;"with_v"&amp;CHAR(34)&amp;",",""),"")</f>
        <v/>
      </c>
      <c r="DI12" s="44" t="str">
        <f>IFERROR(IF(SEARCH("w",A12)&gt;0,CHAR(34)&amp;"with_w"&amp;CHAR(34)&amp;",",""),"")</f>
        <v/>
      </c>
      <c r="DJ12" s="44" t="str">
        <f>IFERROR(IF(SEARCH("y",A12)&gt;0,CHAR(34)&amp;"with_y"&amp;CHAR(34)&amp;",",""),"")</f>
        <v/>
      </c>
      <c r="DK12" s="44" t="str">
        <f>IFERROR(IF(SEARCH("z",A12)&gt;0,CHAR(34)&amp;"with_z"&amp;CHAR(34)&amp;",",""),"")</f>
        <v/>
      </c>
      <c r="DL12" s="44" t="str">
        <f>IF(CG12=2, CHAR(34) &amp; _xlfn.TEXTJOIN("", TRUE, _xlfn._xlws.SORT(HP12:HX12)) &amp; CHAR(34) &amp; ",", "")</f>
        <v/>
      </c>
      <c r="DM12" s="44" t="str" cm="1">
        <f t="array" ref="DM12">IF(CG12=3,CHAR(34) &amp; _xlfn.TEXTJOIN("", TRUE, RIGHT(HP12:HX12, 2)) &amp; CHAR(34) &amp; ",", "")</f>
        <v>"LUEDHI",</v>
      </c>
      <c r="DN12" s="44" t="str">
        <f>IF(AND(ISNUMBER(SEARCH("18", O12)), ISERROR(SEARCH("1918", O12)), ISERROR(SEARCH("2018", O12))), CHAR(34) &amp; "year18" &amp; CHAR(34) &amp; ",", "")</f>
        <v/>
      </c>
      <c r="DO12" s="44" t="str">
        <f>IF(AND(ISNUMBER(SEARCH("19", O12)), ISERROR(SEARCH("1819", O12)),  ISERROR(SEARCH("1219", O12)),ISERROR(SEARCH("1119", O12)),ISERROR(SEARCH("1190", O12)),ISERROR(SEARCH("2019", O12))), CHAR(34) &amp; "year19" &amp; CHAR(34) &amp; ",", "")</f>
        <v>"year19",</v>
      </c>
      <c r="DP12" s="5" t="str">
        <f>IF(AND(ISNUMBER(SEARCH("20", O12)), ISERROR(SEARCH("1920", O12))), CHAR(34)&amp;"year00"&amp;CHAR(34)&amp;",", "")</f>
        <v/>
      </c>
      <c r="DQ12" s="5" t="str">
        <f>IF(CC12="y",CHAR(34)&amp;"soviet"&amp;CHAR(34)&amp;",","")</f>
        <v/>
      </c>
      <c r="DR12" s="5" t="str">
        <f>IF(BY12="y",CHAR(34)&amp;"dgband"&amp;CHAR(34)&amp;",","")</f>
        <v/>
      </c>
      <c r="DS12" s="5" t="str">
        <f>IF(W12="y",IF(AND(V12="n",BY12&lt;&gt;"y"),CHAR(34)&amp;"allver"&amp;CHAR(34)&amp;",",""),"")</f>
        <v/>
      </c>
      <c r="DT12" s="5" t="str">
        <f>IF(V12="y",IF(AND(W12="n",BY12&lt;&gt;"y"),CHAR(34)&amp;"allhor"&amp;CHAR(34)&amp;",",""),"")</f>
        <v>"allhor",</v>
      </c>
      <c r="DU12" s="5" t="str">
        <f>IF(BY12="y",IF(AND(W12="n",V12="n"),CHAR(34)&amp;"alldia"&amp;CHAR(34)&amp;",",""),"")</f>
        <v/>
      </c>
      <c r="DV12" s="44" t="str">
        <f>IF(IA12&lt;&gt;"",(IF(IA12="y",CHAR(34)&amp;"largec"&amp;CHAR(34)&amp;",",CHAR(34)&amp;"smallc"&amp;CHAR(34)&amp;",")),"")</f>
        <v/>
      </c>
      <c r="DW12" s="44" t="str">
        <f>IF(CL12="y",CHAR(34)&amp;CL$1&amp;CHAR(34)&amp;",","")</f>
        <v/>
      </c>
      <c r="DX12" s="44" t="str">
        <f>IF(CM12="y",CHAR(34)&amp;CM$1&amp;CHAR(34)&amp;",","")</f>
        <v/>
      </c>
      <c r="DY12" s="44" t="str">
        <f>IF(CN12="y",CHAR(34)&amp;CN$1&amp;CHAR(34)&amp;",","")</f>
        <v>"3Bands",</v>
      </c>
      <c r="DZ12" s="44" t="str">
        <f>IF(CO12="y",CHAR(34)&amp;CO$1&amp;CHAR(34)&amp;",","")</f>
        <v/>
      </c>
      <c r="EA12" s="44" t="str">
        <f>IF(T12="y",CHAR(34)&amp;T$1&amp;CHAR(34)&amp;",","")</f>
        <v/>
      </c>
      <c r="EB12" s="44" t="str">
        <f>IF(U12="y",CHAR(34)&amp;U$1&amp;CHAR(34)&amp;",","")</f>
        <v/>
      </c>
      <c r="EC12" s="44" t="str">
        <f>IF(V12="y",CHAR(34)&amp;V$1&amp;CHAR(34)&amp;",","")</f>
        <v>"Horizo",</v>
      </c>
      <c r="ED12" s="44" t="str">
        <f>IF(W12="y",CHAR(34)&amp;W$1&amp;CHAR(34)&amp;",","")</f>
        <v/>
      </c>
      <c r="EE12" s="44" t="str">
        <f>IF(X12="y",CHAR(34)&amp;X$1&amp;CHAR(34)&amp;",","")</f>
        <v/>
      </c>
      <c r="EF12" s="44" t="str">
        <f>IF(AND(Y12&lt;&gt;"n",Y12&lt;&gt;""),CHAR(34)&amp;Y$1&amp;CHAR(34)&amp;",","")</f>
        <v/>
      </c>
      <c r="EG12" s="44" t="str">
        <f>IF(Z12="y",CHAR(34)&amp;Z$1&amp;CHAR(34)&amp;",","")</f>
        <v/>
      </c>
      <c r="EH12" s="44" t="str">
        <f>IF(AA12="y",CHAR(34)&amp;AA$1&amp;CHAR(34)&amp;",","")</f>
        <v/>
      </c>
      <c r="EI12" s="44" t="str">
        <f>IF(AB12="y",CHAR(34)&amp;AB$1&amp;CHAR(34)&amp;",","")</f>
        <v/>
      </c>
      <c r="EJ12" s="44" t="str">
        <f>IF(AC12="y",CHAR(34)&amp;AC$1&amp;CHAR(34)&amp;",","")</f>
        <v/>
      </c>
      <c r="EK12" s="44" t="str">
        <f>IF(AD12="y",CHAR(34)&amp;AD$1&amp;CHAR(34)&amp;",","")</f>
        <v/>
      </c>
      <c r="EL12" s="44" t="str">
        <f>IF(AE12="y",CHAR(34)&amp;AE$1&amp;CHAR(34)&amp;",","")</f>
        <v/>
      </c>
      <c r="EM12" s="44" t="str">
        <f>IF(AF12="y",CHAR(34)&amp;AF$1&amp;CHAR(34)&amp;",","")</f>
        <v/>
      </c>
      <c r="EN12" s="44" t="str">
        <f>IF(AG12="y",CHAR(34)&amp;AG$1&amp;CHAR(34)&amp;",","")</f>
        <v/>
      </c>
      <c r="EO12" s="44" t="str">
        <f>IF(AH12="y",CHAR(34)&amp;AH$1&amp;CHAR(34)&amp;",","")</f>
        <v/>
      </c>
      <c r="EP12" s="44" t="str">
        <f>IF(AI12="y",CHAR(34)&amp;AI$1&amp;CHAR(34)&amp;",","")</f>
        <v/>
      </c>
      <c r="EQ12" s="44" t="str">
        <f>IF(AJ12="y",CHAR(34)&amp;AJ$1&amp;CHAR(34)&amp;",","")</f>
        <v/>
      </c>
      <c r="ER12" s="44" t="str">
        <f>IF(AK12="y",CHAR(34)&amp;AK$1&amp;CHAR(34)&amp;",","")</f>
        <v>"OnlyBa",</v>
      </c>
      <c r="ES12" s="44" t="str">
        <f>IF(AL12="y",CHAR(34)&amp;AL$1&amp;CHAR(34)&amp;",","")</f>
        <v/>
      </c>
      <c r="ET12" s="44" t="str">
        <f>IF(AM12="y",CHAR(34)&amp;AM$1&amp;CHAR(34)&amp;",","")</f>
        <v/>
      </c>
      <c r="EU12" s="44" t="str">
        <f>IF(AN12="y",CHAR(34)&amp;AN$1&amp;CHAR(34)&amp;",","")</f>
        <v/>
      </c>
      <c r="EV12" s="44" t="str">
        <f>IF(AO12="y",CHAR(34)&amp;AO$1&amp;CHAR(34)&amp;",","")</f>
        <v/>
      </c>
      <c r="EW12" s="44" t="str">
        <f>IF(AP12="y",CHAR(34)&amp;AP$1&amp;CHAR(34)&amp;",","")</f>
        <v/>
      </c>
      <c r="EX12" s="44" t="str">
        <f>IF(AQ12="y",CHAR(34)&amp;AQ$1&amp;CHAR(34)&amp;",","")</f>
        <v/>
      </c>
      <c r="EY12" s="44" t="str">
        <f>IF(AR12="y",CHAR(34)&amp;AR$1&amp;CHAR(34)&amp;",","")</f>
        <v/>
      </c>
      <c r="EZ12" s="44" t="str">
        <f>IF(AS12="y",CHAR(34)&amp;AS$1&amp;CHAR(34)&amp;",","")</f>
        <v/>
      </c>
      <c r="FA12" s="44" t="str">
        <f>IF(AT12&gt;0,CHAR(34)&amp;"sta"&amp;AZ12&amp;CHAR(34)&amp;",","")</f>
        <v/>
      </c>
      <c r="FB12" s="44" t="str">
        <f>IF(AND(AT12&gt;0,BA12&lt;&gt;""),CHAR(34)&amp;"sta"&amp;BA12&amp;CHAR(34)&amp;",","")</f>
        <v/>
      </c>
      <c r="FC12" s="44" t="str">
        <f>IF(AND(AT12&gt;0,BB12&lt;&gt;""),CHAR(34)&amp;"sta"&amp;BB12&amp;CHAR(34)&amp;",","")</f>
        <v/>
      </c>
      <c r="FD12" s="44" t="str">
        <f>IF(BV12="n",CHAR(34)&amp;"tcWHYE"&amp;CHAR(34)&amp;",",IF(BV12="y",CHAR(34)&amp;FD$1&amp;CHAR(34)&amp;",",""))</f>
        <v/>
      </c>
      <c r="FE12" s="44" t="str">
        <f>IF(COUNTIF(BL12:BT12,"BLU")=0,CHAR(34)&amp;"NO_BLU"&amp;CHAR(34)&amp;",", "")</f>
        <v/>
      </c>
      <c r="FF12" s="44" t="str">
        <f>IF(COUNTIF(BL12:BT12,"WHI")=0,CHAR(34)&amp;"NO_WHI"&amp;CHAR(34)&amp;",", "")</f>
        <v/>
      </c>
      <c r="FG12" s="44" t="str">
        <f>IF(COUNTIF(BL12:BT12,"RED")=0,CHAR(34)&amp;"NO_RED"&amp;CHAR(34)&amp;",", "")</f>
        <v/>
      </c>
      <c r="FH12" s="44" t="str">
        <f>IF(COUNTIF(BL12:BS12,"GRE")=0,CHAR(34)&amp;"NO_GRE"&amp;CHAR(34)&amp;",", "")</f>
        <v>"NO_GRE",</v>
      </c>
      <c r="FI12" s="44" t="str">
        <f>IF(COUNTIF(BL12:BT12,"YEL")=0,CHAR(34)&amp;"NO_YEL"&amp;CHAR(34)&amp;",", "")</f>
        <v>"NO_YEL",</v>
      </c>
      <c r="FJ12" s="44" t="str">
        <f>IF(COUNTIF(BL12:BT12,"BLA")=0,CHAR(34)&amp;"NO_BLA"&amp;CHAR(34)&amp;",", "")</f>
        <v>"NO_BLA",</v>
      </c>
      <c r="FK12" s="44" t="str">
        <f>IF(AND(FH12&lt;&gt;"",FF12&lt;&gt;""),CHAR(34)&amp;"WHGRNO"&amp;CHAR(34)&amp;",","")</f>
        <v/>
      </c>
      <c r="FL12" s="44" t="str">
        <f>IF(AND(FI12&lt;&gt;"",FF12&lt;&gt;""),CHAR(34)&amp;"WHYENO"&amp;CHAR(34)&amp;",","")</f>
        <v/>
      </c>
      <c r="FM12" s="44" t="str">
        <f>IF(AND(FJ12&lt;&gt;"",FF12&lt;&gt;""),CHAR(34)&amp;"BAWHNO"&amp;CHAR(34)&amp;",","")</f>
        <v/>
      </c>
      <c r="FN12" s="44" t="str">
        <f>IF(AND(FE12&lt;&gt;"",FF12&lt;&gt;""),CHAR(34)&amp;"BLWHNO"&amp;CHAR(34)&amp;",","")</f>
        <v/>
      </c>
      <c r="FO12" s="44" t="str">
        <f>IF(AND(FE12&lt;&gt;"",FG12&lt;&gt;""),CHAR(34)&amp;"BLRENO"&amp;CHAR(34)&amp;",","")</f>
        <v/>
      </c>
      <c r="FP12" s="44" t="str">
        <f>IF(AND(FF12&lt;&gt;"",FF12&lt;&gt;""),CHAR(34)&amp;"WHRENO"&amp;CHAR(34)&amp;",","")</f>
        <v/>
      </c>
      <c r="FQ12" s="44" t="str">
        <f>IF(LEN(BF12)=3,CHAR(34)&amp;"001"&amp;BF12&amp;CHAR(34)&amp;",","")</f>
        <v>"001RED",</v>
      </c>
      <c r="FR12" s="44" t="str">
        <f>IF(LEN(BG12)=3,CHAR(34)&amp;"002"&amp;BG12&amp;CHAR(34)&amp;",","")</f>
        <v>"002BLU",</v>
      </c>
      <c r="FS12" s="44" t="str">
        <f>IF(LEN(BH12)=3,CHAR(34)&amp;"003"&amp;BH12&amp;CHAR(34)&amp;",","")</f>
        <v>"003WHI",</v>
      </c>
      <c r="FT12" s="44" t="str">
        <f>CHAR(34)&amp;"myr"&amp;BD12&amp;CHAR(34)&amp;","</f>
        <v>"myrEQ",</v>
      </c>
      <c r="FU12" s="44" t="str">
        <f>IF(AY12="y",CHAR(34)&amp;"island"&amp;CHAR(34)&amp;",","")</f>
        <v/>
      </c>
      <c r="FV12" s="44" t="str">
        <f>IF(BZ12="y",CHAR(34)&amp;"landlo"&amp;CHAR(34)&amp;",","")</f>
        <v/>
      </c>
      <c r="FW12" s="44" t="str">
        <f>IF(CA12="y",CHAR(34)&amp;"eunion"&amp;CHAR(34)&amp;",","")</f>
        <v/>
      </c>
      <c r="FX12" s="44" t="str">
        <f>SUBSTITUTE(IFERROR(SEARCH("[",A12),IFERROR(IF(AND(CA12&lt;&gt;"y",SEARCH("Europe",R12)&gt;0),CHAR(34)&amp;"noeuni"&amp;CHAR(34)&amp;",",""),"")),"1","")</f>
        <v/>
      </c>
      <c r="FY12" s="44" t="str">
        <f>IFERROR(IF(SEARCH("Arabic",CB12)&gt;0,CHAR(34)&amp;"arabic"&amp;CHAR(34)&amp;",",""),"")</f>
        <v/>
      </c>
      <c r="FZ12" s="44" t="str">
        <f>IFERROR(IF(SEARCH("English",CB12)&gt;0,CHAR(34)&amp;"englis"&amp;CHAR(34)&amp;",",""),"")</f>
        <v/>
      </c>
      <c r="GA12" s="44" t="str">
        <f>IFERROR(IF(SEARCH("French",CB12)&gt;0,CHAR(34)&amp;"french"&amp;CHAR(34)&amp;",",""),"")</f>
        <v/>
      </c>
      <c r="GB12" s="44" t="str">
        <f>IFERROR(IF(SEARCH("Spanish",CB12)&gt;0,CHAR(34)&amp;"spanis"&amp;CHAR(34)&amp;",",""),"")</f>
        <v/>
      </c>
      <c r="GC12" s="44" t="str">
        <f>IFERROR(IF(SEARCH("Portuguese",CB12)&gt;0,CHAR(34)&amp;"portug"&amp;CHAR(34)&amp;",",""),"")</f>
        <v/>
      </c>
      <c r="GD12" s="44" t="str">
        <f>IFERROR(IF(SEARCH("German",CB12)&gt;0,CHAR(34)&amp;"german"&amp;CHAR(34)&amp;",",""),"")</f>
        <v/>
      </c>
      <c r="GE12" s="44" t="str">
        <f>IFERROR(IF(SEARCH("Dutch",CB12)&gt;0,CHAR(34)&amp;"dutchs"&amp;CHAR(34)&amp;",",""),"")</f>
        <v/>
      </c>
      <c r="GF12" s="44" t="str">
        <f>IFERROR(IF(SEARCH("Histor",AU12)&gt;0,CHAR(34)&amp;"histor"&amp;CHAR(34)&amp;",",""),"")</f>
        <v/>
      </c>
      <c r="GG12" s="44" t="str">
        <f>IF(BU12="y",CHAR(34)&amp;"unjack"&amp;CHAR(34)&amp;",","")</f>
        <v/>
      </c>
      <c r="GH12" s="44" t="str">
        <f>IF(CD12=1,CHAR(34)&amp;"southc"&amp;CHAR(34)&amp;",","")</f>
        <v/>
      </c>
      <c r="GI12" s="44" t="str">
        <f>IF(CE12=1,CHAR(34)&amp;"hasmap"&amp;CHAR(34)&amp;",","")</f>
        <v/>
      </c>
      <c r="GJ12" s="44" t="str">
        <f>IF(CP12="y",CHAR(34)&amp;CP$1&amp;CHAR(34)&amp;",","")</f>
        <v>"NoStar",</v>
      </c>
      <c r="GK12" s="44" t="str">
        <f>IF(GJ12="",CHAR(34)&amp;"HasSta"&amp;CHAR(34)&amp;",","")</f>
        <v/>
      </c>
      <c r="GL12" s="44" t="str">
        <f>IF(CQ12="y",CHAR(34)&amp;CQ$1&amp;CHAR(34)&amp;",","")</f>
        <v/>
      </c>
      <c r="GM12" s="44" t="str">
        <f>IF(CR12="y",CHAR(34)&amp;CR$1&amp;CHAR(34)&amp;",","")</f>
        <v/>
      </c>
      <c r="GN12" s="44" t="str">
        <f>IF(CS12="y",CHAR(34)&amp;CS$1&amp;CHAR(34)&amp;",","")</f>
        <v/>
      </c>
      <c r="GP12" s="44" t="str">
        <f>CHAR(34)&amp;AU12&amp;CHAR(34)</f>
        <v>"Province"</v>
      </c>
      <c r="GS12" s="44" t="str">
        <f>SUBSTITUTE("["&amp;_xlfn.CONCAT(CW12:GN12)&amp;"]",",]","]")</f>
        <v>["3Color","lets08","startM","LUEDHI","year19","allhor","3Bands","Horizo","OnlyBa","NO_GRE","NO_YEL","NO_BLA","001RED","002BLU","003WHI","myrEQ","NoStar"]</v>
      </c>
      <c r="GT12" s="44" t="str">
        <f>IF(BL12&lt;&gt;"",CHAR(34)&amp;"cl_"&amp;BL12&amp;CHAR(34)&amp;",","")</f>
        <v>"cl_RED",</v>
      </c>
      <c r="GU12" s="44" t="str">
        <f>IF(BM12&lt;&gt;"",CHAR(34)&amp;"cl_"&amp;BM12&amp;CHAR(34)&amp;",","")</f>
        <v>"cl_WHI",</v>
      </c>
      <c r="GV12" s="44" t="str">
        <f>IF(BN12&lt;&gt;"",CHAR(34)&amp;"cl_"&amp;BN12&amp;CHAR(34)&amp;",","")</f>
        <v>"cl_BLU",</v>
      </c>
      <c r="GW12" s="44" t="str">
        <f>IF(BO12&lt;&gt;"",CHAR(34)&amp;"cl_"&amp;BO12&amp;CHAR(34)&amp;",","")</f>
        <v/>
      </c>
      <c r="GX12" s="44" t="str">
        <f>IF(BP12&lt;&gt;"",CHAR(34)&amp;"cl_"&amp;BP12&amp;CHAR(34)&amp;",","")</f>
        <v/>
      </c>
      <c r="GY12" s="44" t="str">
        <f>IF(BQ12&lt;&gt;"",CHAR(34)&amp;"cl_"&amp;BQ12&amp;CHAR(34)&amp;",","")</f>
        <v/>
      </c>
      <c r="GZ12" s="44" t="str">
        <f>IF(BR12&lt;&gt;"",CHAR(34)&amp;"cl_"&amp;BR12&amp;CHAR(34)&amp;",","")</f>
        <v/>
      </c>
      <c r="HA12" s="44" t="str">
        <f>IF(BS12&lt;&gt;"",CHAR(34)&amp;"cl_"&amp;BS12&amp;CHAR(34)&amp;",","")</f>
        <v/>
      </c>
      <c r="HB12" s="44" t="str">
        <f>IF(BT12&lt;&gt;"",CHAR(34)&amp;"cl_"&amp;BT12&amp;CHAR(34)&amp;",","")</f>
        <v/>
      </c>
      <c r="HC12" s="44" t="str">
        <f>SUBSTITUTE("["&amp;_xlfn.CONCAT(GT12:HB12)&amp;"]",",]","]")</f>
        <v>["cl_RED","cl_WHI","cl_BLU"]</v>
      </c>
      <c r="HE12" s="64"/>
      <c r="HF12" s="65" t="str">
        <f>"{couname:"&amp;CT12&amp;(IF(HK12&lt;&gt;"",",subtype:"&amp;CHAR(34)&amp;HK12&amp;CHAR(34),""))&amp;",year:"&amp;HJ12&amp;",region:"&amp;CU12&amp;",Colors:"&amp;HC12&amp;",Items:"&amp;GS12&amp;",Flag:"&amp;CV12&amp;",HDFlag:"&amp;CHAR(34)&amp;E12&amp;CHAR(34)&amp;",type:"&amp;GP12&amp;", describe: "&amp;HH12&amp;", isnew:"&amp;CHAR(34)&amp;F12&amp;CHAR(34)&amp;", links: "&amp;HL12&amp;"},"</f>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links: "https://es.wikipedia.org/wiki/Bandera_de_Misiones"},</v>
      </c>
      <c r="HG12" s="66" t="str">
        <f>"{couname:"&amp;CT12&amp;(IF(HK12&lt;&gt;"",",subtype:"&amp;CHAR(34)&amp;HK12&amp;CHAR(34),""))&amp;",year:"&amp;HJ12&amp;",region:"&amp;CU12&amp;",Colors:"&amp;HC12&amp;",Items:"&amp;GS12&amp;",Flag:"&amp;CV12&amp;",HDFlag:"&amp;CHAR(34)&amp;E12&amp;CHAR(34)&amp;",type:"&amp;GP12&amp;", describe: "&amp;HI12&amp;", links: "&amp;HL12&amp;"},"</f>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links: "https://es.wikipedia.org/wiki/Bandera_de_Misiones"},</v>
      </c>
      <c r="HH12" s="44" t="str">
        <f>IF(P12&lt;&gt;"",CHAR(34)&amp;"\n"&amp;P12&amp;CHAR(34),CHAR(34)&amp;CHAR(34))</f>
        <v>"\nAccording to José Artigas himself, the meaning of the flag is as follows:\n\n • Red: for the blood spilled to sustain our freedom and independence.\n\n • Blue: of our decision for the Republic.\n\n • White: of our distinction and greatness."</v>
      </c>
      <c r="HI12" s="44" t="str">
        <f>IF(J12=0,CHAR(34)&amp;CHAR(34),HH12)</f>
        <v>"\nAccording to José Artigas himself, the meaning of the flag is as follows:\n\n • Red: for the blood spilled to sustain our freedom and independence.\n\n • Blue: of our decision for the Republic.\n\n • White: of our distinction and greatness."</v>
      </c>
      <c r="HJ12" s="44" t="str">
        <f>CHAR(34)&amp;O12&amp;CHAR(34)</f>
        <v>"1992 "</v>
      </c>
      <c r="HL12" s="44" t="str">
        <f>CHAR(34)&amp;I12&amp;CHAR(34)</f>
        <v>"https://es.wikipedia.org/wiki/Bandera_de_Misiones"</v>
      </c>
      <c r="HM12" s="65"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 "links": "https://es.wikipedia.org/wiki/Bandera_de_Misiones"},</v>
      </c>
      <c r="HN12" s="67"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 "links": "https://es.wikipedia.org/wiki/Bandera_de_Misiones"},</v>
      </c>
      <c r="HO12" s="71"/>
      <c r="HP12" s="44" t="str" cm="1">
        <f t="array" ref="HP12">IF(_xlfn.TEXTJOIN(", ", TRUE, IF(ISNUMBER(SEARCH("BLA", BL12:BT12)), COLUMN(BL12:BT12) - COLUMN(BL12) + 1, ""))&lt;&gt;"","BLA","")</f>
        <v/>
      </c>
      <c r="HQ12" s="44" t="str" cm="1">
        <f t="array" ref="HQ12">IF(_xlfn.TEXTJOIN(", ", TRUE, IF(ISNUMBER(SEARCH("BLU", BL12:BT12)), COLUMN(BL12:BT12) - COLUMN(BL12) + 1, ""))&lt;&gt;"","BLU","")</f>
        <v>BLU</v>
      </c>
      <c r="HR12" s="44" t="str" cm="1">
        <f t="array" ref="HR12">IF(_xlfn.TEXTJOIN(", ", TRUE, IF(ISNUMBER(SEARCH("GRE", BL12:BT12)), COLUMN(BL12:BT12) - COLUMN(BL12) + 1, ""))&lt;&gt;"","GRE","")</f>
        <v/>
      </c>
      <c r="HS12" s="44" t="str" cm="1">
        <f t="array" ref="HS12">IF(_xlfn.TEXTJOIN(", ", TRUE, IF(ISNUMBER(SEARCH("RED", BL12:BT12)), COLUMN(BL12:BT12) - COLUMN(BL12) + 1, ""))&lt;&gt;"","RED","")</f>
        <v>RED</v>
      </c>
      <c r="HT12" s="44" t="str" cm="1">
        <f t="array" ref="HT12">IF(_xlfn.TEXTJOIN(", ", TRUE, IF(ISNUMBER(SEARCH("YEL", BL12:BT12)), COLUMN(BL12:BT12) - COLUMN(BL12) + 1, ""))&lt;&gt;"","YEL","")</f>
        <v/>
      </c>
      <c r="HU12" s="44" t="str" cm="1">
        <f t="array" ref="HU12">IF(_xlfn.TEXTJOIN(", ", TRUE, IF(ISNUMBER(SEARCH("ORA", BL12:BT12)), COLUMN(BL12:BT12) - COLUMN(BL12) + 1, ""))&lt;&gt;"","ORA","")</f>
        <v/>
      </c>
      <c r="HV12" s="44" t="str" cm="1">
        <f t="array" ref="HV12">IF(_xlfn.TEXTJOIN(", ", TRUE, IF(ISNUMBER(SEARCH("BRO", BL12:BT12)), COLUMN(BL12:BT12) - COLUMN(BL12) + 1, ""))&lt;&gt;"","BRO","")</f>
        <v/>
      </c>
      <c r="HW12" s="44" t="str" cm="1">
        <f t="array" ref="HW12">IF(_xlfn.TEXTJOIN(", ", TRUE, IF(ISNUMBER(SEARCH("PUR", BL12:BT12)), COLUMN(BL12:BT12) - COLUMN(BL12) + 1, ""))&lt;&gt;"","PUR","")</f>
        <v/>
      </c>
      <c r="HX12" s="44" t="str" cm="1">
        <f t="array" ref="HX12">IF(_xlfn.TEXTJOIN(", ", TRUE, IF(ISNUMBER(SEARCH("WHI", BL12:BT12)), COLUMN(BL12:BT12) - COLUMN(BL12) + 1, ""))&lt;&gt;"","WHI","")</f>
        <v>WHI</v>
      </c>
      <c r="HY12" s="72"/>
      <c r="HZ12" s="72"/>
      <c r="IA12" s="5"/>
      <c r="IB12" s="5"/>
      <c r="IC12" s="68"/>
      <c r="ID12" s="68"/>
      <c r="IE12" s="68"/>
      <c r="IF12" s="68"/>
      <c r="IG12" s="68"/>
      <c r="IH12" s="68"/>
      <c r="II12" s="68"/>
      <c r="IJ12" s="68"/>
      <c r="IK12" s="68"/>
      <c r="IL12" s="44">
        <f>SUM(IC12:IK12)</f>
        <v>0</v>
      </c>
      <c r="IM12" s="42">
        <f>COUNTIF(IC12:IK12,"&gt;0")-CG12</f>
        <v>-3</v>
      </c>
      <c r="IN12" s="69" t="str">
        <f>"http://mkweb.bcgsc.ca/color-summarizer/?url="&amp;D12&amp;"&amp;precision=low&amp;num_clusters="&amp;CG12&amp;"&amp;text=1"</f>
        <v>http://mkweb.bcgsc.ca/color-summarizer/?url=https://upload.wikimedia.org/wikipedia/commons/thumb/c/ce/Bandera_de_la_Provincia_de_Misiones.svg/640px-Bandera_de_la_Provincia_de_Misiones.svg.png&amp;precision=low&amp;num_clusters=3&amp;text=1</v>
      </c>
      <c r="IO12" s="44" t="str">
        <f>IF(HP12&lt;&gt;"",CHAR(34)&amp;"black"&amp;CHAR(34),"")</f>
        <v/>
      </c>
      <c r="IP12" s="44" t="str">
        <f>IF(HQ12&lt;&gt;"",CHAR(34)&amp;"blue"&amp;CHAR(34),"")</f>
        <v>"blue"</v>
      </c>
      <c r="IQ12" s="44" t="str">
        <f>IF(HR12&lt;&gt;"",CHAR(34)&amp;"green"&amp;CHAR(34),"")</f>
        <v/>
      </c>
      <c r="IR12" s="44" t="str">
        <f>IF(HS12&lt;&gt;"",CHAR(34)&amp;"red"&amp;CHAR(34),"")</f>
        <v>"red"</v>
      </c>
      <c r="IS12" s="44" t="str">
        <f>IF(HT12&lt;&gt;"",CHAR(34)&amp;"yellow"&amp;CHAR(34),"")</f>
        <v/>
      </c>
      <c r="IT12" s="44" t="str">
        <f>IF(HU12&lt;&gt;"",CHAR(34)&amp;"orange"&amp;CHAR(34),"")</f>
        <v/>
      </c>
      <c r="IU12" s="44" t="str">
        <f>IF(HV12&lt;&gt;"",CHAR(34)&amp;"brown"&amp;CHAR(34),"")</f>
        <v/>
      </c>
      <c r="IV12" s="44" t="str">
        <f>IF(HW12&lt;&gt;"",CHAR(34)&amp;"purple"&amp;CHAR(34),"")</f>
        <v/>
      </c>
      <c r="IW12" s="44" t="str">
        <f>IF(HX12&lt;&gt;"",CHAR(34)&amp;"white"&amp;CHAR(34),"")</f>
        <v>"white"</v>
      </c>
      <c r="IX12" s="44" t="str">
        <f>"{"&amp;CHAR(34)&amp;"url"&amp;CHAR(34)&amp;":"&amp;CHAR(34)&amp;IN12&amp;CHAR(34)&amp;","&amp;CHAR(34)&amp;"name"&amp;CHAR(34)&amp;":"&amp;CHAR(34)&amp;A12&amp;CHAR(34)&amp;"},"</f>
        <v>{"url":"http://mkweb.bcgsc.ca/color-summarizer/?url=https://upload.wikimedia.org/wikipedia/commons/thumb/c/ce/Bandera_de_la_Provincia_de_Misiones.svg/640px-Bandera_de_la_Provincia_de_Misiones.svg.png&amp;precision=low&amp;num_clusters=3&amp;text=1","name":"[ARG] Misiones"},</v>
      </c>
      <c r="IY12" s="44">
        <v>285</v>
      </c>
    </row>
    <row r="13" spans="1:259" s="44" customFormat="1" ht="38.4" customHeight="1" thickBot="1" x14ac:dyDescent="0.35">
      <c r="A13" s="38" t="s">
        <v>634</v>
      </c>
      <c r="B13" s="83"/>
      <c r="C13" s="39">
        <v>2</v>
      </c>
      <c r="D13" s="70" t="s">
        <v>635</v>
      </c>
      <c r="E13" s="40" t="s">
        <v>636</v>
      </c>
      <c r="F13" s="41" t="s">
        <v>163</v>
      </c>
      <c r="G13" s="42">
        <f>COUNTIF($A$1:$A$8405,A13)</f>
        <v>1</v>
      </c>
      <c r="H13" s="43"/>
      <c r="I13" s="59" t="s">
        <v>637</v>
      </c>
      <c r="J13" s="44" t="str">
        <f>""</f>
        <v/>
      </c>
      <c r="K13" s="45"/>
      <c r="L13" s="46"/>
      <c r="M13" s="46"/>
      <c r="N13" s="47"/>
      <c r="O13" s="74">
        <v>1989</v>
      </c>
      <c r="P13" s="48" t="s">
        <v>638</v>
      </c>
      <c r="Q13" s="73">
        <v>1</v>
      </c>
      <c r="R13" s="49" t="s">
        <v>177</v>
      </c>
      <c r="S13" s="50">
        <v>3</v>
      </c>
      <c r="T13" s="51" t="s">
        <v>164</v>
      </c>
      <c r="U13" s="52" t="s">
        <v>164</v>
      </c>
      <c r="V13" s="52" t="s">
        <v>164</v>
      </c>
      <c r="W13" s="52" t="s">
        <v>165</v>
      </c>
      <c r="X13" s="52" t="s">
        <v>164</v>
      </c>
      <c r="Y13" s="52" t="s">
        <v>164</v>
      </c>
      <c r="Z13" s="52" t="s">
        <v>164</v>
      </c>
      <c r="AA13" s="52" t="s">
        <v>165</v>
      </c>
      <c r="AB13" s="52" t="s">
        <v>164</v>
      </c>
      <c r="AC13" s="52" t="s">
        <v>164</v>
      </c>
      <c r="AD13" s="52" t="s">
        <v>164</v>
      </c>
      <c r="AE13" s="52" t="s">
        <v>164</v>
      </c>
      <c r="AF13" s="53" t="s">
        <v>164</v>
      </c>
      <c r="AG13" s="53" t="s">
        <v>165</v>
      </c>
      <c r="AH13" s="53" t="s">
        <v>165</v>
      </c>
      <c r="AI13" s="53" t="s">
        <v>164</v>
      </c>
      <c r="AJ13" s="53" t="s">
        <v>164</v>
      </c>
      <c r="AK13" s="53" t="s">
        <v>164</v>
      </c>
      <c r="AL13" s="53" t="s">
        <v>164</v>
      </c>
      <c r="AM13" s="53" t="s">
        <v>165</v>
      </c>
      <c r="AN13" s="53" t="s">
        <v>164</v>
      </c>
      <c r="AO13" s="53" t="s">
        <v>164</v>
      </c>
      <c r="AP13" s="53" t="s">
        <v>164</v>
      </c>
      <c r="AQ13" s="53" t="s">
        <v>164</v>
      </c>
      <c r="AR13" s="53" t="s">
        <v>164</v>
      </c>
      <c r="AS13" s="53" t="s">
        <v>164</v>
      </c>
      <c r="AT13" s="54">
        <v>17</v>
      </c>
      <c r="AU13" s="53" t="s">
        <v>284</v>
      </c>
      <c r="AV13" s="53" t="str">
        <f>IF(LEFT(A13,1)="[",LEFT(A13,5)&amp;AU13&amp;A13,"")</f>
        <v>[ARG]Province[ARG] Neuquén</v>
      </c>
      <c r="AW13" s="53" t="str">
        <f>C13&amp;A13</f>
        <v>2[ARG] Neuquén</v>
      </c>
      <c r="AX13" s="55"/>
      <c r="AY13" s="55"/>
      <c r="AZ13" s="56" t="s">
        <v>154</v>
      </c>
      <c r="BA13" s="56" t="s">
        <v>154</v>
      </c>
      <c r="BB13" s="56"/>
      <c r="BC13" s="57"/>
      <c r="BD13" s="58" t="s">
        <v>152</v>
      </c>
      <c r="BE13" s="59"/>
      <c r="BF13" s="58" t="s">
        <v>152</v>
      </c>
      <c r="BG13" s="58" t="s">
        <v>159</v>
      </c>
      <c r="BH13" s="58" t="s">
        <v>152</v>
      </c>
      <c r="BI13" s="58"/>
      <c r="BJ13" s="58"/>
      <c r="BK13" s="59"/>
      <c r="BL13" s="58" t="s">
        <v>234</v>
      </c>
      <c r="BM13" s="58" t="s">
        <v>152</v>
      </c>
      <c r="BN13" s="58" t="s">
        <v>153</v>
      </c>
      <c r="BO13" s="58" t="s">
        <v>154</v>
      </c>
      <c r="BP13" s="58" t="s">
        <v>155</v>
      </c>
      <c r="BQ13" s="58" t="s">
        <v>234</v>
      </c>
      <c r="BR13" s="58" t="s">
        <v>234</v>
      </c>
      <c r="BS13" s="58" t="s">
        <v>234</v>
      </c>
      <c r="BT13" s="58" t="s">
        <v>159</v>
      </c>
      <c r="BU13" s="60"/>
      <c r="BV13" s="61"/>
      <c r="BW13" s="61">
        <v>0</v>
      </c>
      <c r="BX13" s="59"/>
      <c r="CB13" s="5"/>
      <c r="CC13" s="5"/>
      <c r="CD13" s="62">
        <v>0</v>
      </c>
      <c r="CE13" s="62">
        <v>0</v>
      </c>
      <c r="CF13" s="62" t="e">
        <f>COUNTIF([1]Sheet7!$B$2:'[1]Sheet7'!$B$100,Main!#REF!)</f>
        <v>#REF!</v>
      </c>
      <c r="CG13" s="75" cm="1">
        <f t="array" ref="CG13">SUMPRODUCT(--(LEN(TRIM(BL13:BT13))&gt;0))</f>
        <v>5</v>
      </c>
      <c r="CH13" s="53" t="str">
        <f>IF(CG13=2,"y","n")</f>
        <v>n</v>
      </c>
      <c r="CI13" s="53" t="str">
        <f>IF(CG13=3,"y","n")</f>
        <v>n</v>
      </c>
      <c r="CJ13" s="53" t="str">
        <f>IF(CG13=4,"y","n")</f>
        <v>n</v>
      </c>
      <c r="CK13" s="53" t="str">
        <f>IF(CG13&gt;4,"y","n")</f>
        <v>y</v>
      </c>
      <c r="CL13" s="53" t="str">
        <f>IF(S13=0,"y","n")</f>
        <v>n</v>
      </c>
      <c r="CM13" s="53" t="str">
        <f>IF(S13=2,"y","n")</f>
        <v>n</v>
      </c>
      <c r="CN13" s="53" t="str">
        <f>IF(S13=3,"y","n")</f>
        <v>y</v>
      </c>
      <c r="CO13" s="53" t="str">
        <f>IF(S13&gt;=4,"y","n")</f>
        <v>n</v>
      </c>
      <c r="CP13" s="53" t="str">
        <f>IF(AT13=0,"y","n")</f>
        <v>n</v>
      </c>
      <c r="CQ13" s="53" t="str">
        <f>IF(AT13=1,"y","n")</f>
        <v>n</v>
      </c>
      <c r="CR13" s="53" t="str">
        <f>IF(AT13=2,"y","n")</f>
        <v>n</v>
      </c>
      <c r="CS13" s="53" t="str">
        <f>IF(AT13&gt;=3,"y","n")</f>
        <v>y</v>
      </c>
      <c r="CT13" s="38" t="str">
        <f>CHAR(34)&amp;A13&amp;CHAR(34)</f>
        <v>"[ARG] Neuquén"</v>
      </c>
      <c r="CU13" s="63" t="str">
        <f>CHAR(34)&amp;"rgn_"&amp;R13&amp;CHAR(34)</f>
        <v>"rgn_South America"</v>
      </c>
      <c r="CV13" s="44" t="str">
        <f>CHAR(34)&amp;D13&amp;CHAR(34)</f>
        <v>"https://upload.wikimedia.org/wikipedia/commons/thumb/b/bc/Bandera_de_la_Provincia_de_Neuqu%C3%A9n.svg/301px-Bandera_de_la_Provincia_de_Neuqu%C3%A9n.svg.png"</v>
      </c>
      <c r="CW13" s="44" t="str">
        <f>IF(CH13="y",CHAR(34)&amp;CH$1&amp;CHAR(34)&amp;",","")</f>
        <v/>
      </c>
      <c r="CX13" s="44" t="str">
        <f>IF(CI13="y",CHAR(34)&amp;CI$1&amp;CHAR(34)&amp;",","")</f>
        <v/>
      </c>
      <c r="CY13" s="44" t="str">
        <f>IF(CJ13="y",CHAR(34)&amp;CJ$1&amp;CHAR(34)&amp;",","")</f>
        <v/>
      </c>
      <c r="CZ13" s="44" t="str">
        <f>IF(CK13="y",CHAR(34)&amp;CK$1&amp;CHAR(34)&amp;",","")</f>
        <v>"5+Colo",</v>
      </c>
      <c r="DA13" s="44" t="str">
        <f>IF(Q13&gt;1,CHAR(34)&amp;"words2"&amp;CHAR(34)&amp;",","")</f>
        <v/>
      </c>
      <c r="DB13" s="44" t="str">
        <f>IF(Q13&gt;2,CHAR(34)&amp;"words3"&amp;CHAR(34)&amp;",","")</f>
        <v/>
      </c>
      <c r="DD13" s="44" t="str">
        <f>IF(LEN(CHAR(34)&amp;"lets"&amp;LEN(SUBSTITUTE(SUBSTITUTE(IFERROR(TRIM(SUBSTITUTE(A13,MID(A13,FIND("[",A13),FIND("]",A13)-FIND("[",A13)+1),"")),A13)," ",""),"-",""))&amp;CHAR(34)&amp;",")=9,CHAR(34)&amp;"lets"&amp;LEN(SUBSTITUTE(SUBSTITUTE(IFERROR(TRIM(SUBSTITUTE(A13,MID(A13,FIND("[",A13),FIND("]",A13)-FIND("[",A13)+1),"")),A13)," ",""),"-",""))&amp;CHAR(34)&amp;",",CHAR(34)&amp;"lets0"&amp;LEN(SUBSTITUTE(SUBSTITUTE(IFERROR(TRIM(SUBSTITUTE(A13,MID(A13,FIND("[",A13),FIND("]",A13)-FIND("[",A13)+1),"")),A13)," ",""),"-",""))&amp;CHAR(34)&amp;",")</f>
        <v>"lets07",</v>
      </c>
      <c r="DE13" s="44" t="str">
        <f>CHAR(34)&amp;"start"&amp;IFERROR(LEFT(SUBSTITUTE(A13,"["&amp;MID(A13,FIND("[",A13)+1,FIND("]",A13)-FIND("[",A13)-1)&amp;"] ",""),1),LEFT(A13,1))&amp;CHAR(34)&amp;","</f>
        <v>"startN",</v>
      </c>
      <c r="DF13" s="44" t="str">
        <f>IFERROR(IF(SEARCH("tan",A13)&gt;0,CHAR(34)&amp;"withtn"&amp;CHAR(34)&amp;",",""),"")</f>
        <v/>
      </c>
      <c r="DG13" s="44" t="str">
        <f>IFERROR(IF(SEARCH("q",A13)&gt;0,CHAR(34)&amp;"with_q"&amp;CHAR(34)&amp;",",""),"")</f>
        <v>"with_q",</v>
      </c>
      <c r="DH13" s="44" t="str">
        <f>IFERROR(IF(SEARCH("v",A13)&gt;0,CHAR(34)&amp;"with_v"&amp;CHAR(34)&amp;",",""),"")</f>
        <v/>
      </c>
      <c r="DI13" s="44" t="str">
        <f>IFERROR(IF(SEARCH("w",A13)&gt;0,CHAR(34)&amp;"with_w"&amp;CHAR(34)&amp;",",""),"")</f>
        <v/>
      </c>
      <c r="DJ13" s="44" t="str">
        <f>IFERROR(IF(SEARCH("y",A13)&gt;0,CHAR(34)&amp;"with_y"&amp;CHAR(34)&amp;",",""),"")</f>
        <v/>
      </c>
      <c r="DK13" s="44" t="str">
        <f>IFERROR(IF(SEARCH("z",A13)&gt;0,CHAR(34)&amp;"with_z"&amp;CHAR(34)&amp;",",""),"")</f>
        <v/>
      </c>
      <c r="DL13" s="44" t="str">
        <f>IF(CG13=2, CHAR(34) &amp; _xlfn.TEXTJOIN("", TRUE, _xlfn._xlws.SORT(HP13:HX13)) &amp; CHAR(34) &amp; ",", "")</f>
        <v/>
      </c>
      <c r="DM13" s="44" t="str" cm="1">
        <f t="array" ref="DM13">IF(CG13=3,CHAR(34) &amp; _xlfn.TEXTJOIN("", TRUE, RIGHT(HP13:HX13, 2)) &amp; CHAR(34) &amp; ",", "")</f>
        <v/>
      </c>
      <c r="DN13" s="44" t="str">
        <f>IF(AND(ISNUMBER(SEARCH("18", O13)), ISERROR(SEARCH("1918", O13)), ISERROR(SEARCH("2018", O13))), CHAR(34) &amp; "year18" &amp; CHAR(34) &amp; ",", "")</f>
        <v/>
      </c>
      <c r="DO13" s="44" t="str">
        <f>IF(AND(ISNUMBER(SEARCH("19", O13)), ISERROR(SEARCH("1819", O13)),  ISERROR(SEARCH("1219", O13)),ISERROR(SEARCH("1119", O13)),ISERROR(SEARCH("1190", O13)),ISERROR(SEARCH("2019", O13))), CHAR(34) &amp; "year19" &amp; CHAR(34) &amp; ",", "")</f>
        <v>"year19",</v>
      </c>
      <c r="DP13" s="5" t="str">
        <f>IF(AND(ISNUMBER(SEARCH("20", O13)), ISERROR(SEARCH("1920", O13))), CHAR(34)&amp;"year00"&amp;CHAR(34)&amp;",", "")</f>
        <v/>
      </c>
      <c r="DQ13" s="5" t="str">
        <f>IF(CC13="y",CHAR(34)&amp;"soviet"&amp;CHAR(34)&amp;",","")</f>
        <v/>
      </c>
      <c r="DR13" s="5" t="str">
        <f>IF(BY13="y",CHAR(34)&amp;"dgband"&amp;CHAR(34)&amp;",","")</f>
        <v/>
      </c>
      <c r="DS13" s="5" t="str">
        <f>IF(W13="y",IF(AND(V13="n",BY13&lt;&gt;"y"),CHAR(34)&amp;"allver"&amp;CHAR(34)&amp;",",""),"")</f>
        <v>"allver",</v>
      </c>
      <c r="DT13" s="5" t="str">
        <f>IF(V13="y",IF(AND(W13="n",BY13&lt;&gt;"y"),CHAR(34)&amp;"allhor"&amp;CHAR(34)&amp;",",""),"")</f>
        <v/>
      </c>
      <c r="DU13" s="5" t="str">
        <f>IF(BY13="y",IF(AND(W13="n",V13="n"),CHAR(34)&amp;"alldia"&amp;CHAR(34)&amp;",",""),"")</f>
        <v/>
      </c>
      <c r="DW13" s="44" t="str">
        <f>IF(CL13="y",CHAR(34)&amp;CL$1&amp;CHAR(34)&amp;",","")</f>
        <v/>
      </c>
      <c r="DX13" s="44" t="str">
        <f>IF(CM13="y",CHAR(34)&amp;CM$1&amp;CHAR(34)&amp;",","")</f>
        <v/>
      </c>
      <c r="DY13" s="44" t="str">
        <f>IF(CN13="y",CHAR(34)&amp;CN$1&amp;CHAR(34)&amp;",","")</f>
        <v>"3Bands",</v>
      </c>
      <c r="DZ13" s="44" t="str">
        <f>IF(CO13="y",CHAR(34)&amp;CO$1&amp;CHAR(34)&amp;",","")</f>
        <v/>
      </c>
      <c r="EA13" s="44" t="str">
        <f>IF(T13="y",CHAR(34)&amp;T$1&amp;CHAR(34)&amp;",","")</f>
        <v/>
      </c>
      <c r="EB13" s="44" t="str">
        <f>IF(U13="y",CHAR(34)&amp;U$1&amp;CHAR(34)&amp;",","")</f>
        <v/>
      </c>
      <c r="EC13" s="44" t="str">
        <f>IF(V13="y",CHAR(34)&amp;V$1&amp;CHAR(34)&amp;",","")</f>
        <v/>
      </c>
      <c r="ED13" s="44" t="str">
        <f>IF(W13="y",CHAR(34)&amp;W$1&amp;CHAR(34)&amp;",","")</f>
        <v>"Vertic",</v>
      </c>
      <c r="EE13" s="44" t="str">
        <f>IF(X13="y",CHAR(34)&amp;X$1&amp;CHAR(34)&amp;",","")</f>
        <v/>
      </c>
      <c r="EF13" s="44" t="str">
        <f>IF(AND(Y13&lt;&gt;"n",Y13&lt;&gt;""),CHAR(34)&amp;Y$1&amp;CHAR(34)&amp;",","")</f>
        <v/>
      </c>
      <c r="EG13" s="44" t="str">
        <f>IF(Z13="y",CHAR(34)&amp;Z$1&amp;CHAR(34)&amp;",","")</f>
        <v/>
      </c>
      <c r="EH13" s="44" t="str">
        <f>IF(AA13="y",CHAR(34)&amp;AA$1&amp;CHAR(34)&amp;",","")</f>
        <v>"Plants",</v>
      </c>
      <c r="EI13" s="44" t="str">
        <f>IF(AB13="y",CHAR(34)&amp;AB$1&amp;CHAR(34)&amp;",","")</f>
        <v/>
      </c>
      <c r="EJ13" s="44" t="str">
        <f>IF(AC13="y",CHAR(34)&amp;AC$1&amp;CHAR(34)&amp;",","")</f>
        <v/>
      </c>
      <c r="EK13" s="44" t="str">
        <f>IF(AD13="y",CHAR(34)&amp;AD$1&amp;CHAR(34)&amp;",","")</f>
        <v/>
      </c>
      <c r="EL13" s="44" t="str">
        <f>IF(AE13="y",CHAR(34)&amp;AE$1&amp;CHAR(34)&amp;",","")</f>
        <v/>
      </c>
      <c r="EM13" s="44" t="str">
        <f>IF(AF13="y",CHAR(34)&amp;AF$1&amp;CHAR(34)&amp;",","")</f>
        <v/>
      </c>
      <c r="EN13" s="44" t="str">
        <f>IF(AG13="y",CHAR(34)&amp;AG$1&amp;CHAR(34)&amp;",","")</f>
        <v>"Unequa",</v>
      </c>
      <c r="EO13" s="44" t="str">
        <f>IF(AH13="y",CHAR(34)&amp;AH$1&amp;CHAR(34)&amp;",","")</f>
        <v>"Center",</v>
      </c>
      <c r="EP13" s="44" t="str">
        <f>IF(AI13="y",CHAR(34)&amp;AI$1&amp;CHAR(34)&amp;",","")</f>
        <v/>
      </c>
      <c r="EQ13" s="44" t="str">
        <f>IF(AJ13="y",CHAR(34)&amp;AJ$1&amp;CHAR(34)&amp;",","")</f>
        <v/>
      </c>
      <c r="ER13" s="44" t="str">
        <f>IF(AK13="y",CHAR(34)&amp;AK$1&amp;CHAR(34)&amp;",","")</f>
        <v/>
      </c>
      <c r="ES13" s="44" t="str">
        <f>IF(AL13="y",CHAR(34)&amp;AL$1&amp;CHAR(34)&amp;",","")</f>
        <v/>
      </c>
      <c r="ET13" s="44" t="str">
        <f>IF(AM13="y",CHAR(34)&amp;AM$1&amp;CHAR(34)&amp;",","")</f>
        <v>"Geogrh",</v>
      </c>
      <c r="EU13" s="44" t="str">
        <f>IF(AN13="y",CHAR(34)&amp;AN$1&amp;CHAR(34)&amp;",","")</f>
        <v/>
      </c>
      <c r="EV13" s="44" t="str">
        <f>IF(AO13="y",CHAR(34)&amp;AO$1&amp;CHAR(34)&amp;",","")</f>
        <v/>
      </c>
      <c r="EW13" s="44" t="str">
        <f>IF(AP13="y",CHAR(34)&amp;AP$1&amp;CHAR(34)&amp;",","")</f>
        <v/>
      </c>
      <c r="EX13" s="44" t="str">
        <f>IF(AQ13="y",CHAR(34)&amp;AQ$1&amp;CHAR(34)&amp;",","")</f>
        <v/>
      </c>
      <c r="EY13" s="44" t="str">
        <f>IF(AR13="y",CHAR(34)&amp;AR$1&amp;CHAR(34)&amp;",","")</f>
        <v/>
      </c>
      <c r="EZ13" s="44" t="str">
        <f>IF(AS13="y",CHAR(34)&amp;AS$1&amp;CHAR(34)&amp;",","")</f>
        <v/>
      </c>
      <c r="FA13" s="44" t="str">
        <f>IF(AT13&gt;0,CHAR(34)&amp;"sta"&amp;AZ13&amp;CHAR(34)&amp;",","")</f>
        <v>"staRED",</v>
      </c>
      <c r="FB13" s="44" t="str">
        <f>IF(AND(AT13&gt;0,BA13&lt;&gt;""),CHAR(34)&amp;"sta"&amp;BA13&amp;CHAR(34)&amp;",","")</f>
        <v>"staRED",</v>
      </c>
      <c r="FD13" s="44" t="str">
        <f>IF(BV13="n",CHAR(34)&amp;"tcWHYE"&amp;CHAR(34)&amp;",",IF(BV13="y",CHAR(34)&amp;FD$1&amp;CHAR(34)&amp;",",""))</f>
        <v/>
      </c>
      <c r="FE13" s="44" t="str">
        <f>IF(COUNTIF(BL13:BT13,"BLU")=0,CHAR(34)&amp;"NO_BLU"&amp;CHAR(34)&amp;",", "")</f>
        <v/>
      </c>
      <c r="FF13" s="44" t="str">
        <f>IF(COUNTIF(BL13:BT13,"WHI")=0,CHAR(34)&amp;"NO_WHI"&amp;CHAR(34)&amp;",", "")</f>
        <v/>
      </c>
      <c r="FG13" s="44" t="str">
        <f>IF(COUNTIF(BL13:BT13,"RED")=0,CHAR(34)&amp;"NO_RED"&amp;CHAR(34)&amp;",", "")</f>
        <v/>
      </c>
      <c r="FH13" s="44" t="str">
        <f>IF(COUNTIF(BL13:BS13,"GRE")=0,CHAR(34)&amp;"NO_GRE"&amp;CHAR(34)&amp;",", "")</f>
        <v/>
      </c>
      <c r="FI13" s="44" t="str">
        <f>IF(COUNTIF(BL13:BT13,"YEL")=0,CHAR(34)&amp;"NO_YEL"&amp;CHAR(34)&amp;",", "")</f>
        <v/>
      </c>
      <c r="FJ13" s="44" t="str">
        <f>IF(COUNTIF(BL13:BT13,"BLA")=0,CHAR(34)&amp;"NO_BLA"&amp;CHAR(34)&amp;",", "")</f>
        <v>"NO_BLA",</v>
      </c>
      <c r="FK13" s="44" t="str">
        <f>IF(AND(FH13&lt;&gt;"",FF13&lt;&gt;""),CHAR(34)&amp;"WHGRNO"&amp;CHAR(34)&amp;",","")</f>
        <v/>
      </c>
      <c r="FL13" s="44" t="str">
        <f>IF(AND(FI13&lt;&gt;"",FF13&lt;&gt;""),CHAR(34)&amp;"WHYENO"&amp;CHAR(34)&amp;",","")</f>
        <v/>
      </c>
      <c r="FM13" s="44" t="str">
        <f>IF(AND(FJ13&lt;&gt;"",FF13&lt;&gt;""),CHAR(34)&amp;"BAWHNO"&amp;CHAR(34)&amp;",","")</f>
        <v/>
      </c>
      <c r="FN13" s="44" t="str">
        <f>IF(AND(FE13&lt;&gt;"",FF13&lt;&gt;""),CHAR(34)&amp;"BLWHNO"&amp;CHAR(34)&amp;",","")</f>
        <v/>
      </c>
      <c r="FO13" s="44" t="str">
        <f>IF(AND(FE13&lt;&gt;"",FG13&lt;&gt;""),CHAR(34)&amp;"BLRENO"&amp;CHAR(34)&amp;",","")</f>
        <v/>
      </c>
      <c r="FP13" s="44" t="str">
        <f>IF(AND(FF13&lt;&gt;"",FF13&lt;&gt;""),CHAR(34)&amp;"WHRENO"&amp;CHAR(34)&amp;",","")</f>
        <v/>
      </c>
      <c r="FQ13" s="44" t="str">
        <f>IF(LEN(BF13)=3,CHAR(34)&amp;"001"&amp;BF13&amp;CHAR(34)&amp;",","")</f>
        <v>"001BLU",</v>
      </c>
      <c r="FR13" s="44" t="str">
        <f>IF(LEN(BG13)=3,CHAR(34)&amp;"002"&amp;BG13&amp;CHAR(34)&amp;",","")</f>
        <v>"002WHI",</v>
      </c>
      <c r="FS13" s="44" t="str">
        <f>IF(LEN(BH13)=3,CHAR(34)&amp;"003"&amp;BH13&amp;CHAR(34)&amp;",","")</f>
        <v>"003BLU",</v>
      </c>
      <c r="FT13" s="44" t="str">
        <f>CHAR(34)&amp;"myr"&amp;BD13&amp;CHAR(34)&amp;","</f>
        <v>"myrBLU",</v>
      </c>
      <c r="FU13" s="44" t="str">
        <f>IF(AY13="y",CHAR(34)&amp;"island"&amp;CHAR(34)&amp;",","")</f>
        <v/>
      </c>
      <c r="FV13" s="44" t="str">
        <f>IF(BZ13="y",CHAR(34)&amp;"landlo"&amp;CHAR(34)&amp;",","")</f>
        <v/>
      </c>
      <c r="FW13" s="44" t="str">
        <f>IF(CA13="y",CHAR(34)&amp;"eunion"&amp;CHAR(34)&amp;",","")</f>
        <v/>
      </c>
      <c r="FY13" s="44" t="str">
        <f>IFERROR(IF(SEARCH("Arabic",CB13)&gt;0,CHAR(34)&amp;"arabic"&amp;CHAR(34)&amp;",",""),"")</f>
        <v/>
      </c>
      <c r="FZ13" s="44" t="str">
        <f>IFERROR(IF(SEARCH("English",CB13)&gt;0,CHAR(34)&amp;"englis"&amp;CHAR(34)&amp;",",""),"")</f>
        <v/>
      </c>
      <c r="GA13" s="44" t="str">
        <f>IFERROR(IF(SEARCH("French",CB13)&gt;0,CHAR(34)&amp;"french"&amp;CHAR(34)&amp;",",""),"")</f>
        <v/>
      </c>
      <c r="GB13" s="44" t="str">
        <f>IFERROR(IF(SEARCH("Spanish",CB13)&gt;0,CHAR(34)&amp;"spanis"&amp;CHAR(34)&amp;",",""),"")</f>
        <v/>
      </c>
      <c r="GE13" s="44" t="str">
        <f>IFERROR(IF(SEARCH("Dutch",CB13)&gt;0,CHAR(34)&amp;"dutchs"&amp;CHAR(34)&amp;",",""),"")</f>
        <v/>
      </c>
      <c r="GF13" s="44" t="str">
        <f>IFERROR(IF(SEARCH("Historical",AU13)&gt;0,CHAR(34)&amp;"histor"&amp;CHAR(34)&amp;",",""),"")</f>
        <v/>
      </c>
      <c r="GG13" s="44" t="str">
        <f>IF(BU13="y",CHAR(34)&amp;"unjack"&amp;CHAR(34)&amp;",","")</f>
        <v/>
      </c>
      <c r="GH13" s="44" t="str">
        <f>IF(CD13=1,CHAR(34)&amp;"southc"&amp;CHAR(34)&amp;",","")</f>
        <v/>
      </c>
      <c r="GI13" s="44" t="str">
        <f>IF(CE13=1,CHAR(34)&amp;"hasmap"&amp;CHAR(34)&amp;",","")</f>
        <v/>
      </c>
      <c r="GJ13" s="44" t="str">
        <f>IF(CP13="y",CHAR(34)&amp;CP$1&amp;CHAR(34)&amp;",","")</f>
        <v/>
      </c>
      <c r="GK13" s="44" t="str">
        <f>IF(GJ13="",CHAR(34)&amp;"HasSta"&amp;CHAR(34)&amp;",","")</f>
        <v>"HasSta",</v>
      </c>
      <c r="GL13" s="44" t="str">
        <f>IF(CQ13="y",CHAR(34)&amp;CQ$1&amp;CHAR(34)&amp;",","")</f>
        <v/>
      </c>
      <c r="GM13" s="44" t="str">
        <f>IF(CR13="y",CHAR(34)&amp;CR$1&amp;CHAR(34)&amp;",","")</f>
        <v/>
      </c>
      <c r="GN13" s="44" t="str">
        <f>IF(CS13="y",CHAR(34)&amp;CS$1&amp;CHAR(34)&amp;",","")</f>
        <v>"3+Star",</v>
      </c>
      <c r="GP13" s="44" t="str">
        <f>CHAR(34)&amp;AU13&amp;CHAR(34)</f>
        <v>"Province"</v>
      </c>
      <c r="GS13" s="44" t="str">
        <f>SUBSTITUTE("["&amp;_xlfn.CONCAT(CW13:GN13)&amp;"]",",]","]")</f>
        <v>["5+Colo","lets07","startN","with_q","year19","allver","3Bands","Vertic","Plants","Unequa","Center","Geogrh","staRED","staRED","NO_BLA","001BLU","002WHI","003BLU","myrBLU","HasSta","3+Star"]</v>
      </c>
      <c r="GT13" s="44" t="str">
        <f>IF(BL13&lt;&gt;"",CHAR(34)&amp;"cl_"&amp;BL13&amp;CHAR(34)&amp;",","")</f>
        <v/>
      </c>
      <c r="GU13" s="44" t="str">
        <f>IF(BM13&lt;&gt;"",CHAR(34)&amp;"cl_"&amp;BM13&amp;CHAR(34)&amp;",","")</f>
        <v>"cl_BLU",</v>
      </c>
      <c r="GV13" s="44" t="str">
        <f>IF(BN13&lt;&gt;"",CHAR(34)&amp;"cl_"&amp;BN13&amp;CHAR(34)&amp;",","")</f>
        <v>"cl_GRE",</v>
      </c>
      <c r="GW13" s="44" t="str">
        <f>IF(BO13&lt;&gt;"",CHAR(34)&amp;"cl_"&amp;BO13&amp;CHAR(34)&amp;",","")</f>
        <v>"cl_RED",</v>
      </c>
      <c r="GX13" s="44" t="str">
        <f>IF(BP13&lt;&gt;"",CHAR(34)&amp;"cl_"&amp;BP13&amp;CHAR(34)&amp;",","")</f>
        <v>"cl_YEL",</v>
      </c>
      <c r="GY13" s="44" t="str">
        <f>IF(BQ13&lt;&gt;"",CHAR(34)&amp;"cl_"&amp;BQ13&amp;CHAR(34)&amp;",","")</f>
        <v/>
      </c>
      <c r="GZ13" s="44" t="str">
        <f>IF(BR13&lt;&gt;"",CHAR(34)&amp;"cl_"&amp;BR13&amp;CHAR(34)&amp;",","")</f>
        <v/>
      </c>
      <c r="HA13" s="44" t="str">
        <f>IF(BS13&lt;&gt;"",CHAR(34)&amp;"cl_"&amp;BS13&amp;CHAR(34)&amp;",","")</f>
        <v/>
      </c>
      <c r="HB13" s="44" t="str">
        <f>IF(BT13&lt;&gt;"",CHAR(34)&amp;"cl_"&amp;BT13&amp;CHAR(34)&amp;",","")</f>
        <v>"cl_WHI",</v>
      </c>
      <c r="HC13" s="44" t="str">
        <f>SUBSTITUTE("["&amp;_xlfn.CONCAT(GT13:HB13)&amp;"]",",]","]")</f>
        <v>["cl_BLU","cl_GRE","cl_RED","cl_YEL","cl_WHI"]</v>
      </c>
      <c r="HE13" s="64"/>
      <c r="HF13" s="65" t="str">
        <f>"{couname:"&amp;CT13&amp;(IF(HK13&lt;&gt;"",",subtype:"&amp;CHAR(34)&amp;HK13&amp;CHAR(34),""))&amp;",year:"&amp;HJ13&amp;",region:"&amp;CU13&amp;",Colors:"&amp;HC13&amp;",Items:"&amp;GS13&amp;",Flag:"&amp;CV13&amp;",HDFlag:"&amp;CHAR(34)&amp;E13&amp;CHAR(34)&amp;",type:"&amp;GP13&amp;", describe: "&amp;HH13&amp;", isnew:"&amp;CHAR(34)&amp;F13&amp;CHAR(34)&amp;", links: "&amp;HL13&amp;"},"</f>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links: "https://www.crwflags.com/fotw/flags/ar-q.html"},</v>
      </c>
      <c r="HG13" s="66" t="str">
        <f>"{couname:"&amp;CT13&amp;(IF(HK13&lt;&gt;"",",subtype:"&amp;CHAR(34)&amp;HK13&amp;CHAR(34),""))&amp;",year:"&amp;HJ13&amp;",region:"&amp;CU13&amp;",Colors:"&amp;HC13&amp;",Items:"&amp;GS13&amp;",Flag:"&amp;CV13&amp;",HDFlag:"&amp;CHAR(34)&amp;E13&amp;CHAR(34)&amp;",type:"&amp;GP13&amp;", describe: "&amp;HI13&amp;", links: "&amp;HL13&amp;"},"</f>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links: "https://www.crwflags.com/fotw/flags/ar-q.html"},</v>
      </c>
      <c r="HH13" s="44" t="str">
        <f>IF(P13&lt;&gt;"",CHAR(34)&amp;"\n"&amp;P13&amp;CHAR(34),CHAR(34)&amp;CHAR(34))</f>
        <v>"\nThe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v>
      </c>
      <c r="HI13" s="44" t="str">
        <f>IF(J13=0,CHAR(34)&amp;CHAR(34),HH13)</f>
        <v>"\nThe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v>
      </c>
      <c r="HJ13" s="44" t="str">
        <f>CHAR(34)&amp;O13&amp;CHAR(34)</f>
        <v>"1989"</v>
      </c>
      <c r="HL13" s="44" t="str">
        <f>CHAR(34)&amp;I13&amp;CHAR(34)</f>
        <v>"https://www.crwflags.com/fotw/flags/ar-q.html"</v>
      </c>
      <c r="HM13" s="65"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 "links": "https://www.crwflags.com/fotw/flags/ar-q.html"},</v>
      </c>
      <c r="HN13" s="67"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 "links": "https://www.crwflags.com/fotw/flags/ar-q.html"},</v>
      </c>
      <c r="HO13" s="71">
        <v>45610</v>
      </c>
      <c r="HP13" s="44" t="str" cm="1">
        <f t="array" ref="HP13">IF(_xlfn.TEXTJOIN(", ", TRUE, IF(ISNUMBER(SEARCH("BLA", BL13:BT13)), COLUMN(BL13:BT13) - COLUMN(BL13) + 1, ""))&lt;&gt;"","BLA","")</f>
        <v/>
      </c>
      <c r="HQ13" s="44" t="str" cm="1">
        <f t="array" ref="HQ13">IF(_xlfn.TEXTJOIN(", ", TRUE, IF(ISNUMBER(SEARCH("BLU", BL13:BT13)), COLUMN(BL13:BT13) - COLUMN(BL13) + 1, ""))&lt;&gt;"","BLU","")</f>
        <v>BLU</v>
      </c>
      <c r="HR13" s="44" t="str" cm="1">
        <f t="array" ref="HR13">IF(_xlfn.TEXTJOIN(", ", TRUE, IF(ISNUMBER(SEARCH("GRE", BL13:BT13)), COLUMN(BL13:BT13) - COLUMN(BL13) + 1, ""))&lt;&gt;"","GRE","")</f>
        <v>GRE</v>
      </c>
      <c r="HS13" s="44" t="str" cm="1">
        <f t="array" ref="HS13">IF(_xlfn.TEXTJOIN(", ", TRUE, IF(ISNUMBER(SEARCH("RED", BL13:BT13)), COLUMN(BL13:BT13) - COLUMN(BL13) + 1, ""))&lt;&gt;"","RED","")</f>
        <v>RED</v>
      </c>
      <c r="HT13" s="44" t="str" cm="1">
        <f t="array" ref="HT13">IF(_xlfn.TEXTJOIN(", ", TRUE, IF(ISNUMBER(SEARCH("YEL", BL13:BT13)), COLUMN(BL13:BT13) - COLUMN(BL13) + 1, ""))&lt;&gt;"","YEL","")</f>
        <v>YEL</v>
      </c>
      <c r="HU13" s="44" t="str" cm="1">
        <f t="array" ref="HU13">IF(_xlfn.TEXTJOIN(", ", TRUE, IF(ISNUMBER(SEARCH("ORA", BL13:BT13)), COLUMN(BL13:BT13) - COLUMN(BL13) + 1, ""))&lt;&gt;"","ORA","")</f>
        <v/>
      </c>
      <c r="HV13" s="44" t="str" cm="1">
        <f t="array" ref="HV13">IF(_xlfn.TEXTJOIN(", ", TRUE, IF(ISNUMBER(SEARCH("BRO", BL13:BT13)), COLUMN(BL13:BT13) - COLUMN(BL13) + 1, ""))&lt;&gt;"","BRO","")</f>
        <v/>
      </c>
      <c r="HW13" s="44" t="str" cm="1">
        <f t="array" ref="HW13">IF(_xlfn.TEXTJOIN(", ", TRUE, IF(ISNUMBER(SEARCH("PUR", BL13:BT13)), COLUMN(BL13:BT13) - COLUMN(BL13) + 1, ""))&lt;&gt;"","PUR","")</f>
        <v/>
      </c>
      <c r="HX13" s="44" t="str" cm="1">
        <f t="array" ref="HX13">IF(_xlfn.TEXTJOIN(", ", TRUE, IF(ISNUMBER(SEARCH("WHI", BL13:BT13)), COLUMN(BL13:BT13) - COLUMN(BL13) + 1, ""))&lt;&gt;"","WHI","")</f>
        <v>WHI</v>
      </c>
      <c r="HY13" s="72"/>
      <c r="HZ13" s="72"/>
      <c r="IA13" s="5"/>
      <c r="IB13" s="5"/>
      <c r="IC13" s="68"/>
      <c r="ID13" s="68"/>
      <c r="IE13" s="68"/>
      <c r="IF13" s="68"/>
      <c r="IG13" s="68"/>
      <c r="IH13" s="68"/>
      <c r="II13" s="68"/>
      <c r="IJ13" s="68"/>
      <c r="IK13" s="68"/>
      <c r="IM13" s="42">
        <f>COUNTIF(IC13:IK13,"&gt;0")-CG13</f>
        <v>-5</v>
      </c>
      <c r="IN13" s="69" t="str">
        <f>"http://mkweb.bcgsc.ca/color-summarizer/?url="&amp;D13&amp;"&amp;precision=low&amp;num_clusters="&amp;CG13&amp;"&amp;text=1"</f>
        <v>http://mkweb.bcgsc.ca/color-summarizer/?url=https://upload.wikimedia.org/wikipedia/commons/thumb/b/bc/Bandera_de_la_Provincia_de_Neuqu%C3%A9n.svg/301px-Bandera_de_la_Provincia_de_Neuqu%C3%A9n.svg.png&amp;precision=low&amp;num_clusters=5&amp;text=1</v>
      </c>
      <c r="IO13" s="44" t="str">
        <f>IF(HP13&lt;&gt;"",CHAR(34)&amp;"black"&amp;CHAR(34),"")</f>
        <v/>
      </c>
      <c r="IP13" s="44" t="str">
        <f>IF(HQ13&lt;&gt;"",CHAR(34)&amp;"blue"&amp;CHAR(34),"")</f>
        <v>"blue"</v>
      </c>
      <c r="IQ13" s="44" t="str">
        <f>IF(HR13&lt;&gt;"",CHAR(34)&amp;"green"&amp;CHAR(34),"")</f>
        <v>"green"</v>
      </c>
      <c r="IR13" s="44" t="str">
        <f>IF(HS13&lt;&gt;"",CHAR(34)&amp;"red"&amp;CHAR(34),"")</f>
        <v>"red"</v>
      </c>
      <c r="IS13" s="44" t="str">
        <f>IF(HT13&lt;&gt;"",CHAR(34)&amp;"yellow"&amp;CHAR(34),"")</f>
        <v>"yellow"</v>
      </c>
      <c r="IT13" s="44" t="str">
        <f>IF(HU13&lt;&gt;"",CHAR(34)&amp;"orange"&amp;CHAR(34),"")</f>
        <v/>
      </c>
      <c r="IU13" s="44" t="str">
        <f>IF(HV13&lt;&gt;"",CHAR(34)&amp;"brown"&amp;CHAR(34),"")</f>
        <v/>
      </c>
      <c r="IV13" s="44" t="str">
        <f>IF(HW13&lt;&gt;"",CHAR(34)&amp;"purple"&amp;CHAR(34),"")</f>
        <v/>
      </c>
      <c r="IW13" s="44" t="str">
        <f>IF(HX13&lt;&gt;"",CHAR(34)&amp;"white"&amp;CHAR(34),"")</f>
        <v>"white"</v>
      </c>
      <c r="IX13" s="44" t="str">
        <f>"{"&amp;CHAR(34)&amp;"url"&amp;CHAR(34)&amp;":"&amp;CHAR(34)&amp;IN13&amp;CHAR(34)&amp;","&amp;CHAR(34)&amp;"name"&amp;CHAR(34)&amp;":"&amp;CHAR(34)&amp;A13&amp;CHAR(34)&amp;"},"</f>
        <v>{"url":"http://mkweb.bcgsc.ca/color-summarizer/?url=https://upload.wikimedia.org/wikipedia/commons/thumb/b/bc/Bandera_de_la_Provincia_de_Neuqu%C3%A9n.svg/301px-Bandera_de_la_Provincia_de_Neuqu%C3%A9n.svg.png&amp;precision=low&amp;num_clusters=5&amp;text=1","name":"[ARG] Neuquén"},</v>
      </c>
      <c r="IY13" s="44">
        <v>1240</v>
      </c>
    </row>
    <row r="14" spans="1:259" s="44" customFormat="1" ht="38.4" customHeight="1" thickBot="1" x14ac:dyDescent="0.35">
      <c r="A14" s="38" t="s">
        <v>300</v>
      </c>
      <c r="B14" s="83"/>
      <c r="C14" s="39">
        <v>2</v>
      </c>
      <c r="D14" s="70" t="s">
        <v>301</v>
      </c>
      <c r="E14" s="40" t="s">
        <v>302</v>
      </c>
      <c r="F14" s="41" t="s">
        <v>163</v>
      </c>
      <c r="G14" s="42">
        <f>COUNTIF($A$1:$A$8405,A14)</f>
        <v>1</v>
      </c>
      <c r="H14" s="43"/>
      <c r="I14" s="59" t="s">
        <v>303</v>
      </c>
      <c r="J14" s="44" t="str">
        <f>""</f>
        <v/>
      </c>
      <c r="K14" s="45">
        <v>0</v>
      </c>
      <c r="L14" s="46">
        <v>0</v>
      </c>
      <c r="M14" s="46">
        <v>0</v>
      </c>
      <c r="N14" s="47"/>
      <c r="O14" s="74" t="s">
        <v>304</v>
      </c>
      <c r="P14" s="48" t="s">
        <v>305</v>
      </c>
      <c r="Q14" s="73">
        <v>2</v>
      </c>
      <c r="R14" s="49" t="s">
        <v>177</v>
      </c>
      <c r="S14" s="50">
        <v>3</v>
      </c>
      <c r="T14" s="51" t="s">
        <v>164</v>
      </c>
      <c r="U14" s="52" t="s">
        <v>164</v>
      </c>
      <c r="V14" s="52" t="s">
        <v>165</v>
      </c>
      <c r="W14" s="52" t="s">
        <v>164</v>
      </c>
      <c r="X14" s="52" t="s">
        <v>165</v>
      </c>
      <c r="Y14" s="52" t="s">
        <v>164</v>
      </c>
      <c r="Z14" s="52" t="s">
        <v>164</v>
      </c>
      <c r="AA14" s="52" t="s">
        <v>164</v>
      </c>
      <c r="AB14" s="52" t="s">
        <v>164</v>
      </c>
      <c r="AC14" s="52" t="s">
        <v>164</v>
      </c>
      <c r="AD14" s="52" t="s">
        <v>164</v>
      </c>
      <c r="AE14" s="52" t="s">
        <v>164</v>
      </c>
      <c r="AF14" s="53" t="s">
        <v>164</v>
      </c>
      <c r="AG14" s="53" t="s">
        <v>164</v>
      </c>
      <c r="AH14" s="53" t="s">
        <v>164</v>
      </c>
      <c r="AI14" s="53" t="s">
        <v>165</v>
      </c>
      <c r="AJ14" s="53" t="s">
        <v>164</v>
      </c>
      <c r="AK14" s="53" t="s">
        <v>164</v>
      </c>
      <c r="AL14" s="53" t="s">
        <v>164</v>
      </c>
      <c r="AM14" s="53" t="s">
        <v>164</v>
      </c>
      <c r="AN14" s="53" t="s">
        <v>164</v>
      </c>
      <c r="AO14" s="53" t="s">
        <v>164</v>
      </c>
      <c r="AP14" s="53" t="s">
        <v>164</v>
      </c>
      <c r="AQ14" s="53" t="s">
        <v>164</v>
      </c>
      <c r="AR14" s="53" t="s">
        <v>164</v>
      </c>
      <c r="AS14" s="53" t="s">
        <v>164</v>
      </c>
      <c r="AT14" s="54">
        <v>13</v>
      </c>
      <c r="AU14" s="53" t="s">
        <v>284</v>
      </c>
      <c r="AV14" s="53" t="str">
        <f>IF(LEFT(A14,1)="[",LEFT(A14,5)&amp;AU14&amp;A14,"")</f>
        <v>[ARG]Province[ARG] Rio Negro</v>
      </c>
      <c r="AW14" s="53" t="str">
        <f>C14&amp;A14</f>
        <v>2[ARG] Rio Negro</v>
      </c>
      <c r="AX14" s="55"/>
      <c r="AY14" s="55"/>
      <c r="AZ14" s="56" t="s">
        <v>159</v>
      </c>
      <c r="BA14" s="56"/>
      <c r="BB14" s="56"/>
      <c r="BC14" s="57"/>
      <c r="BD14" s="58" t="s">
        <v>159</v>
      </c>
      <c r="BE14" s="59"/>
      <c r="BF14" s="58" t="s">
        <v>152</v>
      </c>
      <c r="BG14" s="58" t="s">
        <v>159</v>
      </c>
      <c r="BH14" s="58" t="s">
        <v>153</v>
      </c>
      <c r="BI14" s="58"/>
      <c r="BJ14" s="58"/>
      <c r="BK14" s="59"/>
      <c r="BL14" s="58" t="s">
        <v>151</v>
      </c>
      <c r="BM14" s="58" t="s">
        <v>152</v>
      </c>
      <c r="BN14" s="58" t="s">
        <v>159</v>
      </c>
      <c r="BO14" s="58" t="s">
        <v>153</v>
      </c>
      <c r="BP14" s="58"/>
      <c r="BQ14" s="58"/>
      <c r="BR14" s="58"/>
      <c r="BS14" s="58"/>
      <c r="BT14" s="58"/>
      <c r="BU14" s="60" t="s">
        <v>164</v>
      </c>
      <c r="BV14" s="61"/>
      <c r="BW14" s="61">
        <v>0</v>
      </c>
      <c r="BX14" s="59"/>
      <c r="CB14" s="5"/>
      <c r="CC14" s="5"/>
      <c r="CD14" s="62">
        <v>0</v>
      </c>
      <c r="CE14" s="62">
        <v>0</v>
      </c>
      <c r="CF14" s="62" t="e">
        <f>COUNTIF([1]Sheet7!$B$2:'[1]Sheet7'!$B$100,Main!#REF!)</f>
        <v>#REF!</v>
      </c>
      <c r="CG14" s="75" cm="1">
        <f t="array" ref="CG14">SUMPRODUCT(--(LEN(TRIM(BL14:BT14))&gt;0))</f>
        <v>4</v>
      </c>
      <c r="CH14" s="53" t="str">
        <f>IF(CG14=2,"y","n")</f>
        <v>n</v>
      </c>
      <c r="CI14" s="53" t="str">
        <f>IF(CG14=3,"y","n")</f>
        <v>n</v>
      </c>
      <c r="CJ14" s="53" t="str">
        <f>IF(CG14=4,"y","n")</f>
        <v>y</v>
      </c>
      <c r="CK14" s="53" t="str">
        <f>IF(CG14&gt;4,"y","n")</f>
        <v>n</v>
      </c>
      <c r="CL14" s="53" t="str">
        <f>IF(S14=0,"y","n")</f>
        <v>n</v>
      </c>
      <c r="CM14" s="53" t="str">
        <f>IF(S14=2,"y","n")</f>
        <v>n</v>
      </c>
      <c r="CN14" s="53" t="str">
        <f>IF(S14=3,"y","n")</f>
        <v>y</v>
      </c>
      <c r="CO14" s="53" t="str">
        <f>IF(S14&gt;=4,"y","n")</f>
        <v>n</v>
      </c>
      <c r="CP14" s="53" t="str">
        <f>IF(AT14=0,"y","n")</f>
        <v>n</v>
      </c>
      <c r="CQ14" s="53" t="str">
        <f>IF(AT14=1,"y","n")</f>
        <v>n</v>
      </c>
      <c r="CR14" s="53" t="str">
        <f>IF(AT14=2,"y","n")</f>
        <v>n</v>
      </c>
      <c r="CS14" s="53" t="str">
        <f>IF(AT14&gt;=3,"y","n")</f>
        <v>y</v>
      </c>
      <c r="CT14" s="38" t="str">
        <f>CHAR(34)&amp;A14&amp;CHAR(34)</f>
        <v>"[ARG] Rio Negro"</v>
      </c>
      <c r="CU14" s="63" t="str">
        <f>CHAR(34)&amp;"rgn_"&amp;R14&amp;CHAR(34)</f>
        <v>"rgn_South America"</v>
      </c>
      <c r="CV14" s="44" t="str">
        <f>CHAR(34)&amp;D14&amp;CHAR(34)</f>
        <v>"https://upload.wikimedia.org/wikipedia/commons/thumb/5/5d/Bandera_de_la_Provincia_del_R%C3%ADo_Negro.svg/320px-Bandera_de_la_Provincia_del_R%C3%ADo_Negro.svg.png"</v>
      </c>
      <c r="CW14" s="44" t="str">
        <f>IF(CH14="y",CHAR(34)&amp;CH$1&amp;CHAR(34)&amp;",","")</f>
        <v/>
      </c>
      <c r="CX14" s="44" t="str">
        <f>IF(CI14="y",CHAR(34)&amp;CI$1&amp;CHAR(34)&amp;",","")</f>
        <v/>
      </c>
      <c r="CY14" s="44" t="str">
        <f>IF(CJ14="y",CHAR(34)&amp;CJ$1&amp;CHAR(34)&amp;",","")</f>
        <v>"4Color",</v>
      </c>
      <c r="CZ14" s="44" t="str">
        <f>IF(CK14="y",CHAR(34)&amp;CK$1&amp;CHAR(34)&amp;",","")</f>
        <v/>
      </c>
      <c r="DA14" s="44" t="str">
        <f>IF(Q14&gt;1,CHAR(34)&amp;"words2"&amp;CHAR(34)&amp;",","")</f>
        <v>"words2",</v>
      </c>
      <c r="DB14" s="44" t="str">
        <f>IF(Q14&gt;2,CHAR(34)&amp;"words3"&amp;CHAR(34)&amp;",","")</f>
        <v/>
      </c>
      <c r="DC14" s="44" t="str">
        <f>IF(Q14=2,CHAR(34)&amp;"exact2"&amp;CHAR(34)&amp;",","")</f>
        <v>"exact2",</v>
      </c>
      <c r="DD14" s="44"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"lets08",</v>
      </c>
      <c r="DE14" s="44"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"startR",</v>
      </c>
      <c r="DF14" s="44" t="str">
        <f>IFERROR(IF(SEARCH("tan",A14)&gt;0,CHAR(34)&amp;"withtn"&amp;CHAR(34)&amp;",",""),"")</f>
        <v/>
      </c>
      <c r="DG14" s="44" t="str">
        <f>IFERROR(IF(SEARCH("q",A14)&gt;0,CHAR(34)&amp;"with_q"&amp;CHAR(34)&amp;",",""),"")</f>
        <v/>
      </c>
      <c r="DH14" s="44" t="str">
        <f>IFERROR(IF(SEARCH("v",A14)&gt;0,CHAR(34)&amp;"with_v"&amp;CHAR(34)&amp;",",""),"")</f>
        <v/>
      </c>
      <c r="DI14" s="44" t="str">
        <f>IFERROR(IF(SEARCH("w",A14)&gt;0,CHAR(34)&amp;"with_w"&amp;CHAR(34)&amp;",",""),"")</f>
        <v/>
      </c>
      <c r="DJ14" s="44" t="str">
        <f>IFERROR(IF(SEARCH("y",A14)&gt;0,CHAR(34)&amp;"with_y"&amp;CHAR(34)&amp;",",""),"")</f>
        <v/>
      </c>
      <c r="DK14" s="44" t="str">
        <f>IFERROR(IF(SEARCH("z",A14)&gt;0,CHAR(34)&amp;"with_z"&amp;CHAR(34)&amp;",",""),"")</f>
        <v/>
      </c>
      <c r="DL14" s="44" t="str">
        <f>IF(CG14=2, CHAR(34) &amp; _xlfn.TEXTJOIN("", TRUE, _xlfn._xlws.SORT(HP14:HX14)) &amp; CHAR(34) &amp; ",", "")</f>
        <v/>
      </c>
      <c r="DM14" s="44" t="str" cm="1">
        <f t="array" ref="DM14">IF(CG14=3,CHAR(34) &amp; _xlfn.TEXTJOIN("", TRUE, RIGHT(HP14:HX14, 2)) &amp; CHAR(34) &amp; ",", "")</f>
        <v/>
      </c>
      <c r="DN14" s="44" t="str">
        <f>IF(AND(ISNUMBER(SEARCH("18", O14)), ISERROR(SEARCH("1918", O14)), ISERROR(SEARCH("2018", O14))), CHAR(34) &amp; "year18" &amp; CHAR(34) &amp; ",", "")</f>
        <v/>
      </c>
      <c r="DO14" s="44" t="str">
        <f>IF(AND(ISNUMBER(SEARCH("19", O14)), ISERROR(SEARCH("1819", O14)),  ISERROR(SEARCH("1219", O14)),ISERROR(SEARCH("1119", O14)),ISERROR(SEARCH("1190", O14)),ISERROR(SEARCH("2019", O14))), CHAR(34) &amp; "year19" &amp; CHAR(34) &amp; ",", "")</f>
        <v/>
      </c>
      <c r="DP14" s="5" t="str">
        <f>IF(AND(ISNUMBER(SEARCH("20", O14)), ISERROR(SEARCH("1920", O14))), CHAR(34)&amp;"year00"&amp;CHAR(34)&amp;",", "")</f>
        <v>"year00",</v>
      </c>
      <c r="DQ14" s="5" t="str">
        <f>IF(CC14="y",CHAR(34)&amp;"soviet"&amp;CHAR(34)&amp;",","")</f>
        <v/>
      </c>
      <c r="DR14" s="5" t="str">
        <f>IF(BY14="y",CHAR(34)&amp;"dgband"&amp;CHAR(34)&amp;",","")</f>
        <v/>
      </c>
      <c r="DS14" s="5" t="str">
        <f>IF(W14="y",IF(AND(V14="n",BY14&lt;&gt;"y"),CHAR(34)&amp;"allver"&amp;CHAR(34)&amp;",",""),"")</f>
        <v/>
      </c>
      <c r="DT14" s="5" t="str">
        <f>IF(V14="y",IF(AND(W14="n",BY14&lt;&gt;"y"),CHAR(34)&amp;"allhor"&amp;CHAR(34)&amp;",",""),"")</f>
        <v>"allhor",</v>
      </c>
      <c r="DU14" s="5" t="str">
        <f>IF(BY14="y",IF(AND(W14="n",V14="n"),CHAR(34)&amp;"alldia"&amp;CHAR(34)&amp;",",""),"")</f>
        <v/>
      </c>
      <c r="DV14" s="44" t="str">
        <f>IF(IA14&lt;&gt;"",(IF(IA14="y",CHAR(34)&amp;"largec"&amp;CHAR(34)&amp;",",CHAR(34)&amp;"smallc"&amp;CHAR(34)&amp;",")),"")</f>
        <v/>
      </c>
      <c r="DW14" s="44" t="str">
        <f>IF(CL14="y",CHAR(34)&amp;CL$1&amp;CHAR(34)&amp;",","")</f>
        <v/>
      </c>
      <c r="DX14" s="44" t="str">
        <f>IF(CM14="y",CHAR(34)&amp;CM$1&amp;CHAR(34)&amp;",","")</f>
        <v/>
      </c>
      <c r="DY14" s="44" t="str">
        <f>IF(CN14="y",CHAR(34)&amp;CN$1&amp;CHAR(34)&amp;",","")</f>
        <v>"3Bands",</v>
      </c>
      <c r="DZ14" s="44" t="str">
        <f>IF(CO14="y",CHAR(34)&amp;CO$1&amp;CHAR(34)&amp;",","")</f>
        <v/>
      </c>
      <c r="EA14" s="44" t="str">
        <f>IF(T14="y",CHAR(34)&amp;T$1&amp;CHAR(34)&amp;",","")</f>
        <v/>
      </c>
      <c r="EB14" s="44" t="str">
        <f>IF(U14="y",CHAR(34)&amp;U$1&amp;CHAR(34)&amp;",","")</f>
        <v/>
      </c>
      <c r="EC14" s="44" t="str">
        <f>IF(V14="y",CHAR(34)&amp;V$1&amp;CHAR(34)&amp;",","")</f>
        <v>"Horizo",</v>
      </c>
      <c r="ED14" s="44" t="str">
        <f>IF(W14="y",CHAR(34)&amp;W$1&amp;CHAR(34)&amp;",","")</f>
        <v/>
      </c>
      <c r="EE14" s="44" t="str">
        <f>IF(X14="y",CHAR(34)&amp;X$1&amp;CHAR(34)&amp;",","")</f>
        <v>"Circle",</v>
      </c>
      <c r="EF14" s="44" t="str">
        <f>IF(AND(Y14&lt;&gt;"n",Y14&lt;&gt;""),CHAR(34)&amp;Y$1&amp;CHAR(34)&amp;",","")</f>
        <v/>
      </c>
      <c r="EG14" s="44" t="str">
        <f>IF(Z14="y",CHAR(34)&amp;Z$1&amp;CHAR(34)&amp;",","")</f>
        <v/>
      </c>
      <c r="EH14" s="44" t="str">
        <f>IF(AA14="y",CHAR(34)&amp;AA$1&amp;CHAR(34)&amp;",","")</f>
        <v/>
      </c>
      <c r="EI14" s="44" t="str">
        <f>IF(AB14="y",CHAR(34)&amp;AB$1&amp;CHAR(34)&amp;",","")</f>
        <v/>
      </c>
      <c r="EJ14" s="44" t="str">
        <f>IF(AC14="y",CHAR(34)&amp;AC$1&amp;CHAR(34)&amp;",","")</f>
        <v/>
      </c>
      <c r="EK14" s="44" t="str">
        <f>IF(AD14="y",CHAR(34)&amp;AD$1&amp;CHAR(34)&amp;",","")</f>
        <v/>
      </c>
      <c r="EL14" s="44" t="str">
        <f>IF(AE14="y",CHAR(34)&amp;AE$1&amp;CHAR(34)&amp;",","")</f>
        <v/>
      </c>
      <c r="EM14" s="44" t="str">
        <f>IF(AF14="y",CHAR(34)&amp;AF$1&amp;CHAR(34)&amp;",","")</f>
        <v/>
      </c>
      <c r="EN14" s="44" t="str">
        <f>IF(AG14="y",CHAR(34)&amp;AG$1&amp;CHAR(34)&amp;",","")</f>
        <v/>
      </c>
      <c r="EO14" s="44" t="str">
        <f>IF(AH14="y",CHAR(34)&amp;AH$1&amp;CHAR(34)&amp;",","")</f>
        <v/>
      </c>
      <c r="EP14" s="44" t="str">
        <f>IF(AI14="y",CHAR(34)&amp;AI$1&amp;CHAR(34)&amp;",","")</f>
        <v>"Canton",</v>
      </c>
      <c r="EQ14" s="44" t="str">
        <f>IF(AJ14="y",CHAR(34)&amp;AJ$1&amp;CHAR(34)&amp;",","")</f>
        <v/>
      </c>
      <c r="ER14" s="44" t="str">
        <f>IF(AK14="y",CHAR(34)&amp;AK$1&amp;CHAR(34)&amp;",","")</f>
        <v/>
      </c>
      <c r="ES14" s="44" t="str">
        <f>IF(AL14="y",CHAR(34)&amp;AL$1&amp;CHAR(34)&amp;",","")</f>
        <v/>
      </c>
      <c r="ET14" s="44" t="str">
        <f>IF(AM14="y",CHAR(34)&amp;AM$1&amp;CHAR(34)&amp;",","")</f>
        <v/>
      </c>
      <c r="EU14" s="44" t="str">
        <f>IF(AN14="y",CHAR(34)&amp;AN$1&amp;CHAR(34)&amp;",","")</f>
        <v/>
      </c>
      <c r="EV14" s="44" t="str">
        <f>IF(AO14="y",CHAR(34)&amp;AO$1&amp;CHAR(34)&amp;",","")</f>
        <v/>
      </c>
      <c r="EW14" s="44" t="str">
        <f>IF(AP14="y",CHAR(34)&amp;AP$1&amp;CHAR(34)&amp;",","")</f>
        <v/>
      </c>
      <c r="EX14" s="44" t="str">
        <f>IF(AQ14="y",CHAR(34)&amp;AQ$1&amp;CHAR(34)&amp;",","")</f>
        <v/>
      </c>
      <c r="EY14" s="44" t="str">
        <f>IF(AR14="y",CHAR(34)&amp;AR$1&amp;CHAR(34)&amp;",","")</f>
        <v/>
      </c>
      <c r="EZ14" s="44" t="str">
        <f>IF(AS14="y",CHAR(34)&amp;AS$1&amp;CHAR(34)&amp;",","")</f>
        <v/>
      </c>
      <c r="FA14" s="44" t="str">
        <f>IF(AT14&gt;0,CHAR(34)&amp;"sta"&amp;AZ14&amp;CHAR(34)&amp;",","")</f>
        <v>"staWHI",</v>
      </c>
      <c r="FB14" s="44" t="str">
        <f>IF(AND(AT14&gt;0,BA14&lt;&gt;""),CHAR(34)&amp;"sta"&amp;BA14&amp;CHAR(34)&amp;",","")</f>
        <v/>
      </c>
      <c r="FC14" s="44" t="str">
        <f>IF(AND(AT14&gt;0,BB14&lt;&gt;""),CHAR(34)&amp;"sta"&amp;BB14&amp;CHAR(34)&amp;",","")</f>
        <v/>
      </c>
      <c r="FD14" s="44" t="str">
        <f>IF(BV14="n",CHAR(34)&amp;"tcWHYE"&amp;CHAR(34)&amp;",",IF(BV14="y",CHAR(34)&amp;FD$1&amp;CHAR(34)&amp;",",""))</f>
        <v/>
      </c>
      <c r="FE14" s="44" t="str">
        <f>IF(COUNTIF(BL14:BT14,"BLU")=0,CHAR(34)&amp;"NO_BLU"&amp;CHAR(34)&amp;",", "")</f>
        <v/>
      </c>
      <c r="FF14" s="44" t="str">
        <f>IF(COUNTIF(BL14:BT14,"WHI")=0,CHAR(34)&amp;"NO_WHI"&amp;CHAR(34)&amp;",", "")</f>
        <v/>
      </c>
      <c r="FG14" s="44" t="str">
        <f>IF(COUNTIF(BL14:BT14,"RED")=0,CHAR(34)&amp;"NO_RED"&amp;CHAR(34)&amp;",", "")</f>
        <v>"NO_RED",</v>
      </c>
      <c r="FH14" s="44" t="str">
        <f>IF(COUNTIF(BL14:BS14,"GRE")=0,CHAR(34)&amp;"NO_GRE"&amp;CHAR(34)&amp;",", "")</f>
        <v/>
      </c>
      <c r="FI14" s="44" t="str">
        <f>IF(COUNTIF(BL14:BT14,"YEL")=0,CHAR(34)&amp;"NO_YEL"&amp;CHAR(34)&amp;",", "")</f>
        <v>"NO_YEL",</v>
      </c>
      <c r="FJ14" s="44" t="str">
        <f>IF(COUNTIF(BL14:BT14,"BLA")=0,CHAR(34)&amp;"NO_BLA"&amp;CHAR(34)&amp;",", "")</f>
        <v/>
      </c>
      <c r="FK14" s="44" t="str">
        <f>IF(AND(FH14&lt;&gt;"",FF14&lt;&gt;""),CHAR(34)&amp;"WHGRNO"&amp;CHAR(34)&amp;",","")</f>
        <v/>
      </c>
      <c r="FL14" s="44" t="str">
        <f>IF(AND(FI14&lt;&gt;"",FF14&lt;&gt;""),CHAR(34)&amp;"WHYENO"&amp;CHAR(34)&amp;",","")</f>
        <v/>
      </c>
      <c r="FM14" s="44" t="str">
        <f>IF(AND(FJ14&lt;&gt;"",FF14&lt;&gt;""),CHAR(34)&amp;"BAWHNO"&amp;CHAR(34)&amp;",","")</f>
        <v/>
      </c>
      <c r="FN14" s="44" t="str">
        <f>IF(AND(FE14&lt;&gt;"",FF14&lt;&gt;""),CHAR(34)&amp;"BLWHNO"&amp;CHAR(34)&amp;",","")</f>
        <v/>
      </c>
      <c r="FO14" s="44" t="str">
        <f>IF(AND(FE14&lt;&gt;"",FG14&lt;&gt;""),CHAR(34)&amp;"BLRENO"&amp;CHAR(34)&amp;",","")</f>
        <v/>
      </c>
      <c r="FP14" s="44" t="str">
        <f>IF(AND(FF14&lt;&gt;"",FF14&lt;&gt;""),CHAR(34)&amp;"WHRENO"&amp;CHAR(34)&amp;",","")</f>
        <v/>
      </c>
      <c r="FQ14" s="44" t="str">
        <f>IF(LEN(BF14)=3,CHAR(34)&amp;"001"&amp;BF14&amp;CHAR(34)&amp;",","")</f>
        <v>"001BLU",</v>
      </c>
      <c r="FR14" s="44" t="str">
        <f>IF(LEN(BG14)=3,CHAR(34)&amp;"002"&amp;BG14&amp;CHAR(34)&amp;",","")</f>
        <v>"002WHI",</v>
      </c>
      <c r="FS14" s="44" t="str">
        <f>IF(LEN(BH14)=3,CHAR(34)&amp;"003"&amp;BH14&amp;CHAR(34)&amp;",","")</f>
        <v>"003GRE",</v>
      </c>
      <c r="FT14" s="44" t="str">
        <f>CHAR(34)&amp;"myr"&amp;BD14&amp;CHAR(34)&amp;","</f>
        <v>"myrWHI",</v>
      </c>
      <c r="FU14" s="44" t="str">
        <f>IF(AY14="y",CHAR(34)&amp;"island"&amp;CHAR(34)&amp;",","")</f>
        <v/>
      </c>
      <c r="FV14" s="44" t="str">
        <f>IF(BZ14="y",CHAR(34)&amp;"landlo"&amp;CHAR(34)&amp;",","")</f>
        <v/>
      </c>
      <c r="FW14" s="44" t="str">
        <f>IF(CA14="y",CHAR(34)&amp;"eunion"&amp;CHAR(34)&amp;",","")</f>
        <v/>
      </c>
      <c r="FX14" s="44" t="str">
        <f>SUBSTITUTE(IFERROR(SEARCH("[",A14),IFERROR(IF(AND(CA14&lt;&gt;"y",SEARCH("Europe",R14)&gt;0),CHAR(34)&amp;"noeuni"&amp;CHAR(34)&amp;",",""),"")),"1","")</f>
        <v/>
      </c>
      <c r="FY14" s="44" t="str">
        <f>IFERROR(IF(SEARCH("Arabic",CB14)&gt;0,CHAR(34)&amp;"arabic"&amp;CHAR(34)&amp;",",""),"")</f>
        <v/>
      </c>
      <c r="FZ14" s="44" t="str">
        <f>IFERROR(IF(SEARCH("English",CB14)&gt;0,CHAR(34)&amp;"englis"&amp;CHAR(34)&amp;",",""),"")</f>
        <v/>
      </c>
      <c r="GA14" s="44" t="str">
        <f>IFERROR(IF(SEARCH("French",CB14)&gt;0,CHAR(34)&amp;"french"&amp;CHAR(34)&amp;",",""),"")</f>
        <v/>
      </c>
      <c r="GB14" s="44" t="str">
        <f>IFERROR(IF(SEARCH("Spanish",CB14)&gt;0,CHAR(34)&amp;"spanis"&amp;CHAR(34)&amp;",",""),"")</f>
        <v/>
      </c>
      <c r="GC14" s="44" t="str">
        <f>IFERROR(IF(SEARCH("Portuguese",CB14)&gt;0,CHAR(34)&amp;"portug"&amp;CHAR(34)&amp;",",""),"")</f>
        <v/>
      </c>
      <c r="GD14" s="44" t="str">
        <f>IFERROR(IF(SEARCH("German",CB14)&gt;0,CHAR(34)&amp;"german"&amp;CHAR(34)&amp;",",""),"")</f>
        <v/>
      </c>
      <c r="GE14" s="44" t="str">
        <f>IFERROR(IF(SEARCH("Dutch",CB14)&gt;0,CHAR(34)&amp;"dutchs"&amp;CHAR(34)&amp;",",""),"")</f>
        <v/>
      </c>
      <c r="GF14" s="44" t="str">
        <f>IFERROR(IF(SEARCH("Histor",AU14)&gt;0,CHAR(34)&amp;"histor"&amp;CHAR(34)&amp;",",""),"")</f>
        <v/>
      </c>
      <c r="GG14" s="44" t="str">
        <f>IF(BU14="y",CHAR(34)&amp;"unjack"&amp;CHAR(34)&amp;",","")</f>
        <v/>
      </c>
      <c r="GH14" s="44" t="str">
        <f>IF(CD14=1,CHAR(34)&amp;"southc"&amp;CHAR(34)&amp;",","")</f>
        <v/>
      </c>
      <c r="GI14" s="44" t="str">
        <f>IF(CE14=1,CHAR(34)&amp;"hasmap"&amp;CHAR(34)&amp;",","")</f>
        <v/>
      </c>
      <c r="GJ14" s="44" t="str">
        <f>IF(CP14="y",CHAR(34)&amp;CP$1&amp;CHAR(34)&amp;",","")</f>
        <v/>
      </c>
      <c r="GK14" s="44" t="str">
        <f>IF(GJ14="",CHAR(34)&amp;"HasSta"&amp;CHAR(34)&amp;",","")</f>
        <v>"HasSta",</v>
      </c>
      <c r="GL14" s="44" t="str">
        <f>IF(CQ14="y",CHAR(34)&amp;CQ$1&amp;CHAR(34)&amp;",","")</f>
        <v/>
      </c>
      <c r="GM14" s="44" t="str">
        <f>IF(CR14="y",CHAR(34)&amp;CR$1&amp;CHAR(34)&amp;",","")</f>
        <v/>
      </c>
      <c r="GN14" s="44" t="str">
        <f>IF(CS14="y",CHAR(34)&amp;CS$1&amp;CHAR(34)&amp;",","")</f>
        <v>"3+Star",</v>
      </c>
      <c r="GP14" s="44" t="str">
        <f>CHAR(34)&amp;AU14&amp;CHAR(34)</f>
        <v>"Province"</v>
      </c>
      <c r="GS14" s="44" t="str">
        <f>SUBSTITUTE("["&amp;_xlfn.CONCAT(CW14:GN14)&amp;"]",",]","]")</f>
        <v>["4Color","words2","exact2","lets08","startR","year00","allhor","3Bands","Horizo","Circle","Canton","staWHI","NO_RED","NO_YEL","001BLU","002WHI","003GRE","myrWHI","HasSta","3+Star"]</v>
      </c>
      <c r="GT14" s="44" t="str">
        <f>IF(BL14&lt;&gt;"",CHAR(34)&amp;"cl_"&amp;BL14&amp;CHAR(34)&amp;",","")</f>
        <v>"cl_BLA",</v>
      </c>
      <c r="GU14" s="44" t="str">
        <f>IF(BM14&lt;&gt;"",CHAR(34)&amp;"cl_"&amp;BM14&amp;CHAR(34)&amp;",","")</f>
        <v>"cl_BLU",</v>
      </c>
      <c r="GV14" s="44" t="str">
        <f>IF(BN14&lt;&gt;"",CHAR(34)&amp;"cl_"&amp;BN14&amp;CHAR(34)&amp;",","")</f>
        <v>"cl_WHI",</v>
      </c>
      <c r="GW14" s="44" t="str">
        <f>IF(BO14&lt;&gt;"",CHAR(34)&amp;"cl_"&amp;BO14&amp;CHAR(34)&amp;",","")</f>
        <v>"cl_GRE",</v>
      </c>
      <c r="GX14" s="44" t="str">
        <f>IF(BP14&lt;&gt;"",CHAR(34)&amp;"cl_"&amp;BP14&amp;CHAR(34)&amp;",","")</f>
        <v/>
      </c>
      <c r="GY14" s="44" t="str">
        <f>IF(BQ14&lt;&gt;"",CHAR(34)&amp;"cl_"&amp;BQ14&amp;CHAR(34)&amp;",","")</f>
        <v/>
      </c>
      <c r="GZ14" s="44" t="str">
        <f>IF(BR14&lt;&gt;"",CHAR(34)&amp;"cl_"&amp;BR14&amp;CHAR(34)&amp;",","")</f>
        <v/>
      </c>
      <c r="HA14" s="44" t="str">
        <f>IF(BS14&lt;&gt;"",CHAR(34)&amp;"cl_"&amp;BS14&amp;CHAR(34)&amp;",","")</f>
        <v/>
      </c>
      <c r="HB14" s="44" t="str">
        <f>IF(BT14&lt;&gt;"",CHAR(34)&amp;"cl_"&amp;BT14&amp;CHAR(34)&amp;",","")</f>
        <v/>
      </c>
      <c r="HC14" s="44" t="str">
        <f>SUBSTITUTE("["&amp;_xlfn.CONCAT(GT14:HB14)&amp;"]",",]","]")</f>
        <v>["cl_BLA","cl_BLU","cl_WHI","cl_GRE"]</v>
      </c>
      <c r="HE14" s="64"/>
      <c r="HF14" s="65" t="str">
        <f>"{couname:"&amp;CT14&amp;(IF(HK14&lt;&gt;"",",subtype:"&amp;CHAR(34)&amp;HK14&amp;CHAR(34),""))&amp;",year:"&amp;HJ14&amp;",region:"&amp;CU14&amp;",Colors:"&amp;HC14&amp;",Items:"&amp;GS14&amp;",Flag:"&amp;CV14&amp;",HDFlag:"&amp;CHAR(34)&amp;E14&amp;CHAR(34)&amp;",type:"&amp;GP14&amp;", describe: "&amp;HH14&amp;", isnew:"&amp;CHAR(34)&amp;F14&amp;CHAR(34)&amp;", links: "&amp;HL14&amp;"},"</f>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links: "https://es.wikipedia.org/wiki/Bandera_de_la_provincia_del_Río_Negro"},</v>
      </c>
      <c r="HG14" s="66" t="str">
        <f>"{couname:"&amp;CT14&amp;(IF(HK14&lt;&gt;"",",subtype:"&amp;CHAR(34)&amp;HK14&amp;CHAR(34),""))&amp;",year:"&amp;HJ14&amp;",region:"&amp;CU14&amp;",Colors:"&amp;HC14&amp;",Items:"&amp;GS14&amp;",Flag:"&amp;CV14&amp;",HDFlag:"&amp;CHAR(34)&amp;E14&amp;CHAR(34)&amp;",type:"&amp;GP14&amp;", describe: "&amp;HI14&amp;", links: "&amp;HL14&amp;"},"</f>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links: "https://es.wikipedia.org/wiki/Bandera_de_la_provincia_del_Río_Negro"},</v>
      </c>
      <c r="HH14" s="44" t="str">
        <f>IF(P14&lt;&gt;"",CHAR(34)&amp;"\n"&amp;P14&amp;CHAR(34),CHAR(34)&amp;CHAR(34))</f>
        <v>"\nAccording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v>
      </c>
      <c r="HI14" s="44" t="str">
        <f>IF(J14=0,CHAR(34)&amp;CHAR(34),HH14)</f>
        <v>"\nAccording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v>
      </c>
      <c r="HJ14" s="44" t="str">
        <f>CHAR(34)&amp;O14&amp;CHAR(34)</f>
        <v>"2009 "</v>
      </c>
      <c r="HL14" s="44" t="str">
        <f>CHAR(34)&amp;I14&amp;CHAR(34)</f>
        <v>"https://es.wikipedia.org/wiki/Bandera_de_la_provincia_del_Río_Negro"</v>
      </c>
      <c r="HM14" s="65"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 "links": "https://es.wikipedia.org/wiki/Bandera_de_la_provincia_del_Río_Negro"},</v>
      </c>
      <c r="HN14" s="67"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 "links": "https://es.wikipedia.org/wiki/Bandera_de_la_provincia_del_Río_Negro"},</v>
      </c>
      <c r="HO14" s="71"/>
      <c r="HP14" s="44" t="str" cm="1">
        <f t="array" ref="HP14">IF(_xlfn.TEXTJOIN(", ", TRUE, IF(ISNUMBER(SEARCH("BLA", BL14:BT14)), COLUMN(BL14:BT14) - COLUMN(BL14) + 1, ""))&lt;&gt;"","BLA","")</f>
        <v>BLA</v>
      </c>
      <c r="HQ14" s="44" t="str" cm="1">
        <f t="array" ref="HQ14">IF(_xlfn.TEXTJOIN(", ", TRUE, IF(ISNUMBER(SEARCH("BLU", BL14:BT14)), COLUMN(BL14:BT14) - COLUMN(BL14) + 1, ""))&lt;&gt;"","BLU","")</f>
        <v>BLU</v>
      </c>
      <c r="HR14" s="44" t="str" cm="1">
        <f t="array" ref="HR14">IF(_xlfn.TEXTJOIN(", ", TRUE, IF(ISNUMBER(SEARCH("GRE", BL14:BT14)), COLUMN(BL14:BT14) - COLUMN(BL14) + 1, ""))&lt;&gt;"","GRE","")</f>
        <v>GRE</v>
      </c>
      <c r="HS14" s="44" t="str" cm="1">
        <f t="array" ref="HS14">IF(_xlfn.TEXTJOIN(", ", TRUE, IF(ISNUMBER(SEARCH("RED", BL14:BT14)), COLUMN(BL14:BT14) - COLUMN(BL14) + 1, ""))&lt;&gt;"","RED","")</f>
        <v/>
      </c>
      <c r="HT14" s="44" t="str" cm="1">
        <f t="array" ref="HT14">IF(_xlfn.TEXTJOIN(", ", TRUE, IF(ISNUMBER(SEARCH("YEL", BL14:BT14)), COLUMN(BL14:BT14) - COLUMN(BL14) + 1, ""))&lt;&gt;"","YEL","")</f>
        <v/>
      </c>
      <c r="HU14" s="44" t="str" cm="1">
        <f t="array" ref="HU14">IF(_xlfn.TEXTJOIN(", ", TRUE, IF(ISNUMBER(SEARCH("ORA", BL14:BT14)), COLUMN(BL14:BT14) - COLUMN(BL14) + 1, ""))&lt;&gt;"","ORA","")</f>
        <v/>
      </c>
      <c r="HV14" s="44" t="str" cm="1">
        <f t="array" ref="HV14">IF(_xlfn.TEXTJOIN(", ", TRUE, IF(ISNUMBER(SEARCH("BRO", BL14:BT14)), COLUMN(BL14:BT14) - COLUMN(BL14) + 1, ""))&lt;&gt;"","BRO","")</f>
        <v/>
      </c>
      <c r="HW14" s="44" t="str" cm="1">
        <f t="array" ref="HW14">IF(_xlfn.TEXTJOIN(", ", TRUE, IF(ISNUMBER(SEARCH("PUR", BL14:BT14)), COLUMN(BL14:BT14) - COLUMN(BL14) + 1, ""))&lt;&gt;"","PUR","")</f>
        <v/>
      </c>
      <c r="HX14" s="44" t="str" cm="1">
        <f t="array" ref="HX14">IF(_xlfn.TEXTJOIN(", ", TRUE, IF(ISNUMBER(SEARCH("WHI", BL14:BT14)), COLUMN(BL14:BT14) - COLUMN(BL14) + 1, ""))&lt;&gt;"","WHI","")</f>
        <v>WHI</v>
      </c>
      <c r="HY14" s="72"/>
      <c r="HZ14" s="72"/>
      <c r="IA14" s="5"/>
      <c r="IB14" s="5"/>
      <c r="IC14" s="68"/>
      <c r="ID14" s="68"/>
      <c r="IE14" s="68"/>
      <c r="IF14" s="68"/>
      <c r="IG14" s="68"/>
      <c r="IH14" s="68"/>
      <c r="II14" s="68"/>
      <c r="IJ14" s="68"/>
      <c r="IK14" s="68"/>
      <c r="IL14" s="44">
        <f>SUM(IC14:IK14)</f>
        <v>0</v>
      </c>
      <c r="IM14" s="42">
        <f>COUNTIF(IC14:IK14,"&gt;0")-CG14</f>
        <v>-4</v>
      </c>
      <c r="IN14" s="69" t="str">
        <f>"http://mkweb.bcgsc.ca/color-summarizer/?url="&amp;D14&amp;"&amp;precision=low&amp;num_clusters="&amp;CG14&amp;"&amp;text=1"</f>
        <v>http://mkweb.bcgsc.ca/color-summarizer/?url=https://upload.wikimedia.org/wikipedia/commons/thumb/5/5d/Bandera_de_la_Provincia_del_R%C3%ADo_Negro.svg/320px-Bandera_de_la_Provincia_del_R%C3%ADo_Negro.svg.png&amp;precision=low&amp;num_clusters=4&amp;text=1</v>
      </c>
      <c r="IO14" s="44" t="str">
        <f>IF(HP14&lt;&gt;"",CHAR(34)&amp;"black"&amp;CHAR(34),"")</f>
        <v>"black"</v>
      </c>
      <c r="IP14" s="44" t="str">
        <f>IF(HQ14&lt;&gt;"",CHAR(34)&amp;"blue"&amp;CHAR(34),"")</f>
        <v>"blue"</v>
      </c>
      <c r="IQ14" s="44" t="str">
        <f>IF(HR14&lt;&gt;"",CHAR(34)&amp;"green"&amp;CHAR(34),"")</f>
        <v>"green"</v>
      </c>
      <c r="IR14" s="44" t="str">
        <f>IF(HS14&lt;&gt;"",CHAR(34)&amp;"red"&amp;CHAR(34),"")</f>
        <v/>
      </c>
      <c r="IS14" s="44" t="str">
        <f>IF(HT14&lt;&gt;"",CHAR(34)&amp;"yellow"&amp;CHAR(34),"")</f>
        <v/>
      </c>
      <c r="IT14" s="44" t="str">
        <f>IF(HU14&lt;&gt;"",CHAR(34)&amp;"orange"&amp;CHAR(34),"")</f>
        <v/>
      </c>
      <c r="IU14" s="44" t="str">
        <f>IF(HV14&lt;&gt;"",CHAR(34)&amp;"brown"&amp;CHAR(34),"")</f>
        <v/>
      </c>
      <c r="IV14" s="44" t="str">
        <f>IF(HW14&lt;&gt;"",CHAR(34)&amp;"purple"&amp;CHAR(34),"")</f>
        <v/>
      </c>
      <c r="IW14" s="44" t="str">
        <f>IF(HX14&lt;&gt;"",CHAR(34)&amp;"white"&amp;CHAR(34),"")</f>
        <v>"white"</v>
      </c>
      <c r="IX14" s="44" t="str">
        <f>"{"&amp;CHAR(34)&amp;"url"&amp;CHAR(34)&amp;":"&amp;CHAR(34)&amp;IN14&amp;CHAR(34)&amp;","&amp;CHAR(34)&amp;"name"&amp;CHAR(34)&amp;":"&amp;CHAR(34)&amp;A14&amp;CHAR(34)&amp;"},"</f>
        <v>{"url":"http://mkweb.bcgsc.ca/color-summarizer/?url=https://upload.wikimedia.org/wikipedia/commons/thumb/5/5d/Bandera_de_la_Provincia_del_R%C3%ADo_Negro.svg/320px-Bandera_de_la_Provincia_del_R%C3%ADo_Negro.svg.png&amp;precision=low&amp;num_clusters=4&amp;text=1","name":"[ARG] Rio Negro"},</v>
      </c>
      <c r="IY14" s="44">
        <v>286</v>
      </c>
    </row>
    <row r="15" spans="1:259" s="44" customFormat="1" ht="38.4" customHeight="1" thickBot="1" x14ac:dyDescent="0.35">
      <c r="A15" s="38" t="s">
        <v>530</v>
      </c>
      <c r="B15" s="83"/>
      <c r="C15" s="39">
        <v>2</v>
      </c>
      <c r="D15" s="70" t="s">
        <v>531</v>
      </c>
      <c r="E15" s="40" t="s">
        <v>532</v>
      </c>
      <c r="F15" s="41" t="s">
        <v>163</v>
      </c>
      <c r="G15" s="42">
        <f>COUNTIF($A$1:$A$8405,A15)</f>
        <v>1</v>
      </c>
      <c r="H15" s="43"/>
      <c r="I15" s="59" t="s">
        <v>533</v>
      </c>
      <c r="J15" s="44" t="str">
        <f>""</f>
        <v/>
      </c>
      <c r="K15" s="45"/>
      <c r="L15" s="46"/>
      <c r="M15" s="46"/>
      <c r="N15" s="47"/>
      <c r="O15" s="74">
        <v>1997</v>
      </c>
      <c r="P15" s="48" t="s">
        <v>534</v>
      </c>
      <c r="Q15" s="73">
        <v>1</v>
      </c>
      <c r="R15" s="49" t="s">
        <v>177</v>
      </c>
      <c r="S15" s="50">
        <v>5</v>
      </c>
      <c r="T15" s="51" t="s">
        <v>164</v>
      </c>
      <c r="U15" s="52" t="s">
        <v>164</v>
      </c>
      <c r="V15" s="52" t="s">
        <v>165</v>
      </c>
      <c r="W15" s="52" t="s">
        <v>164</v>
      </c>
      <c r="X15" s="52" t="s">
        <v>165</v>
      </c>
      <c r="Y15" s="52" t="s">
        <v>164</v>
      </c>
      <c r="Z15" s="52" t="s">
        <v>164</v>
      </c>
      <c r="AA15" s="52" t="s">
        <v>164</v>
      </c>
      <c r="AB15" s="52" t="s">
        <v>164</v>
      </c>
      <c r="AC15" s="52" t="s">
        <v>164</v>
      </c>
      <c r="AD15" s="52" t="s">
        <v>165</v>
      </c>
      <c r="AE15" s="52" t="s">
        <v>164</v>
      </c>
      <c r="AF15" s="53" t="s">
        <v>164</v>
      </c>
      <c r="AG15" s="53" t="s">
        <v>164</v>
      </c>
      <c r="AH15" s="53" t="s">
        <v>165</v>
      </c>
      <c r="AI15" s="53" t="s">
        <v>164</v>
      </c>
      <c r="AJ15" s="53" t="s">
        <v>164</v>
      </c>
      <c r="AK15" s="53" t="s">
        <v>164</v>
      </c>
      <c r="AL15" s="53" t="s">
        <v>164</v>
      </c>
      <c r="AM15" s="53" t="s">
        <v>164</v>
      </c>
      <c r="AN15" s="53" t="s">
        <v>165</v>
      </c>
      <c r="AO15" s="53" t="s">
        <v>164</v>
      </c>
      <c r="AP15" s="53" t="s">
        <v>164</v>
      </c>
      <c r="AQ15" s="53" t="s">
        <v>164</v>
      </c>
      <c r="AR15" s="53" t="s">
        <v>164</v>
      </c>
      <c r="AS15" s="53" t="s">
        <v>164</v>
      </c>
      <c r="AT15" s="54">
        <v>24</v>
      </c>
      <c r="AU15" s="53" t="s">
        <v>284</v>
      </c>
      <c r="AV15" s="53" t="str">
        <f>IF(LEFT(A15,1)="[",LEFT(A15,5)&amp;AU15&amp;A15,"")</f>
        <v>[ARG]Province[ARG] Salta</v>
      </c>
      <c r="AW15" s="53" t="str">
        <f>C15&amp;A15</f>
        <v>2[ARG] Salta</v>
      </c>
      <c r="AX15" s="55"/>
      <c r="AY15" s="55"/>
      <c r="AZ15" s="56" t="s">
        <v>155</v>
      </c>
      <c r="BA15" s="56" t="s">
        <v>155</v>
      </c>
      <c r="BB15" s="56"/>
      <c r="BC15" s="57"/>
      <c r="BD15" s="58" t="s">
        <v>154</v>
      </c>
      <c r="BE15" s="59"/>
      <c r="BF15" s="58" t="s">
        <v>154</v>
      </c>
      <c r="BG15" s="58" t="s">
        <v>154</v>
      </c>
      <c r="BH15" s="58" t="s">
        <v>154</v>
      </c>
      <c r="BI15" s="58"/>
      <c r="BJ15" s="58"/>
      <c r="BK15" s="59"/>
      <c r="BL15" s="58" t="s">
        <v>151</v>
      </c>
      <c r="BM15" s="58" t="s">
        <v>152</v>
      </c>
      <c r="BN15" s="58" t="s">
        <v>234</v>
      </c>
      <c r="BO15" s="58" t="s">
        <v>154</v>
      </c>
      <c r="BP15" s="58" t="s">
        <v>155</v>
      </c>
      <c r="BQ15" s="58" t="s">
        <v>234</v>
      </c>
      <c r="BR15" s="58" t="s">
        <v>234</v>
      </c>
      <c r="BS15" s="58" t="s">
        <v>234</v>
      </c>
      <c r="BT15" s="58" t="s">
        <v>159</v>
      </c>
      <c r="BU15" s="60"/>
      <c r="BV15" s="61"/>
      <c r="BW15" s="61">
        <v>0</v>
      </c>
      <c r="BX15" s="59"/>
      <c r="CB15" s="5"/>
      <c r="CC15" s="5"/>
      <c r="CD15" s="62">
        <v>0</v>
      </c>
      <c r="CE15" s="62">
        <v>0</v>
      </c>
      <c r="CF15" s="62" t="e">
        <f>COUNTIF([1]Sheet7!$B$2:'[1]Sheet7'!$B$100,Main!#REF!)</f>
        <v>#REF!</v>
      </c>
      <c r="CG15" s="75" cm="1">
        <f t="array" ref="CG15">SUMPRODUCT(--(LEN(TRIM(BL15:BT15))&gt;0))</f>
        <v>5</v>
      </c>
      <c r="CH15" s="53" t="str">
        <f>IF(CG15=2,"y","n")</f>
        <v>n</v>
      </c>
      <c r="CI15" s="53" t="str">
        <f>IF(CG15=3,"y","n")</f>
        <v>n</v>
      </c>
      <c r="CJ15" s="53" t="str">
        <f>IF(CG15=4,"y","n")</f>
        <v>n</v>
      </c>
      <c r="CK15" s="53" t="str">
        <f>IF(CG15&gt;4,"y","n")</f>
        <v>y</v>
      </c>
      <c r="CL15" s="53" t="str">
        <f>IF(S15=0,"y","n")</f>
        <v>n</v>
      </c>
      <c r="CM15" s="53" t="str">
        <f>IF(S15=2,"y","n")</f>
        <v>n</v>
      </c>
      <c r="CN15" s="53" t="str">
        <f>IF(S15=3,"y","n")</f>
        <v>n</v>
      </c>
      <c r="CO15" s="53" t="str">
        <f>IF(S15&gt;=4,"y","n")</f>
        <v>y</v>
      </c>
      <c r="CP15" s="53" t="str">
        <f>IF(AT15=0,"y","n")</f>
        <v>n</v>
      </c>
      <c r="CQ15" s="53" t="str">
        <f>IF(AT15=1,"y","n")</f>
        <v>n</v>
      </c>
      <c r="CR15" s="53" t="str">
        <f>IF(AT15=2,"y","n")</f>
        <v>n</v>
      </c>
      <c r="CS15" s="53" t="str">
        <f>IF(AT15&gt;=3,"y","n")</f>
        <v>y</v>
      </c>
      <c r="CT15" s="38" t="str">
        <f>CHAR(34)&amp;A15&amp;CHAR(34)</f>
        <v>"[ARG] Salta"</v>
      </c>
      <c r="CU15" s="63" t="str">
        <f>CHAR(34)&amp;"rgn_"&amp;R15&amp;CHAR(34)</f>
        <v>"rgn_South America"</v>
      </c>
      <c r="CV15" s="44" t="str">
        <f>CHAR(34)&amp;D15&amp;CHAR(34)</f>
        <v>"https://upload.wikimedia.org/wikipedia/commons/thumb/6/6a/Bandera_de_la_Provincia_de_Salta.svg/320px-Bandera_de_la_Provincia_de_Salta.svg.png"</v>
      </c>
      <c r="CW15" s="44" t="str">
        <f>IF(CH15="y",CHAR(34)&amp;CH$1&amp;CHAR(34)&amp;",","")</f>
        <v/>
      </c>
      <c r="CX15" s="44" t="str">
        <f>IF(CI15="y",CHAR(34)&amp;CI$1&amp;CHAR(34)&amp;",","")</f>
        <v/>
      </c>
      <c r="CY15" s="44" t="str">
        <f>IF(CJ15="y",CHAR(34)&amp;CJ$1&amp;CHAR(34)&amp;",","")</f>
        <v/>
      </c>
      <c r="CZ15" s="44" t="str">
        <f>IF(CK15="y",CHAR(34)&amp;CK$1&amp;CHAR(34)&amp;",","")</f>
        <v>"5+Colo",</v>
      </c>
      <c r="DA15" s="44" t="str">
        <f>IF(Q15&gt;1,CHAR(34)&amp;"words2"&amp;CHAR(34)&amp;",","")</f>
        <v/>
      </c>
      <c r="DB15" s="44" t="str">
        <f>IF(Q15&gt;2,CHAR(34)&amp;"words3"&amp;CHAR(34)&amp;",","")</f>
        <v/>
      </c>
      <c r="DD15" s="44" t="str">
        <f>IF(LEN(CHAR(34)&amp;"lets"&amp;LEN(SUBSTITUTE(SUBSTITUTE(IFERROR(TRIM(SUBSTITUTE(A15,MID(A15,FIND("[",A15),FIND("]",A15)-FIND("[",A15)+1),"")),A15)," ",""),"-",""))&amp;CHAR(34)&amp;",")=9,CHAR(34)&amp;"lets"&amp;LEN(SUBSTITUTE(SUBSTITUTE(IFERROR(TRIM(SUBSTITUTE(A15,MID(A15,FIND("[",A15),FIND("]",A15)-FIND("[",A15)+1),"")),A15)," ",""),"-",""))&amp;CHAR(34)&amp;",",CHAR(34)&amp;"lets0"&amp;LEN(SUBSTITUTE(SUBSTITUTE(IFERROR(TRIM(SUBSTITUTE(A15,MID(A15,FIND("[",A15),FIND("]",A15)-FIND("[",A15)+1),"")),A15)," ",""),"-",""))&amp;CHAR(34)&amp;",")</f>
        <v>"lets05",</v>
      </c>
      <c r="DE15" s="44" t="str">
        <f>CHAR(34)&amp;"start"&amp;IFERROR(LEFT(SUBSTITUTE(A15,"["&amp;MID(A15,FIND("[",A15)+1,FIND("]",A15)-FIND("[",A15)-1)&amp;"] ",""),1),LEFT(A15,1))&amp;CHAR(34)&amp;","</f>
        <v>"startS",</v>
      </c>
      <c r="DF15" s="44" t="str">
        <f>IFERROR(IF(SEARCH("tan",A15)&gt;0,CHAR(34)&amp;"withtn"&amp;CHAR(34)&amp;",",""),"")</f>
        <v/>
      </c>
      <c r="DG15" s="44" t="str">
        <f>IFERROR(IF(SEARCH("q",A15)&gt;0,CHAR(34)&amp;"with_q"&amp;CHAR(34)&amp;",",""),"")</f>
        <v/>
      </c>
      <c r="DH15" s="44" t="str">
        <f>IFERROR(IF(SEARCH("v",A15)&gt;0,CHAR(34)&amp;"with_v"&amp;CHAR(34)&amp;",",""),"")</f>
        <v/>
      </c>
      <c r="DI15" s="44" t="str">
        <f>IFERROR(IF(SEARCH("w",A15)&gt;0,CHAR(34)&amp;"with_w"&amp;CHAR(34)&amp;",",""),"")</f>
        <v/>
      </c>
      <c r="DJ15" s="44" t="str">
        <f>IFERROR(IF(SEARCH("y",A15)&gt;0,CHAR(34)&amp;"with_y"&amp;CHAR(34)&amp;",",""),"")</f>
        <v/>
      </c>
      <c r="DK15" s="44" t="str">
        <f>IFERROR(IF(SEARCH("z",A15)&gt;0,CHAR(34)&amp;"with_z"&amp;CHAR(34)&amp;",",""),"")</f>
        <v/>
      </c>
      <c r="DL15" s="44" t="str">
        <f>IF(CG15=2, CHAR(34) &amp; _xlfn.TEXTJOIN("", TRUE, _xlfn._xlws.SORT(HP15:HX15)) &amp; CHAR(34) &amp; ",", "")</f>
        <v/>
      </c>
      <c r="DM15" s="44" t="str" cm="1">
        <f t="array" ref="DM15">IF(CG15=3,CHAR(34) &amp; _xlfn.TEXTJOIN("", TRUE, RIGHT(HP15:HX15, 2)) &amp; CHAR(34) &amp; ",", "")</f>
        <v/>
      </c>
      <c r="DN15" s="44" t="str">
        <f>IF(AND(ISNUMBER(SEARCH("18", O15)), ISERROR(SEARCH("1918", O15)), ISERROR(SEARCH("2018", O15))), CHAR(34) &amp; "year18" &amp; CHAR(34) &amp; ",", "")</f>
        <v/>
      </c>
      <c r="DO15" s="44" t="str">
        <f>IF(AND(ISNUMBER(SEARCH("19", O15)), ISERROR(SEARCH("1819", O15)),  ISERROR(SEARCH("1219", O15)),ISERROR(SEARCH("1119", O15)),ISERROR(SEARCH("1190", O15)),ISERROR(SEARCH("2019", O15))), CHAR(34) &amp; "year19" &amp; CHAR(34) &amp; ",", "")</f>
        <v>"year19",</v>
      </c>
      <c r="DP15" s="5" t="str">
        <f>IF(AND(ISNUMBER(SEARCH("20", O15)), ISERROR(SEARCH("1920", O15))), CHAR(34)&amp;"year00"&amp;CHAR(34)&amp;",", "")</f>
        <v/>
      </c>
      <c r="DQ15" s="5" t="str">
        <f>IF(CC15="y",CHAR(34)&amp;"soviet"&amp;CHAR(34)&amp;",","")</f>
        <v/>
      </c>
      <c r="DR15" s="5" t="str">
        <f>IF(BY15="y",CHAR(34)&amp;"dgband"&amp;CHAR(34)&amp;",","")</f>
        <v/>
      </c>
      <c r="DS15" s="5" t="str">
        <f>IF(W15="y",IF(AND(V15="n",BY15&lt;&gt;"y"),CHAR(34)&amp;"allver"&amp;CHAR(34)&amp;",",""),"")</f>
        <v/>
      </c>
      <c r="DT15" s="5" t="str">
        <f>IF(V15="y",IF(AND(W15="n",BY15&lt;&gt;"y"),CHAR(34)&amp;"allhor"&amp;CHAR(34)&amp;",",""),"")</f>
        <v>"allhor",</v>
      </c>
      <c r="DU15" s="5" t="str">
        <f>IF(BY15="y",IF(AND(W15="n",V15="n"),CHAR(34)&amp;"alldia"&amp;CHAR(34)&amp;",",""),"")</f>
        <v/>
      </c>
      <c r="DW15" s="44" t="str">
        <f>IF(CL15="y",CHAR(34)&amp;CL$1&amp;CHAR(34)&amp;",","")</f>
        <v/>
      </c>
      <c r="DX15" s="44" t="str">
        <f>IF(CM15="y",CHAR(34)&amp;CM$1&amp;CHAR(34)&amp;",","")</f>
        <v/>
      </c>
      <c r="DY15" s="44" t="str">
        <f>IF(CN15="y",CHAR(34)&amp;CN$1&amp;CHAR(34)&amp;",","")</f>
        <v/>
      </c>
      <c r="DZ15" s="44" t="str">
        <f>IF(CO15="y",CHAR(34)&amp;CO$1&amp;CHAR(34)&amp;",","")</f>
        <v>"4+Band",</v>
      </c>
      <c r="EA15" s="44" t="str">
        <f>IF(T15="y",CHAR(34)&amp;T$1&amp;CHAR(34)&amp;",","")</f>
        <v/>
      </c>
      <c r="EB15" s="44" t="str">
        <f>IF(U15="y",CHAR(34)&amp;U$1&amp;CHAR(34)&amp;",","")</f>
        <v/>
      </c>
      <c r="EC15" s="44" t="str">
        <f>IF(V15="y",CHAR(34)&amp;V$1&amp;CHAR(34)&amp;",","")</f>
        <v>"Horizo",</v>
      </c>
      <c r="ED15" s="44" t="str">
        <f>IF(W15="y",CHAR(34)&amp;W$1&amp;CHAR(34)&amp;",","")</f>
        <v/>
      </c>
      <c r="EE15" s="44" t="str">
        <f>IF(X15="y",CHAR(34)&amp;X$1&amp;CHAR(34)&amp;",","")</f>
        <v>"Circle",</v>
      </c>
      <c r="EF15" s="44" t="str">
        <f>IF(AND(Y15&lt;&gt;"n",Y15&lt;&gt;""),CHAR(34)&amp;Y$1&amp;CHAR(34)&amp;",","")</f>
        <v/>
      </c>
      <c r="EG15" s="44" t="str">
        <f>IF(Z15="y",CHAR(34)&amp;Z$1&amp;CHAR(34)&amp;",","")</f>
        <v/>
      </c>
      <c r="EH15" s="44" t="str">
        <f>IF(AA15="y",CHAR(34)&amp;AA$1&amp;CHAR(34)&amp;",","")</f>
        <v/>
      </c>
      <c r="EI15" s="44" t="str">
        <f>IF(AB15="y",CHAR(34)&amp;AB$1&amp;CHAR(34)&amp;",","")</f>
        <v/>
      </c>
      <c r="EJ15" s="44" t="str">
        <f>IF(AC15="y",CHAR(34)&amp;AC$1&amp;CHAR(34)&amp;",","")</f>
        <v/>
      </c>
      <c r="EK15" s="44" t="str">
        <f>IF(AD15="y",CHAR(34)&amp;AD$1&amp;CHAR(34)&amp;",","")</f>
        <v>"HasSun",</v>
      </c>
      <c r="EL15" s="44" t="str">
        <f>IF(AE15="y",CHAR(34)&amp;AE$1&amp;CHAR(34)&amp;",","")</f>
        <v/>
      </c>
      <c r="EM15" s="44" t="str">
        <f>IF(AF15="y",CHAR(34)&amp;AF$1&amp;CHAR(34)&amp;",","")</f>
        <v/>
      </c>
      <c r="EN15" s="44" t="str">
        <f>IF(AG15="y",CHAR(34)&amp;AG$1&amp;CHAR(34)&amp;",","")</f>
        <v/>
      </c>
      <c r="EO15" s="44" t="str">
        <f>IF(AH15="y",CHAR(34)&amp;AH$1&amp;CHAR(34)&amp;",","")</f>
        <v>"Center",</v>
      </c>
      <c r="EP15" s="44" t="str">
        <f>IF(AI15="y",CHAR(34)&amp;AI$1&amp;CHAR(34)&amp;",","")</f>
        <v/>
      </c>
      <c r="EQ15" s="44" t="str">
        <f>IF(AJ15="y",CHAR(34)&amp;AJ$1&amp;CHAR(34)&amp;",","")</f>
        <v/>
      </c>
      <c r="ER15" s="44" t="str">
        <f>IF(AK15="y",CHAR(34)&amp;AK$1&amp;CHAR(34)&amp;",","")</f>
        <v/>
      </c>
      <c r="ES15" s="44" t="str">
        <f>IF(AL15="y",CHAR(34)&amp;AL$1&amp;CHAR(34)&amp;",","")</f>
        <v/>
      </c>
      <c r="ET15" s="44" t="str">
        <f>IF(AM15="y",CHAR(34)&amp;AM$1&amp;CHAR(34)&amp;",","")</f>
        <v/>
      </c>
      <c r="EU15" s="44" t="str">
        <f>IF(AN15="y",CHAR(34)&amp;AN$1&amp;CHAR(34)&amp;",","")</f>
        <v>"Humans",</v>
      </c>
      <c r="EV15" s="44" t="str">
        <f>IF(AO15="y",CHAR(34)&amp;AO$1&amp;CHAR(34)&amp;",","")</f>
        <v/>
      </c>
      <c r="EW15" s="44" t="str">
        <f>IF(AP15="y",CHAR(34)&amp;AP$1&amp;CHAR(34)&amp;",","")</f>
        <v/>
      </c>
      <c r="EX15" s="44" t="str">
        <f>IF(AQ15="y",CHAR(34)&amp;AQ$1&amp;CHAR(34)&amp;",","")</f>
        <v/>
      </c>
      <c r="EY15" s="44" t="str">
        <f>IF(AR15="y",CHAR(34)&amp;AR$1&amp;CHAR(34)&amp;",","")</f>
        <v/>
      </c>
      <c r="EZ15" s="44" t="str">
        <f>IF(AS15="y",CHAR(34)&amp;AS$1&amp;CHAR(34)&amp;",","")</f>
        <v/>
      </c>
      <c r="FA15" s="44" t="str">
        <f>IF(AT15&gt;0,CHAR(34)&amp;"sta"&amp;AZ15&amp;CHAR(34)&amp;",","")</f>
        <v>"staYEL",</v>
      </c>
      <c r="FB15" s="44" t="str">
        <f>IF(AND(AT15&gt;0,BA15&lt;&gt;""),CHAR(34)&amp;"sta"&amp;BA15&amp;CHAR(34)&amp;",","")</f>
        <v>"staYEL",</v>
      </c>
      <c r="FD15" s="44" t="str">
        <f>IF(BV15="n",CHAR(34)&amp;"tcWHYE"&amp;CHAR(34)&amp;",",IF(BV15="y",CHAR(34)&amp;FD$1&amp;CHAR(34)&amp;",",""))</f>
        <v/>
      </c>
      <c r="FE15" s="44" t="str">
        <f>IF(COUNTIF(BL15:BT15,"BLU")=0,CHAR(34)&amp;"NO_BLU"&amp;CHAR(34)&amp;",", "")</f>
        <v/>
      </c>
      <c r="FF15" s="44" t="str">
        <f>IF(COUNTIF(BL15:BT15,"WHI")=0,CHAR(34)&amp;"NO_WHI"&amp;CHAR(34)&amp;",", "")</f>
        <v/>
      </c>
      <c r="FG15" s="44" t="str">
        <f>IF(COUNTIF(BL15:BT15,"RED")=0,CHAR(34)&amp;"NO_RED"&amp;CHAR(34)&amp;",", "")</f>
        <v/>
      </c>
      <c r="FH15" s="44" t="str">
        <f>IF(COUNTIF(BL15:BS15,"GRE")=0,CHAR(34)&amp;"NO_GRE"&amp;CHAR(34)&amp;",", "")</f>
        <v>"NO_GRE",</v>
      </c>
      <c r="FI15" s="44" t="str">
        <f>IF(COUNTIF(BL15:BT15,"YEL")=0,CHAR(34)&amp;"NO_YEL"&amp;CHAR(34)&amp;",", "")</f>
        <v/>
      </c>
      <c r="FJ15" s="44" t="str">
        <f>IF(COUNTIF(BL15:BT15,"BLA")=0,CHAR(34)&amp;"NO_BLA"&amp;CHAR(34)&amp;",", "")</f>
        <v/>
      </c>
      <c r="FK15" s="44" t="str">
        <f>IF(AND(FH15&lt;&gt;"",FF15&lt;&gt;""),CHAR(34)&amp;"WHGRNO"&amp;CHAR(34)&amp;",","")</f>
        <v/>
      </c>
      <c r="FL15" s="44" t="str">
        <f>IF(AND(FI15&lt;&gt;"",FF15&lt;&gt;""),CHAR(34)&amp;"WHYENO"&amp;CHAR(34)&amp;",","")</f>
        <v/>
      </c>
      <c r="FM15" s="44" t="str">
        <f>IF(AND(FJ15&lt;&gt;"",FF15&lt;&gt;""),CHAR(34)&amp;"BAWHNO"&amp;CHAR(34)&amp;",","")</f>
        <v/>
      </c>
      <c r="FN15" s="44" t="str">
        <f>IF(AND(FE15&lt;&gt;"",FF15&lt;&gt;""),CHAR(34)&amp;"BLWHNO"&amp;CHAR(34)&amp;",","")</f>
        <v/>
      </c>
      <c r="FO15" s="44" t="str">
        <f>IF(AND(FE15&lt;&gt;"",FG15&lt;&gt;""),CHAR(34)&amp;"BLRENO"&amp;CHAR(34)&amp;",","")</f>
        <v/>
      </c>
      <c r="FP15" s="44" t="str">
        <f>IF(AND(FF15&lt;&gt;"",FF15&lt;&gt;""),CHAR(34)&amp;"WHRENO"&amp;CHAR(34)&amp;",","")</f>
        <v/>
      </c>
      <c r="FQ15" s="44" t="str">
        <f>IF(LEN(BF15)=3,CHAR(34)&amp;"001"&amp;BF15&amp;CHAR(34)&amp;",","")</f>
        <v>"001RED",</v>
      </c>
      <c r="FR15" s="44" t="str">
        <f>IF(LEN(BG15)=3,CHAR(34)&amp;"002"&amp;BG15&amp;CHAR(34)&amp;",","")</f>
        <v>"002RED",</v>
      </c>
      <c r="FS15" s="44" t="str">
        <f>IF(LEN(BH15)=3,CHAR(34)&amp;"003"&amp;BH15&amp;CHAR(34)&amp;",","")</f>
        <v>"003RED",</v>
      </c>
      <c r="FT15" s="44" t="str">
        <f>CHAR(34)&amp;"myr"&amp;BD15&amp;CHAR(34)&amp;","</f>
        <v>"myrRED",</v>
      </c>
      <c r="FU15" s="44" t="str">
        <f>IF(AY15="y",CHAR(34)&amp;"island"&amp;CHAR(34)&amp;",","")</f>
        <v/>
      </c>
      <c r="FV15" s="44" t="str">
        <f>IF(BZ15="y",CHAR(34)&amp;"landlo"&amp;CHAR(34)&amp;",","")</f>
        <v/>
      </c>
      <c r="FW15" s="44" t="str">
        <f>IF(CA15="y",CHAR(34)&amp;"eunion"&amp;CHAR(34)&amp;",","")</f>
        <v/>
      </c>
      <c r="FY15" s="44" t="str">
        <f>IFERROR(IF(SEARCH("Arabic",CB15)&gt;0,CHAR(34)&amp;"arabic"&amp;CHAR(34)&amp;",",""),"")</f>
        <v/>
      </c>
      <c r="FZ15" s="44" t="str">
        <f>IFERROR(IF(SEARCH("English",CB15)&gt;0,CHAR(34)&amp;"englis"&amp;CHAR(34)&amp;",",""),"")</f>
        <v/>
      </c>
      <c r="GA15" s="44" t="str">
        <f>IFERROR(IF(SEARCH("French",CB15)&gt;0,CHAR(34)&amp;"french"&amp;CHAR(34)&amp;",",""),"")</f>
        <v/>
      </c>
      <c r="GB15" s="44" t="str">
        <f>IFERROR(IF(SEARCH("Spanish",CB15)&gt;0,CHAR(34)&amp;"spanis"&amp;CHAR(34)&amp;",",""),"")</f>
        <v/>
      </c>
      <c r="GE15" s="44" t="str">
        <f>IFERROR(IF(SEARCH("Dutch",CB15)&gt;0,CHAR(34)&amp;"dutchs"&amp;CHAR(34)&amp;",",""),"")</f>
        <v/>
      </c>
      <c r="GF15" s="44" t="str">
        <f>IFERROR(IF(SEARCH("Historical",AU15)&gt;0,CHAR(34)&amp;"histor"&amp;CHAR(34)&amp;",",""),"")</f>
        <v/>
      </c>
      <c r="GG15" s="44" t="str">
        <f>IF(BU15="y",CHAR(34)&amp;"unjack"&amp;CHAR(34)&amp;",","")</f>
        <v/>
      </c>
      <c r="GH15" s="44" t="str">
        <f>IF(CD15=1,CHAR(34)&amp;"southc"&amp;CHAR(34)&amp;",","")</f>
        <v/>
      </c>
      <c r="GI15" s="44" t="str">
        <f>IF(CE15=1,CHAR(34)&amp;"hasmap"&amp;CHAR(34)&amp;",","")</f>
        <v/>
      </c>
      <c r="GJ15" s="44" t="str">
        <f>IF(CP15="y",CHAR(34)&amp;CP$1&amp;CHAR(34)&amp;",","")</f>
        <v/>
      </c>
      <c r="GK15" s="44" t="str">
        <f>IF(GJ15="",CHAR(34)&amp;"HasSta"&amp;CHAR(34)&amp;",","")</f>
        <v>"HasSta",</v>
      </c>
      <c r="GL15" s="44" t="str">
        <f>IF(CQ15="y",CHAR(34)&amp;CQ$1&amp;CHAR(34)&amp;",","")</f>
        <v/>
      </c>
      <c r="GM15" s="44" t="str">
        <f>IF(CR15="y",CHAR(34)&amp;CR$1&amp;CHAR(34)&amp;",","")</f>
        <v/>
      </c>
      <c r="GN15" s="44" t="str">
        <f>IF(CS15="y",CHAR(34)&amp;CS$1&amp;CHAR(34)&amp;",","")</f>
        <v>"3+Star",</v>
      </c>
      <c r="GP15" s="44" t="str">
        <f>CHAR(34)&amp;AU15&amp;CHAR(34)</f>
        <v>"Province"</v>
      </c>
      <c r="GS15" s="44" t="str">
        <f>SUBSTITUTE("["&amp;_xlfn.CONCAT(CW15:GN15)&amp;"]",",]","]")</f>
        <v>["5+Colo","lets05","startS","year19","allhor","4+Band","Horizo","Circle","HasSun","Center","Humans","staYEL","staYEL","NO_GRE","001RED","002RED","003RED","myrRED","HasSta","3+Star"]</v>
      </c>
      <c r="GT15" s="44" t="str">
        <f>IF(BL15&lt;&gt;"",CHAR(34)&amp;"cl_"&amp;BL15&amp;CHAR(34)&amp;",","")</f>
        <v>"cl_BLA",</v>
      </c>
      <c r="GU15" s="44" t="str">
        <f>IF(BM15&lt;&gt;"",CHAR(34)&amp;"cl_"&amp;BM15&amp;CHAR(34)&amp;",","")</f>
        <v>"cl_BLU",</v>
      </c>
      <c r="GV15" s="44" t="str">
        <f>IF(BN15&lt;&gt;"",CHAR(34)&amp;"cl_"&amp;BN15&amp;CHAR(34)&amp;",","")</f>
        <v/>
      </c>
      <c r="GW15" s="44" t="str">
        <f>IF(BO15&lt;&gt;"",CHAR(34)&amp;"cl_"&amp;BO15&amp;CHAR(34)&amp;",","")</f>
        <v>"cl_RED",</v>
      </c>
      <c r="GX15" s="44" t="str">
        <f>IF(BP15&lt;&gt;"",CHAR(34)&amp;"cl_"&amp;BP15&amp;CHAR(34)&amp;",","")</f>
        <v>"cl_YEL",</v>
      </c>
      <c r="GY15" s="44" t="str">
        <f>IF(BQ15&lt;&gt;"",CHAR(34)&amp;"cl_"&amp;BQ15&amp;CHAR(34)&amp;",","")</f>
        <v/>
      </c>
      <c r="GZ15" s="44" t="str">
        <f>IF(BR15&lt;&gt;"",CHAR(34)&amp;"cl_"&amp;BR15&amp;CHAR(34)&amp;",","")</f>
        <v/>
      </c>
      <c r="HA15" s="44" t="str">
        <f>IF(BS15&lt;&gt;"",CHAR(34)&amp;"cl_"&amp;BS15&amp;CHAR(34)&amp;",","")</f>
        <v/>
      </c>
      <c r="HB15" s="44" t="str">
        <f>IF(BT15&lt;&gt;"",CHAR(34)&amp;"cl_"&amp;BT15&amp;CHAR(34)&amp;",","")</f>
        <v>"cl_WHI",</v>
      </c>
      <c r="HC15" s="44" t="str">
        <f>SUBSTITUTE("["&amp;_xlfn.CONCAT(GT15:HB15)&amp;"]",",]","]")</f>
        <v>["cl_BLA","cl_BLU","cl_RED","cl_YEL","cl_WHI"]</v>
      </c>
      <c r="HE15" s="64"/>
      <c r="HF15" s="65" t="str">
        <f>"{couname:"&amp;CT15&amp;(IF(HK15&lt;&gt;"",",subtype:"&amp;CHAR(34)&amp;HK15&amp;CHAR(34),""))&amp;",year:"&amp;HJ15&amp;",region:"&amp;CU15&amp;",Colors:"&amp;HC15&amp;",Items:"&amp;GS15&amp;",Flag:"&amp;CV15&amp;",HDFlag:"&amp;CHAR(34)&amp;E15&amp;CHAR(34)&amp;",type:"&amp;GP15&amp;", describe: "&amp;HH15&amp;", isnew:"&amp;CHAR(34)&amp;F15&amp;CHAR(34)&amp;", links: "&amp;HL15&amp;"},"</f>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links: "https://en.wikipedia.org/wiki/Flag_of_Salta"},</v>
      </c>
      <c r="HG15" s="66" t="str">
        <f>"{couname:"&amp;CT15&amp;(IF(HK15&lt;&gt;"",",subtype:"&amp;CHAR(34)&amp;HK15&amp;CHAR(34),""))&amp;",year:"&amp;HJ15&amp;",region:"&amp;CU15&amp;",Colors:"&amp;HC15&amp;",Items:"&amp;GS15&amp;",Flag:"&amp;CV15&amp;",HDFlag:"&amp;CHAR(34)&amp;E15&amp;CHAR(34)&amp;",type:"&amp;GP15&amp;", describe: "&amp;HI15&amp;", links: "&amp;HL15&amp;"},"</f>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links: "https://en.wikipedia.org/wiki/Flag_of_Salta"},</v>
      </c>
      <c r="HH15" s="44" t="str">
        <f>IF(P15&lt;&gt;"",CHAR(34)&amp;"\n"&amp;P15&amp;CHAR(34),CHAR(34)&amp;CHAR(34))</f>
        <v>"\nThe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v>
      </c>
      <c r="HI15" s="44" t="str">
        <f>IF(J15=0,CHAR(34)&amp;CHAR(34),HH15)</f>
        <v>"\nThe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v>
      </c>
      <c r="HJ15" s="44" t="str">
        <f>CHAR(34)&amp;O15&amp;CHAR(34)</f>
        <v>"1997"</v>
      </c>
      <c r="HL15" s="44" t="str">
        <f>CHAR(34)&amp;I15&amp;CHAR(34)</f>
        <v>"https://en.wikipedia.org/wiki/Flag_of_Salta"</v>
      </c>
      <c r="HM15" s="65"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"&amp;HH15&amp;", "&amp;CHAR(34)&amp;"isnew"&amp;CHAR(34)&amp;": "&amp;CHAR(34)&amp;F15&amp;CHAR(34)&amp;", "&amp;CHAR(34)&amp;"links"&amp;CHAR(34)&amp;": "&amp;HL15&amp;"},"</f>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 "links": "https://en.wikipedia.org/wiki/Flag_of_Salta"},</v>
      </c>
      <c r="HN15" s="67"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"&amp;HI15&amp;", "&amp;CHAR(34)&amp;"isnew"&amp;CHAR(34)&amp;": "&amp;CHAR(34)&amp;F15&amp;CHAR(34)&amp;", "&amp;CHAR(34)&amp;"links"&amp;CHAR(34)&amp;": "&amp;HL15&amp;"},"</f>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 "links": "https://en.wikipedia.org/wiki/Flag_of_Salta"},</v>
      </c>
      <c r="HO15" s="71">
        <v>45618</v>
      </c>
      <c r="HP15" s="44" t="str" cm="1">
        <f t="array" ref="HP15">IF(_xlfn.TEXTJOIN(", ", TRUE, IF(ISNUMBER(SEARCH("BLA", BL15:BT15)), COLUMN(BL15:BT15) - COLUMN(BL15) + 1, ""))&lt;&gt;"","BLA","")</f>
        <v>BLA</v>
      </c>
      <c r="HQ15" s="44" t="str" cm="1">
        <f t="array" ref="HQ15">IF(_xlfn.TEXTJOIN(", ", TRUE, IF(ISNUMBER(SEARCH("BLU", BL15:BT15)), COLUMN(BL15:BT15) - COLUMN(BL15) + 1, ""))&lt;&gt;"","BLU","")</f>
        <v>BLU</v>
      </c>
      <c r="HR15" s="44" t="str" cm="1">
        <f t="array" ref="HR15">IF(_xlfn.TEXTJOIN(", ", TRUE, IF(ISNUMBER(SEARCH("GRE", BL15:BT15)), COLUMN(BL15:BT15) - COLUMN(BL15) + 1, ""))&lt;&gt;"","GRE","")</f>
        <v/>
      </c>
      <c r="HS15" s="44" t="str" cm="1">
        <f t="array" ref="HS15">IF(_xlfn.TEXTJOIN(", ", TRUE, IF(ISNUMBER(SEARCH("RED", BL15:BT15)), COLUMN(BL15:BT15) - COLUMN(BL15) + 1, ""))&lt;&gt;"","RED","")</f>
        <v>RED</v>
      </c>
      <c r="HT15" s="44" t="str" cm="1">
        <f t="array" ref="HT15">IF(_xlfn.TEXTJOIN(", ", TRUE, IF(ISNUMBER(SEARCH("YEL", BL15:BT15)), COLUMN(BL15:BT15) - COLUMN(BL15) + 1, ""))&lt;&gt;"","YEL","")</f>
        <v>YEL</v>
      </c>
      <c r="HU15" s="44" t="str" cm="1">
        <f t="array" ref="HU15">IF(_xlfn.TEXTJOIN(", ", TRUE, IF(ISNUMBER(SEARCH("ORA", BL15:BT15)), COLUMN(BL15:BT15) - COLUMN(BL15) + 1, ""))&lt;&gt;"","ORA","")</f>
        <v/>
      </c>
      <c r="HV15" s="44" t="str" cm="1">
        <f t="array" ref="HV15">IF(_xlfn.TEXTJOIN(", ", TRUE, IF(ISNUMBER(SEARCH("BRO", BL15:BT15)), COLUMN(BL15:BT15) - COLUMN(BL15) + 1, ""))&lt;&gt;"","BRO","")</f>
        <v/>
      </c>
      <c r="HW15" s="44" t="str" cm="1">
        <f t="array" ref="HW15">IF(_xlfn.TEXTJOIN(", ", TRUE, IF(ISNUMBER(SEARCH("PUR", BL15:BT15)), COLUMN(BL15:BT15) - COLUMN(BL15) + 1, ""))&lt;&gt;"","PUR","")</f>
        <v/>
      </c>
      <c r="HX15" s="44" t="str" cm="1">
        <f t="array" ref="HX15">IF(_xlfn.TEXTJOIN(", ", TRUE, IF(ISNUMBER(SEARCH("WHI", BL15:BT15)), COLUMN(BL15:BT15) - COLUMN(BL15) + 1, ""))&lt;&gt;"","WHI","")</f>
        <v>WHI</v>
      </c>
      <c r="HY15" s="72"/>
      <c r="HZ15" s="72"/>
      <c r="IA15" s="5"/>
      <c r="IB15" s="5"/>
      <c r="IC15" s="68"/>
      <c r="ID15" s="68"/>
      <c r="IE15" s="68"/>
      <c r="IF15" s="68"/>
      <c r="IG15" s="68"/>
      <c r="IH15" s="68"/>
      <c r="II15" s="68"/>
      <c r="IJ15" s="68"/>
      <c r="IK15" s="68"/>
      <c r="IM15" s="42">
        <f>COUNTIF(IC15:IK15,"&gt;0")-CG15</f>
        <v>-5</v>
      </c>
      <c r="IN15" s="69" t="str">
        <f>"http://mkweb.bcgsc.ca/color-summarizer/?url="&amp;D15&amp;"&amp;precision=low&amp;num_clusters="&amp;CG15&amp;"&amp;text=1"</f>
        <v>http://mkweb.bcgsc.ca/color-summarizer/?url=https://upload.wikimedia.org/wikipedia/commons/thumb/6/6a/Bandera_de_la_Provincia_de_Salta.svg/320px-Bandera_de_la_Provincia_de_Salta.svg.png&amp;precision=low&amp;num_clusters=5&amp;text=1</v>
      </c>
      <c r="IO15" s="44" t="str">
        <f>IF(HP15&lt;&gt;"",CHAR(34)&amp;"black"&amp;CHAR(34),"")</f>
        <v>"black"</v>
      </c>
      <c r="IP15" s="44" t="str">
        <f>IF(HQ15&lt;&gt;"",CHAR(34)&amp;"blue"&amp;CHAR(34),"")</f>
        <v>"blue"</v>
      </c>
      <c r="IQ15" s="44" t="str">
        <f>IF(HR15&lt;&gt;"",CHAR(34)&amp;"green"&amp;CHAR(34),"")</f>
        <v/>
      </c>
      <c r="IR15" s="44" t="str">
        <f>IF(HS15&lt;&gt;"",CHAR(34)&amp;"red"&amp;CHAR(34),"")</f>
        <v>"red"</v>
      </c>
      <c r="IS15" s="44" t="str">
        <f>IF(HT15&lt;&gt;"",CHAR(34)&amp;"yellow"&amp;CHAR(34),"")</f>
        <v>"yellow"</v>
      </c>
      <c r="IT15" s="44" t="str">
        <f>IF(HU15&lt;&gt;"",CHAR(34)&amp;"orange"&amp;CHAR(34),"")</f>
        <v/>
      </c>
      <c r="IU15" s="44" t="str">
        <f>IF(HV15&lt;&gt;"",CHAR(34)&amp;"brown"&amp;CHAR(34),"")</f>
        <v/>
      </c>
      <c r="IV15" s="44" t="str">
        <f>IF(HW15&lt;&gt;"",CHAR(34)&amp;"purple"&amp;CHAR(34),"")</f>
        <v/>
      </c>
      <c r="IW15" s="44" t="str">
        <f>IF(HX15&lt;&gt;"",CHAR(34)&amp;"white"&amp;CHAR(34),"")</f>
        <v>"white"</v>
      </c>
      <c r="IX15" s="44" t="str">
        <f>"{"&amp;CHAR(34)&amp;"url"&amp;CHAR(34)&amp;":"&amp;CHAR(34)&amp;IN15&amp;CHAR(34)&amp;","&amp;CHAR(34)&amp;"name"&amp;CHAR(34)&amp;":"&amp;CHAR(34)&amp;A15&amp;CHAR(34)&amp;"},"</f>
        <v>{"url":"http://mkweb.bcgsc.ca/color-summarizer/?url=https://upload.wikimedia.org/wikipedia/commons/thumb/6/6a/Bandera_de_la_Provincia_de_Salta.svg/320px-Bandera_de_la_Provincia_de_Salta.svg.png&amp;precision=low&amp;num_clusters=5&amp;text=1","name":"[ARG] Salta"},</v>
      </c>
      <c r="IY15" s="44">
        <v>937</v>
      </c>
    </row>
    <row r="16" spans="1:259" s="44" customFormat="1" ht="38.4" customHeight="1" thickBot="1" x14ac:dyDescent="0.35">
      <c r="A16" s="38" t="s">
        <v>639</v>
      </c>
      <c r="B16" s="83"/>
      <c r="C16" s="39">
        <v>2</v>
      </c>
      <c r="D16" s="70" t="s">
        <v>640</v>
      </c>
      <c r="E16" s="40" t="s">
        <v>641</v>
      </c>
      <c r="F16" s="41" t="s">
        <v>163</v>
      </c>
      <c r="G16" s="42">
        <f>COUNTIF($A$1:$A$8405,A16)</f>
        <v>1</v>
      </c>
      <c r="H16" s="43"/>
      <c r="I16" s="59" t="s">
        <v>642</v>
      </c>
      <c r="J16" s="44" t="str">
        <f>""</f>
        <v/>
      </c>
      <c r="K16" s="45"/>
      <c r="L16" s="46"/>
      <c r="M16" s="46"/>
      <c r="N16" s="47"/>
      <c r="O16" s="74">
        <v>1988</v>
      </c>
      <c r="P16" s="48" t="s">
        <v>643</v>
      </c>
      <c r="Q16" s="73">
        <v>2</v>
      </c>
      <c r="R16" s="49" t="s">
        <v>177</v>
      </c>
      <c r="S16" s="50">
        <v>0</v>
      </c>
      <c r="T16" s="51" t="s">
        <v>164</v>
      </c>
      <c r="U16" s="52" t="s">
        <v>164</v>
      </c>
      <c r="V16" s="52" t="s">
        <v>164</v>
      </c>
      <c r="W16" s="52" t="s">
        <v>164</v>
      </c>
      <c r="X16" s="52" t="s">
        <v>165</v>
      </c>
      <c r="Y16" s="52" t="s">
        <v>165</v>
      </c>
      <c r="Z16" s="52" t="s">
        <v>164</v>
      </c>
      <c r="AA16" s="52" t="s">
        <v>165</v>
      </c>
      <c r="AB16" s="52" t="s">
        <v>164</v>
      </c>
      <c r="AC16" s="52" t="s">
        <v>164</v>
      </c>
      <c r="AD16" s="52" t="s">
        <v>165</v>
      </c>
      <c r="AE16" s="52" t="s">
        <v>164</v>
      </c>
      <c r="AF16" s="53" t="s">
        <v>164</v>
      </c>
      <c r="AG16" s="53" t="s">
        <v>164</v>
      </c>
      <c r="AH16" s="53" t="s">
        <v>165</v>
      </c>
      <c r="AI16" s="53" t="s">
        <v>164</v>
      </c>
      <c r="AJ16" s="53" t="s">
        <v>164</v>
      </c>
      <c r="AK16" s="53" t="s">
        <v>164</v>
      </c>
      <c r="AL16" s="53" t="s">
        <v>164</v>
      </c>
      <c r="AM16" s="53" t="s">
        <v>165</v>
      </c>
      <c r="AN16" s="53" t="s">
        <v>165</v>
      </c>
      <c r="AO16" s="53" t="s">
        <v>164</v>
      </c>
      <c r="AP16" s="53" t="s">
        <v>164</v>
      </c>
      <c r="AQ16" s="53" t="s">
        <v>164</v>
      </c>
      <c r="AR16" s="53" t="s">
        <v>164</v>
      </c>
      <c r="AS16" s="53" t="s">
        <v>164</v>
      </c>
      <c r="AT16" s="54">
        <v>0</v>
      </c>
      <c r="AU16" s="53" t="s">
        <v>284</v>
      </c>
      <c r="AV16" s="53" t="str">
        <f>IF(LEFT(A16,1)="[",LEFT(A16,5)&amp;AU16&amp;A16,"")</f>
        <v>[ARG]Province[ARG] San Luis</v>
      </c>
      <c r="AW16" s="53" t="str">
        <f>C16&amp;A16</f>
        <v>2[ARG] San Luis</v>
      </c>
      <c r="AX16" s="55"/>
      <c r="AY16" s="55"/>
      <c r="AZ16" s="56" t="s">
        <v>234</v>
      </c>
      <c r="BA16" s="56" t="s">
        <v>234</v>
      </c>
      <c r="BB16" s="56"/>
      <c r="BC16" s="57"/>
      <c r="BD16" s="58" t="s">
        <v>159</v>
      </c>
      <c r="BE16" s="59"/>
      <c r="BF16" s="58" t="s">
        <v>234</v>
      </c>
      <c r="BG16" s="58" t="s">
        <v>234</v>
      </c>
      <c r="BH16" s="58" t="s">
        <v>234</v>
      </c>
      <c r="BI16" s="58"/>
      <c r="BJ16" s="58"/>
      <c r="BK16" s="59"/>
      <c r="BL16" s="58" t="s">
        <v>234</v>
      </c>
      <c r="BM16" s="58" t="s">
        <v>152</v>
      </c>
      <c r="BN16" s="58" t="s">
        <v>153</v>
      </c>
      <c r="BO16" s="58" t="s">
        <v>234</v>
      </c>
      <c r="BP16" s="58" t="s">
        <v>155</v>
      </c>
      <c r="BQ16" s="58" t="s">
        <v>156</v>
      </c>
      <c r="BR16" s="58" t="s">
        <v>157</v>
      </c>
      <c r="BS16" s="58" t="s">
        <v>234</v>
      </c>
      <c r="BT16" s="58" t="s">
        <v>159</v>
      </c>
      <c r="BU16" s="60"/>
      <c r="BV16" s="61"/>
      <c r="BW16" s="61">
        <v>0</v>
      </c>
      <c r="BX16" s="59"/>
      <c r="CB16" s="5"/>
      <c r="CC16" s="5"/>
      <c r="CD16" s="62">
        <v>0</v>
      </c>
      <c r="CE16" s="62">
        <v>0</v>
      </c>
      <c r="CF16" s="62" t="e">
        <f>COUNTIF([1]Sheet7!$B$2:'[1]Sheet7'!$B$100,Main!#REF!)</f>
        <v>#REF!</v>
      </c>
      <c r="CG16" s="75" cm="1">
        <f t="array" ref="CG16">SUMPRODUCT(--(LEN(TRIM(BL16:BT16))&gt;0))</f>
        <v>6</v>
      </c>
      <c r="CH16" s="53" t="str">
        <f>IF(CG16=2,"y","n")</f>
        <v>n</v>
      </c>
      <c r="CI16" s="53" t="str">
        <f>IF(CG16=3,"y","n")</f>
        <v>n</v>
      </c>
      <c r="CJ16" s="53" t="str">
        <f>IF(CG16=4,"y","n")</f>
        <v>n</v>
      </c>
      <c r="CK16" s="53" t="str">
        <f>IF(CG16&gt;4,"y","n")</f>
        <v>y</v>
      </c>
      <c r="CL16" s="53" t="str">
        <f>IF(S16=0,"y","n")</f>
        <v>y</v>
      </c>
      <c r="CM16" s="53" t="str">
        <f>IF(S16=2,"y","n")</f>
        <v>n</v>
      </c>
      <c r="CN16" s="53" t="str">
        <f>IF(S16=3,"y","n")</f>
        <v>n</v>
      </c>
      <c r="CO16" s="53" t="str">
        <f>IF(S16&gt;=4,"y","n")</f>
        <v>n</v>
      </c>
      <c r="CP16" s="53" t="str">
        <f>IF(AT16=0,"y","n")</f>
        <v>y</v>
      </c>
      <c r="CQ16" s="53" t="str">
        <f>IF(AT16=1,"y","n")</f>
        <v>n</v>
      </c>
      <c r="CR16" s="53" t="str">
        <f>IF(AT16=2,"y","n")</f>
        <v>n</v>
      </c>
      <c r="CS16" s="53" t="str">
        <f>IF(AT16&gt;=3,"y","n")</f>
        <v>n</v>
      </c>
      <c r="CT16" s="38" t="str">
        <f>CHAR(34)&amp;A16&amp;CHAR(34)</f>
        <v>"[ARG] San Luis"</v>
      </c>
      <c r="CU16" s="63" t="str">
        <f>CHAR(34)&amp;"rgn_"&amp;R16&amp;CHAR(34)</f>
        <v>"rgn_South America"</v>
      </c>
      <c r="CV16" s="44" t="str">
        <f>CHAR(34)&amp;D16&amp;CHAR(34)</f>
        <v>"https://upload.wikimedia.org/wikipedia/commons/thumb/0/0e/Bandera_de_la_Provincia_de_San_Luis.svg/320px-Bandera_de_la_Provincia_de_San_Luis.svg.png"</v>
      </c>
      <c r="CW16" s="44" t="str">
        <f>IF(CH16="y",CHAR(34)&amp;CH$1&amp;CHAR(34)&amp;",","")</f>
        <v/>
      </c>
      <c r="CX16" s="44" t="str">
        <f>IF(CI16="y",CHAR(34)&amp;CI$1&amp;CHAR(34)&amp;",","")</f>
        <v/>
      </c>
      <c r="CY16" s="44" t="str">
        <f>IF(CJ16="y",CHAR(34)&amp;CJ$1&amp;CHAR(34)&amp;",","")</f>
        <v/>
      </c>
      <c r="CZ16" s="44" t="str">
        <f>IF(CK16="y",CHAR(34)&amp;CK$1&amp;CHAR(34)&amp;",","")</f>
        <v>"5+Colo",</v>
      </c>
      <c r="DA16" s="44" t="str">
        <f>IF(Q16&gt;1,CHAR(34)&amp;"words2"&amp;CHAR(34)&amp;",","")</f>
        <v>"words2",</v>
      </c>
      <c r="DB16" s="44" t="str">
        <f>IF(Q16&gt;2,CHAR(34)&amp;"words3"&amp;CHAR(34)&amp;",","")</f>
        <v/>
      </c>
      <c r="DD16" s="44" t="str">
        <f>IF(LEN(CHAR(34)&amp;"lets"&amp;LEN(SUBSTITUTE(SUBSTITUTE(IFERROR(TRIM(SUBSTITUTE(A16,MID(A16,FIND("[",A16),FIND("]",A16)-FIND("[",A16)+1),"")),A16)," ",""),"-",""))&amp;CHAR(34)&amp;",")=9,CHAR(34)&amp;"lets"&amp;LEN(SUBSTITUTE(SUBSTITUTE(IFERROR(TRIM(SUBSTITUTE(A16,MID(A16,FIND("[",A16),FIND("]",A16)-FIND("[",A16)+1),"")),A16)," ",""),"-",""))&amp;CHAR(34)&amp;",",CHAR(34)&amp;"lets0"&amp;LEN(SUBSTITUTE(SUBSTITUTE(IFERROR(TRIM(SUBSTITUTE(A16,MID(A16,FIND("[",A16),FIND("]",A16)-FIND("[",A16)+1),"")),A16)," ",""),"-",""))&amp;CHAR(34)&amp;",")</f>
        <v>"lets07",</v>
      </c>
      <c r="DE16" s="44" t="str">
        <f>CHAR(34)&amp;"start"&amp;IFERROR(LEFT(SUBSTITUTE(A16,"["&amp;MID(A16,FIND("[",A16)+1,FIND("]",A16)-FIND("[",A16)-1)&amp;"] ",""),1),LEFT(A16,1))&amp;CHAR(34)&amp;","</f>
        <v>"startS",</v>
      </c>
      <c r="DF16" s="44" t="str">
        <f>IFERROR(IF(SEARCH("tan",A16)&gt;0,CHAR(34)&amp;"withtn"&amp;CHAR(34)&amp;",",""),"")</f>
        <v/>
      </c>
      <c r="DG16" s="44" t="str">
        <f>IFERROR(IF(SEARCH("q",A16)&gt;0,CHAR(34)&amp;"with_q"&amp;CHAR(34)&amp;",",""),"")</f>
        <v/>
      </c>
      <c r="DH16" s="44" t="str">
        <f>IFERROR(IF(SEARCH("v",A16)&gt;0,CHAR(34)&amp;"with_v"&amp;CHAR(34)&amp;",",""),"")</f>
        <v/>
      </c>
      <c r="DI16" s="44" t="str">
        <f>IFERROR(IF(SEARCH("w",A16)&gt;0,CHAR(34)&amp;"with_w"&amp;CHAR(34)&amp;",",""),"")</f>
        <v/>
      </c>
      <c r="DJ16" s="44" t="str">
        <f>IFERROR(IF(SEARCH("y",A16)&gt;0,CHAR(34)&amp;"with_y"&amp;CHAR(34)&amp;",",""),"")</f>
        <v/>
      </c>
      <c r="DK16" s="44" t="str">
        <f>IFERROR(IF(SEARCH("z",A16)&gt;0,CHAR(34)&amp;"with_z"&amp;CHAR(34)&amp;",",""),"")</f>
        <v/>
      </c>
      <c r="DL16" s="44" t="str">
        <f>IF(CG16=2, CHAR(34) &amp; _xlfn.TEXTJOIN("", TRUE, _xlfn._xlws.SORT(HP16:HX16)) &amp; CHAR(34) &amp; ",", "")</f>
        <v/>
      </c>
      <c r="DM16" s="44" t="str" cm="1">
        <f t="array" ref="DM16">IF(CG16=3,CHAR(34) &amp; _xlfn.TEXTJOIN("", TRUE, RIGHT(HP16:HX16, 2)) &amp; CHAR(34) &amp; ",", "")</f>
        <v/>
      </c>
      <c r="DN16" s="44" t="str">
        <f>IF(AND(ISNUMBER(SEARCH("18", O16)), ISERROR(SEARCH("1918", O16)), ISERROR(SEARCH("2018", O16))), CHAR(34) &amp; "year18" &amp; CHAR(34) &amp; ",", "")</f>
        <v/>
      </c>
      <c r="DO16" s="44" t="str">
        <f>IF(AND(ISNUMBER(SEARCH("19", O16)), ISERROR(SEARCH("1819", O16)),  ISERROR(SEARCH("1219", O16)),ISERROR(SEARCH("1119", O16)),ISERROR(SEARCH("1190", O16)),ISERROR(SEARCH("2019", O16))), CHAR(34) &amp; "year19" &amp; CHAR(34) &amp; ",", "")</f>
        <v>"year19",</v>
      </c>
      <c r="DP16" s="5" t="str">
        <f>IF(AND(ISNUMBER(SEARCH("20", O16)), ISERROR(SEARCH("1920", O16))), CHAR(34)&amp;"year00"&amp;CHAR(34)&amp;",", "")</f>
        <v/>
      </c>
      <c r="DQ16" s="5" t="str">
        <f>IF(CC16="y",CHAR(34)&amp;"soviet"&amp;CHAR(34)&amp;",","")</f>
        <v/>
      </c>
      <c r="DR16" s="5" t="str">
        <f>IF(BY16="y",CHAR(34)&amp;"dgband"&amp;CHAR(34)&amp;",","")</f>
        <v/>
      </c>
      <c r="DS16" s="5" t="str">
        <f>IF(W16="y",IF(AND(V16="n",BY16&lt;&gt;"y"),CHAR(34)&amp;"allver"&amp;CHAR(34)&amp;",",""),"")</f>
        <v/>
      </c>
      <c r="DT16" s="5" t="str">
        <f>IF(V16="y",IF(AND(W16="n",BY16&lt;&gt;"y"),CHAR(34)&amp;"allhor"&amp;CHAR(34)&amp;",",""),"")</f>
        <v/>
      </c>
      <c r="DU16" s="5" t="str">
        <f>IF(BY16="y",IF(AND(W16="n",V16="n"),CHAR(34)&amp;"alldia"&amp;CHAR(34)&amp;",",""),"")</f>
        <v/>
      </c>
      <c r="DW16" s="44" t="str">
        <f>IF(CL16="y",CHAR(34)&amp;CL$1&amp;CHAR(34)&amp;",","")</f>
        <v>"NoBand",</v>
      </c>
      <c r="DX16" s="44" t="str">
        <f>IF(CM16="y",CHAR(34)&amp;CM$1&amp;CHAR(34)&amp;",","")</f>
        <v/>
      </c>
      <c r="DY16" s="44" t="str">
        <f>IF(CN16="y",CHAR(34)&amp;CN$1&amp;CHAR(34)&amp;",","")</f>
        <v/>
      </c>
      <c r="DZ16" s="44" t="str">
        <f>IF(CO16="y",CHAR(34)&amp;CO$1&amp;CHAR(34)&amp;",","")</f>
        <v/>
      </c>
      <c r="EA16" s="44" t="str">
        <f>IF(T16="y",CHAR(34)&amp;T$1&amp;CHAR(34)&amp;",","")</f>
        <v/>
      </c>
      <c r="EB16" s="44" t="str">
        <f>IF(U16="y",CHAR(34)&amp;U$1&amp;CHAR(34)&amp;",","")</f>
        <v/>
      </c>
      <c r="EC16" s="44" t="str">
        <f>IF(V16="y",CHAR(34)&amp;V$1&amp;CHAR(34)&amp;",","")</f>
        <v/>
      </c>
      <c r="ED16" s="44" t="str">
        <f>IF(W16="y",CHAR(34)&amp;W$1&amp;CHAR(34)&amp;",","")</f>
        <v/>
      </c>
      <c r="EE16" s="44" t="str">
        <f>IF(X16="y",CHAR(34)&amp;X$1&amp;CHAR(34)&amp;",","")</f>
        <v>"Circle",</v>
      </c>
      <c r="EF16" s="44" t="str">
        <f>IF(AND(Y16&lt;&gt;"n",Y16&lt;&gt;""),CHAR(34)&amp;Y$1&amp;CHAR(34)&amp;",","")</f>
        <v>"Animal",</v>
      </c>
      <c r="EG16" s="44" t="str">
        <f>IF(Z16="y",CHAR(34)&amp;Z$1&amp;CHAR(34)&amp;",","")</f>
        <v/>
      </c>
      <c r="EH16" s="44" t="str">
        <f>IF(AA16="y",CHAR(34)&amp;AA$1&amp;CHAR(34)&amp;",","")</f>
        <v>"Plants",</v>
      </c>
      <c r="EI16" s="44" t="str">
        <f>IF(AB16="y",CHAR(34)&amp;AB$1&amp;CHAR(34)&amp;",","")</f>
        <v/>
      </c>
      <c r="EJ16" s="44" t="str">
        <f>IF(AC16="y",CHAR(34)&amp;AC$1&amp;CHAR(34)&amp;",","")</f>
        <v/>
      </c>
      <c r="EK16" s="44" t="str">
        <f>IF(AD16="y",CHAR(34)&amp;AD$1&amp;CHAR(34)&amp;",","")</f>
        <v>"HasSun",</v>
      </c>
      <c r="EL16" s="44" t="str">
        <f>IF(AE16="y",CHAR(34)&amp;AE$1&amp;CHAR(34)&amp;",","")</f>
        <v/>
      </c>
      <c r="EM16" s="44" t="str">
        <f>IF(AF16="y",CHAR(34)&amp;AF$1&amp;CHAR(34)&amp;",","")</f>
        <v/>
      </c>
      <c r="EN16" s="44" t="str">
        <f>IF(AG16="y",CHAR(34)&amp;AG$1&amp;CHAR(34)&amp;",","")</f>
        <v/>
      </c>
      <c r="EO16" s="44" t="str">
        <f>IF(AH16="y",CHAR(34)&amp;AH$1&amp;CHAR(34)&amp;",","")</f>
        <v>"Center",</v>
      </c>
      <c r="EP16" s="44" t="str">
        <f>IF(AI16="y",CHAR(34)&amp;AI$1&amp;CHAR(34)&amp;",","")</f>
        <v/>
      </c>
      <c r="EQ16" s="44" t="str">
        <f>IF(AJ16="y",CHAR(34)&amp;AJ$1&amp;CHAR(34)&amp;",","")</f>
        <v/>
      </c>
      <c r="ER16" s="44" t="str">
        <f>IF(AK16="y",CHAR(34)&amp;AK$1&amp;CHAR(34)&amp;",","")</f>
        <v/>
      </c>
      <c r="ES16" s="44" t="str">
        <f>IF(AL16="y",CHAR(34)&amp;AL$1&amp;CHAR(34)&amp;",","")</f>
        <v/>
      </c>
      <c r="ET16" s="44" t="str">
        <f>IF(AM16="y",CHAR(34)&amp;AM$1&amp;CHAR(34)&amp;",","")</f>
        <v>"Geogrh",</v>
      </c>
      <c r="EU16" s="44" t="str">
        <f>IF(AN16="y",CHAR(34)&amp;AN$1&amp;CHAR(34)&amp;",","")</f>
        <v>"Humans",</v>
      </c>
      <c r="EV16" s="44" t="str">
        <f>IF(AO16="y",CHAR(34)&amp;AO$1&amp;CHAR(34)&amp;",","")</f>
        <v/>
      </c>
      <c r="EW16" s="44" t="str">
        <f>IF(AP16="y",CHAR(34)&amp;AP$1&amp;CHAR(34)&amp;",","")</f>
        <v/>
      </c>
      <c r="EX16" s="44" t="str">
        <f>IF(AQ16="y",CHAR(34)&amp;AQ$1&amp;CHAR(34)&amp;",","")</f>
        <v/>
      </c>
      <c r="EY16" s="44" t="str">
        <f>IF(AR16="y",CHAR(34)&amp;AR$1&amp;CHAR(34)&amp;",","")</f>
        <v/>
      </c>
      <c r="EZ16" s="44" t="str">
        <f>IF(AS16="y",CHAR(34)&amp;AS$1&amp;CHAR(34)&amp;",","")</f>
        <v/>
      </c>
      <c r="FA16" s="44" t="str">
        <f>IF(AT16&gt;0,CHAR(34)&amp;"sta"&amp;AZ16&amp;CHAR(34)&amp;",","")</f>
        <v/>
      </c>
      <c r="FB16" s="44" t="str">
        <f>IF(AND(AT16&gt;0,BA16&lt;&gt;""),CHAR(34)&amp;"sta"&amp;BA16&amp;CHAR(34)&amp;",","")</f>
        <v/>
      </c>
      <c r="FD16" s="44" t="str">
        <f>IF(BV16="n",CHAR(34)&amp;"tcWHYE"&amp;CHAR(34)&amp;",",IF(BV16="y",CHAR(34)&amp;FD$1&amp;CHAR(34)&amp;",",""))</f>
        <v/>
      </c>
      <c r="FE16" s="44" t="str">
        <f>IF(COUNTIF(BL16:BT16,"BLU")=0,CHAR(34)&amp;"NO_BLU"&amp;CHAR(34)&amp;",", "")</f>
        <v/>
      </c>
      <c r="FF16" s="44" t="str">
        <f>IF(COUNTIF(BL16:BT16,"WHI")=0,CHAR(34)&amp;"NO_WHI"&amp;CHAR(34)&amp;",", "")</f>
        <v/>
      </c>
      <c r="FG16" s="44" t="str">
        <f>IF(COUNTIF(BL16:BT16,"RED")=0,CHAR(34)&amp;"NO_RED"&amp;CHAR(34)&amp;",", "")</f>
        <v>"NO_RED",</v>
      </c>
      <c r="FH16" s="44" t="str">
        <f>IF(COUNTIF(BL16:BS16,"GRE")=0,CHAR(34)&amp;"NO_GRE"&amp;CHAR(34)&amp;",", "")</f>
        <v/>
      </c>
      <c r="FI16" s="44" t="str">
        <f>IF(COUNTIF(BL16:BT16,"YEL")=0,CHAR(34)&amp;"NO_YEL"&amp;CHAR(34)&amp;",", "")</f>
        <v/>
      </c>
      <c r="FJ16" s="44" t="str">
        <f>IF(COUNTIF(BL16:BT16,"BLA")=0,CHAR(34)&amp;"NO_BLA"&amp;CHAR(34)&amp;",", "")</f>
        <v>"NO_BLA",</v>
      </c>
      <c r="FK16" s="44" t="str">
        <f>IF(AND(FH16&lt;&gt;"",FF16&lt;&gt;""),CHAR(34)&amp;"WHGRNO"&amp;CHAR(34)&amp;",","")</f>
        <v/>
      </c>
      <c r="FL16" s="44" t="str">
        <f>IF(AND(FI16&lt;&gt;"",FF16&lt;&gt;""),CHAR(34)&amp;"WHYENO"&amp;CHAR(34)&amp;",","")</f>
        <v/>
      </c>
      <c r="FM16" s="44" t="str">
        <f>IF(AND(FJ16&lt;&gt;"",FF16&lt;&gt;""),CHAR(34)&amp;"BAWHNO"&amp;CHAR(34)&amp;",","")</f>
        <v/>
      </c>
      <c r="FN16" s="44" t="str">
        <f>IF(AND(FE16&lt;&gt;"",FF16&lt;&gt;""),CHAR(34)&amp;"BLWHNO"&amp;CHAR(34)&amp;",","")</f>
        <v/>
      </c>
      <c r="FO16" s="44" t="str">
        <f>IF(AND(FE16&lt;&gt;"",FG16&lt;&gt;""),CHAR(34)&amp;"BLRENO"&amp;CHAR(34)&amp;",","")</f>
        <v/>
      </c>
      <c r="FP16" s="44" t="str">
        <f>IF(AND(FF16&lt;&gt;"",FF16&lt;&gt;""),CHAR(34)&amp;"WHRENO"&amp;CHAR(34)&amp;",","")</f>
        <v/>
      </c>
      <c r="FQ16" s="44" t="str">
        <f>IF(LEN(BF16)=3,CHAR(34)&amp;"001"&amp;BF16&amp;CHAR(34)&amp;",","")</f>
        <v/>
      </c>
      <c r="FR16" s="44" t="str">
        <f>IF(LEN(BG16)=3,CHAR(34)&amp;"002"&amp;BG16&amp;CHAR(34)&amp;",","")</f>
        <v/>
      </c>
      <c r="FS16" s="44" t="str">
        <f>IF(LEN(BH16)=3,CHAR(34)&amp;"003"&amp;BH16&amp;CHAR(34)&amp;",","")</f>
        <v/>
      </c>
      <c r="FT16" s="44" t="str">
        <f>CHAR(34)&amp;"myr"&amp;BD16&amp;CHAR(34)&amp;","</f>
        <v>"myrWHI",</v>
      </c>
      <c r="FU16" s="44" t="str">
        <f>IF(AY16="y",CHAR(34)&amp;"island"&amp;CHAR(34)&amp;",","")</f>
        <v/>
      </c>
      <c r="FV16" s="44" t="str">
        <f>IF(BZ16="y",CHAR(34)&amp;"landlo"&amp;CHAR(34)&amp;",","")</f>
        <v/>
      </c>
      <c r="FW16" s="44" t="str">
        <f>IF(CA16="y",CHAR(34)&amp;"eunion"&amp;CHAR(34)&amp;",","")</f>
        <v/>
      </c>
      <c r="FY16" s="44" t="str">
        <f>IFERROR(IF(SEARCH("Arabic",CB16)&gt;0,CHAR(34)&amp;"arabic"&amp;CHAR(34)&amp;",",""),"")</f>
        <v/>
      </c>
      <c r="FZ16" s="44" t="str">
        <f>IFERROR(IF(SEARCH("English",CB16)&gt;0,CHAR(34)&amp;"englis"&amp;CHAR(34)&amp;",",""),"")</f>
        <v/>
      </c>
      <c r="GA16" s="44" t="str">
        <f>IFERROR(IF(SEARCH("French",CB16)&gt;0,CHAR(34)&amp;"french"&amp;CHAR(34)&amp;",",""),"")</f>
        <v/>
      </c>
      <c r="GB16" s="44" t="str">
        <f>IFERROR(IF(SEARCH("Spanish",CB16)&gt;0,CHAR(34)&amp;"spanis"&amp;CHAR(34)&amp;",",""),"")</f>
        <v/>
      </c>
      <c r="GE16" s="44" t="str">
        <f>IFERROR(IF(SEARCH("Dutch",CB16)&gt;0,CHAR(34)&amp;"dutchs"&amp;CHAR(34)&amp;",",""),"")</f>
        <v/>
      </c>
      <c r="GF16" s="44" t="str">
        <f>IFERROR(IF(SEARCH("Historical",AU16)&gt;0,CHAR(34)&amp;"histor"&amp;CHAR(34)&amp;",",""),"")</f>
        <v/>
      </c>
      <c r="GG16" s="44" t="str">
        <f>IF(BU16="y",CHAR(34)&amp;"unjack"&amp;CHAR(34)&amp;",","")</f>
        <v/>
      </c>
      <c r="GH16" s="44" t="str">
        <f>IF(CD16=1,CHAR(34)&amp;"southc"&amp;CHAR(34)&amp;",","")</f>
        <v/>
      </c>
      <c r="GI16" s="44" t="str">
        <f>IF(CE16=1,CHAR(34)&amp;"hasmap"&amp;CHAR(34)&amp;",","")</f>
        <v/>
      </c>
      <c r="GJ16" s="44" t="str">
        <f>IF(CP16="y",CHAR(34)&amp;CP$1&amp;CHAR(34)&amp;",","")</f>
        <v>"NoStar",</v>
      </c>
      <c r="GK16" s="44" t="str">
        <f>IF(GJ16="",CHAR(34)&amp;"HasSta"&amp;CHAR(34)&amp;",","")</f>
        <v/>
      </c>
      <c r="GL16" s="44" t="str">
        <f>IF(CQ16="y",CHAR(34)&amp;CQ$1&amp;CHAR(34)&amp;",","")</f>
        <v/>
      </c>
      <c r="GM16" s="44" t="str">
        <f>IF(CR16="y",CHAR(34)&amp;CR$1&amp;CHAR(34)&amp;",","")</f>
        <v/>
      </c>
      <c r="GN16" s="44" t="str">
        <f>IF(CS16="y",CHAR(34)&amp;CS$1&amp;CHAR(34)&amp;",","")</f>
        <v/>
      </c>
      <c r="GP16" s="44" t="str">
        <f>CHAR(34)&amp;AU16&amp;CHAR(34)</f>
        <v>"Province"</v>
      </c>
      <c r="GS16" s="44" t="str">
        <f>SUBSTITUTE("["&amp;_xlfn.CONCAT(CW16:GN16)&amp;"]",",]","]")</f>
        <v>["5+Colo","words2","lets07","startS","year19","NoBand","Circle","Animal","Plants","HasSun","Center","Geogrh","Humans","NO_RED","NO_BLA","myrWHI","NoStar"]</v>
      </c>
      <c r="GT16" s="44" t="str">
        <f>IF(BL16&lt;&gt;"",CHAR(34)&amp;"cl_"&amp;BL16&amp;CHAR(34)&amp;",","")</f>
        <v/>
      </c>
      <c r="GU16" s="44" t="str">
        <f>IF(BM16&lt;&gt;"",CHAR(34)&amp;"cl_"&amp;BM16&amp;CHAR(34)&amp;",","")</f>
        <v>"cl_BLU",</v>
      </c>
      <c r="GV16" s="44" t="str">
        <f>IF(BN16&lt;&gt;"",CHAR(34)&amp;"cl_"&amp;BN16&amp;CHAR(34)&amp;",","")</f>
        <v>"cl_GRE",</v>
      </c>
      <c r="GW16" s="44" t="str">
        <f>IF(BO16&lt;&gt;"",CHAR(34)&amp;"cl_"&amp;BO16&amp;CHAR(34)&amp;",","")</f>
        <v/>
      </c>
      <c r="GX16" s="44" t="str">
        <f>IF(BP16&lt;&gt;"",CHAR(34)&amp;"cl_"&amp;BP16&amp;CHAR(34)&amp;",","")</f>
        <v>"cl_YEL",</v>
      </c>
      <c r="GY16" s="44" t="str">
        <f>IF(BQ16&lt;&gt;"",CHAR(34)&amp;"cl_"&amp;BQ16&amp;CHAR(34)&amp;",","")</f>
        <v>"cl_ORA",</v>
      </c>
      <c r="GZ16" s="44" t="str">
        <f>IF(BR16&lt;&gt;"",CHAR(34)&amp;"cl_"&amp;BR16&amp;CHAR(34)&amp;",","")</f>
        <v>"cl_BRO",</v>
      </c>
      <c r="HA16" s="44" t="str">
        <f>IF(BS16&lt;&gt;"",CHAR(34)&amp;"cl_"&amp;BS16&amp;CHAR(34)&amp;",","")</f>
        <v/>
      </c>
      <c r="HB16" s="44" t="str">
        <f>IF(BT16&lt;&gt;"",CHAR(34)&amp;"cl_"&amp;BT16&amp;CHAR(34)&amp;",","")</f>
        <v>"cl_WHI",</v>
      </c>
      <c r="HC16" s="44" t="str">
        <f>SUBSTITUTE("["&amp;_xlfn.CONCAT(GT16:HB16)&amp;"]",",]","]")</f>
        <v>["cl_BLU","cl_GRE","cl_YEL","cl_ORA","cl_BRO","cl_WHI"]</v>
      </c>
      <c r="HE16" s="64"/>
      <c r="HF16" s="65" t="str">
        <f>"{couname:"&amp;CT16&amp;(IF(HK16&lt;&gt;"",",subtype:"&amp;CHAR(34)&amp;HK16&amp;CHAR(34),""))&amp;",year:"&amp;HJ16&amp;",region:"&amp;CU16&amp;",Colors:"&amp;HC16&amp;",Items:"&amp;GS16&amp;",Flag:"&amp;CV16&amp;",HDFlag:"&amp;CHAR(34)&amp;E16&amp;CHAR(34)&amp;",type:"&amp;GP16&amp;", describe: "&amp;HH16&amp;", isnew:"&amp;CHAR(34)&amp;F16&amp;CHAR(34)&amp;", links: "&amp;HL16&amp;"},"</f>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links: "https://www.crwflags.com/fotw/flags/ar-d.html"},</v>
      </c>
      <c r="HG16" s="66" t="str">
        <f>"{couname:"&amp;CT16&amp;(IF(HK16&lt;&gt;"",",subtype:"&amp;CHAR(34)&amp;HK16&amp;CHAR(34),""))&amp;",year:"&amp;HJ16&amp;",region:"&amp;CU16&amp;",Colors:"&amp;HC16&amp;",Items:"&amp;GS16&amp;",Flag:"&amp;CV16&amp;",HDFlag:"&amp;CHAR(34)&amp;E16&amp;CHAR(34)&amp;",type:"&amp;GP16&amp;", describe: "&amp;HI16&amp;", links: "&amp;HL16&amp;"},"</f>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links: "https://www.crwflags.com/fotw/flags/ar-d.html"},</v>
      </c>
      <c r="HH16" s="44" t="str">
        <f>IF(P16&lt;&gt;"",CHAR(34)&amp;"\n"&amp;P16&amp;CHAR(34),CHAR(34)&amp;CHAR(34))</f>
        <v>"\nThe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v>
      </c>
      <c r="HI16" s="44" t="str">
        <f>IF(J16=0,CHAR(34)&amp;CHAR(34),HH16)</f>
        <v>"\nThe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v>
      </c>
      <c r="HJ16" s="44" t="str">
        <f>CHAR(34)&amp;O16&amp;CHAR(34)</f>
        <v>"1988"</v>
      </c>
      <c r="HL16" s="44" t="str">
        <f>CHAR(34)&amp;I16&amp;CHAR(34)</f>
        <v>"https://www.crwflags.com/fotw/flags/ar-d.html"</v>
      </c>
      <c r="HM16" s="65"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"&amp;HH16&amp;", "&amp;CHAR(34)&amp;"isnew"&amp;CHAR(34)&amp;": "&amp;CHAR(34)&amp;F16&amp;CHAR(34)&amp;", "&amp;CHAR(34)&amp;"links"&amp;CHAR(34)&amp;": "&amp;HL16&amp;"},"</f>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 "links": "https://www.crwflags.com/fotw/flags/ar-d.html"},</v>
      </c>
      <c r="HN16" s="67"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"&amp;HI16&amp;", "&amp;CHAR(34)&amp;"isnew"&amp;CHAR(34)&amp;": "&amp;CHAR(34)&amp;F16&amp;CHAR(34)&amp;", "&amp;CHAR(34)&amp;"links"&amp;CHAR(34)&amp;": "&amp;HL16&amp;"},"</f>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 "links": "https://www.crwflags.com/fotw/flags/ar-d.html"},</v>
      </c>
      <c r="HO16" s="71">
        <v>45610</v>
      </c>
      <c r="HP16" s="44" t="str" cm="1">
        <f t="array" ref="HP16">IF(_xlfn.TEXTJOIN(", ", TRUE, IF(ISNUMBER(SEARCH("BLA", BL16:BT16)), COLUMN(BL16:BT16) - COLUMN(BL16) + 1, ""))&lt;&gt;"","BLA","")</f>
        <v/>
      </c>
      <c r="HQ16" s="44" t="str" cm="1">
        <f t="array" ref="HQ16">IF(_xlfn.TEXTJOIN(", ", TRUE, IF(ISNUMBER(SEARCH("BLU", BL16:BT16)), COLUMN(BL16:BT16) - COLUMN(BL16) + 1, ""))&lt;&gt;"","BLU","")</f>
        <v>BLU</v>
      </c>
      <c r="HR16" s="44" t="str" cm="1">
        <f t="array" ref="HR16">IF(_xlfn.TEXTJOIN(", ", TRUE, IF(ISNUMBER(SEARCH("GRE", BL16:BT16)), COLUMN(BL16:BT16) - COLUMN(BL16) + 1, ""))&lt;&gt;"","GRE","")</f>
        <v>GRE</v>
      </c>
      <c r="HS16" s="44" t="str" cm="1">
        <f t="array" ref="HS16">IF(_xlfn.TEXTJOIN(", ", TRUE, IF(ISNUMBER(SEARCH("RED", BL16:BT16)), COLUMN(BL16:BT16) - COLUMN(BL16) + 1, ""))&lt;&gt;"","RED","")</f>
        <v/>
      </c>
      <c r="HT16" s="44" t="str" cm="1">
        <f t="array" ref="HT16">IF(_xlfn.TEXTJOIN(", ", TRUE, IF(ISNUMBER(SEARCH("YEL", BL16:BT16)), COLUMN(BL16:BT16) - COLUMN(BL16) + 1, ""))&lt;&gt;"","YEL","")</f>
        <v>YEL</v>
      </c>
      <c r="HU16" s="44" t="str" cm="1">
        <f t="array" ref="HU16">IF(_xlfn.TEXTJOIN(", ", TRUE, IF(ISNUMBER(SEARCH("ORA", BL16:BT16)), COLUMN(BL16:BT16) - COLUMN(BL16) + 1, ""))&lt;&gt;"","ORA","")</f>
        <v>ORA</v>
      </c>
      <c r="HV16" s="44" t="str" cm="1">
        <f t="array" ref="HV16">IF(_xlfn.TEXTJOIN(", ", TRUE, IF(ISNUMBER(SEARCH("BRO", BL16:BT16)), COLUMN(BL16:BT16) - COLUMN(BL16) + 1, ""))&lt;&gt;"","BRO","")</f>
        <v>BRO</v>
      </c>
      <c r="HW16" s="44" t="str" cm="1">
        <f t="array" ref="HW16">IF(_xlfn.TEXTJOIN(", ", TRUE, IF(ISNUMBER(SEARCH("PUR", BL16:BT16)), COLUMN(BL16:BT16) - COLUMN(BL16) + 1, ""))&lt;&gt;"","PUR","")</f>
        <v/>
      </c>
      <c r="HX16" s="44" t="str" cm="1">
        <f t="array" ref="HX16">IF(_xlfn.TEXTJOIN(", ", TRUE, IF(ISNUMBER(SEARCH("WHI", BL16:BT16)), COLUMN(BL16:BT16) - COLUMN(BL16) + 1, ""))&lt;&gt;"","WHI","")</f>
        <v>WHI</v>
      </c>
      <c r="HY16" s="72"/>
      <c r="HZ16" s="72"/>
      <c r="IA16" s="5"/>
      <c r="IB16" s="5"/>
      <c r="IC16" s="68"/>
      <c r="ID16" s="68"/>
      <c r="IE16" s="68"/>
      <c r="IF16" s="68"/>
      <c r="IG16" s="68"/>
      <c r="IH16" s="68"/>
      <c r="II16" s="68"/>
      <c r="IJ16" s="68"/>
      <c r="IK16" s="68"/>
      <c r="IM16" s="42">
        <f>COUNTIF(IC16:IK16,"&gt;0")-CG16</f>
        <v>-6</v>
      </c>
      <c r="IN16" s="69" t="str">
        <f>"http://mkweb.bcgsc.ca/color-summarizer/?url="&amp;D16&amp;"&amp;precision=low&amp;num_clusters="&amp;CG16&amp;"&amp;text=1"</f>
        <v>http://mkweb.bcgsc.ca/color-summarizer/?url=https://upload.wikimedia.org/wikipedia/commons/thumb/0/0e/Bandera_de_la_Provincia_de_San_Luis.svg/320px-Bandera_de_la_Provincia_de_San_Luis.svg.png&amp;precision=low&amp;num_clusters=6&amp;text=1</v>
      </c>
      <c r="IO16" s="44" t="str">
        <f>IF(HP16&lt;&gt;"",CHAR(34)&amp;"black"&amp;CHAR(34),"")</f>
        <v/>
      </c>
      <c r="IP16" s="44" t="str">
        <f>IF(HQ16&lt;&gt;"",CHAR(34)&amp;"blue"&amp;CHAR(34),"")</f>
        <v>"blue"</v>
      </c>
      <c r="IQ16" s="44" t="str">
        <f>IF(HR16&lt;&gt;"",CHAR(34)&amp;"green"&amp;CHAR(34),"")</f>
        <v>"green"</v>
      </c>
      <c r="IR16" s="44" t="str">
        <f>IF(HS16&lt;&gt;"",CHAR(34)&amp;"red"&amp;CHAR(34),"")</f>
        <v/>
      </c>
      <c r="IS16" s="44" t="str">
        <f>IF(HT16&lt;&gt;"",CHAR(34)&amp;"yellow"&amp;CHAR(34),"")</f>
        <v>"yellow"</v>
      </c>
      <c r="IT16" s="44" t="str">
        <f>IF(HU16&lt;&gt;"",CHAR(34)&amp;"orange"&amp;CHAR(34),"")</f>
        <v>"orange"</v>
      </c>
      <c r="IU16" s="44" t="str">
        <f>IF(HV16&lt;&gt;"",CHAR(34)&amp;"brown"&amp;CHAR(34),"")</f>
        <v>"brown"</v>
      </c>
      <c r="IV16" s="44" t="str">
        <f>IF(HW16&lt;&gt;"",CHAR(34)&amp;"purple"&amp;CHAR(34),"")</f>
        <v/>
      </c>
      <c r="IW16" s="44" t="str">
        <f>IF(HX16&lt;&gt;"",CHAR(34)&amp;"white"&amp;CHAR(34),"")</f>
        <v>"white"</v>
      </c>
      <c r="IX16" s="44" t="str">
        <f>"{"&amp;CHAR(34)&amp;"url"&amp;CHAR(34)&amp;":"&amp;CHAR(34)&amp;IN16&amp;CHAR(34)&amp;","&amp;CHAR(34)&amp;"name"&amp;CHAR(34)&amp;":"&amp;CHAR(34)&amp;A16&amp;CHAR(34)&amp;"},"</f>
        <v>{"url":"http://mkweb.bcgsc.ca/color-summarizer/?url=https://upload.wikimedia.org/wikipedia/commons/thumb/0/0e/Bandera_de_la_Provincia_de_San_Luis.svg/320px-Bandera_de_la_Provincia_de_San_Luis.svg.png&amp;precision=low&amp;num_clusters=6&amp;text=1","name":"[ARG] San Luis"},</v>
      </c>
      <c r="IY16" s="44">
        <v>1241</v>
      </c>
    </row>
    <row r="17" spans="1:259" s="44" customFormat="1" ht="38.4" customHeight="1" thickBot="1" x14ac:dyDescent="0.35">
      <c r="A17" s="38" t="s">
        <v>644</v>
      </c>
      <c r="B17" s="83"/>
      <c r="C17" s="39">
        <v>2</v>
      </c>
      <c r="D17" s="70" t="s">
        <v>645</v>
      </c>
      <c r="E17" s="40" t="s">
        <v>646</v>
      </c>
      <c r="F17" s="41" t="s">
        <v>163</v>
      </c>
      <c r="G17" s="42">
        <f>COUNTIF($A$1:$A$8405,A17)</f>
        <v>1</v>
      </c>
      <c r="H17" s="43"/>
      <c r="I17" s="59" t="s">
        <v>647</v>
      </c>
      <c r="J17" s="44" t="str">
        <f>""</f>
        <v/>
      </c>
      <c r="K17" s="45"/>
      <c r="L17" s="46"/>
      <c r="M17" s="46"/>
      <c r="N17" s="47"/>
      <c r="O17" s="74">
        <v>2000</v>
      </c>
      <c r="P17" s="48" t="s">
        <v>648</v>
      </c>
      <c r="Q17" s="73">
        <v>2</v>
      </c>
      <c r="R17" s="49" t="s">
        <v>177</v>
      </c>
      <c r="S17" s="50">
        <v>5</v>
      </c>
      <c r="T17" s="51" t="s">
        <v>164</v>
      </c>
      <c r="U17" s="52" t="s">
        <v>164</v>
      </c>
      <c r="V17" s="52" t="s">
        <v>165</v>
      </c>
      <c r="W17" s="52" t="s">
        <v>164</v>
      </c>
      <c r="X17" s="52" t="s">
        <v>164</v>
      </c>
      <c r="Y17" s="52" t="s">
        <v>164</v>
      </c>
      <c r="Z17" s="52" t="s">
        <v>164</v>
      </c>
      <c r="AA17" s="52" t="s">
        <v>164</v>
      </c>
      <c r="AB17" s="52" t="s">
        <v>164</v>
      </c>
      <c r="AC17" s="52" t="s">
        <v>164</v>
      </c>
      <c r="AD17" s="52" t="s">
        <v>165</v>
      </c>
      <c r="AE17" s="52" t="s">
        <v>164</v>
      </c>
      <c r="AF17" s="53" t="s">
        <v>164</v>
      </c>
      <c r="AG17" s="53" t="s">
        <v>164</v>
      </c>
      <c r="AH17" s="53" t="s">
        <v>165</v>
      </c>
      <c r="AI17" s="53" t="s">
        <v>164</v>
      </c>
      <c r="AJ17" s="53" t="s">
        <v>164</v>
      </c>
      <c r="AK17" s="53" t="s">
        <v>164</v>
      </c>
      <c r="AL17" s="53" t="s">
        <v>164</v>
      </c>
      <c r="AM17" s="53" t="s">
        <v>165</v>
      </c>
      <c r="AN17" s="53" t="s">
        <v>164</v>
      </c>
      <c r="AO17" s="53" t="s">
        <v>164</v>
      </c>
      <c r="AP17" s="53" t="s">
        <v>164</v>
      </c>
      <c r="AQ17" s="53" t="s">
        <v>164</v>
      </c>
      <c r="AR17" s="53" t="s">
        <v>164</v>
      </c>
      <c r="AS17" s="53" t="s">
        <v>164</v>
      </c>
      <c r="AT17" s="54">
        <v>4</v>
      </c>
      <c r="AU17" s="53" t="s">
        <v>284</v>
      </c>
      <c r="AV17" s="53" t="str">
        <f>IF(LEFT(A17,1)="[",LEFT(A17,5)&amp;AU17&amp;A17,"")</f>
        <v>[ARG]Province[ARG] Santa Cruz</v>
      </c>
      <c r="AW17" s="53" t="str">
        <f>C17&amp;A17</f>
        <v>2[ARG] Santa Cruz</v>
      </c>
      <c r="AX17" s="55"/>
      <c r="AY17" s="55"/>
      <c r="AZ17" s="56" t="s">
        <v>159</v>
      </c>
      <c r="BA17" s="56" t="s">
        <v>234</v>
      </c>
      <c r="BB17" s="56"/>
      <c r="BC17" s="57"/>
      <c r="BD17" s="58" t="s">
        <v>152</v>
      </c>
      <c r="BE17" s="59"/>
      <c r="BF17" s="58" t="s">
        <v>152</v>
      </c>
      <c r="BG17" s="58" t="s">
        <v>152</v>
      </c>
      <c r="BH17" s="58" t="s">
        <v>152</v>
      </c>
      <c r="BI17" s="58"/>
      <c r="BJ17" s="58"/>
      <c r="BK17" s="59"/>
      <c r="BL17" s="58" t="s">
        <v>234</v>
      </c>
      <c r="BM17" s="58" t="s">
        <v>152</v>
      </c>
      <c r="BN17" s="58" t="s">
        <v>234</v>
      </c>
      <c r="BO17" s="58" t="s">
        <v>234</v>
      </c>
      <c r="BP17" s="58" t="s">
        <v>155</v>
      </c>
      <c r="BQ17" s="58" t="s">
        <v>234</v>
      </c>
      <c r="BR17" s="58" t="s">
        <v>157</v>
      </c>
      <c r="BS17" s="58" t="s">
        <v>234</v>
      </c>
      <c r="BT17" s="58" t="s">
        <v>159</v>
      </c>
      <c r="BU17" s="60"/>
      <c r="BV17" s="61"/>
      <c r="BW17" s="61">
        <v>0</v>
      </c>
      <c r="BX17" s="59"/>
      <c r="CB17" s="5"/>
      <c r="CC17" s="5"/>
      <c r="CD17" s="62">
        <v>1</v>
      </c>
      <c r="CE17" s="62">
        <v>0</v>
      </c>
      <c r="CF17" s="62" t="e">
        <f>COUNTIF([1]Sheet7!$B$2:'[1]Sheet7'!$B$100,Main!#REF!)</f>
        <v>#REF!</v>
      </c>
      <c r="CG17" s="75" cm="1">
        <f t="array" ref="CG17">SUMPRODUCT(--(LEN(TRIM(BL17:BT17))&gt;0))</f>
        <v>4</v>
      </c>
      <c r="CH17" s="53" t="str">
        <f>IF(CG17=2,"y","n")</f>
        <v>n</v>
      </c>
      <c r="CI17" s="53" t="str">
        <f>IF(CG17=3,"y","n")</f>
        <v>n</v>
      </c>
      <c r="CJ17" s="53" t="str">
        <f>IF(CG17=4,"y","n")</f>
        <v>y</v>
      </c>
      <c r="CK17" s="53" t="str">
        <f>IF(CG17&gt;4,"y","n")</f>
        <v>n</v>
      </c>
      <c r="CL17" s="53" t="str">
        <f>IF(S17=0,"y","n")</f>
        <v>n</v>
      </c>
      <c r="CM17" s="53" t="str">
        <f>IF(S17=2,"y","n")</f>
        <v>n</v>
      </c>
      <c r="CN17" s="53" t="str">
        <f>IF(S17=3,"y","n")</f>
        <v>n</v>
      </c>
      <c r="CO17" s="53" t="str">
        <f>IF(S17&gt;=4,"y","n")</f>
        <v>y</v>
      </c>
      <c r="CP17" s="53" t="str">
        <f>IF(AT17=0,"y","n")</f>
        <v>n</v>
      </c>
      <c r="CQ17" s="53" t="str">
        <f>IF(AT17=1,"y","n")</f>
        <v>n</v>
      </c>
      <c r="CR17" s="53" t="str">
        <f>IF(AT17=2,"y","n")</f>
        <v>n</v>
      </c>
      <c r="CS17" s="53" t="str">
        <f>IF(AT17&gt;=3,"y","n")</f>
        <v>y</v>
      </c>
      <c r="CT17" s="38" t="str">
        <f>CHAR(34)&amp;A17&amp;CHAR(34)</f>
        <v>"[ARG] Santa Cruz"</v>
      </c>
      <c r="CU17" s="63" t="str">
        <f>CHAR(34)&amp;"rgn_"&amp;R17&amp;CHAR(34)</f>
        <v>"rgn_South America"</v>
      </c>
      <c r="CV17" s="44" t="str">
        <f>CHAR(34)&amp;D17&amp;CHAR(34)</f>
        <v>"https://upload.wikimedia.org/wikipedia/commons/thumb/4/45/Bandera_de_la_Provincia_de_Santa_Cruz.svg/320px-Bandera_de_la_Provincia_de_Santa_Cruz.svg.png"</v>
      </c>
      <c r="CW17" s="44" t="str">
        <f>IF(CH17="y",CHAR(34)&amp;CH$1&amp;CHAR(34)&amp;",","")</f>
        <v/>
      </c>
      <c r="CX17" s="44" t="str">
        <f>IF(CI17="y",CHAR(34)&amp;CI$1&amp;CHAR(34)&amp;",","")</f>
        <v/>
      </c>
      <c r="CY17" s="44" t="str">
        <f>IF(CJ17="y",CHAR(34)&amp;CJ$1&amp;CHAR(34)&amp;",","")</f>
        <v>"4Color",</v>
      </c>
      <c r="CZ17" s="44" t="str">
        <f>IF(CK17="y",CHAR(34)&amp;CK$1&amp;CHAR(34)&amp;",","")</f>
        <v/>
      </c>
      <c r="DA17" s="44" t="str">
        <f>IF(Q17&gt;1,CHAR(34)&amp;"words2"&amp;CHAR(34)&amp;",","")</f>
        <v>"words2",</v>
      </c>
      <c r="DB17" s="44" t="str">
        <f>IF(Q17&gt;2,CHAR(34)&amp;"words3"&amp;CHAR(34)&amp;",","")</f>
        <v/>
      </c>
      <c r="DD17" s="44" t="str">
        <f>IF(LEN(CHAR(34)&amp;"lets"&amp;LEN(SUBSTITUTE(SUBSTITUTE(IFERROR(TRIM(SUBSTITUTE(A17,MID(A17,FIND("[",A17),FIND("]",A17)-FIND("[",A17)+1),"")),A17)," ",""),"-",""))&amp;CHAR(34)&amp;",")=9,CHAR(34)&amp;"lets"&amp;LEN(SUBSTITUTE(SUBSTITUTE(IFERROR(TRIM(SUBSTITUTE(A17,MID(A17,FIND("[",A17),FIND("]",A17)-FIND("[",A17)+1),"")),A17)," ",""),"-",""))&amp;CHAR(34)&amp;",",CHAR(34)&amp;"lets0"&amp;LEN(SUBSTITUTE(SUBSTITUTE(IFERROR(TRIM(SUBSTITUTE(A17,MID(A17,FIND("[",A17),FIND("]",A17)-FIND("[",A17)+1),"")),A17)," ",""),"-",""))&amp;CHAR(34)&amp;",")</f>
        <v>"lets09",</v>
      </c>
      <c r="DE17" s="44" t="str">
        <f>CHAR(34)&amp;"start"&amp;IFERROR(LEFT(SUBSTITUTE(A17,"["&amp;MID(A17,FIND("[",A17)+1,FIND("]",A17)-FIND("[",A17)-1)&amp;"] ",""),1),LEFT(A17,1))&amp;CHAR(34)&amp;","</f>
        <v>"startS",</v>
      </c>
      <c r="DF17" s="44" t="str">
        <f>IFERROR(IF(SEARCH("tan",A17)&gt;0,CHAR(34)&amp;"withtn"&amp;CHAR(34)&amp;",",""),"")</f>
        <v/>
      </c>
      <c r="DG17" s="44" t="str">
        <f>IFERROR(IF(SEARCH("q",A17)&gt;0,CHAR(34)&amp;"with_q"&amp;CHAR(34)&amp;",",""),"")</f>
        <v/>
      </c>
      <c r="DH17" s="44" t="str">
        <f>IFERROR(IF(SEARCH("v",A17)&gt;0,CHAR(34)&amp;"with_v"&amp;CHAR(34)&amp;",",""),"")</f>
        <v/>
      </c>
      <c r="DI17" s="44" t="str">
        <f>IFERROR(IF(SEARCH("w",A17)&gt;0,CHAR(34)&amp;"with_w"&amp;CHAR(34)&amp;",",""),"")</f>
        <v/>
      </c>
      <c r="DJ17" s="44" t="str">
        <f>IFERROR(IF(SEARCH("y",A17)&gt;0,CHAR(34)&amp;"with_y"&amp;CHAR(34)&amp;",",""),"")</f>
        <v/>
      </c>
      <c r="DK17" s="44" t="str">
        <f>IFERROR(IF(SEARCH("z",A17)&gt;0,CHAR(34)&amp;"with_z"&amp;CHAR(34)&amp;",",""),"")</f>
        <v>"with_z",</v>
      </c>
      <c r="DL17" s="44" t="str">
        <f>IF(CG17=2, CHAR(34) &amp; _xlfn.TEXTJOIN("", TRUE, _xlfn._xlws.SORT(HP17:HX17)) &amp; CHAR(34) &amp; ",", "")</f>
        <v/>
      </c>
      <c r="DM17" s="44" t="str" cm="1">
        <f t="array" ref="DM17">IF(CG17=3,CHAR(34) &amp; _xlfn.TEXTJOIN("", TRUE, RIGHT(HP17:HX17, 2)) &amp; CHAR(34) &amp; ",", "")</f>
        <v/>
      </c>
      <c r="DN17" s="44" t="str">
        <f>IF(AND(ISNUMBER(SEARCH("18", O17)), ISERROR(SEARCH("1918", O17)), ISERROR(SEARCH("2018", O17))), CHAR(34) &amp; "year18" &amp; CHAR(34) &amp; ",", "")</f>
        <v/>
      </c>
      <c r="DO17" s="44" t="str">
        <f>IF(AND(ISNUMBER(SEARCH("19", O17)), ISERROR(SEARCH("1819", O17)),  ISERROR(SEARCH("1219", O17)),ISERROR(SEARCH("1119", O17)),ISERROR(SEARCH("1190", O17)),ISERROR(SEARCH("2019", O17))), CHAR(34) &amp; "year19" &amp; CHAR(34) &amp; ",", "")</f>
        <v/>
      </c>
      <c r="DP17" s="5" t="str">
        <f>IF(AND(ISNUMBER(SEARCH("20", O17)), ISERROR(SEARCH("1920", O17))), CHAR(34)&amp;"year00"&amp;CHAR(34)&amp;",", "")</f>
        <v>"year00",</v>
      </c>
      <c r="DQ17" s="5" t="str">
        <f>IF(CC17="y",CHAR(34)&amp;"soviet"&amp;CHAR(34)&amp;",","")</f>
        <v/>
      </c>
      <c r="DR17" s="5" t="str">
        <f>IF(BY17="y",CHAR(34)&amp;"dgband"&amp;CHAR(34)&amp;",","")</f>
        <v/>
      </c>
      <c r="DS17" s="5" t="str">
        <f>IF(W17="y",IF(AND(V17="n",BY17&lt;&gt;"y"),CHAR(34)&amp;"allver"&amp;CHAR(34)&amp;",",""),"")</f>
        <v/>
      </c>
      <c r="DT17" s="5" t="str">
        <f>IF(V17="y",IF(AND(W17="n",BY17&lt;&gt;"y"),CHAR(34)&amp;"allhor"&amp;CHAR(34)&amp;",",""),"")</f>
        <v>"allhor",</v>
      </c>
      <c r="DU17" s="5" t="str">
        <f>IF(BY17="y",IF(AND(W17="n",V17="n"),CHAR(34)&amp;"alldia"&amp;CHAR(34)&amp;",",""),"")</f>
        <v/>
      </c>
      <c r="DW17" s="44" t="str">
        <f>IF(CL17="y",CHAR(34)&amp;CL$1&amp;CHAR(34)&amp;",","")</f>
        <v/>
      </c>
      <c r="DX17" s="44" t="str">
        <f>IF(CM17="y",CHAR(34)&amp;CM$1&amp;CHAR(34)&amp;",","")</f>
        <v/>
      </c>
      <c r="DY17" s="44" t="str">
        <f>IF(CN17="y",CHAR(34)&amp;CN$1&amp;CHAR(34)&amp;",","")</f>
        <v/>
      </c>
      <c r="DZ17" s="44" t="str">
        <f>IF(CO17="y",CHAR(34)&amp;CO$1&amp;CHAR(34)&amp;",","")</f>
        <v>"4+Band",</v>
      </c>
      <c r="EA17" s="44" t="str">
        <f>IF(T17="y",CHAR(34)&amp;T$1&amp;CHAR(34)&amp;",","")</f>
        <v/>
      </c>
      <c r="EB17" s="44" t="str">
        <f>IF(U17="y",CHAR(34)&amp;U$1&amp;CHAR(34)&amp;",","")</f>
        <v/>
      </c>
      <c r="EC17" s="44" t="str">
        <f>IF(V17="y",CHAR(34)&amp;V$1&amp;CHAR(34)&amp;",","")</f>
        <v>"Horizo",</v>
      </c>
      <c r="ED17" s="44" t="str">
        <f>IF(W17="y",CHAR(34)&amp;W$1&amp;CHAR(34)&amp;",","")</f>
        <v/>
      </c>
      <c r="EE17" s="44" t="str">
        <f>IF(X17="y",CHAR(34)&amp;X$1&amp;CHAR(34)&amp;",","")</f>
        <v/>
      </c>
      <c r="EF17" s="44" t="str">
        <f>IF(AND(Y17&lt;&gt;"n",Y17&lt;&gt;""),CHAR(34)&amp;Y$1&amp;CHAR(34)&amp;",","")</f>
        <v/>
      </c>
      <c r="EG17" s="44" t="str">
        <f>IF(Z17="y",CHAR(34)&amp;Z$1&amp;CHAR(34)&amp;",","")</f>
        <v/>
      </c>
      <c r="EH17" s="44" t="str">
        <f>IF(AA17="y",CHAR(34)&amp;AA$1&amp;CHAR(34)&amp;",","")</f>
        <v/>
      </c>
      <c r="EI17" s="44" t="str">
        <f>IF(AB17="y",CHAR(34)&amp;AB$1&amp;CHAR(34)&amp;",","")</f>
        <v/>
      </c>
      <c r="EJ17" s="44" t="str">
        <f>IF(AC17="y",CHAR(34)&amp;AC$1&amp;CHAR(34)&amp;",","")</f>
        <v/>
      </c>
      <c r="EK17" s="44" t="str">
        <f>IF(AD17="y",CHAR(34)&amp;AD$1&amp;CHAR(34)&amp;",","")</f>
        <v>"HasSun",</v>
      </c>
      <c r="EL17" s="44" t="str">
        <f>IF(AE17="y",CHAR(34)&amp;AE$1&amp;CHAR(34)&amp;",","")</f>
        <v/>
      </c>
      <c r="EM17" s="44" t="str">
        <f>IF(AF17="y",CHAR(34)&amp;AF$1&amp;CHAR(34)&amp;",","")</f>
        <v/>
      </c>
      <c r="EN17" s="44" t="str">
        <f>IF(AG17="y",CHAR(34)&amp;AG$1&amp;CHAR(34)&amp;",","")</f>
        <v/>
      </c>
      <c r="EO17" s="44" t="str">
        <f>IF(AH17="y",CHAR(34)&amp;AH$1&amp;CHAR(34)&amp;",","")</f>
        <v>"Center",</v>
      </c>
      <c r="EP17" s="44" t="str">
        <f>IF(AI17="y",CHAR(34)&amp;AI$1&amp;CHAR(34)&amp;",","")</f>
        <v/>
      </c>
      <c r="EQ17" s="44" t="str">
        <f>IF(AJ17="y",CHAR(34)&amp;AJ$1&amp;CHAR(34)&amp;",","")</f>
        <v/>
      </c>
      <c r="ER17" s="44" t="str">
        <f>IF(AK17="y",CHAR(34)&amp;AK$1&amp;CHAR(34)&amp;",","")</f>
        <v/>
      </c>
      <c r="ES17" s="44" t="str">
        <f>IF(AL17="y",CHAR(34)&amp;AL$1&amp;CHAR(34)&amp;",","")</f>
        <v/>
      </c>
      <c r="ET17" s="44" t="str">
        <f>IF(AM17="y",CHAR(34)&amp;AM$1&amp;CHAR(34)&amp;",","")</f>
        <v>"Geogrh",</v>
      </c>
      <c r="EU17" s="44" t="str">
        <f>IF(AN17="y",CHAR(34)&amp;AN$1&amp;CHAR(34)&amp;",","")</f>
        <v/>
      </c>
      <c r="EV17" s="44" t="str">
        <f>IF(AO17="y",CHAR(34)&amp;AO$1&amp;CHAR(34)&amp;",","")</f>
        <v/>
      </c>
      <c r="EW17" s="44" t="str">
        <f>IF(AP17="y",CHAR(34)&amp;AP$1&amp;CHAR(34)&amp;",","")</f>
        <v/>
      </c>
      <c r="EX17" s="44" t="str">
        <f>IF(AQ17="y",CHAR(34)&amp;AQ$1&amp;CHAR(34)&amp;",","")</f>
        <v/>
      </c>
      <c r="EY17" s="44" t="str">
        <f>IF(AR17="y",CHAR(34)&amp;AR$1&amp;CHAR(34)&amp;",","")</f>
        <v/>
      </c>
      <c r="EZ17" s="44" t="str">
        <f>IF(AS17="y",CHAR(34)&amp;AS$1&amp;CHAR(34)&amp;",","")</f>
        <v/>
      </c>
      <c r="FA17" s="44" t="str">
        <f>IF(AT17&gt;0,CHAR(34)&amp;"sta"&amp;AZ17&amp;CHAR(34)&amp;",","")</f>
        <v>"staWHI",</v>
      </c>
      <c r="FB17" s="44" t="str">
        <f>IF(AND(AT17&gt;0,BA17&lt;&gt;""),CHAR(34)&amp;"sta"&amp;BA17&amp;CHAR(34)&amp;",","")</f>
        <v/>
      </c>
      <c r="FD17" s="44" t="str">
        <f>IF(BV17="n",CHAR(34)&amp;"tcWHYE"&amp;CHAR(34)&amp;",",IF(BV17="y",CHAR(34)&amp;FD$1&amp;CHAR(34)&amp;",",""))</f>
        <v/>
      </c>
      <c r="FE17" s="44" t="str">
        <f>IF(COUNTIF(BL17:BT17,"BLU")=0,CHAR(34)&amp;"NO_BLU"&amp;CHAR(34)&amp;",", "")</f>
        <v/>
      </c>
      <c r="FF17" s="44" t="str">
        <f>IF(COUNTIF(BL17:BT17,"WHI")=0,CHAR(34)&amp;"NO_WHI"&amp;CHAR(34)&amp;",", "")</f>
        <v/>
      </c>
      <c r="FG17" s="44" t="str">
        <f>IF(COUNTIF(BL17:BT17,"RED")=0,CHAR(34)&amp;"NO_RED"&amp;CHAR(34)&amp;",", "")</f>
        <v>"NO_RED",</v>
      </c>
      <c r="FH17" s="44" t="str">
        <f>IF(COUNTIF(BL17:BS17,"GRE")=0,CHAR(34)&amp;"NO_GRE"&amp;CHAR(34)&amp;",", "")</f>
        <v>"NO_GRE",</v>
      </c>
      <c r="FI17" s="44" t="str">
        <f>IF(COUNTIF(BL17:BT17,"YEL")=0,CHAR(34)&amp;"NO_YEL"&amp;CHAR(34)&amp;",", "")</f>
        <v/>
      </c>
      <c r="FJ17" s="44" t="str">
        <f>IF(COUNTIF(BL17:BT17,"BLA")=0,CHAR(34)&amp;"NO_BLA"&amp;CHAR(34)&amp;",", "")</f>
        <v>"NO_BLA",</v>
      </c>
      <c r="FK17" s="44" t="str">
        <f>IF(AND(FH17&lt;&gt;"",FF17&lt;&gt;""),CHAR(34)&amp;"WHGRNO"&amp;CHAR(34)&amp;",","")</f>
        <v/>
      </c>
      <c r="FL17" s="44" t="str">
        <f>IF(AND(FI17&lt;&gt;"",FF17&lt;&gt;""),CHAR(34)&amp;"WHYENO"&amp;CHAR(34)&amp;",","")</f>
        <v/>
      </c>
      <c r="FM17" s="44" t="str">
        <f>IF(AND(FJ17&lt;&gt;"",FF17&lt;&gt;""),CHAR(34)&amp;"BAWHNO"&amp;CHAR(34)&amp;",","")</f>
        <v/>
      </c>
      <c r="FN17" s="44" t="str">
        <f>IF(AND(FE17&lt;&gt;"",FF17&lt;&gt;""),CHAR(34)&amp;"BLWHNO"&amp;CHAR(34)&amp;",","")</f>
        <v/>
      </c>
      <c r="FO17" s="44" t="str">
        <f>IF(AND(FE17&lt;&gt;"",FG17&lt;&gt;""),CHAR(34)&amp;"BLRENO"&amp;CHAR(34)&amp;",","")</f>
        <v/>
      </c>
      <c r="FP17" s="44" t="str">
        <f>IF(AND(FF17&lt;&gt;"",FF17&lt;&gt;""),CHAR(34)&amp;"WHRENO"&amp;CHAR(34)&amp;",","")</f>
        <v/>
      </c>
      <c r="FQ17" s="44" t="str">
        <f>IF(LEN(BF17)=3,CHAR(34)&amp;"001"&amp;BF17&amp;CHAR(34)&amp;",","")</f>
        <v>"001BLU",</v>
      </c>
      <c r="FR17" s="44" t="str">
        <f>IF(LEN(BG17)=3,CHAR(34)&amp;"002"&amp;BG17&amp;CHAR(34)&amp;",","")</f>
        <v>"002BLU",</v>
      </c>
      <c r="FS17" s="44" t="str">
        <f>IF(LEN(BH17)=3,CHAR(34)&amp;"003"&amp;BH17&amp;CHAR(34)&amp;",","")</f>
        <v>"003BLU",</v>
      </c>
      <c r="FT17" s="44" t="str">
        <f>CHAR(34)&amp;"myr"&amp;BD17&amp;CHAR(34)&amp;","</f>
        <v>"myrBLU",</v>
      </c>
      <c r="FU17" s="44" t="str">
        <f>IF(AY17="y",CHAR(34)&amp;"island"&amp;CHAR(34)&amp;",","")</f>
        <v/>
      </c>
      <c r="FV17" s="44" t="str">
        <f>IF(BZ17="y",CHAR(34)&amp;"landlo"&amp;CHAR(34)&amp;",","")</f>
        <v/>
      </c>
      <c r="FW17" s="44" t="str">
        <f>IF(CA17="y",CHAR(34)&amp;"eunion"&amp;CHAR(34)&amp;",","")</f>
        <v/>
      </c>
      <c r="FY17" s="44" t="str">
        <f>IFERROR(IF(SEARCH("Arabic",CB17)&gt;0,CHAR(34)&amp;"arabic"&amp;CHAR(34)&amp;",",""),"")</f>
        <v/>
      </c>
      <c r="FZ17" s="44" t="str">
        <f>IFERROR(IF(SEARCH("English",CB17)&gt;0,CHAR(34)&amp;"englis"&amp;CHAR(34)&amp;",",""),"")</f>
        <v/>
      </c>
      <c r="GA17" s="44" t="str">
        <f>IFERROR(IF(SEARCH("French",CB17)&gt;0,CHAR(34)&amp;"french"&amp;CHAR(34)&amp;",",""),"")</f>
        <v/>
      </c>
      <c r="GB17" s="44" t="str">
        <f>IFERROR(IF(SEARCH("Spanish",CB17)&gt;0,CHAR(34)&amp;"spanis"&amp;CHAR(34)&amp;",",""),"")</f>
        <v/>
      </c>
      <c r="GE17" s="44" t="str">
        <f>IFERROR(IF(SEARCH("Dutch",CB17)&gt;0,CHAR(34)&amp;"dutchs"&amp;CHAR(34)&amp;",",""),"")</f>
        <v/>
      </c>
      <c r="GF17" s="44" t="str">
        <f>IFERROR(IF(SEARCH("Historical",AU17)&gt;0,CHAR(34)&amp;"histor"&amp;CHAR(34)&amp;",",""),"")</f>
        <v/>
      </c>
      <c r="GG17" s="44" t="str">
        <f>IF(BU17="y",CHAR(34)&amp;"unjack"&amp;CHAR(34)&amp;",","")</f>
        <v/>
      </c>
      <c r="GH17" s="44" t="str">
        <f>IF(CD17=1,CHAR(34)&amp;"southc"&amp;CHAR(34)&amp;",","")</f>
        <v>"southc",</v>
      </c>
      <c r="GI17" s="44" t="str">
        <f>IF(CE17=1,CHAR(34)&amp;"hasmap"&amp;CHAR(34)&amp;",","")</f>
        <v/>
      </c>
      <c r="GJ17" s="44" t="str">
        <f>IF(CP17="y",CHAR(34)&amp;CP$1&amp;CHAR(34)&amp;",","")</f>
        <v/>
      </c>
      <c r="GK17" s="44" t="str">
        <f>IF(GJ17="",CHAR(34)&amp;"HasSta"&amp;CHAR(34)&amp;",","")</f>
        <v>"HasSta",</v>
      </c>
      <c r="GL17" s="44" t="str">
        <f>IF(CQ17="y",CHAR(34)&amp;CQ$1&amp;CHAR(34)&amp;",","")</f>
        <v/>
      </c>
      <c r="GM17" s="44" t="str">
        <f>IF(CR17="y",CHAR(34)&amp;CR$1&amp;CHAR(34)&amp;",","")</f>
        <v/>
      </c>
      <c r="GN17" s="44" t="str">
        <f>IF(CS17="y",CHAR(34)&amp;CS$1&amp;CHAR(34)&amp;",","")</f>
        <v>"3+Star",</v>
      </c>
      <c r="GP17" s="44" t="str">
        <f>CHAR(34)&amp;AU17&amp;CHAR(34)</f>
        <v>"Province"</v>
      </c>
      <c r="GS17" s="44" t="str">
        <f>SUBSTITUTE("["&amp;_xlfn.CONCAT(CW17:GN17)&amp;"]",",]","]")</f>
        <v>["4Color","words2","lets09","startS","with_z","year00","allhor","4+Band","Horizo","HasSun","Center","Geogrh","staWHI","NO_RED","NO_GRE","NO_BLA","001BLU","002BLU","003BLU","myrBLU","southc","HasSta","3+Star"]</v>
      </c>
      <c r="GT17" s="44" t="str">
        <f>IF(BL17&lt;&gt;"",CHAR(34)&amp;"cl_"&amp;BL17&amp;CHAR(34)&amp;",","")</f>
        <v/>
      </c>
      <c r="GU17" s="44" t="str">
        <f>IF(BM17&lt;&gt;"",CHAR(34)&amp;"cl_"&amp;BM17&amp;CHAR(34)&amp;",","")</f>
        <v>"cl_BLU",</v>
      </c>
      <c r="GV17" s="44" t="str">
        <f>IF(BN17&lt;&gt;"",CHAR(34)&amp;"cl_"&amp;BN17&amp;CHAR(34)&amp;",","")</f>
        <v/>
      </c>
      <c r="GW17" s="44" t="str">
        <f>IF(BO17&lt;&gt;"",CHAR(34)&amp;"cl_"&amp;BO17&amp;CHAR(34)&amp;",","")</f>
        <v/>
      </c>
      <c r="GX17" s="44" t="str">
        <f>IF(BP17&lt;&gt;"",CHAR(34)&amp;"cl_"&amp;BP17&amp;CHAR(34)&amp;",","")</f>
        <v>"cl_YEL",</v>
      </c>
      <c r="GY17" s="44" t="str">
        <f>IF(BQ17&lt;&gt;"",CHAR(34)&amp;"cl_"&amp;BQ17&amp;CHAR(34)&amp;",","")</f>
        <v/>
      </c>
      <c r="GZ17" s="44" t="str">
        <f>IF(BR17&lt;&gt;"",CHAR(34)&amp;"cl_"&amp;BR17&amp;CHAR(34)&amp;",","")</f>
        <v>"cl_BRO",</v>
      </c>
      <c r="HA17" s="44" t="str">
        <f>IF(BS17&lt;&gt;"",CHAR(34)&amp;"cl_"&amp;BS17&amp;CHAR(34)&amp;",","")</f>
        <v/>
      </c>
      <c r="HB17" s="44" t="str">
        <f>IF(BT17&lt;&gt;"",CHAR(34)&amp;"cl_"&amp;BT17&amp;CHAR(34)&amp;",","")</f>
        <v>"cl_WHI",</v>
      </c>
      <c r="HC17" s="44" t="str">
        <f>SUBSTITUTE("["&amp;_xlfn.CONCAT(GT17:HB17)&amp;"]",",]","]")</f>
        <v>["cl_BLU","cl_YEL","cl_BRO","cl_WHI"]</v>
      </c>
      <c r="HE17" s="64"/>
      <c r="HF17" s="65" t="str">
        <f>"{couname:"&amp;CT17&amp;(IF(HK17&lt;&gt;"",",subtype:"&amp;CHAR(34)&amp;HK17&amp;CHAR(34),""))&amp;",year:"&amp;HJ17&amp;",region:"&amp;CU17&amp;",Colors:"&amp;HC17&amp;",Items:"&amp;GS17&amp;",Flag:"&amp;CV17&amp;",HDFlag:"&amp;CHAR(34)&amp;E17&amp;CHAR(34)&amp;",type:"&amp;GP17&amp;", describe: "&amp;HH17&amp;", isnew:"&amp;CHAR(34)&amp;F17&amp;CHAR(34)&amp;", links: "&amp;HL17&amp;"},"</f>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links: "https://www.crwflags.com/fotw/flags/ar-z.html"},</v>
      </c>
      <c r="HG17" s="66" t="str">
        <f>"{couname:"&amp;CT17&amp;(IF(HK17&lt;&gt;"",",subtype:"&amp;CHAR(34)&amp;HK17&amp;CHAR(34),""))&amp;",year:"&amp;HJ17&amp;",region:"&amp;CU17&amp;",Colors:"&amp;HC17&amp;",Items:"&amp;GS17&amp;",Flag:"&amp;CV17&amp;",HDFlag:"&amp;CHAR(34)&amp;E17&amp;CHAR(34)&amp;",type:"&amp;GP17&amp;", describe: "&amp;HI17&amp;", links: "&amp;HL17&amp;"},"</f>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links: "https://www.crwflags.com/fotw/flags/ar-z.html"},</v>
      </c>
      <c r="HH17" s="44" t="str">
        <f>IF(P17&lt;&gt;"",CHAR(34)&amp;"\n"&amp;P17&amp;CHAR(34),CHAR(34)&amp;CHAR(34))</f>
        <v>"\nAccording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v>
      </c>
      <c r="HI17" s="44" t="str">
        <f>IF(J17=0,CHAR(34)&amp;CHAR(34),HH17)</f>
        <v>"\nAccording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v>
      </c>
      <c r="HJ17" s="44" t="str">
        <f>CHAR(34)&amp;O17&amp;CHAR(34)</f>
        <v>"2000"</v>
      </c>
      <c r="HL17" s="44" t="str">
        <f>CHAR(34)&amp;I17&amp;CHAR(34)</f>
        <v>"https://www.crwflags.com/fotw/flags/ar-z.html"</v>
      </c>
      <c r="HM17" s="65"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"&amp;HH17&amp;", "&amp;CHAR(34)&amp;"isnew"&amp;CHAR(34)&amp;": "&amp;CHAR(34)&amp;F17&amp;CHAR(34)&amp;", "&amp;CHAR(34)&amp;"links"&amp;CHAR(34)&amp;": "&amp;HL17&amp;"},"</f>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 "links": "https://www.crwflags.com/fotw/flags/ar-z.html"},</v>
      </c>
      <c r="HN17" s="67"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"&amp;HI17&amp;", "&amp;CHAR(34)&amp;"isnew"&amp;CHAR(34)&amp;": "&amp;CHAR(34)&amp;F17&amp;CHAR(34)&amp;", "&amp;CHAR(34)&amp;"links"&amp;CHAR(34)&amp;": "&amp;HL17&amp;"},"</f>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 "links": "https://www.crwflags.com/fotw/flags/ar-z.html"},</v>
      </c>
      <c r="HO17" s="71">
        <v>45610</v>
      </c>
      <c r="HP17" s="44" t="str" cm="1">
        <f t="array" ref="HP17">IF(_xlfn.TEXTJOIN(", ", TRUE, IF(ISNUMBER(SEARCH("BLA", BL17:BT17)), COLUMN(BL17:BT17) - COLUMN(BL17) + 1, ""))&lt;&gt;"","BLA","")</f>
        <v/>
      </c>
      <c r="HQ17" s="44" t="str" cm="1">
        <f t="array" ref="HQ17">IF(_xlfn.TEXTJOIN(", ", TRUE, IF(ISNUMBER(SEARCH("BLU", BL17:BT17)), COLUMN(BL17:BT17) - COLUMN(BL17) + 1, ""))&lt;&gt;"","BLU","")</f>
        <v>BLU</v>
      </c>
      <c r="HR17" s="44" t="str" cm="1">
        <f t="array" ref="HR17">IF(_xlfn.TEXTJOIN(", ", TRUE, IF(ISNUMBER(SEARCH("GRE", BL17:BT17)), COLUMN(BL17:BT17) - COLUMN(BL17) + 1, ""))&lt;&gt;"","GRE","")</f>
        <v/>
      </c>
      <c r="HS17" s="44" t="str" cm="1">
        <f t="array" ref="HS17">IF(_xlfn.TEXTJOIN(", ", TRUE, IF(ISNUMBER(SEARCH("RED", BL17:BT17)), COLUMN(BL17:BT17) - COLUMN(BL17) + 1, ""))&lt;&gt;"","RED","")</f>
        <v/>
      </c>
      <c r="HT17" s="44" t="str" cm="1">
        <f t="array" ref="HT17">IF(_xlfn.TEXTJOIN(", ", TRUE, IF(ISNUMBER(SEARCH("YEL", BL17:BT17)), COLUMN(BL17:BT17) - COLUMN(BL17) + 1, ""))&lt;&gt;"","YEL","")</f>
        <v>YEL</v>
      </c>
      <c r="HU17" s="44" t="str" cm="1">
        <f t="array" ref="HU17">IF(_xlfn.TEXTJOIN(", ", TRUE, IF(ISNUMBER(SEARCH("ORA", BL17:BT17)), COLUMN(BL17:BT17) - COLUMN(BL17) + 1, ""))&lt;&gt;"","ORA","")</f>
        <v/>
      </c>
      <c r="HV17" s="44" t="str" cm="1">
        <f t="array" ref="HV17">IF(_xlfn.TEXTJOIN(", ", TRUE, IF(ISNUMBER(SEARCH("BRO", BL17:BT17)), COLUMN(BL17:BT17) - COLUMN(BL17) + 1, ""))&lt;&gt;"","BRO","")</f>
        <v>BRO</v>
      </c>
      <c r="HW17" s="44" t="str" cm="1">
        <f t="array" ref="HW17">IF(_xlfn.TEXTJOIN(", ", TRUE, IF(ISNUMBER(SEARCH("PUR", BL17:BT17)), COLUMN(BL17:BT17) - COLUMN(BL17) + 1, ""))&lt;&gt;"","PUR","")</f>
        <v/>
      </c>
      <c r="HX17" s="44" t="str" cm="1">
        <f t="array" ref="HX17">IF(_xlfn.TEXTJOIN(", ", TRUE, IF(ISNUMBER(SEARCH("WHI", BL17:BT17)), COLUMN(BL17:BT17) - COLUMN(BL17) + 1, ""))&lt;&gt;"","WHI","")</f>
        <v>WHI</v>
      </c>
      <c r="HY17" s="72"/>
      <c r="HZ17" s="72"/>
      <c r="IA17" s="5"/>
      <c r="IB17" s="5"/>
      <c r="IC17" s="68"/>
      <c r="ID17" s="68"/>
      <c r="IE17" s="68"/>
      <c r="IF17" s="68"/>
      <c r="IG17" s="68"/>
      <c r="IH17" s="68"/>
      <c r="II17" s="68"/>
      <c r="IJ17" s="68"/>
      <c r="IK17" s="68"/>
      <c r="IM17" s="42">
        <f>COUNTIF(IC17:IK17,"&gt;0")-CG17</f>
        <v>-4</v>
      </c>
      <c r="IN17" s="69" t="str">
        <f>"http://mkweb.bcgsc.ca/color-summarizer/?url="&amp;D17&amp;"&amp;precision=low&amp;num_clusters="&amp;CG17&amp;"&amp;text=1"</f>
        <v>http://mkweb.bcgsc.ca/color-summarizer/?url=https://upload.wikimedia.org/wikipedia/commons/thumb/4/45/Bandera_de_la_Provincia_de_Santa_Cruz.svg/320px-Bandera_de_la_Provincia_de_Santa_Cruz.svg.png&amp;precision=low&amp;num_clusters=4&amp;text=1</v>
      </c>
      <c r="IO17" s="44" t="str">
        <f>IF(HP17&lt;&gt;"",CHAR(34)&amp;"black"&amp;CHAR(34),"")</f>
        <v/>
      </c>
      <c r="IP17" s="44" t="str">
        <f>IF(HQ17&lt;&gt;"",CHAR(34)&amp;"blue"&amp;CHAR(34),"")</f>
        <v>"blue"</v>
      </c>
      <c r="IQ17" s="44" t="str">
        <f>IF(HR17&lt;&gt;"",CHAR(34)&amp;"green"&amp;CHAR(34),"")</f>
        <v/>
      </c>
      <c r="IR17" s="44" t="str">
        <f>IF(HS17&lt;&gt;"",CHAR(34)&amp;"red"&amp;CHAR(34),"")</f>
        <v/>
      </c>
      <c r="IS17" s="44" t="str">
        <f>IF(HT17&lt;&gt;"",CHAR(34)&amp;"yellow"&amp;CHAR(34),"")</f>
        <v>"yellow"</v>
      </c>
      <c r="IT17" s="44" t="str">
        <f>IF(HU17&lt;&gt;"",CHAR(34)&amp;"orange"&amp;CHAR(34),"")</f>
        <v/>
      </c>
      <c r="IU17" s="44" t="str">
        <f>IF(HV17&lt;&gt;"",CHAR(34)&amp;"brown"&amp;CHAR(34),"")</f>
        <v>"brown"</v>
      </c>
      <c r="IV17" s="44" t="str">
        <f>IF(HW17&lt;&gt;"",CHAR(34)&amp;"purple"&amp;CHAR(34),"")</f>
        <v/>
      </c>
      <c r="IW17" s="44" t="str">
        <f>IF(HX17&lt;&gt;"",CHAR(34)&amp;"white"&amp;CHAR(34),"")</f>
        <v>"white"</v>
      </c>
      <c r="IX17" s="44" t="str">
        <f>"{"&amp;CHAR(34)&amp;"url"&amp;CHAR(34)&amp;":"&amp;CHAR(34)&amp;IN17&amp;CHAR(34)&amp;","&amp;CHAR(34)&amp;"name"&amp;CHAR(34)&amp;":"&amp;CHAR(34)&amp;A17&amp;CHAR(34)&amp;"},"</f>
        <v>{"url":"http://mkweb.bcgsc.ca/color-summarizer/?url=https://upload.wikimedia.org/wikipedia/commons/thumb/4/45/Bandera_de_la_Provincia_de_Santa_Cruz.svg/320px-Bandera_de_la_Provincia_de_Santa_Cruz.svg.png&amp;precision=low&amp;num_clusters=4&amp;text=1","name":"[ARG] Santa Cruz"},</v>
      </c>
      <c r="IY17" s="44">
        <v>1242</v>
      </c>
    </row>
    <row r="18" spans="1:259" s="44" customFormat="1" ht="38.4" customHeight="1" thickBot="1" x14ac:dyDescent="0.35">
      <c r="A18" s="38" t="s">
        <v>535</v>
      </c>
      <c r="B18" s="83"/>
      <c r="C18" s="39">
        <v>2</v>
      </c>
      <c r="D18" s="70" t="s">
        <v>536</v>
      </c>
      <c r="E18" s="40" t="s">
        <v>537</v>
      </c>
      <c r="F18" s="41" t="s">
        <v>163</v>
      </c>
      <c r="G18" s="42">
        <f>COUNTIF($A$1:$A$8405,A18)</f>
        <v>1</v>
      </c>
      <c r="H18" s="43"/>
      <c r="I18" s="59" t="s">
        <v>538</v>
      </c>
      <c r="J18" s="44" t="str">
        <f>""</f>
        <v/>
      </c>
      <c r="K18" s="45"/>
      <c r="L18" s="46"/>
      <c r="M18" s="46"/>
      <c r="N18" s="47"/>
      <c r="O18" s="74" t="s">
        <v>539</v>
      </c>
      <c r="P18" s="48" t="s">
        <v>540</v>
      </c>
      <c r="Q18" s="73">
        <v>2</v>
      </c>
      <c r="R18" s="49" t="s">
        <v>177</v>
      </c>
      <c r="S18" s="50">
        <v>3</v>
      </c>
      <c r="T18" s="51" t="s">
        <v>164</v>
      </c>
      <c r="U18" s="52" t="s">
        <v>164</v>
      </c>
      <c r="V18" s="52" t="s">
        <v>164</v>
      </c>
      <c r="W18" s="52" t="s">
        <v>165</v>
      </c>
      <c r="X18" s="52" t="s">
        <v>164</v>
      </c>
      <c r="Y18" s="52" t="s">
        <v>164</v>
      </c>
      <c r="Z18" s="52" t="s">
        <v>164</v>
      </c>
      <c r="AA18" s="52" t="s">
        <v>164</v>
      </c>
      <c r="AB18" s="52" t="s">
        <v>165</v>
      </c>
      <c r="AC18" s="52" t="s">
        <v>165</v>
      </c>
      <c r="AD18" s="52" t="s">
        <v>165</v>
      </c>
      <c r="AE18" s="52" t="s">
        <v>164</v>
      </c>
      <c r="AF18" s="53" t="s">
        <v>164</v>
      </c>
      <c r="AG18" s="53" t="s">
        <v>165</v>
      </c>
      <c r="AH18" s="53" t="s">
        <v>165</v>
      </c>
      <c r="AI18" s="53" t="s">
        <v>164</v>
      </c>
      <c r="AJ18" s="53" t="s">
        <v>164</v>
      </c>
      <c r="AK18" s="53" t="s">
        <v>164</v>
      </c>
      <c r="AL18" s="53" t="s">
        <v>164</v>
      </c>
      <c r="AM18" s="53" t="s">
        <v>164</v>
      </c>
      <c r="AN18" s="53" t="s">
        <v>164</v>
      </c>
      <c r="AO18" s="53" t="s">
        <v>164</v>
      </c>
      <c r="AP18" s="53" t="s">
        <v>164</v>
      </c>
      <c r="AQ18" s="53" t="s">
        <v>164</v>
      </c>
      <c r="AR18" s="53" t="s">
        <v>164</v>
      </c>
      <c r="AS18" s="53" t="s">
        <v>164</v>
      </c>
      <c r="AT18" s="54">
        <v>0</v>
      </c>
      <c r="AU18" s="53" t="s">
        <v>284</v>
      </c>
      <c r="AV18" s="53" t="str">
        <f>IF(LEFT(A18,1)="[",LEFT(A18,5)&amp;AU18&amp;A18,"")</f>
        <v>[ARG]Province[ARG] Santa Fe</v>
      </c>
      <c r="AW18" s="53" t="str">
        <f>C18&amp;A18</f>
        <v>2[ARG] Santa Fe</v>
      </c>
      <c r="AX18" s="55"/>
      <c r="AY18" s="55"/>
      <c r="AZ18" s="56" t="s">
        <v>234</v>
      </c>
      <c r="BA18" s="56" t="s">
        <v>234</v>
      </c>
      <c r="BB18" s="56"/>
      <c r="BC18" s="57"/>
      <c r="BD18" s="58" t="s">
        <v>167</v>
      </c>
      <c r="BE18" s="59"/>
      <c r="BF18" s="58" t="s">
        <v>154</v>
      </c>
      <c r="BG18" s="58" t="s">
        <v>159</v>
      </c>
      <c r="BH18" s="58" t="s">
        <v>152</v>
      </c>
      <c r="BI18" s="58"/>
      <c r="BJ18" s="58"/>
      <c r="BK18" s="59"/>
      <c r="BL18" s="58" t="s">
        <v>151</v>
      </c>
      <c r="BM18" s="58" t="s">
        <v>152</v>
      </c>
      <c r="BN18" s="58" t="s">
        <v>234</v>
      </c>
      <c r="BO18" s="58" t="s">
        <v>154</v>
      </c>
      <c r="BP18" s="58" t="s">
        <v>155</v>
      </c>
      <c r="BQ18" s="58" t="s">
        <v>234</v>
      </c>
      <c r="BR18" s="58" t="s">
        <v>157</v>
      </c>
      <c r="BS18" s="58" t="s">
        <v>234</v>
      </c>
      <c r="BT18" s="58" t="s">
        <v>159</v>
      </c>
      <c r="BU18" s="60"/>
      <c r="BV18" s="61"/>
      <c r="BW18" s="61">
        <v>0</v>
      </c>
      <c r="BX18" s="59"/>
      <c r="CB18" s="5"/>
      <c r="CC18" s="5"/>
      <c r="CD18" s="62">
        <v>0</v>
      </c>
      <c r="CE18" s="62">
        <v>0</v>
      </c>
      <c r="CF18" s="62" t="e">
        <f>COUNTIF([1]Sheet7!$B$2:'[1]Sheet7'!$B$100,Main!#REF!)</f>
        <v>#REF!</v>
      </c>
      <c r="CG18" s="75" cm="1">
        <f t="array" ref="CG18">SUMPRODUCT(--(LEN(TRIM(BL18:BT18))&gt;0))</f>
        <v>6</v>
      </c>
      <c r="CH18" s="53" t="str">
        <f>IF(CG18=2,"y","n")</f>
        <v>n</v>
      </c>
      <c r="CI18" s="53" t="str">
        <f>IF(CG18=3,"y","n")</f>
        <v>n</v>
      </c>
      <c r="CJ18" s="53" t="str">
        <f>IF(CG18=4,"y","n")</f>
        <v>n</v>
      </c>
      <c r="CK18" s="53" t="str">
        <f>IF(CG18&gt;4,"y","n")</f>
        <v>y</v>
      </c>
      <c r="CL18" s="53" t="str">
        <f>IF(S18=0,"y","n")</f>
        <v>n</v>
      </c>
      <c r="CM18" s="53" t="str">
        <f>IF(S18=2,"y","n")</f>
        <v>n</v>
      </c>
      <c r="CN18" s="53" t="str">
        <f>IF(S18=3,"y","n")</f>
        <v>y</v>
      </c>
      <c r="CO18" s="53" t="str">
        <f>IF(S18&gt;=4,"y","n")</f>
        <v>n</v>
      </c>
      <c r="CP18" s="53" t="str">
        <f>IF(AT18=0,"y","n")</f>
        <v>y</v>
      </c>
      <c r="CQ18" s="53" t="str">
        <f>IF(AT18=1,"y","n")</f>
        <v>n</v>
      </c>
      <c r="CR18" s="53" t="str">
        <f>IF(AT18=2,"y","n")</f>
        <v>n</v>
      </c>
      <c r="CS18" s="53" t="str">
        <f>IF(AT18&gt;=3,"y","n")</f>
        <v>n</v>
      </c>
      <c r="CT18" s="38" t="str">
        <f>CHAR(34)&amp;A18&amp;CHAR(34)</f>
        <v>"[ARG] Santa Fe"</v>
      </c>
      <c r="CU18" s="63" t="str">
        <f>CHAR(34)&amp;"rgn_"&amp;R18&amp;CHAR(34)</f>
        <v>"rgn_South America"</v>
      </c>
      <c r="CV18" s="44" t="str">
        <f>CHAR(34)&amp;D18&amp;CHAR(34)</f>
        <v>"https://upload.wikimedia.org/wikipedia/commons/thumb/8/84/Bandera_de_la_Provincia_de_Santa_Fe.svg/320px-Bandera_de_la_Provincia_de_Santa_Fe.svg.png"</v>
      </c>
      <c r="CW18" s="44" t="str">
        <f>IF(CH18="y",CHAR(34)&amp;CH$1&amp;CHAR(34)&amp;",","")</f>
        <v/>
      </c>
      <c r="CX18" s="44" t="str">
        <f>IF(CI18="y",CHAR(34)&amp;CI$1&amp;CHAR(34)&amp;",","")</f>
        <v/>
      </c>
      <c r="CY18" s="44" t="str">
        <f>IF(CJ18="y",CHAR(34)&amp;CJ$1&amp;CHAR(34)&amp;",","")</f>
        <v/>
      </c>
      <c r="CZ18" s="44" t="str">
        <f>IF(CK18="y",CHAR(34)&amp;CK$1&amp;CHAR(34)&amp;",","")</f>
        <v>"5+Colo",</v>
      </c>
      <c r="DA18" s="44" t="str">
        <f>IF(Q18&gt;1,CHAR(34)&amp;"words2"&amp;CHAR(34)&amp;",","")</f>
        <v>"words2",</v>
      </c>
      <c r="DB18" s="44" t="str">
        <f>IF(Q18&gt;2,CHAR(34)&amp;"words3"&amp;CHAR(34)&amp;",","")</f>
        <v/>
      </c>
      <c r="DD18" s="44" t="str">
        <f>IF(LEN(CHAR(34)&amp;"lets"&amp;LEN(SUBSTITUTE(SUBSTITUTE(IFERROR(TRIM(SUBSTITUTE(A18,MID(A18,FIND("[",A18),FIND("]",A18)-FIND("[",A18)+1),"")),A18)," ",""),"-",""))&amp;CHAR(34)&amp;",")=9,CHAR(34)&amp;"lets"&amp;LEN(SUBSTITUTE(SUBSTITUTE(IFERROR(TRIM(SUBSTITUTE(A18,MID(A18,FIND("[",A18),FIND("]",A18)-FIND("[",A18)+1),"")),A18)," ",""),"-",""))&amp;CHAR(34)&amp;",",CHAR(34)&amp;"lets0"&amp;LEN(SUBSTITUTE(SUBSTITUTE(IFERROR(TRIM(SUBSTITUTE(A18,MID(A18,FIND("[",A18),FIND("]",A18)-FIND("[",A18)+1),"")),A18)," ",""),"-",""))&amp;CHAR(34)&amp;",")</f>
        <v>"lets07",</v>
      </c>
      <c r="DE18" s="44" t="str">
        <f>CHAR(34)&amp;"start"&amp;IFERROR(LEFT(SUBSTITUTE(A18,"["&amp;MID(A18,FIND("[",A18)+1,FIND("]",A18)-FIND("[",A18)-1)&amp;"] ",""),1),LEFT(A18,1))&amp;CHAR(34)&amp;","</f>
        <v>"startS",</v>
      </c>
      <c r="DF18" s="44" t="str">
        <f>IFERROR(IF(SEARCH("tan",A18)&gt;0,CHAR(34)&amp;"withtn"&amp;CHAR(34)&amp;",",""),"")</f>
        <v/>
      </c>
      <c r="DG18" s="44" t="str">
        <f>IFERROR(IF(SEARCH("q",A18)&gt;0,CHAR(34)&amp;"with_q"&amp;CHAR(34)&amp;",",""),"")</f>
        <v/>
      </c>
      <c r="DH18" s="44" t="str">
        <f>IFERROR(IF(SEARCH("v",A18)&gt;0,CHAR(34)&amp;"with_v"&amp;CHAR(34)&amp;",",""),"")</f>
        <v/>
      </c>
      <c r="DI18" s="44" t="str">
        <f>IFERROR(IF(SEARCH("w",A18)&gt;0,CHAR(34)&amp;"with_w"&amp;CHAR(34)&amp;",",""),"")</f>
        <v/>
      </c>
      <c r="DJ18" s="44" t="str">
        <f>IFERROR(IF(SEARCH("y",A18)&gt;0,CHAR(34)&amp;"with_y"&amp;CHAR(34)&amp;",",""),"")</f>
        <v/>
      </c>
      <c r="DK18" s="44" t="str">
        <f>IFERROR(IF(SEARCH("z",A18)&gt;0,CHAR(34)&amp;"with_z"&amp;CHAR(34)&amp;",",""),"")</f>
        <v/>
      </c>
      <c r="DL18" s="44" t="str">
        <f>IF(CG18=2, CHAR(34) &amp; _xlfn.TEXTJOIN("", TRUE, _xlfn._xlws.SORT(HP18:HX18)) &amp; CHAR(34) &amp; ",", "")</f>
        <v/>
      </c>
      <c r="DM18" s="44" t="str" cm="1">
        <f t="array" ref="DM18">IF(CG18=3,CHAR(34) &amp; _xlfn.TEXTJOIN("", TRUE, RIGHT(HP18:HX18, 2)) &amp; CHAR(34) &amp; ",", "")</f>
        <v/>
      </c>
      <c r="DN18" s="44" t="str">
        <f>IF(AND(ISNUMBER(SEARCH("18", O18)), ISERROR(SEARCH("1918", O18)), ISERROR(SEARCH("2018", O18))), CHAR(34) &amp; "year18" &amp; CHAR(34) &amp; ",", "")</f>
        <v>"year18",</v>
      </c>
      <c r="DO18" s="44" t="str">
        <f>IF(AND(ISNUMBER(SEARCH("19", O18)), ISERROR(SEARCH("1819", O18)),  ISERROR(SEARCH("1219", O18)),ISERROR(SEARCH("1119", O18)),ISERROR(SEARCH("1190", O18)),ISERROR(SEARCH("2019", O18))), CHAR(34) &amp; "year19" &amp; CHAR(34) &amp; ",", "")</f>
        <v>"year19",</v>
      </c>
      <c r="DP18" s="5" t="str">
        <f>IF(AND(ISNUMBER(SEARCH("20", O18)), ISERROR(SEARCH("1920", O18))), CHAR(34)&amp;"year00"&amp;CHAR(34)&amp;",", "")</f>
        <v/>
      </c>
      <c r="DQ18" s="5" t="str">
        <f>IF(CC18="y",CHAR(34)&amp;"soviet"&amp;CHAR(34)&amp;",","")</f>
        <v/>
      </c>
      <c r="DR18" s="5" t="str">
        <f>IF(BY18="y",CHAR(34)&amp;"dgband"&amp;CHAR(34)&amp;",","")</f>
        <v/>
      </c>
      <c r="DS18" s="5" t="str">
        <f>IF(W18="y",IF(AND(V18="n",BY18&lt;&gt;"y"),CHAR(34)&amp;"allver"&amp;CHAR(34)&amp;",",""),"")</f>
        <v>"allver",</v>
      </c>
      <c r="DT18" s="5" t="str">
        <f>IF(V18="y",IF(AND(W18="n",BY18&lt;&gt;"y"),CHAR(34)&amp;"allhor"&amp;CHAR(34)&amp;",",""),"")</f>
        <v/>
      </c>
      <c r="DU18" s="5" t="str">
        <f>IF(BY18="y",IF(AND(W18="n",V18="n"),CHAR(34)&amp;"alldia"&amp;CHAR(34)&amp;",",""),"")</f>
        <v/>
      </c>
      <c r="DW18" s="44" t="str">
        <f>IF(CL18="y",CHAR(34)&amp;CL$1&amp;CHAR(34)&amp;",","")</f>
        <v/>
      </c>
      <c r="DX18" s="44" t="str">
        <f>IF(CM18="y",CHAR(34)&amp;CM$1&amp;CHAR(34)&amp;",","")</f>
        <v/>
      </c>
      <c r="DY18" s="44" t="str">
        <f>IF(CN18="y",CHAR(34)&amp;CN$1&amp;CHAR(34)&amp;",","")</f>
        <v>"3Bands",</v>
      </c>
      <c r="DZ18" s="44" t="str">
        <f>IF(CO18="y",CHAR(34)&amp;CO$1&amp;CHAR(34)&amp;",","")</f>
        <v/>
      </c>
      <c r="EA18" s="44" t="str">
        <f>IF(T18="y",CHAR(34)&amp;T$1&amp;CHAR(34)&amp;",","")</f>
        <v/>
      </c>
      <c r="EB18" s="44" t="str">
        <f>IF(U18="y",CHAR(34)&amp;U$1&amp;CHAR(34)&amp;",","")</f>
        <v/>
      </c>
      <c r="EC18" s="44" t="str">
        <f>IF(V18="y",CHAR(34)&amp;V$1&amp;CHAR(34)&amp;",","")</f>
        <v/>
      </c>
      <c r="ED18" s="44" t="str">
        <f>IF(W18="y",CHAR(34)&amp;W$1&amp;CHAR(34)&amp;",","")</f>
        <v>"Vertic",</v>
      </c>
      <c r="EE18" s="44" t="str">
        <f>IF(X18="y",CHAR(34)&amp;X$1&amp;CHAR(34)&amp;",","")</f>
        <v/>
      </c>
      <c r="EF18" s="44" t="str">
        <f>IF(AND(Y18&lt;&gt;"n",Y18&lt;&gt;""),CHAR(34)&amp;Y$1&amp;CHAR(34)&amp;",","")</f>
        <v/>
      </c>
      <c r="EG18" s="44" t="str">
        <f>IF(Z18="y",CHAR(34)&amp;Z$1&amp;CHAR(34)&amp;",","")</f>
        <v/>
      </c>
      <c r="EH18" s="44" t="str">
        <f>IF(AA18="y",CHAR(34)&amp;AA$1&amp;CHAR(34)&amp;",","")</f>
        <v/>
      </c>
      <c r="EI18" s="44" t="str">
        <f>IF(AB18="y",CHAR(34)&amp;AB$1&amp;CHAR(34)&amp;",","")</f>
        <v>"Texted",</v>
      </c>
      <c r="EJ18" s="44" t="str">
        <f>IF(AC18="y",CHAR(34)&amp;AC$1&amp;CHAR(34)&amp;",","")</f>
        <v>"Weapon",</v>
      </c>
      <c r="EK18" s="44" t="str">
        <f>IF(AD18="y",CHAR(34)&amp;AD$1&amp;CHAR(34)&amp;",","")</f>
        <v>"HasSun",</v>
      </c>
      <c r="EL18" s="44" t="str">
        <f>IF(AE18="y",CHAR(34)&amp;AE$1&amp;CHAR(34)&amp;",","")</f>
        <v/>
      </c>
      <c r="EM18" s="44" t="str">
        <f>IF(AF18="y",CHAR(34)&amp;AF$1&amp;CHAR(34)&amp;",","")</f>
        <v/>
      </c>
      <c r="EN18" s="44" t="str">
        <f>IF(AG18="y",CHAR(34)&amp;AG$1&amp;CHAR(34)&amp;",","")</f>
        <v>"Unequa",</v>
      </c>
      <c r="EO18" s="44" t="str">
        <f>IF(AH18="y",CHAR(34)&amp;AH$1&amp;CHAR(34)&amp;",","")</f>
        <v>"Center",</v>
      </c>
      <c r="EP18" s="44" t="str">
        <f>IF(AI18="y",CHAR(34)&amp;AI$1&amp;CHAR(34)&amp;",","")</f>
        <v/>
      </c>
      <c r="EQ18" s="44" t="str">
        <f>IF(AJ18="y",CHAR(34)&amp;AJ$1&amp;CHAR(34)&amp;",","")</f>
        <v/>
      </c>
      <c r="ER18" s="44" t="str">
        <f>IF(AK18="y",CHAR(34)&amp;AK$1&amp;CHAR(34)&amp;",","")</f>
        <v/>
      </c>
      <c r="ES18" s="44" t="str">
        <f>IF(AL18="y",CHAR(34)&amp;AL$1&amp;CHAR(34)&amp;",","")</f>
        <v/>
      </c>
      <c r="ET18" s="44" t="str">
        <f>IF(AM18="y",CHAR(34)&amp;AM$1&amp;CHAR(34)&amp;",","")</f>
        <v/>
      </c>
      <c r="EU18" s="44" t="str">
        <f>IF(AN18="y",CHAR(34)&amp;AN$1&amp;CHAR(34)&amp;",","")</f>
        <v/>
      </c>
      <c r="EV18" s="44" t="str">
        <f>IF(AO18="y",CHAR(34)&amp;AO$1&amp;CHAR(34)&amp;",","")</f>
        <v/>
      </c>
      <c r="EW18" s="44" t="str">
        <f>IF(AP18="y",CHAR(34)&amp;AP$1&amp;CHAR(34)&amp;",","")</f>
        <v/>
      </c>
      <c r="EX18" s="44" t="str">
        <f>IF(AQ18="y",CHAR(34)&amp;AQ$1&amp;CHAR(34)&amp;",","")</f>
        <v/>
      </c>
      <c r="EY18" s="44" t="str">
        <f>IF(AR18="y",CHAR(34)&amp;AR$1&amp;CHAR(34)&amp;",","")</f>
        <v/>
      </c>
      <c r="EZ18" s="44" t="str">
        <f>IF(AS18="y",CHAR(34)&amp;AS$1&amp;CHAR(34)&amp;",","")</f>
        <v/>
      </c>
      <c r="FA18" s="44" t="str">
        <f>IF(AT18&gt;0,CHAR(34)&amp;"sta"&amp;AZ18&amp;CHAR(34)&amp;",","")</f>
        <v/>
      </c>
      <c r="FB18" s="44" t="str">
        <f>IF(AND(AT18&gt;0,BA18&lt;&gt;""),CHAR(34)&amp;"sta"&amp;BA18&amp;CHAR(34)&amp;",","")</f>
        <v/>
      </c>
      <c r="FD18" s="44" t="str">
        <f>IF(BV18="n",CHAR(34)&amp;"tcWHYE"&amp;CHAR(34)&amp;",",IF(BV18="y",CHAR(34)&amp;FD$1&amp;CHAR(34)&amp;",",""))</f>
        <v/>
      </c>
      <c r="FE18" s="44" t="str">
        <f>IF(COUNTIF(BL18:BT18,"BLU")=0,CHAR(34)&amp;"NO_BLU"&amp;CHAR(34)&amp;",", "")</f>
        <v/>
      </c>
      <c r="FF18" s="44" t="str">
        <f>IF(COUNTIF(BL18:BT18,"WHI")=0,CHAR(34)&amp;"NO_WHI"&amp;CHAR(34)&amp;",", "")</f>
        <v/>
      </c>
      <c r="FG18" s="44" t="str">
        <f>IF(COUNTIF(BL18:BT18,"RED")=0,CHAR(34)&amp;"NO_RED"&amp;CHAR(34)&amp;",", "")</f>
        <v/>
      </c>
      <c r="FH18" s="44" t="str">
        <f>IF(COUNTIF(BL18:BS18,"GRE")=0,CHAR(34)&amp;"NO_GRE"&amp;CHAR(34)&amp;",", "")</f>
        <v>"NO_GRE",</v>
      </c>
      <c r="FI18" s="44" t="str">
        <f>IF(COUNTIF(BL18:BT18,"YEL")=0,CHAR(34)&amp;"NO_YEL"&amp;CHAR(34)&amp;",", "")</f>
        <v/>
      </c>
      <c r="FJ18" s="44" t="str">
        <f>IF(COUNTIF(BL18:BT18,"BLA")=0,CHAR(34)&amp;"NO_BLA"&amp;CHAR(34)&amp;",", "")</f>
        <v/>
      </c>
      <c r="FK18" s="44" t="str">
        <f>IF(AND(FH18&lt;&gt;"",FF18&lt;&gt;""),CHAR(34)&amp;"WHGRNO"&amp;CHAR(34)&amp;",","")</f>
        <v/>
      </c>
      <c r="FL18" s="44" t="str">
        <f>IF(AND(FI18&lt;&gt;"",FF18&lt;&gt;""),CHAR(34)&amp;"WHYENO"&amp;CHAR(34)&amp;",","")</f>
        <v/>
      </c>
      <c r="FM18" s="44" t="str">
        <f>IF(AND(FJ18&lt;&gt;"",FF18&lt;&gt;""),CHAR(34)&amp;"BAWHNO"&amp;CHAR(34)&amp;",","")</f>
        <v/>
      </c>
      <c r="FN18" s="44" t="str">
        <f>IF(AND(FE18&lt;&gt;"",FF18&lt;&gt;""),CHAR(34)&amp;"BLWHNO"&amp;CHAR(34)&amp;",","")</f>
        <v/>
      </c>
      <c r="FO18" s="44" t="str">
        <f>IF(AND(FE18&lt;&gt;"",FG18&lt;&gt;""),CHAR(34)&amp;"BLRENO"&amp;CHAR(34)&amp;",","")</f>
        <v/>
      </c>
      <c r="FP18" s="44" t="str">
        <f>IF(AND(FF18&lt;&gt;"",FF18&lt;&gt;""),CHAR(34)&amp;"WHRENO"&amp;CHAR(34)&amp;",","")</f>
        <v/>
      </c>
      <c r="FQ18" s="44" t="str">
        <f>IF(LEN(BF18)=3,CHAR(34)&amp;"001"&amp;BF18&amp;CHAR(34)&amp;",","")</f>
        <v>"001RED",</v>
      </c>
      <c r="FR18" s="44" t="str">
        <f>IF(LEN(BG18)=3,CHAR(34)&amp;"002"&amp;BG18&amp;CHAR(34)&amp;",","")</f>
        <v>"002WHI",</v>
      </c>
      <c r="FS18" s="44" t="str">
        <f>IF(LEN(BH18)=3,CHAR(34)&amp;"003"&amp;BH18&amp;CHAR(34)&amp;",","")</f>
        <v>"003BLU",</v>
      </c>
      <c r="FT18" s="44" t="str">
        <f>CHAR(34)&amp;"myr"&amp;BD18&amp;CHAR(34)&amp;","</f>
        <v>"myrEQ",</v>
      </c>
      <c r="FU18" s="44" t="str">
        <f>IF(AY18="y",CHAR(34)&amp;"island"&amp;CHAR(34)&amp;",","")</f>
        <v/>
      </c>
      <c r="FV18" s="44" t="str">
        <f>IF(BZ18="y",CHAR(34)&amp;"landlo"&amp;CHAR(34)&amp;",","")</f>
        <v/>
      </c>
      <c r="FW18" s="44" t="str">
        <f>IF(CA18="y",CHAR(34)&amp;"eunion"&amp;CHAR(34)&amp;",","")</f>
        <v/>
      </c>
      <c r="FY18" s="44" t="str">
        <f>IFERROR(IF(SEARCH("Arabic",CB18)&gt;0,CHAR(34)&amp;"arabic"&amp;CHAR(34)&amp;",",""),"")</f>
        <v/>
      </c>
      <c r="FZ18" s="44" t="str">
        <f>IFERROR(IF(SEARCH("English",CB18)&gt;0,CHAR(34)&amp;"englis"&amp;CHAR(34)&amp;",",""),"")</f>
        <v/>
      </c>
      <c r="GA18" s="44" t="str">
        <f>IFERROR(IF(SEARCH("French",CB18)&gt;0,CHAR(34)&amp;"french"&amp;CHAR(34)&amp;",",""),"")</f>
        <v/>
      </c>
      <c r="GB18" s="44" t="str">
        <f>IFERROR(IF(SEARCH("Spanish",CB18)&gt;0,CHAR(34)&amp;"spanis"&amp;CHAR(34)&amp;",",""),"")</f>
        <v/>
      </c>
      <c r="GE18" s="44" t="str">
        <f>IFERROR(IF(SEARCH("Dutch",CB18)&gt;0,CHAR(34)&amp;"dutchs"&amp;CHAR(34)&amp;",",""),"")</f>
        <v/>
      </c>
      <c r="GF18" s="44" t="str">
        <f>IFERROR(IF(SEARCH("Historical",AU18)&gt;0,CHAR(34)&amp;"histor"&amp;CHAR(34)&amp;",",""),"")</f>
        <v/>
      </c>
      <c r="GG18" s="44" t="str">
        <f>IF(BU18="y",CHAR(34)&amp;"unjack"&amp;CHAR(34)&amp;",","")</f>
        <v/>
      </c>
      <c r="GH18" s="44" t="str">
        <f>IF(CD18=1,CHAR(34)&amp;"southc"&amp;CHAR(34)&amp;",","")</f>
        <v/>
      </c>
      <c r="GI18" s="44" t="str">
        <f>IF(CE18=1,CHAR(34)&amp;"hasmap"&amp;CHAR(34)&amp;",","")</f>
        <v/>
      </c>
      <c r="GJ18" s="44" t="str">
        <f>IF(CP18="y",CHAR(34)&amp;CP$1&amp;CHAR(34)&amp;",","")</f>
        <v>"NoStar",</v>
      </c>
      <c r="GK18" s="44" t="str">
        <f>IF(GJ18="",CHAR(34)&amp;"HasSta"&amp;CHAR(34)&amp;",","")</f>
        <v/>
      </c>
      <c r="GL18" s="44" t="str">
        <f>IF(CQ18="y",CHAR(34)&amp;CQ$1&amp;CHAR(34)&amp;",","")</f>
        <v/>
      </c>
      <c r="GM18" s="44" t="str">
        <f>IF(CR18="y",CHAR(34)&amp;CR$1&amp;CHAR(34)&amp;",","")</f>
        <v/>
      </c>
      <c r="GN18" s="44" t="str">
        <f>IF(CS18="y",CHAR(34)&amp;CS$1&amp;CHAR(34)&amp;",","")</f>
        <v/>
      </c>
      <c r="GP18" s="44" t="str">
        <f>CHAR(34)&amp;AU18&amp;CHAR(34)</f>
        <v>"Province"</v>
      </c>
      <c r="GS18" s="44" t="str">
        <f>SUBSTITUTE("["&amp;_xlfn.CONCAT(CW18:GN18)&amp;"]",",]","]")</f>
        <v>["5+Colo","words2","lets07","startS","year18","year19","allver","3Bands","Vertic","Texted","Weapon","HasSun","Unequa","Center","NO_GRE","001RED","002WHI","003BLU","myrEQ","NoStar"]</v>
      </c>
      <c r="GT18" s="44" t="str">
        <f>IF(BL18&lt;&gt;"",CHAR(34)&amp;"cl_"&amp;BL18&amp;CHAR(34)&amp;",","")</f>
        <v>"cl_BLA",</v>
      </c>
      <c r="GU18" s="44" t="str">
        <f>IF(BM18&lt;&gt;"",CHAR(34)&amp;"cl_"&amp;BM18&amp;CHAR(34)&amp;",","")</f>
        <v>"cl_BLU",</v>
      </c>
      <c r="GV18" s="44" t="str">
        <f>IF(BN18&lt;&gt;"",CHAR(34)&amp;"cl_"&amp;BN18&amp;CHAR(34)&amp;",","")</f>
        <v/>
      </c>
      <c r="GW18" s="44" t="str">
        <f>IF(BO18&lt;&gt;"",CHAR(34)&amp;"cl_"&amp;BO18&amp;CHAR(34)&amp;",","")</f>
        <v>"cl_RED",</v>
      </c>
      <c r="GX18" s="44" t="str">
        <f>IF(BP18&lt;&gt;"",CHAR(34)&amp;"cl_"&amp;BP18&amp;CHAR(34)&amp;",","")</f>
        <v>"cl_YEL",</v>
      </c>
      <c r="GY18" s="44" t="str">
        <f>IF(BQ18&lt;&gt;"",CHAR(34)&amp;"cl_"&amp;BQ18&amp;CHAR(34)&amp;",","")</f>
        <v/>
      </c>
      <c r="GZ18" s="44" t="str">
        <f>IF(BR18&lt;&gt;"",CHAR(34)&amp;"cl_"&amp;BR18&amp;CHAR(34)&amp;",","")</f>
        <v>"cl_BRO",</v>
      </c>
      <c r="HA18" s="44" t="str">
        <f>IF(BS18&lt;&gt;"",CHAR(34)&amp;"cl_"&amp;BS18&amp;CHAR(34)&amp;",","")</f>
        <v/>
      </c>
      <c r="HB18" s="44" t="str">
        <f>IF(BT18&lt;&gt;"",CHAR(34)&amp;"cl_"&amp;BT18&amp;CHAR(34)&amp;",","")</f>
        <v>"cl_WHI",</v>
      </c>
      <c r="HC18" s="44" t="str">
        <f>SUBSTITUTE("["&amp;_xlfn.CONCAT(GT18:HB18)&amp;"]",",]","]")</f>
        <v>["cl_BLA","cl_BLU","cl_RED","cl_YEL","cl_BRO","cl_WHI"]</v>
      </c>
      <c r="HE18" s="64"/>
      <c r="HF18" s="65" t="str">
        <f>"{couname:"&amp;CT18&amp;(IF(HK18&lt;&gt;"",",subtype:"&amp;CHAR(34)&amp;HK18&amp;CHAR(34),""))&amp;",year:"&amp;HJ18&amp;",region:"&amp;CU18&amp;",Colors:"&amp;HC18&amp;",Items:"&amp;GS18&amp;",Flag:"&amp;CV18&amp;",HDFlag:"&amp;CHAR(34)&amp;E18&amp;CHAR(34)&amp;",type:"&amp;GP18&amp;", describe: "&amp;HH18&amp;", isnew:"&amp;CHAR(34)&amp;F18&amp;CHAR(34)&amp;", links: "&amp;HL18&amp;"},"</f>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links: "https://en.wikipedia.org/wiki/Flag_of_Santa_Fe_Province"},</v>
      </c>
      <c r="HG18" s="66" t="str">
        <f>"{couname:"&amp;CT18&amp;(IF(HK18&lt;&gt;"",",subtype:"&amp;CHAR(34)&amp;HK18&amp;CHAR(34),""))&amp;",year:"&amp;HJ18&amp;",region:"&amp;CU18&amp;",Colors:"&amp;HC18&amp;",Items:"&amp;GS18&amp;",Flag:"&amp;CV18&amp;",HDFlag:"&amp;CHAR(34)&amp;E18&amp;CHAR(34)&amp;",type:"&amp;GP18&amp;", describe: "&amp;HI18&amp;", links: "&amp;HL18&amp;"},"</f>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links: "https://en.wikipedia.org/wiki/Flag_of_Santa_Fe_Province"},</v>
      </c>
      <c r="HH18" s="44" t="str">
        <f>IF(P18&lt;&gt;"",CHAR(34)&amp;"\n"&amp;P18&amp;CHAR(34),CHAR(34)&amp;CHAR(34))</f>
        <v>"\nThe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v>
      </c>
      <c r="HI18" s="44" t="str">
        <f>IF(J18=0,CHAR(34)&amp;CHAR(34),HH18)</f>
        <v>"\nThe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v>
      </c>
      <c r="HJ18" s="44" t="str">
        <f>CHAR(34)&amp;O18&amp;CHAR(34)</f>
        <v>"1822, 1986"</v>
      </c>
      <c r="HL18" s="44" t="str">
        <f>CHAR(34)&amp;I18&amp;CHAR(34)</f>
        <v>"https://en.wikipedia.org/wiki/Flag_of_Santa_Fe_Province"</v>
      </c>
      <c r="HM18" s="65"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"&amp;HH18&amp;", "&amp;CHAR(34)&amp;"isnew"&amp;CHAR(34)&amp;": "&amp;CHAR(34)&amp;F18&amp;CHAR(34)&amp;", "&amp;CHAR(34)&amp;"links"&amp;CHAR(34)&amp;": "&amp;HL18&amp;"},"</f>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 "links": "https://en.wikipedia.org/wiki/Flag_of_Santa_Fe_Province"},</v>
      </c>
      <c r="HN18" s="67"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"&amp;HI18&amp;", "&amp;CHAR(34)&amp;"isnew"&amp;CHAR(34)&amp;": "&amp;CHAR(34)&amp;F18&amp;CHAR(34)&amp;", "&amp;CHAR(34)&amp;"links"&amp;CHAR(34)&amp;": "&amp;HL18&amp;"},"</f>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 "links": "https://en.wikipedia.org/wiki/Flag_of_Santa_Fe_Province"},</v>
      </c>
      <c r="HO18" s="71">
        <v>45618</v>
      </c>
      <c r="HP18" s="44" t="str" cm="1">
        <f t="array" ref="HP18">IF(_xlfn.TEXTJOIN(", ", TRUE, IF(ISNUMBER(SEARCH("BLA", BL18:BT18)), COLUMN(BL18:BT18) - COLUMN(BL18) + 1, ""))&lt;&gt;"","BLA","")</f>
        <v>BLA</v>
      </c>
      <c r="HQ18" s="44" t="str" cm="1">
        <f t="array" ref="HQ18">IF(_xlfn.TEXTJOIN(", ", TRUE, IF(ISNUMBER(SEARCH("BLU", BL18:BT18)), COLUMN(BL18:BT18) - COLUMN(BL18) + 1, ""))&lt;&gt;"","BLU","")</f>
        <v>BLU</v>
      </c>
      <c r="HR18" s="44" t="str" cm="1">
        <f t="array" ref="HR18">IF(_xlfn.TEXTJOIN(", ", TRUE, IF(ISNUMBER(SEARCH("GRE", BL18:BT18)), COLUMN(BL18:BT18) - COLUMN(BL18) + 1, ""))&lt;&gt;"","GRE","")</f>
        <v/>
      </c>
      <c r="HS18" s="44" t="str" cm="1">
        <f t="array" ref="HS18">IF(_xlfn.TEXTJOIN(", ", TRUE, IF(ISNUMBER(SEARCH("RED", BL18:BT18)), COLUMN(BL18:BT18) - COLUMN(BL18) + 1, ""))&lt;&gt;"","RED","")</f>
        <v>RED</v>
      </c>
      <c r="HT18" s="44" t="str" cm="1">
        <f t="array" ref="HT18">IF(_xlfn.TEXTJOIN(", ", TRUE, IF(ISNUMBER(SEARCH("YEL", BL18:BT18)), COLUMN(BL18:BT18) - COLUMN(BL18) + 1, ""))&lt;&gt;"","YEL","")</f>
        <v>YEL</v>
      </c>
      <c r="HU18" s="44" t="str" cm="1">
        <f t="array" ref="HU18">IF(_xlfn.TEXTJOIN(", ", TRUE, IF(ISNUMBER(SEARCH("ORA", BL18:BT18)), COLUMN(BL18:BT18) - COLUMN(BL18) + 1, ""))&lt;&gt;"","ORA","")</f>
        <v/>
      </c>
      <c r="HV18" s="44" t="str" cm="1">
        <f t="array" ref="HV18">IF(_xlfn.TEXTJOIN(", ", TRUE, IF(ISNUMBER(SEARCH("BRO", BL18:BT18)), COLUMN(BL18:BT18) - COLUMN(BL18) + 1, ""))&lt;&gt;"","BRO","")</f>
        <v>BRO</v>
      </c>
      <c r="HW18" s="44" t="str" cm="1">
        <f t="array" ref="HW18">IF(_xlfn.TEXTJOIN(", ", TRUE, IF(ISNUMBER(SEARCH("PUR", BL18:BT18)), COLUMN(BL18:BT18) - COLUMN(BL18) + 1, ""))&lt;&gt;"","PUR","")</f>
        <v/>
      </c>
      <c r="HX18" s="44" t="str" cm="1">
        <f t="array" ref="HX18">IF(_xlfn.TEXTJOIN(", ", TRUE, IF(ISNUMBER(SEARCH("WHI", BL18:BT18)), COLUMN(BL18:BT18) - COLUMN(BL18) + 1, ""))&lt;&gt;"","WHI","")</f>
        <v>WHI</v>
      </c>
      <c r="HY18" s="72"/>
      <c r="HZ18" s="72"/>
      <c r="IA18" s="5"/>
      <c r="IB18" s="5"/>
      <c r="IC18" s="68"/>
      <c r="ID18" s="68"/>
      <c r="IE18" s="68"/>
      <c r="IF18" s="68"/>
      <c r="IG18" s="68"/>
      <c r="IH18" s="68"/>
      <c r="II18" s="68"/>
      <c r="IJ18" s="68"/>
      <c r="IK18" s="68"/>
      <c r="IM18" s="42">
        <f>COUNTIF(IC18:IK18,"&gt;0")-CG18</f>
        <v>-6</v>
      </c>
      <c r="IN18" s="69" t="str">
        <f>"http://mkweb.bcgsc.ca/color-summarizer/?url="&amp;D18&amp;"&amp;precision=low&amp;num_clusters="&amp;CG18&amp;"&amp;text=1"</f>
        <v>http://mkweb.bcgsc.ca/color-summarizer/?url=https://upload.wikimedia.org/wikipedia/commons/thumb/8/84/Bandera_de_la_Provincia_de_Santa_Fe.svg/320px-Bandera_de_la_Provincia_de_Santa_Fe.svg.png&amp;precision=low&amp;num_clusters=6&amp;text=1</v>
      </c>
      <c r="IO18" s="44" t="str">
        <f>IF(HP18&lt;&gt;"",CHAR(34)&amp;"black"&amp;CHAR(34),"")</f>
        <v>"black"</v>
      </c>
      <c r="IP18" s="44" t="str">
        <f>IF(HQ18&lt;&gt;"",CHAR(34)&amp;"blue"&amp;CHAR(34),"")</f>
        <v>"blue"</v>
      </c>
      <c r="IQ18" s="44" t="str">
        <f>IF(HR18&lt;&gt;"",CHAR(34)&amp;"green"&amp;CHAR(34),"")</f>
        <v/>
      </c>
      <c r="IR18" s="44" t="str">
        <f>IF(HS18&lt;&gt;"",CHAR(34)&amp;"red"&amp;CHAR(34),"")</f>
        <v>"red"</v>
      </c>
      <c r="IS18" s="44" t="str">
        <f>IF(HT18&lt;&gt;"",CHAR(34)&amp;"yellow"&amp;CHAR(34),"")</f>
        <v>"yellow"</v>
      </c>
      <c r="IT18" s="44" t="str">
        <f>IF(HU18&lt;&gt;"",CHAR(34)&amp;"orange"&amp;CHAR(34),"")</f>
        <v/>
      </c>
      <c r="IU18" s="44" t="str">
        <f>IF(HV18&lt;&gt;"",CHAR(34)&amp;"brown"&amp;CHAR(34),"")</f>
        <v>"brown"</v>
      </c>
      <c r="IV18" s="44" t="str">
        <f>IF(HW18&lt;&gt;"",CHAR(34)&amp;"purple"&amp;CHAR(34),"")</f>
        <v/>
      </c>
      <c r="IW18" s="44" t="str">
        <f>IF(HX18&lt;&gt;"",CHAR(34)&amp;"white"&amp;CHAR(34),"")</f>
        <v>"white"</v>
      </c>
      <c r="IX18" s="44" t="str">
        <f>"{"&amp;CHAR(34)&amp;"url"&amp;CHAR(34)&amp;":"&amp;CHAR(34)&amp;IN18&amp;CHAR(34)&amp;","&amp;CHAR(34)&amp;"name"&amp;CHAR(34)&amp;":"&amp;CHAR(34)&amp;A18&amp;CHAR(34)&amp;"},"</f>
        <v>{"url":"http://mkweb.bcgsc.ca/color-summarizer/?url=https://upload.wikimedia.org/wikipedia/commons/thumb/8/84/Bandera_de_la_Provincia_de_Santa_Fe.svg/320px-Bandera_de_la_Provincia_de_Santa_Fe.svg.png&amp;precision=low&amp;num_clusters=6&amp;text=1","name":"[ARG] Santa Fe"},</v>
      </c>
      <c r="IY18" s="44">
        <v>938</v>
      </c>
    </row>
    <row r="19" spans="1:259" s="44" customFormat="1" ht="38.4" customHeight="1" thickBot="1" x14ac:dyDescent="0.35">
      <c r="A19" s="38" t="s">
        <v>541</v>
      </c>
      <c r="B19" s="83"/>
      <c r="C19" s="39">
        <v>2</v>
      </c>
      <c r="D19" s="70" t="s">
        <v>542</v>
      </c>
      <c r="E19" s="40" t="s">
        <v>543</v>
      </c>
      <c r="F19" s="41" t="s">
        <v>163</v>
      </c>
      <c r="G19" s="42">
        <f>COUNTIF($A$1:$A$8405,A19)</f>
        <v>1</v>
      </c>
      <c r="H19" s="43"/>
      <c r="I19" s="59" t="s">
        <v>544</v>
      </c>
      <c r="J19" s="44" t="str">
        <f>""</f>
        <v/>
      </c>
      <c r="K19" s="45"/>
      <c r="L19" s="46"/>
      <c r="M19" s="46"/>
      <c r="N19" s="47"/>
      <c r="O19" s="74">
        <v>1985</v>
      </c>
      <c r="P19" s="48" t="s">
        <v>545</v>
      </c>
      <c r="Q19" s="73">
        <v>3</v>
      </c>
      <c r="R19" s="49" t="s">
        <v>177</v>
      </c>
      <c r="S19" s="50">
        <v>5</v>
      </c>
      <c r="T19" s="51" t="s">
        <v>164</v>
      </c>
      <c r="U19" s="52" t="s">
        <v>164</v>
      </c>
      <c r="V19" s="52" t="s">
        <v>164</v>
      </c>
      <c r="W19" s="52" t="s">
        <v>165</v>
      </c>
      <c r="X19" s="52" t="s">
        <v>165</v>
      </c>
      <c r="Y19" s="52" t="s">
        <v>164</v>
      </c>
      <c r="Z19" s="52" t="s">
        <v>164</v>
      </c>
      <c r="AA19" s="52" t="s">
        <v>164</v>
      </c>
      <c r="AB19" s="52" t="s">
        <v>164</v>
      </c>
      <c r="AC19" s="52" t="s">
        <v>165</v>
      </c>
      <c r="AD19" s="52" t="s">
        <v>165</v>
      </c>
      <c r="AE19" s="52" t="s">
        <v>164</v>
      </c>
      <c r="AF19" s="53" t="s">
        <v>164</v>
      </c>
      <c r="AG19" s="53" t="s">
        <v>164</v>
      </c>
      <c r="AH19" s="53" t="s">
        <v>165</v>
      </c>
      <c r="AI19" s="53" t="s">
        <v>164</v>
      </c>
      <c r="AJ19" s="53" t="s">
        <v>164</v>
      </c>
      <c r="AK19" s="53" t="s">
        <v>164</v>
      </c>
      <c r="AL19" s="53" t="s">
        <v>164</v>
      </c>
      <c r="AM19" s="53" t="s">
        <v>164</v>
      </c>
      <c r="AN19" s="53" t="s">
        <v>164</v>
      </c>
      <c r="AO19" s="53" t="s">
        <v>164</v>
      </c>
      <c r="AP19" s="53" t="s">
        <v>164</v>
      </c>
      <c r="AQ19" s="53" t="s">
        <v>164</v>
      </c>
      <c r="AR19" s="53" t="s">
        <v>164</v>
      </c>
      <c r="AS19" s="53" t="s">
        <v>164</v>
      </c>
      <c r="AT19" s="54">
        <v>0</v>
      </c>
      <c r="AU19" s="53" t="s">
        <v>284</v>
      </c>
      <c r="AV19" s="53" t="str">
        <f>IF(LEFT(A19,1)="[",LEFT(A19,5)&amp;AU19&amp;A19,"")</f>
        <v>[ARG]Province[ARG] Santiago del Estero</v>
      </c>
      <c r="AW19" s="53" t="str">
        <f>C19&amp;A19</f>
        <v>2[ARG] Santiago del Estero</v>
      </c>
      <c r="AX19" s="55"/>
      <c r="AY19" s="55"/>
      <c r="AZ19" s="56" t="s">
        <v>234</v>
      </c>
      <c r="BA19" s="56" t="s">
        <v>234</v>
      </c>
      <c r="BB19" s="56"/>
      <c r="BC19" s="57"/>
      <c r="BD19" s="58" t="s">
        <v>152</v>
      </c>
      <c r="BE19" s="59"/>
      <c r="BF19" s="58" t="s">
        <v>152</v>
      </c>
      <c r="BG19" s="58" t="s">
        <v>154</v>
      </c>
      <c r="BH19" s="58" t="s">
        <v>152</v>
      </c>
      <c r="BI19" s="58"/>
      <c r="BJ19" s="58"/>
      <c r="BK19" s="59"/>
      <c r="BL19" s="58" t="s">
        <v>234</v>
      </c>
      <c r="BM19" s="58" t="s">
        <v>152</v>
      </c>
      <c r="BN19" s="58" t="s">
        <v>234</v>
      </c>
      <c r="BO19" s="58" t="s">
        <v>154</v>
      </c>
      <c r="BP19" s="58" t="s">
        <v>155</v>
      </c>
      <c r="BQ19" s="58" t="s">
        <v>234</v>
      </c>
      <c r="BR19" s="58" t="s">
        <v>234</v>
      </c>
      <c r="BS19" s="58" t="s">
        <v>234</v>
      </c>
      <c r="BT19" s="58" t="s">
        <v>159</v>
      </c>
      <c r="BU19" s="60"/>
      <c r="BV19" s="61"/>
      <c r="BW19" s="61">
        <v>0</v>
      </c>
      <c r="BX19" s="59"/>
      <c r="CB19" s="5"/>
      <c r="CC19" s="5"/>
      <c r="CD19" s="62">
        <v>0</v>
      </c>
      <c r="CE19" s="62">
        <v>0</v>
      </c>
      <c r="CF19" s="62" t="e">
        <f>COUNTIF([1]Sheet7!$B$2:'[1]Sheet7'!$B$100,Main!#REF!)</f>
        <v>#REF!</v>
      </c>
      <c r="CG19" s="75" cm="1">
        <f t="array" ref="CG19">SUMPRODUCT(--(LEN(TRIM(BL19:BT19))&gt;0))</f>
        <v>4</v>
      </c>
      <c r="CH19" s="53" t="str">
        <f>IF(CG19=2,"y","n")</f>
        <v>n</v>
      </c>
      <c r="CI19" s="53" t="str">
        <f>IF(CG19=3,"y","n")</f>
        <v>n</v>
      </c>
      <c r="CJ19" s="53" t="str">
        <f>IF(CG19=4,"y","n")</f>
        <v>y</v>
      </c>
      <c r="CK19" s="53" t="str">
        <f>IF(CG19&gt;4,"y","n")</f>
        <v>n</v>
      </c>
      <c r="CL19" s="53" t="str">
        <f>IF(S19=0,"y","n")</f>
        <v>n</v>
      </c>
      <c r="CM19" s="53" t="str">
        <f>IF(S19=2,"y","n")</f>
        <v>n</v>
      </c>
      <c r="CN19" s="53" t="str">
        <f>IF(S19=3,"y","n")</f>
        <v>n</v>
      </c>
      <c r="CO19" s="53" t="str">
        <f>IF(S19&gt;=4,"y","n")</f>
        <v>y</v>
      </c>
      <c r="CP19" s="53" t="str">
        <f>IF(AT19=0,"y","n")</f>
        <v>y</v>
      </c>
      <c r="CQ19" s="53" t="str">
        <f>IF(AT19=1,"y","n")</f>
        <v>n</v>
      </c>
      <c r="CR19" s="53" t="str">
        <f>IF(AT19=2,"y","n")</f>
        <v>n</v>
      </c>
      <c r="CS19" s="53" t="str">
        <f>IF(AT19&gt;=3,"y","n")</f>
        <v>n</v>
      </c>
      <c r="CT19" s="38" t="str">
        <f>CHAR(34)&amp;A19&amp;CHAR(34)</f>
        <v>"[ARG] Santiago del Estero"</v>
      </c>
      <c r="CU19" s="63" t="str">
        <f>CHAR(34)&amp;"rgn_"&amp;R19&amp;CHAR(34)</f>
        <v>"rgn_South America"</v>
      </c>
      <c r="CV19" s="44" t="str">
        <f>CHAR(34)&amp;D19&amp;CHAR(34)</f>
        <v>"https://upload.wikimedia.org/wikipedia/commons/thumb/0/07/Bandera_de_la_Provincia_de_Santiago_del_Estero.svg/320px-Bandera_de_la_Provincia_de_Santiago_del_Estero.svg.png"</v>
      </c>
      <c r="CW19" s="44" t="str">
        <f>IF(CH19="y",CHAR(34)&amp;CH$1&amp;CHAR(34)&amp;",","")</f>
        <v/>
      </c>
      <c r="CX19" s="44" t="str">
        <f>IF(CI19="y",CHAR(34)&amp;CI$1&amp;CHAR(34)&amp;",","")</f>
        <v/>
      </c>
      <c r="CY19" s="44" t="str">
        <f>IF(CJ19="y",CHAR(34)&amp;CJ$1&amp;CHAR(34)&amp;",","")</f>
        <v>"4Color",</v>
      </c>
      <c r="CZ19" s="44" t="str">
        <f>IF(CK19="y",CHAR(34)&amp;CK$1&amp;CHAR(34)&amp;",","")</f>
        <v/>
      </c>
      <c r="DA19" s="44" t="str">
        <f>IF(Q19&gt;1,CHAR(34)&amp;"words2"&amp;CHAR(34)&amp;",","")</f>
        <v>"words2",</v>
      </c>
      <c r="DB19" s="44" t="str">
        <f>IF(Q19&gt;2,CHAR(34)&amp;"words3"&amp;CHAR(34)&amp;",","")</f>
        <v>"words3",</v>
      </c>
      <c r="DD19" s="44" t="str">
        <f>IF(LEN(CHAR(34)&amp;"lets"&amp;LEN(SUBSTITUTE(SUBSTITUTE(IFERROR(TRIM(SUBSTITUTE(A19,MID(A19,FIND("[",A19),FIND("]",A19)-FIND("[",A19)+1),"")),A19)," ",""),"-",""))&amp;CHAR(34)&amp;",")=9,CHAR(34)&amp;"lets"&amp;LEN(SUBSTITUTE(SUBSTITUTE(IFERROR(TRIM(SUBSTITUTE(A19,MID(A19,FIND("[",A19),FIND("]",A19)-FIND("[",A19)+1),"")),A19)," ",""),"-",""))&amp;CHAR(34)&amp;",",CHAR(34)&amp;"lets0"&amp;LEN(SUBSTITUTE(SUBSTITUTE(IFERROR(TRIM(SUBSTITUTE(A19,MID(A19,FIND("[",A19),FIND("]",A19)-FIND("[",A19)+1),"")),A19)," ",""),"-",""))&amp;CHAR(34)&amp;",")</f>
        <v>"lets17",</v>
      </c>
      <c r="DE19" s="44" t="str">
        <f>CHAR(34)&amp;"start"&amp;IFERROR(LEFT(SUBSTITUTE(A19,"["&amp;MID(A19,FIND("[",A19)+1,FIND("]",A19)-FIND("[",A19)-1)&amp;"] ",""),1),LEFT(A19,1))&amp;CHAR(34)&amp;","</f>
        <v>"startS",</v>
      </c>
      <c r="DF19" s="44" t="str">
        <f>IFERROR(IF(SEARCH("tan",A19)&gt;0,CHAR(34)&amp;"withtn"&amp;CHAR(34)&amp;",",""),"")</f>
        <v/>
      </c>
      <c r="DG19" s="44" t="str">
        <f>IFERROR(IF(SEARCH("q",A19)&gt;0,CHAR(34)&amp;"with_q"&amp;CHAR(34)&amp;",",""),"")</f>
        <v/>
      </c>
      <c r="DH19" s="44" t="str">
        <f>IFERROR(IF(SEARCH("v",A19)&gt;0,CHAR(34)&amp;"with_v"&amp;CHAR(34)&amp;",",""),"")</f>
        <v/>
      </c>
      <c r="DI19" s="44" t="str">
        <f>IFERROR(IF(SEARCH("w",A19)&gt;0,CHAR(34)&amp;"with_w"&amp;CHAR(34)&amp;",",""),"")</f>
        <v/>
      </c>
      <c r="DJ19" s="44" t="str">
        <f>IFERROR(IF(SEARCH("y",A19)&gt;0,CHAR(34)&amp;"with_y"&amp;CHAR(34)&amp;",",""),"")</f>
        <v/>
      </c>
      <c r="DK19" s="44" t="str">
        <f>IFERROR(IF(SEARCH("z",A19)&gt;0,CHAR(34)&amp;"with_z"&amp;CHAR(34)&amp;",",""),"")</f>
        <v/>
      </c>
      <c r="DL19" s="44" t="str">
        <f>IF(CG19=2, CHAR(34) &amp; _xlfn.TEXTJOIN("", TRUE, _xlfn._xlws.SORT(HP19:HX19)) &amp; CHAR(34) &amp; ",", "")</f>
        <v/>
      </c>
      <c r="DM19" s="44" t="str" cm="1">
        <f t="array" ref="DM19">IF(CG19=3,CHAR(34) &amp; _xlfn.TEXTJOIN("", TRUE, RIGHT(HP19:HX19, 2)) &amp; CHAR(34) &amp; ",", "")</f>
        <v/>
      </c>
      <c r="DN19" s="44" t="str">
        <f>IF(AND(ISNUMBER(SEARCH("18", O19)), ISERROR(SEARCH("1918", O19)), ISERROR(SEARCH("2018", O19))), CHAR(34) &amp; "year18" &amp; CHAR(34) &amp; ",", "")</f>
        <v/>
      </c>
      <c r="DO19" s="44" t="str">
        <f>IF(AND(ISNUMBER(SEARCH("19", O19)), ISERROR(SEARCH("1819", O19)),  ISERROR(SEARCH("1219", O19)),ISERROR(SEARCH("1119", O19)),ISERROR(SEARCH("1190", O19)),ISERROR(SEARCH("2019", O19))), CHAR(34) &amp; "year19" &amp; CHAR(34) &amp; ",", "")</f>
        <v>"year19",</v>
      </c>
      <c r="DP19" s="5" t="str">
        <f>IF(AND(ISNUMBER(SEARCH("20", O19)), ISERROR(SEARCH("1920", O19))), CHAR(34)&amp;"year00"&amp;CHAR(34)&amp;",", "")</f>
        <v/>
      </c>
      <c r="DQ19" s="5" t="str">
        <f>IF(CC19="y",CHAR(34)&amp;"soviet"&amp;CHAR(34)&amp;",","")</f>
        <v/>
      </c>
      <c r="DR19" s="5" t="str">
        <f>IF(BY19="y",CHAR(34)&amp;"dgband"&amp;CHAR(34)&amp;",","")</f>
        <v/>
      </c>
      <c r="DS19" s="5" t="str">
        <f>IF(W19="y",IF(AND(V19="n",BY19&lt;&gt;"y"),CHAR(34)&amp;"allver"&amp;CHAR(34)&amp;",",""),"")</f>
        <v>"allver",</v>
      </c>
      <c r="DT19" s="5" t="str">
        <f>IF(V19="y",IF(AND(W19="n",BY19&lt;&gt;"y"),CHAR(34)&amp;"allhor"&amp;CHAR(34)&amp;",",""),"")</f>
        <v/>
      </c>
      <c r="DU19" s="5" t="str">
        <f>IF(BY19="y",IF(AND(W19="n",V19="n"),CHAR(34)&amp;"alldia"&amp;CHAR(34)&amp;",",""),"")</f>
        <v/>
      </c>
      <c r="DW19" s="44" t="str">
        <f>IF(CL19="y",CHAR(34)&amp;CL$1&amp;CHAR(34)&amp;",","")</f>
        <v/>
      </c>
      <c r="DX19" s="44" t="str">
        <f>IF(CM19="y",CHAR(34)&amp;CM$1&amp;CHAR(34)&amp;",","")</f>
        <v/>
      </c>
      <c r="DY19" s="44" t="str">
        <f>IF(CN19="y",CHAR(34)&amp;CN$1&amp;CHAR(34)&amp;",","")</f>
        <v/>
      </c>
      <c r="DZ19" s="44" t="str">
        <f>IF(CO19="y",CHAR(34)&amp;CO$1&amp;CHAR(34)&amp;",","")</f>
        <v>"4+Band",</v>
      </c>
      <c r="EA19" s="44" t="str">
        <f>IF(T19="y",CHAR(34)&amp;T$1&amp;CHAR(34)&amp;",","")</f>
        <v/>
      </c>
      <c r="EB19" s="44" t="str">
        <f>IF(U19="y",CHAR(34)&amp;U$1&amp;CHAR(34)&amp;",","")</f>
        <v/>
      </c>
      <c r="EC19" s="44" t="str">
        <f>IF(V19="y",CHAR(34)&amp;V$1&amp;CHAR(34)&amp;",","")</f>
        <v/>
      </c>
      <c r="ED19" s="44" t="str">
        <f>IF(W19="y",CHAR(34)&amp;W$1&amp;CHAR(34)&amp;",","")</f>
        <v>"Vertic",</v>
      </c>
      <c r="EE19" s="44" t="str">
        <f>IF(X19="y",CHAR(34)&amp;X$1&amp;CHAR(34)&amp;",","")</f>
        <v>"Circle",</v>
      </c>
      <c r="EF19" s="44" t="str">
        <f>IF(AND(Y19&lt;&gt;"n",Y19&lt;&gt;""),CHAR(34)&amp;Y$1&amp;CHAR(34)&amp;",","")</f>
        <v/>
      </c>
      <c r="EG19" s="44" t="str">
        <f>IF(Z19="y",CHAR(34)&amp;Z$1&amp;CHAR(34)&amp;",","")</f>
        <v/>
      </c>
      <c r="EH19" s="44" t="str">
        <f>IF(AA19="y",CHAR(34)&amp;AA$1&amp;CHAR(34)&amp;",","")</f>
        <v/>
      </c>
      <c r="EI19" s="44" t="str">
        <f>IF(AB19="y",CHAR(34)&amp;AB$1&amp;CHAR(34)&amp;",","")</f>
        <v/>
      </c>
      <c r="EJ19" s="44" t="str">
        <f>IF(AC19="y",CHAR(34)&amp;AC$1&amp;CHAR(34)&amp;",","")</f>
        <v>"Weapon",</v>
      </c>
      <c r="EK19" s="44" t="str">
        <f>IF(AD19="y",CHAR(34)&amp;AD$1&amp;CHAR(34)&amp;",","")</f>
        <v>"HasSun",</v>
      </c>
      <c r="EL19" s="44" t="str">
        <f>IF(AE19="y",CHAR(34)&amp;AE$1&amp;CHAR(34)&amp;",","")</f>
        <v/>
      </c>
      <c r="EM19" s="44" t="str">
        <f>IF(AF19="y",CHAR(34)&amp;AF$1&amp;CHAR(34)&amp;",","")</f>
        <v/>
      </c>
      <c r="EN19" s="44" t="str">
        <f>IF(AG19="y",CHAR(34)&amp;AG$1&amp;CHAR(34)&amp;",","")</f>
        <v/>
      </c>
      <c r="EO19" s="44" t="str">
        <f>IF(AH19="y",CHAR(34)&amp;AH$1&amp;CHAR(34)&amp;",","")</f>
        <v>"Center",</v>
      </c>
      <c r="EP19" s="44" t="str">
        <f>IF(AI19="y",CHAR(34)&amp;AI$1&amp;CHAR(34)&amp;",","")</f>
        <v/>
      </c>
      <c r="EQ19" s="44" t="str">
        <f>IF(AJ19="y",CHAR(34)&amp;AJ$1&amp;CHAR(34)&amp;",","")</f>
        <v/>
      </c>
      <c r="ER19" s="44" t="str">
        <f>IF(AK19="y",CHAR(34)&amp;AK$1&amp;CHAR(34)&amp;",","")</f>
        <v/>
      </c>
      <c r="ES19" s="44" t="str">
        <f>IF(AL19="y",CHAR(34)&amp;AL$1&amp;CHAR(34)&amp;",","")</f>
        <v/>
      </c>
      <c r="ET19" s="44" t="str">
        <f>IF(AM19="y",CHAR(34)&amp;AM$1&amp;CHAR(34)&amp;",","")</f>
        <v/>
      </c>
      <c r="EU19" s="44" t="str">
        <f>IF(AN19="y",CHAR(34)&amp;AN$1&amp;CHAR(34)&amp;",","")</f>
        <v/>
      </c>
      <c r="EV19" s="44" t="str">
        <f>IF(AO19="y",CHAR(34)&amp;AO$1&amp;CHAR(34)&amp;",","")</f>
        <v/>
      </c>
      <c r="EW19" s="44" t="str">
        <f>IF(AP19="y",CHAR(34)&amp;AP$1&amp;CHAR(34)&amp;",","")</f>
        <v/>
      </c>
      <c r="EX19" s="44" t="str">
        <f>IF(AQ19="y",CHAR(34)&amp;AQ$1&amp;CHAR(34)&amp;",","")</f>
        <v/>
      </c>
      <c r="EY19" s="44" t="str">
        <f>IF(AR19="y",CHAR(34)&amp;AR$1&amp;CHAR(34)&amp;",","")</f>
        <v/>
      </c>
      <c r="EZ19" s="44" t="str">
        <f>IF(AS19="y",CHAR(34)&amp;AS$1&amp;CHAR(34)&amp;",","")</f>
        <v/>
      </c>
      <c r="FA19" s="44" t="str">
        <f>IF(AT19&gt;0,CHAR(34)&amp;"sta"&amp;AZ19&amp;CHAR(34)&amp;",","")</f>
        <v/>
      </c>
      <c r="FB19" s="44" t="str">
        <f>IF(AND(AT19&gt;0,BA19&lt;&gt;""),CHAR(34)&amp;"sta"&amp;BA19&amp;CHAR(34)&amp;",","")</f>
        <v/>
      </c>
      <c r="FD19" s="44" t="str">
        <f>IF(BV19="n",CHAR(34)&amp;"tcWHYE"&amp;CHAR(34)&amp;",",IF(BV19="y",CHAR(34)&amp;FD$1&amp;CHAR(34)&amp;",",""))</f>
        <v/>
      </c>
      <c r="FE19" s="44" t="str">
        <f>IF(COUNTIF(BL19:BT19,"BLU")=0,CHAR(34)&amp;"NO_BLU"&amp;CHAR(34)&amp;",", "")</f>
        <v/>
      </c>
      <c r="FF19" s="44" t="str">
        <f>IF(COUNTIF(BL19:BT19,"WHI")=0,CHAR(34)&amp;"NO_WHI"&amp;CHAR(34)&amp;",", "")</f>
        <v/>
      </c>
      <c r="FG19" s="44" t="str">
        <f>IF(COUNTIF(BL19:BT19,"RED")=0,CHAR(34)&amp;"NO_RED"&amp;CHAR(34)&amp;",", "")</f>
        <v/>
      </c>
      <c r="FH19" s="44" t="str">
        <f>IF(COUNTIF(BL19:BS19,"GRE")=0,CHAR(34)&amp;"NO_GRE"&amp;CHAR(34)&amp;",", "")</f>
        <v>"NO_GRE",</v>
      </c>
      <c r="FI19" s="44" t="str">
        <f>IF(COUNTIF(BL19:BT19,"YEL")=0,CHAR(34)&amp;"NO_YEL"&amp;CHAR(34)&amp;",", "")</f>
        <v/>
      </c>
      <c r="FJ19" s="44" t="str">
        <f>IF(COUNTIF(BL19:BT19,"BLA")=0,CHAR(34)&amp;"NO_BLA"&amp;CHAR(34)&amp;",", "")</f>
        <v>"NO_BLA",</v>
      </c>
      <c r="FK19" s="44" t="str">
        <f>IF(AND(FH19&lt;&gt;"",FF19&lt;&gt;""),CHAR(34)&amp;"WHGRNO"&amp;CHAR(34)&amp;",","")</f>
        <v/>
      </c>
      <c r="FL19" s="44" t="str">
        <f>IF(AND(FI19&lt;&gt;"",FF19&lt;&gt;""),CHAR(34)&amp;"WHYENO"&amp;CHAR(34)&amp;",","")</f>
        <v/>
      </c>
      <c r="FM19" s="44" t="str">
        <f>IF(AND(FJ19&lt;&gt;"",FF19&lt;&gt;""),CHAR(34)&amp;"BAWHNO"&amp;CHAR(34)&amp;",","")</f>
        <v/>
      </c>
      <c r="FN19" s="44" t="str">
        <f>IF(AND(FE19&lt;&gt;"",FF19&lt;&gt;""),CHAR(34)&amp;"BLWHNO"&amp;CHAR(34)&amp;",","")</f>
        <v/>
      </c>
      <c r="FO19" s="44" t="str">
        <f>IF(AND(FE19&lt;&gt;"",FG19&lt;&gt;""),CHAR(34)&amp;"BLRENO"&amp;CHAR(34)&amp;",","")</f>
        <v/>
      </c>
      <c r="FP19" s="44" t="str">
        <f>IF(AND(FF19&lt;&gt;"",FF19&lt;&gt;""),CHAR(34)&amp;"WHRENO"&amp;CHAR(34)&amp;",","")</f>
        <v/>
      </c>
      <c r="FQ19" s="44" t="str">
        <f>IF(LEN(BF19)=3,CHAR(34)&amp;"001"&amp;BF19&amp;CHAR(34)&amp;",","")</f>
        <v>"001BLU",</v>
      </c>
      <c r="FR19" s="44" t="str">
        <f>IF(LEN(BG19)=3,CHAR(34)&amp;"002"&amp;BG19&amp;CHAR(34)&amp;",","")</f>
        <v>"002RED",</v>
      </c>
      <c r="FS19" s="44" t="str">
        <f>IF(LEN(BH19)=3,CHAR(34)&amp;"003"&amp;BH19&amp;CHAR(34)&amp;",","")</f>
        <v>"003BLU",</v>
      </c>
      <c r="FT19" s="44" t="str">
        <f>CHAR(34)&amp;"myr"&amp;BD19&amp;CHAR(34)&amp;","</f>
        <v>"myrBLU",</v>
      </c>
      <c r="FU19" s="44" t="str">
        <f>IF(AY19="y",CHAR(34)&amp;"island"&amp;CHAR(34)&amp;",","")</f>
        <v/>
      </c>
      <c r="FV19" s="44" t="str">
        <f>IF(BZ19="y",CHAR(34)&amp;"landlo"&amp;CHAR(34)&amp;",","")</f>
        <v/>
      </c>
      <c r="FW19" s="44" t="str">
        <f>IF(CA19="y",CHAR(34)&amp;"eunion"&amp;CHAR(34)&amp;",","")</f>
        <v/>
      </c>
      <c r="FY19" s="44" t="str">
        <f>IFERROR(IF(SEARCH("Arabic",CB19)&gt;0,CHAR(34)&amp;"arabic"&amp;CHAR(34)&amp;",",""),"")</f>
        <v/>
      </c>
      <c r="FZ19" s="44" t="str">
        <f>IFERROR(IF(SEARCH("English",CB19)&gt;0,CHAR(34)&amp;"englis"&amp;CHAR(34)&amp;",",""),"")</f>
        <v/>
      </c>
      <c r="GA19" s="44" t="str">
        <f>IFERROR(IF(SEARCH("French",CB19)&gt;0,CHAR(34)&amp;"french"&amp;CHAR(34)&amp;",",""),"")</f>
        <v/>
      </c>
      <c r="GB19" s="44" t="str">
        <f>IFERROR(IF(SEARCH("Spanish",CB19)&gt;0,CHAR(34)&amp;"spanis"&amp;CHAR(34)&amp;",",""),"")</f>
        <v/>
      </c>
      <c r="GE19" s="44" t="str">
        <f>IFERROR(IF(SEARCH("Dutch",CB19)&gt;0,CHAR(34)&amp;"dutchs"&amp;CHAR(34)&amp;",",""),"")</f>
        <v/>
      </c>
      <c r="GF19" s="44" t="str">
        <f>IFERROR(IF(SEARCH("Historical",AU19)&gt;0,CHAR(34)&amp;"histor"&amp;CHAR(34)&amp;",",""),"")</f>
        <v/>
      </c>
      <c r="GG19" s="44" t="str">
        <f>IF(BU19="y",CHAR(34)&amp;"unjack"&amp;CHAR(34)&amp;",","")</f>
        <v/>
      </c>
      <c r="GH19" s="44" t="str">
        <f>IF(CD19=1,CHAR(34)&amp;"southc"&amp;CHAR(34)&amp;",","")</f>
        <v/>
      </c>
      <c r="GI19" s="44" t="str">
        <f>IF(CE19=1,CHAR(34)&amp;"hasmap"&amp;CHAR(34)&amp;",","")</f>
        <v/>
      </c>
      <c r="GJ19" s="44" t="str">
        <f>IF(CP19="y",CHAR(34)&amp;CP$1&amp;CHAR(34)&amp;",","")</f>
        <v>"NoStar",</v>
      </c>
      <c r="GK19" s="44" t="str">
        <f>IF(GJ19="",CHAR(34)&amp;"HasSta"&amp;CHAR(34)&amp;",","")</f>
        <v/>
      </c>
      <c r="GL19" s="44" t="str">
        <f>IF(CQ19="y",CHAR(34)&amp;CQ$1&amp;CHAR(34)&amp;",","")</f>
        <v/>
      </c>
      <c r="GM19" s="44" t="str">
        <f>IF(CR19="y",CHAR(34)&amp;CR$1&amp;CHAR(34)&amp;",","")</f>
        <v/>
      </c>
      <c r="GN19" s="44" t="str">
        <f>IF(CS19="y",CHAR(34)&amp;CS$1&amp;CHAR(34)&amp;",","")</f>
        <v/>
      </c>
      <c r="GP19" s="44" t="str">
        <f>CHAR(34)&amp;AU19&amp;CHAR(34)</f>
        <v>"Province"</v>
      </c>
      <c r="GS19" s="44" t="str">
        <f>SUBSTITUTE("["&amp;_xlfn.CONCAT(CW19:GN19)&amp;"]",",]","]")</f>
        <v>["4Color","words2","words3","lets17","startS","year19","allver","4+Band","Vertic","Circle","Weapon","HasSun","Center","NO_GRE","NO_BLA","001BLU","002RED","003BLU","myrBLU","NoStar"]</v>
      </c>
      <c r="GT19" s="44" t="str">
        <f>IF(BL19&lt;&gt;"",CHAR(34)&amp;"cl_"&amp;BL19&amp;CHAR(34)&amp;",","")</f>
        <v/>
      </c>
      <c r="GU19" s="44" t="str">
        <f>IF(BM19&lt;&gt;"",CHAR(34)&amp;"cl_"&amp;BM19&amp;CHAR(34)&amp;",","")</f>
        <v>"cl_BLU",</v>
      </c>
      <c r="GV19" s="44" t="str">
        <f>IF(BN19&lt;&gt;"",CHAR(34)&amp;"cl_"&amp;BN19&amp;CHAR(34)&amp;",","")</f>
        <v/>
      </c>
      <c r="GW19" s="44" t="str">
        <f>IF(BO19&lt;&gt;"",CHAR(34)&amp;"cl_"&amp;BO19&amp;CHAR(34)&amp;",","")</f>
        <v>"cl_RED",</v>
      </c>
      <c r="GX19" s="44" t="str">
        <f>IF(BP19&lt;&gt;"",CHAR(34)&amp;"cl_"&amp;BP19&amp;CHAR(34)&amp;",","")</f>
        <v>"cl_YEL",</v>
      </c>
      <c r="GY19" s="44" t="str">
        <f>IF(BQ19&lt;&gt;"",CHAR(34)&amp;"cl_"&amp;BQ19&amp;CHAR(34)&amp;",","")</f>
        <v/>
      </c>
      <c r="GZ19" s="44" t="str">
        <f>IF(BR19&lt;&gt;"",CHAR(34)&amp;"cl_"&amp;BR19&amp;CHAR(34)&amp;",","")</f>
        <v/>
      </c>
      <c r="HA19" s="44" t="str">
        <f>IF(BS19&lt;&gt;"",CHAR(34)&amp;"cl_"&amp;BS19&amp;CHAR(34)&amp;",","")</f>
        <v/>
      </c>
      <c r="HB19" s="44" t="str">
        <f>IF(BT19&lt;&gt;"",CHAR(34)&amp;"cl_"&amp;BT19&amp;CHAR(34)&amp;",","")</f>
        <v>"cl_WHI",</v>
      </c>
      <c r="HC19" s="44" t="str">
        <f>SUBSTITUTE("["&amp;_xlfn.CONCAT(GT19:HB19)&amp;"]",",]","]")</f>
        <v>["cl_BLU","cl_RED","cl_YEL","cl_WHI"]</v>
      </c>
      <c r="HE19" s="64"/>
      <c r="HF19" s="65" t="str">
        <f>"{couname:"&amp;CT19&amp;(IF(HK19&lt;&gt;"",",subtype:"&amp;CHAR(34)&amp;HK19&amp;CHAR(34),""))&amp;",year:"&amp;HJ19&amp;",region:"&amp;CU19&amp;",Colors:"&amp;HC19&amp;",Items:"&amp;GS19&amp;",Flag:"&amp;CV19&amp;",HDFlag:"&amp;CHAR(34)&amp;E19&amp;CHAR(34)&amp;",type:"&amp;GP19&amp;", describe: "&amp;HH19&amp;", isnew:"&amp;CHAR(34)&amp;F19&amp;CHAR(34)&amp;", links: "&amp;HL19&amp;"},"</f>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links: "https://en.wikipedia.org/wiki/Flag_of_Santiago_del_Estero_Province"},</v>
      </c>
      <c r="HG19" s="66" t="str">
        <f>"{couname:"&amp;CT19&amp;(IF(HK19&lt;&gt;"",",subtype:"&amp;CHAR(34)&amp;HK19&amp;CHAR(34),""))&amp;",year:"&amp;HJ19&amp;",region:"&amp;CU19&amp;",Colors:"&amp;HC19&amp;",Items:"&amp;GS19&amp;",Flag:"&amp;CV19&amp;",HDFlag:"&amp;CHAR(34)&amp;E19&amp;CHAR(34)&amp;",type:"&amp;GP19&amp;", describe: "&amp;HI19&amp;", links: "&amp;HL19&amp;"},"</f>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links: "https://en.wikipedia.org/wiki/Flag_of_Santiago_del_Estero_Province"},</v>
      </c>
      <c r="HH19" s="44" t="str">
        <f>IF(P19&lt;&gt;"",CHAR(34)&amp;"\n"&amp;P19&amp;CHAR(34),CHAR(34)&amp;CHAR(34))</f>
        <v>"\nLight blue and white are the Argentine national colors, while red represents the Federalist Party to which the province owes its autonomy. The sun refers to the Sun of May present on the national flag. The cross represents the Catholic and Spanish heritage of the region."</v>
      </c>
      <c r="HI19" s="44" t="str">
        <f>IF(J19=0,CHAR(34)&amp;CHAR(34),HH19)</f>
        <v>"\nLight blue and white are the Argentine national colors, while red represents the Federalist Party to which the province owes its autonomy. The sun refers to the Sun of May present on the national flag. The cross represents the Catholic and Spanish heritage of the region."</v>
      </c>
      <c r="HJ19" s="44" t="str">
        <f>CHAR(34)&amp;O19&amp;CHAR(34)</f>
        <v>"1985"</v>
      </c>
      <c r="HL19" s="44" t="str">
        <f>CHAR(34)&amp;I19&amp;CHAR(34)</f>
        <v>"https://en.wikipedia.org/wiki/Flag_of_Santiago_del_Estero_Province"</v>
      </c>
      <c r="HM19" s="65"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"&amp;HH19&amp;", "&amp;CHAR(34)&amp;"isnew"&amp;CHAR(34)&amp;": "&amp;CHAR(34)&amp;F19&amp;CHAR(34)&amp;", "&amp;CHAR(34)&amp;"links"&amp;CHAR(34)&amp;": "&amp;HL19&amp;"},"</f>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 "links": "https://en.wikipedia.org/wiki/Flag_of_Santiago_del_Estero_Province"},</v>
      </c>
      <c r="HN19" s="67"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"&amp;HI19&amp;", "&amp;CHAR(34)&amp;"isnew"&amp;CHAR(34)&amp;": "&amp;CHAR(34)&amp;F19&amp;CHAR(34)&amp;", "&amp;CHAR(34)&amp;"links"&amp;CHAR(34)&amp;": "&amp;HL19&amp;"},"</f>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 "links": "https://en.wikipedia.org/wiki/Flag_of_Santiago_del_Estero_Province"},</v>
      </c>
      <c r="HO19" s="71">
        <v>45618</v>
      </c>
      <c r="HP19" s="44" t="str" cm="1">
        <f t="array" ref="HP19">IF(_xlfn.TEXTJOIN(", ", TRUE, IF(ISNUMBER(SEARCH("BLA", BL19:BT19)), COLUMN(BL19:BT19) - COLUMN(BL19) + 1, ""))&lt;&gt;"","BLA","")</f>
        <v/>
      </c>
      <c r="HQ19" s="44" t="str" cm="1">
        <f t="array" ref="HQ19">IF(_xlfn.TEXTJOIN(", ", TRUE, IF(ISNUMBER(SEARCH("BLU", BL19:BT19)), COLUMN(BL19:BT19) - COLUMN(BL19) + 1, ""))&lt;&gt;"","BLU","")</f>
        <v>BLU</v>
      </c>
      <c r="HR19" s="44" t="str" cm="1">
        <f t="array" ref="HR19">IF(_xlfn.TEXTJOIN(", ", TRUE, IF(ISNUMBER(SEARCH("GRE", BL19:BT19)), COLUMN(BL19:BT19) - COLUMN(BL19) + 1, ""))&lt;&gt;"","GRE","")</f>
        <v/>
      </c>
      <c r="HS19" s="44" t="str" cm="1">
        <f t="array" ref="HS19">IF(_xlfn.TEXTJOIN(", ", TRUE, IF(ISNUMBER(SEARCH("RED", BL19:BT19)), COLUMN(BL19:BT19) - COLUMN(BL19) + 1, ""))&lt;&gt;"","RED","")</f>
        <v>RED</v>
      </c>
      <c r="HT19" s="44" t="str" cm="1">
        <f t="array" ref="HT19">IF(_xlfn.TEXTJOIN(", ", TRUE, IF(ISNUMBER(SEARCH("YEL", BL19:BT19)), COLUMN(BL19:BT19) - COLUMN(BL19) + 1, ""))&lt;&gt;"","YEL","")</f>
        <v>YEL</v>
      </c>
      <c r="HU19" s="44" t="str" cm="1">
        <f t="array" ref="HU19">IF(_xlfn.TEXTJOIN(", ", TRUE, IF(ISNUMBER(SEARCH("ORA", BL19:BT19)), COLUMN(BL19:BT19) - COLUMN(BL19) + 1, ""))&lt;&gt;"","ORA","")</f>
        <v/>
      </c>
      <c r="HV19" s="44" t="str" cm="1">
        <f t="array" ref="HV19">IF(_xlfn.TEXTJOIN(", ", TRUE, IF(ISNUMBER(SEARCH("BRO", BL19:BT19)), COLUMN(BL19:BT19) - COLUMN(BL19) + 1, ""))&lt;&gt;"","BRO","")</f>
        <v/>
      </c>
      <c r="HW19" s="44" t="str" cm="1">
        <f t="array" ref="HW19">IF(_xlfn.TEXTJOIN(", ", TRUE, IF(ISNUMBER(SEARCH("PUR", BL19:BT19)), COLUMN(BL19:BT19) - COLUMN(BL19) + 1, ""))&lt;&gt;"","PUR","")</f>
        <v/>
      </c>
      <c r="HX19" s="44" t="str" cm="1">
        <f t="array" ref="HX19">IF(_xlfn.TEXTJOIN(", ", TRUE, IF(ISNUMBER(SEARCH("WHI", BL19:BT19)), COLUMN(BL19:BT19) - COLUMN(BL19) + 1, ""))&lt;&gt;"","WHI","")</f>
        <v>WHI</v>
      </c>
      <c r="HY19" s="72"/>
      <c r="HZ19" s="72"/>
      <c r="IA19" s="5"/>
      <c r="IB19" s="5"/>
      <c r="IC19" s="68"/>
      <c r="ID19" s="68"/>
      <c r="IE19" s="68"/>
      <c r="IF19" s="68"/>
      <c r="IG19" s="68"/>
      <c r="IH19" s="68"/>
      <c r="II19" s="68"/>
      <c r="IJ19" s="68"/>
      <c r="IK19" s="68"/>
      <c r="IM19" s="42">
        <f>COUNTIF(IC19:IK19,"&gt;0")-CG19</f>
        <v>-4</v>
      </c>
      <c r="IN19" s="69" t="str">
        <f>"http://mkweb.bcgsc.ca/color-summarizer/?url="&amp;D19&amp;"&amp;precision=low&amp;num_clusters="&amp;CG19&amp;"&amp;text=1"</f>
        <v>http://mkweb.bcgsc.ca/color-summarizer/?url=https://upload.wikimedia.org/wikipedia/commons/thumb/0/07/Bandera_de_la_Provincia_de_Santiago_del_Estero.svg/320px-Bandera_de_la_Provincia_de_Santiago_del_Estero.svg.png&amp;precision=low&amp;num_clusters=4&amp;text=1</v>
      </c>
      <c r="IO19" s="44" t="str">
        <f>IF(HP19&lt;&gt;"",CHAR(34)&amp;"black"&amp;CHAR(34),"")</f>
        <v/>
      </c>
      <c r="IP19" s="44" t="str">
        <f>IF(HQ19&lt;&gt;"",CHAR(34)&amp;"blue"&amp;CHAR(34),"")</f>
        <v>"blue"</v>
      </c>
      <c r="IQ19" s="44" t="str">
        <f>IF(HR19&lt;&gt;"",CHAR(34)&amp;"green"&amp;CHAR(34),"")</f>
        <v/>
      </c>
      <c r="IR19" s="44" t="str">
        <f>IF(HS19&lt;&gt;"",CHAR(34)&amp;"red"&amp;CHAR(34),"")</f>
        <v>"red"</v>
      </c>
      <c r="IS19" s="44" t="str">
        <f>IF(HT19&lt;&gt;"",CHAR(34)&amp;"yellow"&amp;CHAR(34),"")</f>
        <v>"yellow"</v>
      </c>
      <c r="IT19" s="44" t="str">
        <f>IF(HU19&lt;&gt;"",CHAR(34)&amp;"orange"&amp;CHAR(34),"")</f>
        <v/>
      </c>
      <c r="IU19" s="44" t="str">
        <f>IF(HV19&lt;&gt;"",CHAR(34)&amp;"brown"&amp;CHAR(34),"")</f>
        <v/>
      </c>
      <c r="IV19" s="44" t="str">
        <f>IF(HW19&lt;&gt;"",CHAR(34)&amp;"purple"&amp;CHAR(34),"")</f>
        <v/>
      </c>
      <c r="IW19" s="44" t="str">
        <f>IF(HX19&lt;&gt;"",CHAR(34)&amp;"white"&amp;CHAR(34),"")</f>
        <v>"white"</v>
      </c>
      <c r="IX19" s="44" t="str">
        <f>"{"&amp;CHAR(34)&amp;"url"&amp;CHAR(34)&amp;":"&amp;CHAR(34)&amp;IN19&amp;CHAR(34)&amp;","&amp;CHAR(34)&amp;"name"&amp;CHAR(34)&amp;":"&amp;CHAR(34)&amp;A19&amp;CHAR(34)&amp;"},"</f>
        <v>{"url":"http://mkweb.bcgsc.ca/color-summarizer/?url=https://upload.wikimedia.org/wikipedia/commons/thumb/0/07/Bandera_de_la_Provincia_de_Santiago_del_Estero.svg/320px-Bandera_de_la_Provincia_de_Santiago_del_Estero.svg.png&amp;precision=low&amp;num_clusters=4&amp;text=1","name":"[ARG] Santiago del Estero"},</v>
      </c>
      <c r="IY19" s="44">
        <v>939</v>
      </c>
    </row>
    <row r="20" spans="1:259" s="44" customFormat="1" ht="38.4" customHeight="1" thickBot="1" x14ac:dyDescent="0.35">
      <c r="A20" s="38" t="s">
        <v>546</v>
      </c>
      <c r="B20" s="83"/>
      <c r="C20" s="39">
        <v>2</v>
      </c>
      <c r="D20" s="70" t="s">
        <v>547</v>
      </c>
      <c r="E20" s="40" t="s">
        <v>548</v>
      </c>
      <c r="F20" s="41" t="s">
        <v>163</v>
      </c>
      <c r="G20" s="42">
        <f>COUNTIF($A$1:$A$8405,A20)</f>
        <v>1</v>
      </c>
      <c r="H20" s="43"/>
      <c r="I20" s="59" t="s">
        <v>549</v>
      </c>
      <c r="J20" s="44" t="str">
        <f>""</f>
        <v/>
      </c>
      <c r="K20" s="45"/>
      <c r="L20" s="46"/>
      <c r="M20" s="46"/>
      <c r="N20" s="47"/>
      <c r="O20" s="74">
        <v>2010</v>
      </c>
      <c r="P20" s="48" t="s">
        <v>550</v>
      </c>
      <c r="Q20" s="73">
        <v>1</v>
      </c>
      <c r="R20" s="49" t="s">
        <v>177</v>
      </c>
      <c r="S20" s="50">
        <v>3</v>
      </c>
      <c r="T20" s="51" t="s">
        <v>164</v>
      </c>
      <c r="U20" s="52" t="s">
        <v>164</v>
      </c>
      <c r="V20" s="52" t="s">
        <v>165</v>
      </c>
      <c r="W20" s="52" t="s">
        <v>164</v>
      </c>
      <c r="X20" s="52" t="s">
        <v>164</v>
      </c>
      <c r="Y20" s="52" t="s">
        <v>164</v>
      </c>
      <c r="Z20" s="52" t="s">
        <v>164</v>
      </c>
      <c r="AA20" s="52" t="s">
        <v>164</v>
      </c>
      <c r="AB20" s="52" t="s">
        <v>164</v>
      </c>
      <c r="AC20" s="52" t="s">
        <v>164</v>
      </c>
      <c r="AD20" s="52" t="s">
        <v>164</v>
      </c>
      <c r="AE20" s="52" t="s">
        <v>164</v>
      </c>
      <c r="AF20" s="53" t="s">
        <v>164</v>
      </c>
      <c r="AG20" s="53" t="s">
        <v>165</v>
      </c>
      <c r="AH20" s="53" t="s">
        <v>164</v>
      </c>
      <c r="AI20" s="53" t="s">
        <v>164</v>
      </c>
      <c r="AJ20" s="53" t="s">
        <v>164</v>
      </c>
      <c r="AK20" s="53" t="s">
        <v>165</v>
      </c>
      <c r="AL20" s="53" t="s">
        <v>164</v>
      </c>
      <c r="AM20" s="53" t="s">
        <v>164</v>
      </c>
      <c r="AN20" s="53" t="s">
        <v>164</v>
      </c>
      <c r="AO20" s="53" t="s">
        <v>164</v>
      </c>
      <c r="AP20" s="53" t="s">
        <v>164</v>
      </c>
      <c r="AQ20" s="53" t="s">
        <v>164</v>
      </c>
      <c r="AR20" s="53" t="s">
        <v>165</v>
      </c>
      <c r="AS20" s="53" t="s">
        <v>164</v>
      </c>
      <c r="AT20" s="54">
        <v>0</v>
      </c>
      <c r="AU20" s="53" t="s">
        <v>284</v>
      </c>
      <c r="AV20" s="53" t="str">
        <f>IF(LEFT(A20,1)="[",LEFT(A20,5)&amp;AU20&amp;A20,"")</f>
        <v>[ARG]Province[ARG] Tucumán</v>
      </c>
      <c r="AW20" s="53" t="str">
        <f>C20&amp;A20</f>
        <v>2[ARG] Tucumán</v>
      </c>
      <c r="AX20" s="55"/>
      <c r="AY20" s="55"/>
      <c r="AZ20" s="56" t="s">
        <v>234</v>
      </c>
      <c r="BA20" s="56" t="s">
        <v>234</v>
      </c>
      <c r="BB20" s="56"/>
      <c r="BC20" s="57"/>
      <c r="BD20" s="58" t="s">
        <v>159</v>
      </c>
      <c r="BE20" s="59"/>
      <c r="BF20" s="58" t="s">
        <v>159</v>
      </c>
      <c r="BG20" s="58" t="s">
        <v>152</v>
      </c>
      <c r="BH20" s="58" t="s">
        <v>159</v>
      </c>
      <c r="BI20" s="58"/>
      <c r="BJ20" s="58"/>
      <c r="BK20" s="59"/>
      <c r="BL20" s="58" t="s">
        <v>234</v>
      </c>
      <c r="BM20" s="58" t="s">
        <v>152</v>
      </c>
      <c r="BN20" s="58" t="s">
        <v>234</v>
      </c>
      <c r="BO20" s="58" t="s">
        <v>234</v>
      </c>
      <c r="BP20" s="58" t="s">
        <v>234</v>
      </c>
      <c r="BQ20" s="58" t="s">
        <v>234</v>
      </c>
      <c r="BR20" s="58" t="s">
        <v>234</v>
      </c>
      <c r="BS20" s="58" t="s">
        <v>234</v>
      </c>
      <c r="BT20" s="58" t="s">
        <v>159</v>
      </c>
      <c r="BU20" s="60"/>
      <c r="BV20" s="61"/>
      <c r="BW20" s="61">
        <v>0</v>
      </c>
      <c r="BX20" s="59"/>
      <c r="CB20" s="5"/>
      <c r="CC20" s="5"/>
      <c r="CD20" s="62">
        <v>0</v>
      </c>
      <c r="CE20" s="62">
        <v>0</v>
      </c>
      <c r="CF20" s="62" t="e">
        <f>COUNTIF([1]Sheet7!$B$2:'[1]Sheet7'!$B$100,Main!#REF!)</f>
        <v>#REF!</v>
      </c>
      <c r="CG20" s="75" cm="1">
        <f t="array" ref="CG20">SUMPRODUCT(--(LEN(TRIM(BL20:BT20))&gt;0))</f>
        <v>2</v>
      </c>
      <c r="CH20" s="53" t="str">
        <f>IF(CG20=2,"y","n")</f>
        <v>y</v>
      </c>
      <c r="CI20" s="53" t="str">
        <f>IF(CG20=3,"y","n")</f>
        <v>n</v>
      </c>
      <c r="CJ20" s="53" t="str">
        <f>IF(CG20=4,"y","n")</f>
        <v>n</v>
      </c>
      <c r="CK20" s="53" t="str">
        <f>IF(CG20&gt;4,"y","n")</f>
        <v>n</v>
      </c>
      <c r="CL20" s="53" t="str">
        <f>IF(S20=0,"y","n")</f>
        <v>n</v>
      </c>
      <c r="CM20" s="53" t="str">
        <f>IF(S20=2,"y","n")</f>
        <v>n</v>
      </c>
      <c r="CN20" s="53" t="str">
        <f>IF(S20=3,"y","n")</f>
        <v>y</v>
      </c>
      <c r="CO20" s="53" t="str">
        <f>IF(S20&gt;=4,"y","n")</f>
        <v>n</v>
      </c>
      <c r="CP20" s="53" t="str">
        <f>IF(AT20=0,"y","n")</f>
        <v>y</v>
      </c>
      <c r="CQ20" s="53" t="str">
        <f>IF(AT20=1,"y","n")</f>
        <v>n</v>
      </c>
      <c r="CR20" s="53" t="str">
        <f>IF(AT20=2,"y","n")</f>
        <v>n</v>
      </c>
      <c r="CS20" s="53" t="str">
        <f>IF(AT20&gt;=3,"y","n")</f>
        <v>n</v>
      </c>
      <c r="CT20" s="38" t="str">
        <f>CHAR(34)&amp;A20&amp;CHAR(34)</f>
        <v>"[ARG] Tucumán"</v>
      </c>
      <c r="CU20" s="63" t="str">
        <f>CHAR(34)&amp;"rgn_"&amp;R20&amp;CHAR(34)</f>
        <v>"rgn_South America"</v>
      </c>
      <c r="CV20" s="44" t="str">
        <f>CHAR(34)&amp;D20&amp;CHAR(34)</f>
        <v>"https://upload.wikimedia.org/wikipedia/commons/thumb/c/ce/Bandera_de_la_Provincia_de_Tucum%C3%A1n.svg/320px-Bandera_de_la_Provincia_de_Tucum%C3%A1n.svg.png"</v>
      </c>
      <c r="CW20" s="44" t="str">
        <f>IF(CH20="y",CHAR(34)&amp;CH$1&amp;CHAR(34)&amp;",","")</f>
        <v>"2Color",</v>
      </c>
      <c r="CX20" s="44" t="str">
        <f>IF(CI20="y",CHAR(34)&amp;CI$1&amp;CHAR(34)&amp;",","")</f>
        <v/>
      </c>
      <c r="CY20" s="44" t="str">
        <f>IF(CJ20="y",CHAR(34)&amp;CJ$1&amp;CHAR(34)&amp;",","")</f>
        <v/>
      </c>
      <c r="CZ20" s="44" t="str">
        <f>IF(CK20="y",CHAR(34)&amp;CK$1&amp;CHAR(34)&amp;",","")</f>
        <v/>
      </c>
      <c r="DA20" s="44" t="str">
        <f>IF(Q20&gt;1,CHAR(34)&amp;"words2"&amp;CHAR(34)&amp;",","")</f>
        <v/>
      </c>
      <c r="DB20" s="44" t="str">
        <f>IF(Q20&gt;2,CHAR(34)&amp;"words3"&amp;CHAR(34)&amp;",","")</f>
        <v/>
      </c>
      <c r="DD20" s="44" t="str">
        <f>IF(LEN(CHAR(34)&amp;"lets"&amp;LEN(SUBSTITUTE(SUBSTITUTE(IFERROR(TRIM(SUBSTITUTE(A20,MID(A20,FIND("[",A20),FIND("]",A20)-FIND("[",A20)+1),"")),A20)," ",""),"-",""))&amp;CHAR(34)&amp;",")=9,CHAR(34)&amp;"lets"&amp;LEN(SUBSTITUTE(SUBSTITUTE(IFERROR(TRIM(SUBSTITUTE(A20,MID(A20,FIND("[",A20),FIND("]",A20)-FIND("[",A20)+1),"")),A20)," ",""),"-",""))&amp;CHAR(34)&amp;",",CHAR(34)&amp;"lets0"&amp;LEN(SUBSTITUTE(SUBSTITUTE(IFERROR(TRIM(SUBSTITUTE(A20,MID(A20,FIND("[",A20),FIND("]",A20)-FIND("[",A20)+1),"")),A20)," ",""),"-",""))&amp;CHAR(34)&amp;",")</f>
        <v>"lets07",</v>
      </c>
      <c r="DE20" s="44" t="str">
        <f>CHAR(34)&amp;"start"&amp;IFERROR(LEFT(SUBSTITUTE(A20,"["&amp;MID(A20,FIND("[",A20)+1,FIND("]",A20)-FIND("[",A20)-1)&amp;"] ",""),1),LEFT(A20,1))&amp;CHAR(34)&amp;","</f>
        <v>"startT",</v>
      </c>
      <c r="DF20" s="44" t="str">
        <f>IFERROR(IF(SEARCH("tan",A20)&gt;0,CHAR(34)&amp;"withtn"&amp;CHAR(34)&amp;",",""),"")</f>
        <v/>
      </c>
      <c r="DG20" s="44" t="str">
        <f>IFERROR(IF(SEARCH("q",A20)&gt;0,CHAR(34)&amp;"with_q"&amp;CHAR(34)&amp;",",""),"")</f>
        <v/>
      </c>
      <c r="DH20" s="44" t="str">
        <f>IFERROR(IF(SEARCH("v",A20)&gt;0,CHAR(34)&amp;"with_v"&amp;CHAR(34)&amp;",",""),"")</f>
        <v/>
      </c>
      <c r="DI20" s="44" t="str">
        <f>IFERROR(IF(SEARCH("w",A20)&gt;0,CHAR(34)&amp;"with_w"&amp;CHAR(34)&amp;",",""),"")</f>
        <v/>
      </c>
      <c r="DJ20" s="44" t="str">
        <f>IFERROR(IF(SEARCH("y",A20)&gt;0,CHAR(34)&amp;"with_y"&amp;CHAR(34)&amp;",",""),"")</f>
        <v/>
      </c>
      <c r="DK20" s="44" t="str">
        <f>IFERROR(IF(SEARCH("z",A20)&gt;0,CHAR(34)&amp;"with_z"&amp;CHAR(34)&amp;",",""),"")</f>
        <v/>
      </c>
      <c r="DL20" s="44" t="str">
        <f>IF(CG20=2, CHAR(34) &amp; _xlfn.TEXTJOIN("", TRUE, _xlfn._xlws.SORT(HP20:HX20)) &amp; CHAR(34) &amp; ",", "")</f>
        <v>"BLUWHI",</v>
      </c>
      <c r="DM20" s="44" t="str" cm="1">
        <f t="array" ref="DM20">IF(CG20=3,CHAR(34) &amp; _xlfn.TEXTJOIN("", TRUE, RIGHT(HP20:HX20, 2)) &amp; CHAR(34) &amp; ",", "")</f>
        <v/>
      </c>
      <c r="DN20" s="44" t="str">
        <f>IF(AND(ISNUMBER(SEARCH("18", O20)), ISERROR(SEARCH("1918", O20)), ISERROR(SEARCH("2018", O20))), CHAR(34) &amp; "year18" &amp; CHAR(34) &amp; ",", "")</f>
        <v/>
      </c>
      <c r="DO20" s="44" t="str">
        <f>IF(AND(ISNUMBER(SEARCH("19", O20)), ISERROR(SEARCH("1819", O20)),  ISERROR(SEARCH("1219", O20)),ISERROR(SEARCH("1119", O20)),ISERROR(SEARCH("1190", O20)),ISERROR(SEARCH("2019", O20))), CHAR(34) &amp; "year19" &amp; CHAR(34) &amp; ",", "")</f>
        <v/>
      </c>
      <c r="DP20" s="5" t="str">
        <f>IF(AND(ISNUMBER(SEARCH("20", O20)), ISERROR(SEARCH("1920", O20))), CHAR(34)&amp;"year00"&amp;CHAR(34)&amp;",", "")</f>
        <v>"year00",</v>
      </c>
      <c r="DQ20" s="5" t="str">
        <f>IF(CC20="y",CHAR(34)&amp;"soviet"&amp;CHAR(34)&amp;",","")</f>
        <v/>
      </c>
      <c r="DR20" s="5" t="str">
        <f>IF(BY20="y",CHAR(34)&amp;"dgband"&amp;CHAR(34)&amp;",","")</f>
        <v/>
      </c>
      <c r="DS20" s="5" t="str">
        <f>IF(W20="y",IF(AND(V20="n",BY20&lt;&gt;"y"),CHAR(34)&amp;"allver"&amp;CHAR(34)&amp;",",""),"")</f>
        <v/>
      </c>
      <c r="DT20" s="5" t="str">
        <f>IF(V20="y",IF(AND(W20="n",BY20&lt;&gt;"y"),CHAR(34)&amp;"allhor"&amp;CHAR(34)&amp;",",""),"")</f>
        <v>"allhor",</v>
      </c>
      <c r="DU20" s="5" t="str">
        <f>IF(BY20="y",IF(AND(W20="n",V20="n"),CHAR(34)&amp;"alldia"&amp;CHAR(34)&amp;",",""),"")</f>
        <v/>
      </c>
      <c r="DW20" s="44" t="str">
        <f>IF(CL20="y",CHAR(34)&amp;CL$1&amp;CHAR(34)&amp;",","")</f>
        <v/>
      </c>
      <c r="DX20" s="44" t="str">
        <f>IF(CM20="y",CHAR(34)&amp;CM$1&amp;CHAR(34)&amp;",","")</f>
        <v/>
      </c>
      <c r="DY20" s="44" t="str">
        <f>IF(CN20="y",CHAR(34)&amp;CN$1&amp;CHAR(34)&amp;",","")</f>
        <v>"3Bands",</v>
      </c>
      <c r="DZ20" s="44" t="str">
        <f>IF(CO20="y",CHAR(34)&amp;CO$1&amp;CHAR(34)&amp;",","")</f>
        <v/>
      </c>
      <c r="EA20" s="44" t="str">
        <f>IF(T20="y",CHAR(34)&amp;T$1&amp;CHAR(34)&amp;",","")</f>
        <v/>
      </c>
      <c r="EB20" s="44" t="str">
        <f>IF(U20="y",CHAR(34)&amp;U$1&amp;CHAR(34)&amp;",","")</f>
        <v/>
      </c>
      <c r="EC20" s="44" t="str">
        <f>IF(V20="y",CHAR(34)&amp;V$1&amp;CHAR(34)&amp;",","")</f>
        <v>"Horizo",</v>
      </c>
      <c r="ED20" s="44" t="str">
        <f>IF(W20="y",CHAR(34)&amp;W$1&amp;CHAR(34)&amp;",","")</f>
        <v/>
      </c>
      <c r="EE20" s="44" t="str">
        <f>IF(X20="y",CHAR(34)&amp;X$1&amp;CHAR(34)&amp;",","")</f>
        <v/>
      </c>
      <c r="EF20" s="44" t="str">
        <f>IF(AND(Y20&lt;&gt;"n",Y20&lt;&gt;""),CHAR(34)&amp;Y$1&amp;CHAR(34)&amp;",","")</f>
        <v/>
      </c>
      <c r="EG20" s="44" t="str">
        <f>IF(Z20="y",CHAR(34)&amp;Z$1&amp;CHAR(34)&amp;",","")</f>
        <v/>
      </c>
      <c r="EH20" s="44" t="str">
        <f>IF(AA20="y",CHAR(34)&amp;AA$1&amp;CHAR(34)&amp;",","")</f>
        <v/>
      </c>
      <c r="EI20" s="44" t="str">
        <f>IF(AB20="y",CHAR(34)&amp;AB$1&amp;CHAR(34)&amp;",","")</f>
        <v/>
      </c>
      <c r="EJ20" s="44" t="str">
        <f>IF(AC20="y",CHAR(34)&amp;AC$1&amp;CHAR(34)&amp;",","")</f>
        <v/>
      </c>
      <c r="EK20" s="44" t="str">
        <f>IF(AD20="y",CHAR(34)&amp;AD$1&amp;CHAR(34)&amp;",","")</f>
        <v/>
      </c>
      <c r="EL20" s="44" t="str">
        <f>IF(AE20="y",CHAR(34)&amp;AE$1&amp;CHAR(34)&amp;",","")</f>
        <v/>
      </c>
      <c r="EM20" s="44" t="str">
        <f>IF(AF20="y",CHAR(34)&amp;AF$1&amp;CHAR(34)&amp;",","")</f>
        <v/>
      </c>
      <c r="EN20" s="44" t="str">
        <f>IF(AG20="y",CHAR(34)&amp;AG$1&amp;CHAR(34)&amp;",","")</f>
        <v>"Unequa",</v>
      </c>
      <c r="EO20" s="44" t="str">
        <f>IF(AH20="y",CHAR(34)&amp;AH$1&amp;CHAR(34)&amp;",","")</f>
        <v/>
      </c>
      <c r="EP20" s="44" t="str">
        <f>IF(AI20="y",CHAR(34)&amp;AI$1&amp;CHAR(34)&amp;",","")</f>
        <v/>
      </c>
      <c r="EQ20" s="44" t="str">
        <f>IF(AJ20="y",CHAR(34)&amp;AJ$1&amp;CHAR(34)&amp;",","")</f>
        <v/>
      </c>
      <c r="ER20" s="44" t="str">
        <f>IF(AK20="y",CHAR(34)&amp;AK$1&amp;CHAR(34)&amp;",","")</f>
        <v>"OnlyBa",</v>
      </c>
      <c r="ES20" s="44" t="str">
        <f>IF(AL20="y",CHAR(34)&amp;AL$1&amp;CHAR(34)&amp;",","")</f>
        <v/>
      </c>
      <c r="ET20" s="44" t="str">
        <f>IF(AM20="y",CHAR(34)&amp;AM$1&amp;CHAR(34)&amp;",","")</f>
        <v/>
      </c>
      <c r="EU20" s="44" t="str">
        <f>IF(AN20="y",CHAR(34)&amp;AN$1&amp;CHAR(34)&amp;",","")</f>
        <v/>
      </c>
      <c r="EV20" s="44" t="str">
        <f>IF(AO20="y",CHAR(34)&amp;AO$1&amp;CHAR(34)&amp;",","")</f>
        <v/>
      </c>
      <c r="EW20" s="44" t="str">
        <f>IF(AP20="y",CHAR(34)&amp;AP$1&amp;CHAR(34)&amp;",","")</f>
        <v/>
      </c>
      <c r="EX20" s="44" t="str">
        <f>IF(AQ20="y",CHAR(34)&amp;AQ$1&amp;CHAR(34)&amp;",","")</f>
        <v/>
      </c>
      <c r="EY20" s="44" t="str">
        <f>IF(AR20="y",CHAR(34)&amp;AR$1&amp;CHAR(34)&amp;",","")</f>
        <v>"Rotate",</v>
      </c>
      <c r="EZ20" s="44" t="str">
        <f>IF(AS20="y",CHAR(34)&amp;AS$1&amp;CHAR(34)&amp;",","")</f>
        <v/>
      </c>
      <c r="FA20" s="44" t="str">
        <f>IF(AT20&gt;0,CHAR(34)&amp;"sta"&amp;AZ20&amp;CHAR(34)&amp;",","")</f>
        <v/>
      </c>
      <c r="FB20" s="44" t="str">
        <f>IF(AND(AT20&gt;0,BA20&lt;&gt;""),CHAR(34)&amp;"sta"&amp;BA20&amp;CHAR(34)&amp;",","")</f>
        <v/>
      </c>
      <c r="FD20" s="44" t="str">
        <f>IF(BV20="n",CHAR(34)&amp;"tcWHYE"&amp;CHAR(34)&amp;",",IF(BV20="y",CHAR(34)&amp;FD$1&amp;CHAR(34)&amp;",",""))</f>
        <v/>
      </c>
      <c r="FE20" s="44" t="str">
        <f>IF(COUNTIF(BL20:BT20,"BLU")=0,CHAR(34)&amp;"NO_BLU"&amp;CHAR(34)&amp;",", "")</f>
        <v/>
      </c>
      <c r="FF20" s="44" t="str">
        <f>IF(COUNTIF(BL20:BT20,"WHI")=0,CHAR(34)&amp;"NO_WHI"&amp;CHAR(34)&amp;",", "")</f>
        <v/>
      </c>
      <c r="FG20" s="44" t="str">
        <f>IF(COUNTIF(BL20:BT20,"RED")=0,CHAR(34)&amp;"NO_RED"&amp;CHAR(34)&amp;",", "")</f>
        <v>"NO_RED",</v>
      </c>
      <c r="FH20" s="44" t="str">
        <f>IF(COUNTIF(BL20:BS20,"GRE")=0,CHAR(34)&amp;"NO_GRE"&amp;CHAR(34)&amp;",", "")</f>
        <v>"NO_GRE",</v>
      </c>
      <c r="FI20" s="44" t="str">
        <f>IF(COUNTIF(BL20:BT20,"YEL")=0,CHAR(34)&amp;"NO_YEL"&amp;CHAR(34)&amp;",", "")</f>
        <v>"NO_YEL",</v>
      </c>
      <c r="FJ20" s="44" t="str">
        <f>IF(COUNTIF(BL20:BT20,"BLA")=0,CHAR(34)&amp;"NO_BLA"&amp;CHAR(34)&amp;",", "")</f>
        <v>"NO_BLA",</v>
      </c>
      <c r="FK20" s="44" t="str">
        <f>IF(AND(FH20&lt;&gt;"",FF20&lt;&gt;""),CHAR(34)&amp;"WHGRNO"&amp;CHAR(34)&amp;",","")</f>
        <v/>
      </c>
      <c r="FL20" s="44" t="str">
        <f>IF(AND(FI20&lt;&gt;"",FF20&lt;&gt;""),CHAR(34)&amp;"WHYENO"&amp;CHAR(34)&amp;",","")</f>
        <v/>
      </c>
      <c r="FM20" s="44" t="str">
        <f>IF(AND(FJ20&lt;&gt;"",FF20&lt;&gt;""),CHAR(34)&amp;"BAWHNO"&amp;CHAR(34)&amp;",","")</f>
        <v/>
      </c>
      <c r="FN20" s="44" t="str">
        <f>IF(AND(FE20&lt;&gt;"",FF20&lt;&gt;""),CHAR(34)&amp;"BLWHNO"&amp;CHAR(34)&amp;",","")</f>
        <v/>
      </c>
      <c r="FO20" s="44" t="str">
        <f>IF(AND(FE20&lt;&gt;"",FG20&lt;&gt;""),CHAR(34)&amp;"BLRENO"&amp;CHAR(34)&amp;",","")</f>
        <v/>
      </c>
      <c r="FP20" s="44" t="str">
        <f>IF(AND(FF20&lt;&gt;"",FF20&lt;&gt;""),CHAR(34)&amp;"WHRENO"&amp;CHAR(34)&amp;",","")</f>
        <v/>
      </c>
      <c r="FQ20" s="44" t="str">
        <f>IF(LEN(BF20)=3,CHAR(34)&amp;"001"&amp;BF20&amp;CHAR(34)&amp;",","")</f>
        <v>"001WHI",</v>
      </c>
      <c r="FR20" s="44" t="str">
        <f>IF(LEN(BG20)=3,CHAR(34)&amp;"002"&amp;BG20&amp;CHAR(34)&amp;",","")</f>
        <v>"002BLU",</v>
      </c>
      <c r="FS20" s="44" t="str">
        <f>IF(LEN(BH20)=3,CHAR(34)&amp;"003"&amp;BH20&amp;CHAR(34)&amp;",","")</f>
        <v>"003WHI",</v>
      </c>
      <c r="FT20" s="44" t="str">
        <f>CHAR(34)&amp;"myr"&amp;BD20&amp;CHAR(34)&amp;","</f>
        <v>"myrWHI",</v>
      </c>
      <c r="FU20" s="44" t="str">
        <f>IF(AY20="y",CHAR(34)&amp;"island"&amp;CHAR(34)&amp;",","")</f>
        <v/>
      </c>
      <c r="FV20" s="44" t="str">
        <f>IF(BZ20="y",CHAR(34)&amp;"landlo"&amp;CHAR(34)&amp;",","")</f>
        <v/>
      </c>
      <c r="FW20" s="44" t="str">
        <f>IF(CA20="y",CHAR(34)&amp;"eunion"&amp;CHAR(34)&amp;",","")</f>
        <v/>
      </c>
      <c r="FY20" s="44" t="str">
        <f>IFERROR(IF(SEARCH("Arabic",CB20)&gt;0,CHAR(34)&amp;"arabic"&amp;CHAR(34)&amp;",",""),"")</f>
        <v/>
      </c>
      <c r="FZ20" s="44" t="str">
        <f>IFERROR(IF(SEARCH("English",CB20)&gt;0,CHAR(34)&amp;"englis"&amp;CHAR(34)&amp;",",""),"")</f>
        <v/>
      </c>
      <c r="GA20" s="44" t="str">
        <f>IFERROR(IF(SEARCH("French",CB20)&gt;0,CHAR(34)&amp;"french"&amp;CHAR(34)&amp;",",""),"")</f>
        <v/>
      </c>
      <c r="GB20" s="44" t="str">
        <f>IFERROR(IF(SEARCH("Spanish",CB20)&gt;0,CHAR(34)&amp;"spanis"&amp;CHAR(34)&amp;",",""),"")</f>
        <v/>
      </c>
      <c r="GE20" s="44" t="str">
        <f>IFERROR(IF(SEARCH("Dutch",CB20)&gt;0,CHAR(34)&amp;"dutchs"&amp;CHAR(34)&amp;",",""),"")</f>
        <v/>
      </c>
      <c r="GF20" s="44" t="str">
        <f>IFERROR(IF(SEARCH("Historical",AU20)&gt;0,CHAR(34)&amp;"histor"&amp;CHAR(34)&amp;",",""),"")</f>
        <v/>
      </c>
      <c r="GG20" s="44" t="str">
        <f>IF(BU20="y",CHAR(34)&amp;"unjack"&amp;CHAR(34)&amp;",","")</f>
        <v/>
      </c>
      <c r="GH20" s="44" t="str">
        <f>IF(CD20=1,CHAR(34)&amp;"southc"&amp;CHAR(34)&amp;",","")</f>
        <v/>
      </c>
      <c r="GI20" s="44" t="str">
        <f>IF(CE20=1,CHAR(34)&amp;"hasmap"&amp;CHAR(34)&amp;",","")</f>
        <v/>
      </c>
      <c r="GJ20" s="44" t="str">
        <f>IF(CP20="y",CHAR(34)&amp;CP$1&amp;CHAR(34)&amp;",","")</f>
        <v>"NoStar",</v>
      </c>
      <c r="GK20" s="44" t="str">
        <f>IF(GJ20="",CHAR(34)&amp;"HasSta"&amp;CHAR(34)&amp;",","")</f>
        <v/>
      </c>
      <c r="GL20" s="44" t="str">
        <f>IF(CQ20="y",CHAR(34)&amp;CQ$1&amp;CHAR(34)&amp;",","")</f>
        <v/>
      </c>
      <c r="GM20" s="44" t="str">
        <f>IF(CR20="y",CHAR(34)&amp;CR$1&amp;CHAR(34)&amp;",","")</f>
        <v/>
      </c>
      <c r="GN20" s="44" t="str">
        <f>IF(CS20="y",CHAR(34)&amp;CS$1&amp;CHAR(34)&amp;",","")</f>
        <v/>
      </c>
      <c r="GP20" s="44" t="str">
        <f>CHAR(34)&amp;AU20&amp;CHAR(34)</f>
        <v>"Province"</v>
      </c>
      <c r="GS20" s="44" t="str">
        <f>SUBSTITUTE("["&amp;_xlfn.CONCAT(CW20:GN20)&amp;"]",",]","]")</f>
        <v>["2Color","lets07","startT","BLUWHI","year00","allhor","3Bands","Horizo","Unequa","OnlyBa","Rotate","NO_RED","NO_GRE","NO_YEL","NO_BLA","001WHI","002BLU","003WHI","myrWHI","NoStar"]</v>
      </c>
      <c r="GT20" s="44" t="str">
        <f>IF(BL20&lt;&gt;"",CHAR(34)&amp;"cl_"&amp;BL20&amp;CHAR(34)&amp;",","")</f>
        <v/>
      </c>
      <c r="GU20" s="44" t="str">
        <f>IF(BM20&lt;&gt;"",CHAR(34)&amp;"cl_"&amp;BM20&amp;CHAR(34)&amp;",","")</f>
        <v>"cl_BLU",</v>
      </c>
      <c r="GV20" s="44" t="str">
        <f>IF(BN20&lt;&gt;"",CHAR(34)&amp;"cl_"&amp;BN20&amp;CHAR(34)&amp;",","")</f>
        <v/>
      </c>
      <c r="GW20" s="44" t="str">
        <f>IF(BO20&lt;&gt;"",CHAR(34)&amp;"cl_"&amp;BO20&amp;CHAR(34)&amp;",","")</f>
        <v/>
      </c>
      <c r="GX20" s="44" t="str">
        <f>IF(BP20&lt;&gt;"",CHAR(34)&amp;"cl_"&amp;BP20&amp;CHAR(34)&amp;",","")</f>
        <v/>
      </c>
      <c r="GY20" s="44" t="str">
        <f>IF(BQ20&lt;&gt;"",CHAR(34)&amp;"cl_"&amp;BQ20&amp;CHAR(34)&amp;",","")</f>
        <v/>
      </c>
      <c r="GZ20" s="44" t="str">
        <f>IF(BR20&lt;&gt;"",CHAR(34)&amp;"cl_"&amp;BR20&amp;CHAR(34)&amp;",","")</f>
        <v/>
      </c>
      <c r="HA20" s="44" t="str">
        <f>IF(BS20&lt;&gt;"",CHAR(34)&amp;"cl_"&amp;BS20&amp;CHAR(34)&amp;",","")</f>
        <v/>
      </c>
      <c r="HB20" s="44" t="str">
        <f>IF(BT20&lt;&gt;"",CHAR(34)&amp;"cl_"&amp;BT20&amp;CHAR(34)&amp;",","")</f>
        <v>"cl_WHI",</v>
      </c>
      <c r="HC20" s="44" t="str">
        <f>SUBSTITUTE("["&amp;_xlfn.CONCAT(GT20:HB20)&amp;"]",",]","]")</f>
        <v>["cl_BLU","cl_WHI"]</v>
      </c>
      <c r="HE20" s="64"/>
      <c r="HF20" s="65" t="str">
        <f>"{couname:"&amp;CT20&amp;(IF(HK20&lt;&gt;"",",subtype:"&amp;CHAR(34)&amp;HK20&amp;CHAR(34),""))&amp;",year:"&amp;HJ20&amp;",region:"&amp;CU20&amp;",Colors:"&amp;HC20&amp;",Items:"&amp;GS20&amp;",Flag:"&amp;CV20&amp;",HDFlag:"&amp;CHAR(34)&amp;E20&amp;CHAR(34)&amp;",type:"&amp;GP20&amp;", describe: "&amp;HH20&amp;", isnew:"&amp;CHAR(34)&amp;F20&amp;CHAR(34)&amp;", links: "&amp;HL20&amp;"},"</f>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links: "https://en.wikipedia.org/wiki/Flag_of_Tucum%C3%A1n"},</v>
      </c>
      <c r="HG20" s="66" t="str">
        <f>"{couname:"&amp;CT20&amp;(IF(HK20&lt;&gt;"",",subtype:"&amp;CHAR(34)&amp;HK20&amp;CHAR(34),""))&amp;",year:"&amp;HJ20&amp;",region:"&amp;CU20&amp;",Colors:"&amp;HC20&amp;",Items:"&amp;GS20&amp;",Flag:"&amp;CV20&amp;",HDFlag:"&amp;CHAR(34)&amp;E20&amp;CHAR(34)&amp;",type:"&amp;GP20&amp;", describe: "&amp;HI20&amp;", links: "&amp;HL20&amp;"},"</f>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links: "https://en.wikipedia.org/wiki/Flag_of_Tucum%C3%A1n"},</v>
      </c>
      <c r="HH20" s="44" t="str">
        <f>IF(P20&lt;&gt;"",CHAR(34)&amp;"\n"&amp;P20&amp;CHAR(34),CHAR(34)&amp;CHAR(34))</f>
        <v>"\nThe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v>
      </c>
      <c r="HI20" s="44" t="str">
        <f>IF(J20=0,CHAR(34)&amp;CHAR(34),HH20)</f>
        <v>"\nThe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v>
      </c>
      <c r="HJ20" s="44" t="str">
        <f>CHAR(34)&amp;O20&amp;CHAR(34)</f>
        <v>"2010"</v>
      </c>
      <c r="HL20" s="44" t="str">
        <f>CHAR(34)&amp;I20&amp;CHAR(34)</f>
        <v>"https://en.wikipedia.org/wiki/Flag_of_Tucum%C3%A1n"</v>
      </c>
      <c r="HM20" s="65"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"&amp;HH20&amp;", "&amp;CHAR(34)&amp;"isnew"&amp;CHAR(34)&amp;": "&amp;CHAR(34)&amp;F20&amp;CHAR(34)&amp;", "&amp;CHAR(34)&amp;"links"&amp;CHAR(34)&amp;": "&amp;HL20&amp;"},"</f>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 "links": "https://en.wikipedia.org/wiki/Flag_of_Tucum%C3%A1n"},</v>
      </c>
      <c r="HN20" s="67"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"&amp;HI20&amp;", "&amp;CHAR(34)&amp;"isnew"&amp;CHAR(34)&amp;": "&amp;CHAR(34)&amp;F20&amp;CHAR(34)&amp;", "&amp;CHAR(34)&amp;"links"&amp;CHAR(34)&amp;": "&amp;HL20&amp;"},"</f>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 "links": "https://en.wikipedia.org/wiki/Flag_of_Tucum%C3%A1n"},</v>
      </c>
      <c r="HO20" s="71">
        <v>45618</v>
      </c>
      <c r="HP20" s="44" t="str" cm="1">
        <f t="array" ref="HP20">IF(_xlfn.TEXTJOIN(", ", TRUE, IF(ISNUMBER(SEARCH("BLA", BL20:BT20)), COLUMN(BL20:BT20) - COLUMN(BL20) + 1, ""))&lt;&gt;"","BLA","")</f>
        <v/>
      </c>
      <c r="HQ20" s="44" t="str" cm="1">
        <f t="array" ref="HQ20">IF(_xlfn.TEXTJOIN(", ", TRUE, IF(ISNUMBER(SEARCH("BLU", BL20:BT20)), COLUMN(BL20:BT20) - COLUMN(BL20) + 1, ""))&lt;&gt;"","BLU","")</f>
        <v>BLU</v>
      </c>
      <c r="HR20" s="44" t="str" cm="1">
        <f t="array" ref="HR20">IF(_xlfn.TEXTJOIN(", ", TRUE, IF(ISNUMBER(SEARCH("GRE", BL20:BT20)), COLUMN(BL20:BT20) - COLUMN(BL20) + 1, ""))&lt;&gt;"","GRE","")</f>
        <v/>
      </c>
      <c r="HS20" s="44" t="str" cm="1">
        <f t="array" ref="HS20">IF(_xlfn.TEXTJOIN(", ", TRUE, IF(ISNUMBER(SEARCH("RED", BL20:BT20)), COLUMN(BL20:BT20) - COLUMN(BL20) + 1, ""))&lt;&gt;"","RED","")</f>
        <v/>
      </c>
      <c r="HT20" s="44" t="str" cm="1">
        <f t="array" ref="HT20">IF(_xlfn.TEXTJOIN(", ", TRUE, IF(ISNUMBER(SEARCH("YEL", BL20:BT20)), COLUMN(BL20:BT20) - COLUMN(BL20) + 1, ""))&lt;&gt;"","YEL","")</f>
        <v/>
      </c>
      <c r="HU20" s="44" t="str" cm="1">
        <f t="array" ref="HU20">IF(_xlfn.TEXTJOIN(", ", TRUE, IF(ISNUMBER(SEARCH("ORA", BL20:BT20)), COLUMN(BL20:BT20) - COLUMN(BL20) + 1, ""))&lt;&gt;"","ORA","")</f>
        <v/>
      </c>
      <c r="HV20" s="44" t="str" cm="1">
        <f t="array" ref="HV20">IF(_xlfn.TEXTJOIN(", ", TRUE, IF(ISNUMBER(SEARCH("BRO", BL20:BT20)), COLUMN(BL20:BT20) - COLUMN(BL20) + 1, ""))&lt;&gt;"","BRO","")</f>
        <v/>
      </c>
      <c r="HW20" s="44" t="str" cm="1">
        <f t="array" ref="HW20">IF(_xlfn.TEXTJOIN(", ", TRUE, IF(ISNUMBER(SEARCH("PUR", BL20:BT20)), COLUMN(BL20:BT20) - COLUMN(BL20) + 1, ""))&lt;&gt;"","PUR","")</f>
        <v/>
      </c>
      <c r="HX20" s="44" t="str" cm="1">
        <f t="array" ref="HX20">IF(_xlfn.TEXTJOIN(", ", TRUE, IF(ISNUMBER(SEARCH("WHI", BL20:BT20)), COLUMN(BL20:BT20) - COLUMN(BL20) + 1, ""))&lt;&gt;"","WHI","")</f>
        <v>WHI</v>
      </c>
      <c r="HY20" s="72"/>
      <c r="HZ20" s="72"/>
      <c r="IA20" s="5"/>
      <c r="IB20" s="5"/>
      <c r="IC20" s="68"/>
      <c r="ID20" s="68"/>
      <c r="IE20" s="68"/>
      <c r="IF20" s="68"/>
      <c r="IG20" s="68"/>
      <c r="IH20" s="68"/>
      <c r="II20" s="68"/>
      <c r="IJ20" s="68"/>
      <c r="IK20" s="68"/>
      <c r="IM20" s="42">
        <f>COUNTIF(IC20:IK20,"&gt;0")-CG20</f>
        <v>-2</v>
      </c>
      <c r="IN20" s="69" t="str">
        <f>"http://mkweb.bcgsc.ca/color-summarizer/?url="&amp;D20&amp;"&amp;precision=low&amp;num_clusters="&amp;CG20&amp;"&amp;text=1"</f>
        <v>http://mkweb.bcgsc.ca/color-summarizer/?url=https://upload.wikimedia.org/wikipedia/commons/thumb/c/ce/Bandera_de_la_Provincia_de_Tucum%C3%A1n.svg/320px-Bandera_de_la_Provincia_de_Tucum%C3%A1n.svg.png&amp;precision=low&amp;num_clusters=2&amp;text=1</v>
      </c>
      <c r="IO20" s="44" t="str">
        <f>IF(HP20&lt;&gt;"",CHAR(34)&amp;"black"&amp;CHAR(34),"")</f>
        <v/>
      </c>
      <c r="IP20" s="44" t="str">
        <f>IF(HQ20&lt;&gt;"",CHAR(34)&amp;"blue"&amp;CHAR(34),"")</f>
        <v>"blue"</v>
      </c>
      <c r="IQ20" s="44" t="str">
        <f>IF(HR20&lt;&gt;"",CHAR(34)&amp;"green"&amp;CHAR(34),"")</f>
        <v/>
      </c>
      <c r="IR20" s="44" t="str">
        <f>IF(HS20&lt;&gt;"",CHAR(34)&amp;"red"&amp;CHAR(34),"")</f>
        <v/>
      </c>
      <c r="IS20" s="44" t="str">
        <f>IF(HT20&lt;&gt;"",CHAR(34)&amp;"yellow"&amp;CHAR(34),"")</f>
        <v/>
      </c>
      <c r="IT20" s="44" t="str">
        <f>IF(HU20&lt;&gt;"",CHAR(34)&amp;"orange"&amp;CHAR(34),"")</f>
        <v/>
      </c>
      <c r="IU20" s="44" t="str">
        <f>IF(HV20&lt;&gt;"",CHAR(34)&amp;"brown"&amp;CHAR(34),"")</f>
        <v/>
      </c>
      <c r="IV20" s="44" t="str">
        <f>IF(HW20&lt;&gt;"",CHAR(34)&amp;"purple"&amp;CHAR(34),"")</f>
        <v/>
      </c>
      <c r="IW20" s="44" t="str">
        <f>IF(HX20&lt;&gt;"",CHAR(34)&amp;"white"&amp;CHAR(34),"")</f>
        <v>"white"</v>
      </c>
      <c r="IX20" s="44" t="str">
        <f>"{"&amp;CHAR(34)&amp;"url"&amp;CHAR(34)&amp;":"&amp;CHAR(34)&amp;IN20&amp;CHAR(34)&amp;","&amp;CHAR(34)&amp;"name"&amp;CHAR(34)&amp;":"&amp;CHAR(34)&amp;A20&amp;CHAR(34)&amp;"},"</f>
        <v>{"url":"http://mkweb.bcgsc.ca/color-summarizer/?url=https://upload.wikimedia.org/wikipedia/commons/thumb/c/ce/Bandera_de_la_Provincia_de_Tucum%C3%A1n.svg/320px-Bandera_de_la_Provincia_de_Tucum%C3%A1n.svg.png&amp;precision=low&amp;num_clusters=2&amp;text=1","name":"[ARG] Tucumán"},</v>
      </c>
      <c r="IY20" s="44">
        <v>940</v>
      </c>
    </row>
    <row r="21" spans="1:259" s="44" customFormat="1" ht="38.4" customHeight="1" thickBot="1" x14ac:dyDescent="0.35">
      <c r="A21" s="38" t="s">
        <v>656</v>
      </c>
      <c r="B21" s="83"/>
      <c r="C21" s="39"/>
      <c r="D21" s="70" t="s">
        <v>657</v>
      </c>
      <c r="E21" s="40" t="s">
        <v>658</v>
      </c>
      <c r="F21" s="41" t="s">
        <v>163</v>
      </c>
      <c r="G21" s="42">
        <f>COUNTIF($A$1:$A$8405,A21)</f>
        <v>1</v>
      </c>
      <c r="H21" s="43"/>
      <c r="I21" s="59" t="s">
        <v>185</v>
      </c>
      <c r="J21" s="44" t="str">
        <f>""</f>
        <v/>
      </c>
      <c r="K21" s="45"/>
      <c r="L21" s="46"/>
      <c r="M21" s="46"/>
      <c r="N21" s="47"/>
      <c r="O21" s="74" t="s">
        <v>659</v>
      </c>
      <c r="P21" s="48" t="s">
        <v>660</v>
      </c>
      <c r="Q21" s="73">
        <v>1</v>
      </c>
      <c r="R21" s="49" t="s">
        <v>177</v>
      </c>
      <c r="S21" s="50">
        <v>3</v>
      </c>
      <c r="T21" s="51" t="s">
        <v>164</v>
      </c>
      <c r="U21" s="52" t="s">
        <v>164</v>
      </c>
      <c r="V21" s="52" t="s">
        <v>165</v>
      </c>
      <c r="W21" s="52" t="s">
        <v>164</v>
      </c>
      <c r="X21" s="52" t="s">
        <v>164</v>
      </c>
      <c r="Y21" s="52" t="s">
        <v>165</v>
      </c>
      <c r="Z21" s="52" t="s">
        <v>165</v>
      </c>
      <c r="AA21" s="52" t="s">
        <v>165</v>
      </c>
      <c r="AB21" s="52" t="s">
        <v>165</v>
      </c>
      <c r="AC21" s="52" t="s">
        <v>165</v>
      </c>
      <c r="AD21" s="52" t="s">
        <v>165</v>
      </c>
      <c r="AE21" s="52" t="s">
        <v>164</v>
      </c>
      <c r="AF21" s="53" t="s">
        <v>164</v>
      </c>
      <c r="AG21" s="53" t="s">
        <v>164</v>
      </c>
      <c r="AH21" s="53" t="s">
        <v>165</v>
      </c>
      <c r="AI21" s="53" t="s">
        <v>164</v>
      </c>
      <c r="AJ21" s="53" t="s">
        <v>164</v>
      </c>
      <c r="AK21" s="53" t="s">
        <v>164</v>
      </c>
      <c r="AL21" s="53" t="s">
        <v>164</v>
      </c>
      <c r="AM21" s="53" t="s">
        <v>165</v>
      </c>
      <c r="AN21" s="53" t="s">
        <v>164</v>
      </c>
      <c r="AO21" s="53" t="s">
        <v>165</v>
      </c>
      <c r="AP21" s="53" t="s">
        <v>164</v>
      </c>
      <c r="AQ21" s="53" t="s">
        <v>164</v>
      </c>
      <c r="AR21" s="53" t="s">
        <v>164</v>
      </c>
      <c r="AS21" s="53" t="s">
        <v>164</v>
      </c>
      <c r="AT21" s="54">
        <v>10</v>
      </c>
      <c r="AU21" s="53" t="s">
        <v>308</v>
      </c>
      <c r="AV21" s="53" t="str">
        <f>IF(LEFT(A21,1)="[",LEFT(A21,5)&amp;AU21&amp;A21,"")</f>
        <v>[BOL]State[BOL] Bolivia (State Flag)</v>
      </c>
      <c r="AW21" s="53" t="str">
        <f>C21&amp;A21</f>
        <v>[BOL] Bolivia (State Flag)</v>
      </c>
      <c r="AX21" s="55"/>
      <c r="AY21" s="55"/>
      <c r="AZ21" s="56" t="s">
        <v>155</v>
      </c>
      <c r="BA21" s="56"/>
      <c r="BB21" s="56"/>
      <c r="BC21" s="57"/>
      <c r="BD21" s="58" t="s">
        <v>167</v>
      </c>
      <c r="BE21" s="59"/>
      <c r="BF21" s="58" t="s">
        <v>154</v>
      </c>
      <c r="BG21" s="58" t="s">
        <v>155</v>
      </c>
      <c r="BH21" s="58" t="s">
        <v>153</v>
      </c>
      <c r="BI21" s="58"/>
      <c r="BJ21" s="58"/>
      <c r="BK21" s="59"/>
      <c r="BL21" s="58" t="s">
        <v>154</v>
      </c>
      <c r="BM21" s="58" t="s">
        <v>155</v>
      </c>
      <c r="BN21" s="58" t="s">
        <v>153</v>
      </c>
      <c r="BO21" s="58" t="s">
        <v>157</v>
      </c>
      <c r="BP21" s="58" t="s">
        <v>151</v>
      </c>
      <c r="BQ21" s="58" t="s">
        <v>159</v>
      </c>
      <c r="BR21" s="58" t="s">
        <v>152</v>
      </c>
      <c r="BS21" s="58" t="s">
        <v>156</v>
      </c>
      <c r="BT21" s="58" t="s">
        <v>218</v>
      </c>
      <c r="BU21" s="60"/>
      <c r="BV21" s="61"/>
      <c r="BW21" s="61">
        <v>0</v>
      </c>
      <c r="BX21" s="59"/>
      <c r="CB21" s="5"/>
      <c r="CC21" s="5"/>
      <c r="CD21" s="62">
        <v>0</v>
      </c>
      <c r="CE21" s="62">
        <v>0</v>
      </c>
      <c r="CF21" s="62" t="e">
        <f>COUNTIF([1]Sheet7!$B$2:'[1]Sheet7'!$B$100,Main!#REF!)</f>
        <v>#REF!</v>
      </c>
      <c r="CG21" s="75" cm="1">
        <f t="array" ref="CG21">SUMPRODUCT(--(LEN(TRIM(BL21:BT21))&gt;0))</f>
        <v>9</v>
      </c>
      <c r="CH21" s="53" t="str">
        <f>IF(CG21=2,"y","n")</f>
        <v>n</v>
      </c>
      <c r="CI21" s="53" t="str">
        <f>IF(CG21=3,"y","n")</f>
        <v>n</v>
      </c>
      <c r="CJ21" s="53" t="str">
        <f>IF(CG21=4,"y","n")</f>
        <v>n</v>
      </c>
      <c r="CK21" s="53" t="str">
        <f>IF(CG21&gt;4,"y","n")</f>
        <v>y</v>
      </c>
      <c r="CL21" s="53" t="str">
        <f>IF(S21=0,"y","n")</f>
        <v>n</v>
      </c>
      <c r="CM21" s="53" t="str">
        <f>IF(S21=2,"y","n")</f>
        <v>n</v>
      </c>
      <c r="CN21" s="53" t="str">
        <f>IF(S21=3,"y","n")</f>
        <v>y</v>
      </c>
      <c r="CO21" s="53" t="str">
        <f>IF(S21&gt;=4,"y","n")</f>
        <v>n</v>
      </c>
      <c r="CP21" s="53" t="str">
        <f>IF(AT21=0,"y","n")</f>
        <v>n</v>
      </c>
      <c r="CQ21" s="53" t="str">
        <f>IF(AT21=1,"y","n")</f>
        <v>n</v>
      </c>
      <c r="CR21" s="53" t="str">
        <f>IF(AT21=2,"y","n")</f>
        <v>n</v>
      </c>
      <c r="CS21" s="53" t="str">
        <f>IF(AT21&gt;=3,"y","n")</f>
        <v>y</v>
      </c>
      <c r="CT21" s="38" t="str">
        <f>CHAR(34)&amp;A21&amp;CHAR(34)</f>
        <v>"[BOL] Bolivia (State Flag)"</v>
      </c>
      <c r="CU21" s="63" t="str">
        <f>CHAR(34)&amp;"rgn_"&amp;R21&amp;CHAR(34)</f>
        <v>"rgn_South America"</v>
      </c>
      <c r="CV21" s="44" t="str">
        <f>CHAR(34)&amp;D21&amp;CHAR(34)</f>
        <v>"https://upload.wikimedia.org/wikipedia/commons/thumb/b/b3/Bandera_de_Bolivia_%28Estado%29.svg/640px-Bandera_de_Bolivia_%28Estado%29.svg.png"</v>
      </c>
      <c r="CW21" s="44" t="str">
        <f>IF(CH21="y",CHAR(34)&amp;CH$1&amp;CHAR(34)&amp;",","")</f>
        <v/>
      </c>
      <c r="CX21" s="44" t="str">
        <f>IF(CI21="y",CHAR(34)&amp;CI$1&amp;CHAR(34)&amp;",","")</f>
        <v/>
      </c>
      <c r="CY21" s="44" t="str">
        <f>IF(CJ21="y",CHAR(34)&amp;CJ$1&amp;CHAR(34)&amp;",","")</f>
        <v/>
      </c>
      <c r="CZ21" s="44" t="str">
        <f>IF(CK21="y",CHAR(34)&amp;CK$1&amp;CHAR(34)&amp;",","")</f>
        <v>"5+Colo",</v>
      </c>
      <c r="DA21" s="44" t="str">
        <f>IF(Q21&gt;1,CHAR(34)&amp;"words2"&amp;CHAR(34)&amp;",","")</f>
        <v/>
      </c>
      <c r="DB21" s="44" t="str">
        <f>IF(Q21&gt;2,CHAR(34)&amp;"words3"&amp;CHAR(34)&amp;",","")</f>
        <v/>
      </c>
      <c r="DD21" s="44" t="str">
        <f>IF(LEN(CHAR(34)&amp;"lets"&amp;LEN(SUBSTITUTE(SUBSTITUTE(IFERROR(TRIM(SUBSTITUTE(A21,MID(A21,FIND("[",A21),FIND("]",A21)-FIND("[",A21)+1),"")),A21)," ",""),"-",""))&amp;CHAR(34)&amp;",")=9,CHAR(34)&amp;"lets"&amp;LEN(SUBSTITUTE(SUBSTITUTE(IFERROR(TRIM(SUBSTITUTE(A21,MID(A21,FIND("[",A21),FIND("]",A21)-FIND("[",A21)+1),"")),A21)," ",""),"-",""))&amp;CHAR(34)&amp;",",CHAR(34)&amp;"lets0"&amp;LEN(SUBSTITUTE(SUBSTITUTE(IFERROR(TRIM(SUBSTITUTE(A21,MID(A21,FIND("[",A21),FIND("]",A21)-FIND("[",A21)+1),"")),A21)," ",""),"-",""))&amp;CHAR(34)&amp;",")</f>
        <v>"lets18",</v>
      </c>
      <c r="DE21" s="44" t="str">
        <f>CHAR(34)&amp;"start"&amp;IFERROR(LEFT(SUBSTITUTE(A21,"["&amp;MID(A21,FIND("[",A21)+1,FIND("]",A21)-FIND("[",A21)-1)&amp;"] ",""),1),LEFT(A21,1))&amp;CHAR(34)&amp;","</f>
        <v>"startB",</v>
      </c>
      <c r="DF21" s="44" t="str">
        <f>IFERROR(IF(SEARCH("tan",A21)&gt;0,CHAR(34)&amp;"withtn"&amp;CHAR(34)&amp;",",""),"")</f>
        <v/>
      </c>
      <c r="DG21" s="44" t="str">
        <f>IFERROR(IF(SEARCH("q",A21)&gt;0,CHAR(34)&amp;"with_q"&amp;CHAR(34)&amp;",",""),"")</f>
        <v/>
      </c>
      <c r="DH21" s="44" t="str">
        <f>IFERROR(IF(SEARCH("v",A21)&gt;0,CHAR(34)&amp;"with_v"&amp;CHAR(34)&amp;",",""),"")</f>
        <v>"with_v",</v>
      </c>
      <c r="DI21" s="44" t="str">
        <f>IFERROR(IF(SEARCH("w",A21)&gt;0,CHAR(34)&amp;"with_w"&amp;CHAR(34)&amp;",",""),"")</f>
        <v/>
      </c>
      <c r="DJ21" s="44" t="str">
        <f>IFERROR(IF(SEARCH("y",A21)&gt;0,CHAR(34)&amp;"with_y"&amp;CHAR(34)&amp;",",""),"")</f>
        <v/>
      </c>
      <c r="DK21" s="44" t="str">
        <f>IFERROR(IF(SEARCH("z",A21)&gt;0,CHAR(34)&amp;"with_z"&amp;CHAR(34)&amp;",",""),"")</f>
        <v/>
      </c>
      <c r="DL21" s="44" t="str">
        <f>IF(CG21=2, CHAR(34) &amp; _xlfn.TEXTJOIN("", TRUE, _xlfn._xlws.SORT(HP21:HX21)) &amp; CHAR(34) &amp; ",", "")</f>
        <v/>
      </c>
      <c r="DM21" s="44" t="str" cm="1">
        <f t="array" ref="DM21">IF(CG21=3,CHAR(34) &amp; _xlfn.TEXTJOIN("", TRUE, RIGHT(HP21:HX21, 2)) &amp; CHAR(34) &amp; ",", "")</f>
        <v/>
      </c>
      <c r="DN21" s="44" t="str">
        <f>IF(AND(ISNUMBER(SEARCH("18", O21)), ISERROR(SEARCH("1918", O21)), ISERROR(SEARCH("2018", O21))), CHAR(34) &amp; "year18" &amp; CHAR(34) &amp; ",", "")</f>
        <v>"year18",</v>
      </c>
      <c r="DO21" s="44" t="str">
        <f>IF(AND(ISNUMBER(SEARCH("19", O21)), ISERROR(SEARCH("1819", O21)),  ISERROR(SEARCH("1219", O21)),ISERROR(SEARCH("1119", O21)),ISERROR(SEARCH("1190", O21)),ISERROR(SEARCH("2019", O21))), CHAR(34) &amp; "year19" &amp; CHAR(34) &amp; ",", "")</f>
        <v/>
      </c>
      <c r="DP21" s="5" t="str">
        <f>IF(AND(ISNUMBER(SEARCH("20", O21)), ISERROR(SEARCH("1920", O21))), CHAR(34)&amp;"year00"&amp;CHAR(34)&amp;",", "")</f>
        <v/>
      </c>
      <c r="DQ21" s="5" t="str">
        <f>IF(CC21="y",CHAR(34)&amp;"soviet"&amp;CHAR(34)&amp;",","")</f>
        <v/>
      </c>
      <c r="DR21" s="5" t="str">
        <f>IF(BY21="y",CHAR(34)&amp;"dgband"&amp;CHAR(34)&amp;",","")</f>
        <v/>
      </c>
      <c r="DS21" s="5" t="str">
        <f>IF(W21="y",IF(AND(V21="n",BY21&lt;&gt;"y"),CHAR(34)&amp;"allver"&amp;CHAR(34)&amp;",",""),"")</f>
        <v/>
      </c>
      <c r="DT21" s="5" t="str">
        <f>IF(V21="y",IF(AND(W21="n",BY21&lt;&gt;"y"),CHAR(34)&amp;"allhor"&amp;CHAR(34)&amp;",",""),"")</f>
        <v>"allhor",</v>
      </c>
      <c r="DU21" s="5" t="str">
        <f>IF(BY21="y",IF(AND(W21="n",V21="n"),CHAR(34)&amp;"alldia"&amp;CHAR(34)&amp;",",""),"")</f>
        <v/>
      </c>
      <c r="DW21" s="44" t="str">
        <f>IF(CL21="y",CHAR(34)&amp;CL$1&amp;CHAR(34)&amp;",","")</f>
        <v/>
      </c>
      <c r="DX21" s="44" t="str">
        <f>IF(CM21="y",CHAR(34)&amp;CM$1&amp;CHAR(34)&amp;",","")</f>
        <v/>
      </c>
      <c r="DY21" s="44" t="str">
        <f>IF(CN21="y",CHAR(34)&amp;CN$1&amp;CHAR(34)&amp;",","")</f>
        <v>"3Bands",</v>
      </c>
      <c r="DZ21" s="44" t="str">
        <f>IF(CO21="y",CHAR(34)&amp;CO$1&amp;CHAR(34)&amp;",","")</f>
        <v/>
      </c>
      <c r="EA21" s="44" t="str">
        <f>IF(T21="y",CHAR(34)&amp;T$1&amp;CHAR(34)&amp;",","")</f>
        <v/>
      </c>
      <c r="EB21" s="44" t="str">
        <f>IF(U21="y",CHAR(34)&amp;U$1&amp;CHAR(34)&amp;",","")</f>
        <v/>
      </c>
      <c r="EC21" s="44" t="str">
        <f>IF(V21="y",CHAR(34)&amp;V$1&amp;CHAR(34)&amp;",","")</f>
        <v>"Horizo",</v>
      </c>
      <c r="ED21" s="44" t="str">
        <f>IF(W21="y",CHAR(34)&amp;W$1&amp;CHAR(34)&amp;",","")</f>
        <v/>
      </c>
      <c r="EE21" s="44" t="str">
        <f>IF(X21="y",CHAR(34)&amp;X$1&amp;CHAR(34)&amp;",","")</f>
        <v/>
      </c>
      <c r="EF21" s="44" t="str">
        <f>IF(AND(Y21&lt;&gt;"n",Y21&lt;&gt;""),CHAR(34)&amp;Y$1&amp;CHAR(34)&amp;",","")</f>
        <v>"Animal",</v>
      </c>
      <c r="EG21" s="44" t="str">
        <f>IF(Z21="y",CHAR(34)&amp;Z$1&amp;CHAR(34)&amp;",","")</f>
        <v>"Bird",</v>
      </c>
      <c r="EH21" s="44" t="str">
        <f>IF(AA21="y",CHAR(34)&amp;AA$1&amp;CHAR(34)&amp;",","")</f>
        <v>"Plants",</v>
      </c>
      <c r="EI21" s="44" t="str">
        <f>IF(AB21="y",CHAR(34)&amp;AB$1&amp;CHAR(34)&amp;",","")</f>
        <v>"Texted",</v>
      </c>
      <c r="EJ21" s="44" t="str">
        <f>IF(AC21="y",CHAR(34)&amp;AC$1&amp;CHAR(34)&amp;",","")</f>
        <v>"Weapon",</v>
      </c>
      <c r="EK21" s="44" t="str">
        <f>IF(AD21="y",CHAR(34)&amp;AD$1&amp;CHAR(34)&amp;",","")</f>
        <v>"HasSun",</v>
      </c>
      <c r="EL21" s="44" t="str">
        <f>IF(AE21="y",CHAR(34)&amp;AE$1&amp;CHAR(34)&amp;",","")</f>
        <v/>
      </c>
      <c r="EM21" s="44" t="str">
        <f>IF(AF21="y",CHAR(34)&amp;AF$1&amp;CHAR(34)&amp;",","")</f>
        <v/>
      </c>
      <c r="EN21" s="44" t="str">
        <f>IF(AG21="y",CHAR(34)&amp;AG$1&amp;CHAR(34)&amp;",","")</f>
        <v/>
      </c>
      <c r="EO21" s="44" t="str">
        <f>IF(AH21="y",CHAR(34)&amp;AH$1&amp;CHAR(34)&amp;",","")</f>
        <v>"Center",</v>
      </c>
      <c r="EP21" s="44" t="str">
        <f>IF(AI21="y",CHAR(34)&amp;AI$1&amp;CHAR(34)&amp;",","")</f>
        <v/>
      </c>
      <c r="EQ21" s="44" t="str">
        <f>IF(AJ21="y",CHAR(34)&amp;AJ$1&amp;CHAR(34)&amp;",","")</f>
        <v/>
      </c>
      <c r="ER21" s="44" t="str">
        <f>IF(AK21="y",CHAR(34)&amp;AK$1&amp;CHAR(34)&amp;",","")</f>
        <v/>
      </c>
      <c r="ES21" s="44" t="str">
        <f>IF(AL21="y",CHAR(34)&amp;AL$1&amp;CHAR(34)&amp;",","")</f>
        <v/>
      </c>
      <c r="ET21" s="44" t="str">
        <f>IF(AM21="y",CHAR(34)&amp;AM$1&amp;CHAR(34)&amp;",","")</f>
        <v>"Geogrh",</v>
      </c>
      <c r="EU21" s="44" t="str">
        <f>IF(AN21="y",CHAR(34)&amp;AN$1&amp;CHAR(34)&amp;",","")</f>
        <v/>
      </c>
      <c r="EV21" s="44" t="str">
        <f>IF(AO21="y",CHAR(34)&amp;AO$1&amp;CHAR(34)&amp;",","")</f>
        <v>"Builds",</v>
      </c>
      <c r="EW21" s="44" t="str">
        <f>IF(AP21="y",CHAR(34)&amp;AP$1&amp;CHAR(34)&amp;",","")</f>
        <v/>
      </c>
      <c r="EX21" s="44" t="str">
        <f>IF(AQ21="y",CHAR(34)&amp;AQ$1&amp;CHAR(34)&amp;",","")</f>
        <v/>
      </c>
      <c r="EY21" s="44" t="str">
        <f>IF(AR21="y",CHAR(34)&amp;AR$1&amp;CHAR(34)&amp;",","")</f>
        <v/>
      </c>
      <c r="EZ21" s="44" t="str">
        <f>IF(AS21="y",CHAR(34)&amp;AS$1&amp;CHAR(34)&amp;",","")</f>
        <v/>
      </c>
      <c r="FA21" s="44" t="str">
        <f>IF(AT21&gt;0,CHAR(34)&amp;"sta"&amp;AZ21&amp;CHAR(34)&amp;",","")</f>
        <v>"staYEL",</v>
      </c>
      <c r="FB21" s="44" t="str">
        <f>IF(AND(AT21&gt;0,BA21&lt;&gt;""),CHAR(34)&amp;"sta"&amp;BA21&amp;CHAR(34)&amp;",","")</f>
        <v/>
      </c>
      <c r="FD21" s="44" t="str">
        <f>IF(BV21="n",CHAR(34)&amp;"tcWHYE"&amp;CHAR(34)&amp;",",IF(BV21="y",CHAR(34)&amp;FD$1&amp;CHAR(34)&amp;",",""))</f>
        <v/>
      </c>
      <c r="FE21" s="44" t="str">
        <f>IF(COUNTIF(BL21:BT21,"BLU")=0,CHAR(34)&amp;"NO_BLU"&amp;CHAR(34)&amp;",", "")</f>
        <v/>
      </c>
      <c r="FF21" s="44" t="str">
        <f>IF(COUNTIF(BL21:BT21,"WHI")=0,CHAR(34)&amp;"NO_WHI"&amp;CHAR(34)&amp;",", "")</f>
        <v/>
      </c>
      <c r="FG21" s="44" t="str">
        <f>IF(COUNTIF(BL21:BT21,"RED")=0,CHAR(34)&amp;"NO_RED"&amp;CHAR(34)&amp;",", "")</f>
        <v/>
      </c>
      <c r="FH21" s="44" t="str">
        <f>IF(COUNTIF(BL21:BS21,"GRE")=0,CHAR(34)&amp;"NO_GRE"&amp;CHAR(34)&amp;",", "")</f>
        <v/>
      </c>
      <c r="FI21" s="44" t="str">
        <f>IF(COUNTIF(BL21:BT21,"YEL")=0,CHAR(34)&amp;"NO_YEL"&amp;CHAR(34)&amp;",", "")</f>
        <v/>
      </c>
      <c r="FJ21" s="44" t="str">
        <f>IF(COUNTIF(BL21:BT21,"BLA")=0,CHAR(34)&amp;"NO_BLA"&amp;CHAR(34)&amp;",", "")</f>
        <v/>
      </c>
      <c r="FK21" s="44" t="str">
        <f>IF(AND(FH21&lt;&gt;"",FF21&lt;&gt;""),CHAR(34)&amp;"WHGRNO"&amp;CHAR(34)&amp;",","")</f>
        <v/>
      </c>
      <c r="FL21" s="44" t="str">
        <f>IF(AND(FI21&lt;&gt;"",FF21&lt;&gt;""),CHAR(34)&amp;"WHYENO"&amp;CHAR(34)&amp;",","")</f>
        <v/>
      </c>
      <c r="FM21" s="44" t="str">
        <f>IF(AND(FJ21&lt;&gt;"",FF21&lt;&gt;""),CHAR(34)&amp;"BAWHNO"&amp;CHAR(34)&amp;",","")</f>
        <v/>
      </c>
      <c r="FN21" s="44" t="str">
        <f>IF(AND(FE21&lt;&gt;"",FF21&lt;&gt;""),CHAR(34)&amp;"BLWHNO"&amp;CHAR(34)&amp;",","")</f>
        <v/>
      </c>
      <c r="FO21" s="44" t="str">
        <f>IF(AND(FE21&lt;&gt;"",FG21&lt;&gt;""),CHAR(34)&amp;"BLRENO"&amp;CHAR(34)&amp;",","")</f>
        <v/>
      </c>
      <c r="FP21" s="44" t="str">
        <f>IF(AND(FF21&lt;&gt;"",FF21&lt;&gt;""),CHAR(34)&amp;"WHRENO"&amp;CHAR(34)&amp;",","")</f>
        <v/>
      </c>
      <c r="FQ21" s="44" t="str">
        <f>IF(LEN(BF21)=3,CHAR(34)&amp;"001"&amp;BF21&amp;CHAR(34)&amp;",","")</f>
        <v>"001RED",</v>
      </c>
      <c r="FR21" s="44" t="str">
        <f>IF(LEN(BG21)=3,CHAR(34)&amp;"002"&amp;BG21&amp;CHAR(34)&amp;",","")</f>
        <v>"002YEL",</v>
      </c>
      <c r="FS21" s="44" t="str">
        <f>IF(LEN(BH21)=3,CHAR(34)&amp;"003"&amp;BH21&amp;CHAR(34)&amp;",","")</f>
        <v>"003GRE",</v>
      </c>
      <c r="FT21" s="44" t="str">
        <f>CHAR(34)&amp;"myr"&amp;BD21&amp;CHAR(34)&amp;","</f>
        <v>"myrEQ",</v>
      </c>
      <c r="FU21" s="44" t="str">
        <f>IF(AY21="y",CHAR(34)&amp;"island"&amp;CHAR(34)&amp;",","")</f>
        <v/>
      </c>
      <c r="FV21" s="44" t="str">
        <f>IF(BZ21="y",CHAR(34)&amp;"landlo"&amp;CHAR(34)&amp;",","")</f>
        <v/>
      </c>
      <c r="FW21" s="44" t="str">
        <f>IF(CA21="y",CHAR(34)&amp;"eunion"&amp;CHAR(34)&amp;",","")</f>
        <v/>
      </c>
      <c r="FY21" s="44" t="str">
        <f>IFERROR(IF(SEARCH("Arabic",CB21)&gt;0,CHAR(34)&amp;"arabic"&amp;CHAR(34)&amp;",",""),"")</f>
        <v/>
      </c>
      <c r="FZ21" s="44" t="str">
        <f>IFERROR(IF(SEARCH("English",CB21)&gt;0,CHAR(34)&amp;"englis"&amp;CHAR(34)&amp;",",""),"")</f>
        <v/>
      </c>
      <c r="GA21" s="44" t="str">
        <f>IFERROR(IF(SEARCH("French",CB21)&gt;0,CHAR(34)&amp;"french"&amp;CHAR(34)&amp;",",""),"")</f>
        <v/>
      </c>
      <c r="GB21" s="44" t="str">
        <f>IFERROR(IF(SEARCH("Spanish",CB21)&gt;0,CHAR(34)&amp;"spanis"&amp;CHAR(34)&amp;",",""),"")</f>
        <v/>
      </c>
      <c r="GE21" s="44" t="str">
        <f>IFERROR(IF(SEARCH("Dutch",CB21)&gt;0,CHAR(34)&amp;"dutchs"&amp;CHAR(34)&amp;",",""),"")</f>
        <v/>
      </c>
      <c r="GF21" s="44" t="str">
        <f>IFERROR(IF(SEARCH("Historical",AU21)&gt;0,CHAR(34)&amp;"histor"&amp;CHAR(34)&amp;",",""),"")</f>
        <v/>
      </c>
      <c r="GG21" s="44" t="str">
        <f>IF(BU21="y",CHAR(34)&amp;"unjack"&amp;CHAR(34)&amp;",","")</f>
        <v/>
      </c>
      <c r="GH21" s="44" t="str">
        <f>IF(CD21=1,CHAR(34)&amp;"southc"&amp;CHAR(34)&amp;",","")</f>
        <v/>
      </c>
      <c r="GI21" s="44" t="str">
        <f>IF(CE21=1,CHAR(34)&amp;"hasmap"&amp;CHAR(34)&amp;",","")</f>
        <v/>
      </c>
      <c r="GJ21" s="44" t="str">
        <f>IF(CP21="y",CHAR(34)&amp;CP$1&amp;CHAR(34)&amp;",","")</f>
        <v/>
      </c>
      <c r="GK21" s="44" t="str">
        <f>IF(GJ21="",CHAR(34)&amp;"HasSta"&amp;CHAR(34)&amp;",","")</f>
        <v>"HasSta",</v>
      </c>
      <c r="GL21" s="44" t="str">
        <f>IF(CQ21="y",CHAR(34)&amp;CQ$1&amp;CHAR(34)&amp;",","")</f>
        <v/>
      </c>
      <c r="GM21" s="44" t="str">
        <f>IF(CR21="y",CHAR(34)&amp;CR$1&amp;CHAR(34)&amp;",","")</f>
        <v/>
      </c>
      <c r="GN21" s="44" t="str">
        <f>IF(CS21="y",CHAR(34)&amp;CS$1&amp;CHAR(34)&amp;",","")</f>
        <v>"3+Star",</v>
      </c>
      <c r="GP21" s="44" t="str">
        <f>CHAR(34)&amp;AU21&amp;CHAR(34)</f>
        <v>"State"</v>
      </c>
      <c r="GS21" s="44" t="str">
        <f>SUBSTITUTE("["&amp;_xlfn.CONCAT(CW21:GN21)&amp;"]",",]","]")</f>
        <v>["5+Colo","lets18","startB","with_v","year18","allhor","3Bands","Horizo","Animal","Bird","Plants","Texted","Weapon","HasSun","Center","Geogrh","Builds","staYEL","001RED","002YEL","003GRE","myrEQ","HasSta","3+Star"]</v>
      </c>
      <c r="GT21" s="44" t="str">
        <f>IF(BL21&lt;&gt;"",CHAR(34)&amp;"cl_"&amp;BL21&amp;CHAR(34)&amp;",","")</f>
        <v>"cl_RED",</v>
      </c>
      <c r="GU21" s="44" t="str">
        <f>IF(BM21&lt;&gt;"",CHAR(34)&amp;"cl_"&amp;BM21&amp;CHAR(34)&amp;",","")</f>
        <v>"cl_YEL",</v>
      </c>
      <c r="GV21" s="44" t="str">
        <f>IF(BN21&lt;&gt;"",CHAR(34)&amp;"cl_"&amp;BN21&amp;CHAR(34)&amp;",","")</f>
        <v>"cl_GRE",</v>
      </c>
      <c r="GW21" s="44" t="str">
        <f>IF(BO21&lt;&gt;"",CHAR(34)&amp;"cl_"&amp;BO21&amp;CHAR(34)&amp;",","")</f>
        <v>"cl_BRO",</v>
      </c>
      <c r="GX21" s="44" t="str">
        <f>IF(BP21&lt;&gt;"",CHAR(34)&amp;"cl_"&amp;BP21&amp;CHAR(34)&amp;",","")</f>
        <v>"cl_BLA",</v>
      </c>
      <c r="GY21" s="44" t="str">
        <f>IF(BQ21&lt;&gt;"",CHAR(34)&amp;"cl_"&amp;BQ21&amp;CHAR(34)&amp;",","")</f>
        <v>"cl_WHI",</v>
      </c>
      <c r="GZ21" s="44" t="str">
        <f>IF(BR21&lt;&gt;"",CHAR(34)&amp;"cl_"&amp;BR21&amp;CHAR(34)&amp;",","")</f>
        <v>"cl_BLU",</v>
      </c>
      <c r="HA21" s="44" t="str">
        <f>IF(BS21&lt;&gt;"",CHAR(34)&amp;"cl_"&amp;BS21&amp;CHAR(34)&amp;",","")</f>
        <v>"cl_ORA",</v>
      </c>
      <c r="HB21" s="44" t="str">
        <f>IF(BT21&lt;&gt;"",CHAR(34)&amp;"cl_"&amp;BT21&amp;CHAR(34)&amp;",","")</f>
        <v>"cl_GRA",</v>
      </c>
      <c r="HC21" s="44" t="str">
        <f>SUBSTITUTE("["&amp;_xlfn.CONCAT(GT21:HB21)&amp;"]",",]","]")</f>
        <v>["cl_RED","cl_YEL","cl_GRE","cl_BRO","cl_BLA","cl_WHI","cl_BLU","cl_ORA","cl_GRA"]</v>
      </c>
      <c r="HE21" s="64"/>
      <c r="HF21" s="65" t="str">
        <f>"{couname:"&amp;CT21&amp;(IF(HK21&lt;&gt;"",",subtype:"&amp;CHAR(34)&amp;HK21&amp;CHAR(34),""))&amp;",year:"&amp;HJ21&amp;",region:"&amp;CU21&amp;",Colors:"&amp;HC21&amp;",Items:"&amp;GS21&amp;",Flag:"&amp;CV21&amp;",HDFlag:"&amp;CHAR(34)&amp;E21&amp;CHAR(34)&amp;",type:"&amp;GP21&amp;", describe: "&amp;HH21&amp;", isnew:"&amp;CHAR(34)&amp;F21&amp;CHAR(34)&amp;", links: "&amp;HL21&amp;"},"</f>
        <v>{couname:"[BOL] Bolivia (State Flag)",year:"1851",region:"rgn_South America",Colors:["cl_RED","cl_YEL","cl_GRE","cl_BRO","cl_BLA","cl_WHI","cl_BLU","cl_ORA","cl_GRA"],Items:["5+Colo","lets18","startB","with_v","year18","allhor","3Bands","Horizo","Animal","Bird","Plants","Texted","Weapon","HasSun","Center","Geogrh","Builds","staYEL","001RED","002YEL","003GRE","myrEQ","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links: "https://en.wikipedia.org/wiki/Flag_of_Bolivia"},</v>
      </c>
      <c r="HG21" s="66" t="str">
        <f>"{couname:"&amp;CT21&amp;(IF(HK21&lt;&gt;"",",subtype:"&amp;CHAR(34)&amp;HK21&amp;CHAR(34),""))&amp;",year:"&amp;HJ21&amp;",region:"&amp;CU21&amp;",Colors:"&amp;HC21&amp;",Items:"&amp;GS21&amp;",Flag:"&amp;CV21&amp;",HDFlag:"&amp;CHAR(34)&amp;E21&amp;CHAR(34)&amp;",type:"&amp;GP21&amp;", describe: "&amp;HI21&amp;", links: "&amp;HL21&amp;"},"</f>
        <v>{couname:"[BOL] Bolivia (State Flag)",year:"1851",region:"rgn_South America",Colors:["cl_RED","cl_YEL","cl_GRE","cl_BRO","cl_BLA","cl_WHI","cl_BLU","cl_ORA","cl_GRA"],Items:["5+Colo","lets18","startB","with_v","year18","allhor","3Bands","Horizo","Animal","Bird","Plants","Texted","Weapon","HasSun","Center","Geogrh","Builds","staYEL","001RED","002YEL","003GRE","myrEQ","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links: "https://en.wikipedia.org/wiki/Flag_of_Bolivia"},</v>
      </c>
      <c r="HH21" s="44" t="str">
        <f>IF(P21&lt;&gt;"",CHAR(34)&amp;"\n"&amp;P21&amp;CHAR(34),CHAR(34)&amp;CHAR(34))</f>
        <v>"\nThe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v>
      </c>
      <c r="HI21" s="44" t="str">
        <f>IF(J21=0,CHAR(34)&amp;CHAR(34),HH21)</f>
        <v>"\nThe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v>
      </c>
      <c r="HJ21" s="44" t="str">
        <f>CHAR(34)&amp;O21&amp;CHAR(34)</f>
        <v>"1851"</v>
      </c>
      <c r="HL21" s="44" t="str">
        <f>CHAR(34)&amp;I21&amp;CHAR(34)</f>
        <v>"https://en.wikipedia.org/wiki/Flag_of_Bolivia"</v>
      </c>
      <c r="HM21" s="65"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"&amp;HH21&amp;", "&amp;CHAR(34)&amp;"isnew"&amp;CHAR(34)&amp;": "&amp;CHAR(34)&amp;F21&amp;CHAR(34)&amp;", "&amp;CHAR(34)&amp;"links"&amp;CHAR(34)&amp;": "&amp;HL21&amp;"},"</f>
        <v>{"couname":"[BOL] Bolivia (State Flag)","year":"1851","region":"rgn_South America","Colors":["cl_RED","cl_YEL","cl_GRE","cl_BRO","cl_BLA","cl_WHI","cl_BLU","cl_ORA","cl_GRA"],"Items":["5+Colo","lets18","startB","with_v","year18","allhor","3Bands","Horizo","Animal","Bird","Plants","Texted","Weapon","HasSun","Center","Geogrh","Builds","staYEL","001RED","002YEL","003GRE","myrEQ","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 "links": "https://en.wikipedia.org/wiki/Flag_of_Bolivia"},</v>
      </c>
      <c r="HN21" s="67"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"&amp;HI21&amp;", "&amp;CHAR(34)&amp;"isnew"&amp;CHAR(34)&amp;": "&amp;CHAR(34)&amp;F21&amp;CHAR(34)&amp;", "&amp;CHAR(34)&amp;"links"&amp;CHAR(34)&amp;": "&amp;HL21&amp;"},"</f>
        <v>{"couname":"[BOL] Bolivia (State Flag)","year":"1851","region":"rgn_South America","Colors":["cl_RED","cl_YEL","cl_GRE","cl_BRO","cl_BLA","cl_WHI","cl_BLU","cl_ORA","cl_GRA"],"Items":["5+Colo","lets18","startB","with_v","year18","allhor","3Bands","Horizo","Animal","Bird","Plants","Texted","Weapon","HasSun","Center","Geogrh","Builds","staYEL","001RED","002YEL","003GRE","myrEQ","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 "links": "https://en.wikipedia.org/wiki/Flag_of_Bolivia"},</v>
      </c>
      <c r="HO21" s="71">
        <v>45596</v>
      </c>
      <c r="HP21" s="44" t="str" cm="1">
        <f t="array" ref="HP21">IF(_xlfn.TEXTJOIN(", ", TRUE, IF(ISNUMBER(SEARCH("BLA", BL21:BT21)), COLUMN(BL21:BT21) - COLUMN(BL21) + 1, ""))&lt;&gt;"","BLA","")</f>
        <v>BLA</v>
      </c>
      <c r="HQ21" s="44" t="str" cm="1">
        <f t="array" ref="HQ21">IF(_xlfn.TEXTJOIN(", ", TRUE, IF(ISNUMBER(SEARCH("BLU", BL21:BT21)), COLUMN(BL21:BT21) - COLUMN(BL21) + 1, ""))&lt;&gt;"","BLU","")</f>
        <v>BLU</v>
      </c>
      <c r="HR21" s="44" t="str" cm="1">
        <f t="array" ref="HR21">IF(_xlfn.TEXTJOIN(", ", TRUE, IF(ISNUMBER(SEARCH("GRE", BL21:BT21)), COLUMN(BL21:BT21) - COLUMN(BL21) + 1, ""))&lt;&gt;"","GRE","")</f>
        <v>GRE</v>
      </c>
      <c r="HS21" s="44" t="str" cm="1">
        <f t="array" ref="HS21">IF(_xlfn.TEXTJOIN(", ", TRUE, IF(ISNUMBER(SEARCH("RED", BL21:BT21)), COLUMN(BL21:BT21) - COLUMN(BL21) + 1, ""))&lt;&gt;"","RED","")</f>
        <v>RED</v>
      </c>
      <c r="HT21" s="44" t="str" cm="1">
        <f t="array" ref="HT21">IF(_xlfn.TEXTJOIN(", ", TRUE, IF(ISNUMBER(SEARCH("YEL", BL21:BT21)), COLUMN(BL21:BT21) - COLUMN(BL21) + 1, ""))&lt;&gt;"","YEL","")</f>
        <v>YEL</v>
      </c>
      <c r="HU21" s="44" t="str" cm="1">
        <f t="array" ref="HU21">IF(_xlfn.TEXTJOIN(", ", TRUE, IF(ISNUMBER(SEARCH("ORA", BL21:BT21)), COLUMN(BL21:BT21) - COLUMN(BL21) + 1, ""))&lt;&gt;"","ORA","")</f>
        <v>ORA</v>
      </c>
      <c r="HV21" s="44" t="str" cm="1">
        <f t="array" ref="HV21">IF(_xlfn.TEXTJOIN(", ", TRUE, IF(ISNUMBER(SEARCH("BRO", BL21:BT21)), COLUMN(BL21:BT21) - COLUMN(BL21) + 1, ""))&lt;&gt;"","BRO","")</f>
        <v>BRO</v>
      </c>
      <c r="HW21" s="44" t="str" cm="1">
        <f t="array" ref="HW21">IF(_xlfn.TEXTJOIN(", ", TRUE, IF(ISNUMBER(SEARCH("PUR", BL21:BT21)), COLUMN(BL21:BT21) - COLUMN(BL21) + 1, ""))&lt;&gt;"","PUR","")</f>
        <v/>
      </c>
      <c r="HX21" s="44" t="str" cm="1">
        <f t="array" ref="HX21">IF(_xlfn.TEXTJOIN(", ", TRUE, IF(ISNUMBER(SEARCH("WHI", BL21:BT21)), COLUMN(BL21:BT21) - COLUMN(BL21) + 1, ""))&lt;&gt;"","WHI","")</f>
        <v>WHI</v>
      </c>
      <c r="HY21" s="72"/>
      <c r="HZ21" s="72"/>
      <c r="IA21" s="5"/>
      <c r="IB21" s="5"/>
      <c r="IC21" s="68"/>
      <c r="ID21" s="68"/>
      <c r="IE21" s="68"/>
      <c r="IF21" s="68"/>
      <c r="IG21" s="68"/>
      <c r="IH21" s="68"/>
      <c r="II21" s="68"/>
      <c r="IJ21" s="68"/>
      <c r="IK21" s="68"/>
      <c r="IM21" s="42">
        <f>COUNTIF(IC21:IK21,"&gt;0")-CG21</f>
        <v>-9</v>
      </c>
      <c r="IN21" s="69" t="str">
        <f>"http://mkweb.bcgsc.ca/color-summarizer/?url="&amp;D21&amp;"&amp;precision=low&amp;num_clusters="&amp;CG21&amp;"&amp;text=1"</f>
        <v>http://mkweb.bcgsc.ca/color-summarizer/?url=https://upload.wikimedia.org/wikipedia/commons/thumb/b/b3/Bandera_de_Bolivia_%28Estado%29.svg/640px-Bandera_de_Bolivia_%28Estado%29.svg.png&amp;precision=low&amp;num_clusters=9&amp;text=1</v>
      </c>
      <c r="IO21" s="44" t="str">
        <f>IF(HP21&lt;&gt;"",CHAR(34)&amp;"black"&amp;CHAR(34),"")</f>
        <v>"black"</v>
      </c>
      <c r="IP21" s="44" t="str">
        <f>IF(HQ21&lt;&gt;"",CHAR(34)&amp;"blue"&amp;CHAR(34),"")</f>
        <v>"blue"</v>
      </c>
      <c r="IQ21" s="44" t="str">
        <f>IF(HR21&lt;&gt;"",CHAR(34)&amp;"green"&amp;CHAR(34),"")</f>
        <v>"green"</v>
      </c>
      <c r="IR21" s="44" t="str">
        <f>IF(HS21&lt;&gt;"",CHAR(34)&amp;"red"&amp;CHAR(34),"")</f>
        <v>"red"</v>
      </c>
      <c r="IS21" s="44" t="str">
        <f>IF(HT21&lt;&gt;"",CHAR(34)&amp;"yellow"&amp;CHAR(34),"")</f>
        <v>"yellow"</v>
      </c>
      <c r="IT21" s="44" t="str">
        <f>IF(HU21&lt;&gt;"",CHAR(34)&amp;"orange"&amp;CHAR(34),"")</f>
        <v>"orange"</v>
      </c>
      <c r="IU21" s="44" t="str">
        <f>IF(HV21&lt;&gt;"",CHAR(34)&amp;"brown"&amp;CHAR(34),"")</f>
        <v>"brown"</v>
      </c>
      <c r="IV21" s="44" t="str">
        <f>IF(HW21&lt;&gt;"",CHAR(34)&amp;"purple"&amp;CHAR(34),"")</f>
        <v/>
      </c>
      <c r="IW21" s="44" t="str">
        <f>IF(HX21&lt;&gt;"",CHAR(34)&amp;"white"&amp;CHAR(34),"")</f>
        <v>"white"</v>
      </c>
      <c r="IX21" s="44" t="str">
        <f>"{"&amp;CHAR(34)&amp;"url"&amp;CHAR(34)&amp;":"&amp;CHAR(34)&amp;IN21&amp;CHAR(34)&amp;","&amp;CHAR(34)&amp;"name"&amp;CHAR(34)&amp;":"&amp;CHAR(34)&amp;A21&amp;CHAR(34)&amp;"},"</f>
        <v>{"url":"http://mkweb.bcgsc.ca/color-summarizer/?url=https://upload.wikimedia.org/wikipedia/commons/thumb/b/b3/Bandera_de_Bolivia_%28Estado%29.svg/640px-Bandera_de_Bolivia_%28Estado%29.svg.png&amp;precision=low&amp;num_clusters=9&amp;text=1","name":"[BOL] Bolivia (State Flag)"},</v>
      </c>
      <c r="IY21" s="44">
        <v>1253</v>
      </c>
    </row>
    <row r="22" spans="1:259" s="44" customFormat="1" ht="38.4" customHeight="1" thickBot="1" x14ac:dyDescent="0.35">
      <c r="A22" s="38" t="s">
        <v>651</v>
      </c>
      <c r="B22" s="83"/>
      <c r="C22" s="39"/>
      <c r="D22" s="70" t="s">
        <v>652</v>
      </c>
      <c r="E22" s="40" t="s">
        <v>652</v>
      </c>
      <c r="F22" s="41" t="s">
        <v>650</v>
      </c>
      <c r="G22" s="42">
        <f>COUNTIF($A$1:$A$8405,A22)</f>
        <v>1</v>
      </c>
      <c r="H22" s="43"/>
      <c r="I22" s="59" t="s">
        <v>653</v>
      </c>
      <c r="J22" s="44" t="str">
        <f>""</f>
        <v/>
      </c>
      <c r="K22" s="45"/>
      <c r="L22" s="46"/>
      <c r="M22" s="46"/>
      <c r="N22" s="47"/>
      <c r="O22" s="74">
        <v>2019</v>
      </c>
      <c r="P22" s="48" t="s">
        <v>654</v>
      </c>
      <c r="Q22" s="73">
        <v>2</v>
      </c>
      <c r="R22" s="49" t="s">
        <v>177</v>
      </c>
      <c r="S22" s="50">
        <v>0</v>
      </c>
      <c r="T22" s="51" t="s">
        <v>164</v>
      </c>
      <c r="U22" s="52" t="s">
        <v>164</v>
      </c>
      <c r="V22" s="52" t="s">
        <v>164</v>
      </c>
      <c r="W22" s="52" t="s">
        <v>164</v>
      </c>
      <c r="X22" s="52" t="s">
        <v>164</v>
      </c>
      <c r="Y22" s="52" t="s">
        <v>164</v>
      </c>
      <c r="Z22" s="52" t="s">
        <v>164</v>
      </c>
      <c r="AA22" s="52" t="s">
        <v>165</v>
      </c>
      <c r="AB22" s="52" t="s">
        <v>164</v>
      </c>
      <c r="AC22" s="52" t="s">
        <v>164</v>
      </c>
      <c r="AD22" s="52" t="s">
        <v>164</v>
      </c>
      <c r="AE22" s="52" t="s">
        <v>164</v>
      </c>
      <c r="AF22" s="53" t="s">
        <v>164</v>
      </c>
      <c r="AG22" s="53" t="s">
        <v>164</v>
      </c>
      <c r="AH22" s="53" t="s">
        <v>165</v>
      </c>
      <c r="AI22" s="53" t="s">
        <v>164</v>
      </c>
      <c r="AJ22" s="53" t="s">
        <v>164</v>
      </c>
      <c r="AK22" s="53" t="s">
        <v>164</v>
      </c>
      <c r="AL22" s="53" t="s">
        <v>164</v>
      </c>
      <c r="AM22" s="53" t="s">
        <v>164</v>
      </c>
      <c r="AN22" s="53" t="s">
        <v>164</v>
      </c>
      <c r="AO22" s="53" t="s">
        <v>164</v>
      </c>
      <c r="AP22" s="53" t="s">
        <v>164</v>
      </c>
      <c r="AQ22" s="53" t="s">
        <v>164</v>
      </c>
      <c r="AR22" s="53" t="s">
        <v>164</v>
      </c>
      <c r="AS22" s="53" t="s">
        <v>164</v>
      </c>
      <c r="AT22" s="54">
        <v>0</v>
      </c>
      <c r="AU22" s="53" t="s">
        <v>655</v>
      </c>
      <c r="AV22" s="53" t="str">
        <f>IF(LEFT(A22,1)="[",LEFT(A22,5)&amp;AU22&amp;A22,"")</f>
        <v>[BOL]Civil flag[BOL] Patujú Florette</v>
      </c>
      <c r="AW22" s="53" t="str">
        <f>C22&amp;A22</f>
        <v>[BOL] Patujú Florette</v>
      </c>
      <c r="AX22" s="55"/>
      <c r="AY22" s="55"/>
      <c r="AZ22" s="56" t="s">
        <v>234</v>
      </c>
      <c r="BA22" s="56" t="s">
        <v>234</v>
      </c>
      <c r="BB22" s="56"/>
      <c r="BC22" s="57"/>
      <c r="BD22" s="58" t="s">
        <v>159</v>
      </c>
      <c r="BE22" s="59"/>
      <c r="BF22" s="58" t="s">
        <v>234</v>
      </c>
      <c r="BG22" s="58" t="s">
        <v>234</v>
      </c>
      <c r="BH22" s="58" t="s">
        <v>234</v>
      </c>
      <c r="BI22" s="58"/>
      <c r="BJ22" s="58"/>
      <c r="BK22" s="59"/>
      <c r="BL22" s="58" t="s">
        <v>234</v>
      </c>
      <c r="BM22" s="58" t="s">
        <v>234</v>
      </c>
      <c r="BN22" s="58" t="s">
        <v>153</v>
      </c>
      <c r="BO22" s="58" t="s">
        <v>154</v>
      </c>
      <c r="BP22" s="58" t="s">
        <v>155</v>
      </c>
      <c r="BQ22" s="58" t="s">
        <v>234</v>
      </c>
      <c r="BR22" s="58" t="s">
        <v>234</v>
      </c>
      <c r="BS22" s="58" t="s">
        <v>234</v>
      </c>
      <c r="BT22" s="58" t="s">
        <v>159</v>
      </c>
      <c r="BU22" s="60"/>
      <c r="BV22" s="61"/>
      <c r="BW22" s="61">
        <v>0</v>
      </c>
      <c r="BX22" s="59"/>
      <c r="CB22" s="5"/>
      <c r="CC22" s="5"/>
      <c r="CD22" s="62">
        <v>0</v>
      </c>
      <c r="CE22" s="62">
        <v>0</v>
      </c>
      <c r="CF22" s="62" t="e">
        <f>COUNTIF([1]Sheet7!$B$2:'[1]Sheet7'!$B$100,Main!#REF!)</f>
        <v>#REF!</v>
      </c>
      <c r="CG22" s="75" cm="1">
        <f t="array" ref="CG22">SUMPRODUCT(--(LEN(TRIM(BL22:BT22))&gt;0))</f>
        <v>4</v>
      </c>
      <c r="CH22" s="53" t="str">
        <f>IF(CG22=2,"y","n")</f>
        <v>n</v>
      </c>
      <c r="CI22" s="53" t="str">
        <f>IF(CG22=3,"y","n")</f>
        <v>n</v>
      </c>
      <c r="CJ22" s="53" t="str">
        <f>IF(CG22=4,"y","n")</f>
        <v>y</v>
      </c>
      <c r="CK22" s="53" t="str">
        <f>IF(CG22&gt;4,"y","n")</f>
        <v>n</v>
      </c>
      <c r="CL22" s="53" t="str">
        <f>IF(S22=0,"y","n")</f>
        <v>y</v>
      </c>
      <c r="CM22" s="53" t="str">
        <f>IF(S22=2,"y","n")</f>
        <v>n</v>
      </c>
      <c r="CN22" s="53" t="str">
        <f>IF(S22=3,"y","n")</f>
        <v>n</v>
      </c>
      <c r="CO22" s="53" t="str">
        <f>IF(S22&gt;=4,"y","n")</f>
        <v>n</v>
      </c>
      <c r="CP22" s="53" t="str">
        <f>IF(AT22=0,"y","n")</f>
        <v>y</v>
      </c>
      <c r="CQ22" s="53" t="str">
        <f>IF(AT22=1,"y","n")</f>
        <v>n</v>
      </c>
      <c r="CR22" s="53" t="str">
        <f>IF(AT22=2,"y","n")</f>
        <v>n</v>
      </c>
      <c r="CS22" s="53" t="str">
        <f>IF(AT22&gt;=3,"y","n")</f>
        <v>n</v>
      </c>
      <c r="CT22" s="38" t="str">
        <f>CHAR(34)&amp;A22&amp;CHAR(34)</f>
        <v>"[BOL] Patujú Florette"</v>
      </c>
      <c r="CU22" s="63" t="str">
        <f>CHAR(34)&amp;"rgn_"&amp;R22&amp;CHAR(34)</f>
        <v>"rgn_South America"</v>
      </c>
      <c r="CV22" s="44" t="str">
        <f>CHAR(34)&amp;D22&amp;CHAR(34)</f>
        <v>"https://upload.wikimedia.org/wikipedia/commons/a/ac/Flag_of_the_Patuj%C3%BA_flower.svg"</v>
      </c>
      <c r="CW22" s="44" t="str">
        <f>IF(CH22="y",CHAR(34)&amp;CH$1&amp;CHAR(34)&amp;",","")</f>
        <v/>
      </c>
      <c r="CX22" s="44" t="str">
        <f>IF(CI22="y",CHAR(34)&amp;CI$1&amp;CHAR(34)&amp;",","")</f>
        <v/>
      </c>
      <c r="CY22" s="44" t="str">
        <f>IF(CJ22="y",CHAR(34)&amp;CJ$1&amp;CHAR(34)&amp;",","")</f>
        <v>"4Color",</v>
      </c>
      <c r="CZ22" s="44" t="str">
        <f>IF(CK22="y",CHAR(34)&amp;CK$1&amp;CHAR(34)&amp;",","")</f>
        <v/>
      </c>
      <c r="DA22" s="44" t="str">
        <f>IF(Q22&gt;1,CHAR(34)&amp;"words2"&amp;CHAR(34)&amp;",","")</f>
        <v>"words2",</v>
      </c>
      <c r="DB22" s="44" t="str">
        <f>IF(Q22&gt;2,CHAR(34)&amp;"words3"&amp;CHAR(34)&amp;",","")</f>
        <v/>
      </c>
      <c r="DD22" s="44" t="str">
        <f>IF(LEN(CHAR(34)&amp;"lets"&amp;LEN(SUBSTITUTE(SUBSTITUTE(IFERROR(TRIM(SUBSTITUTE(A22,MID(A22,FIND("[",A22),FIND("]",A22)-FIND("[",A22)+1),"")),A22)," ",""),"-",""))&amp;CHAR(34)&amp;",")=9,CHAR(34)&amp;"lets"&amp;LEN(SUBSTITUTE(SUBSTITUTE(IFERROR(TRIM(SUBSTITUTE(A22,MID(A22,FIND("[",A22),FIND("]",A22)-FIND("[",A22)+1),"")),A22)," ",""),"-",""))&amp;CHAR(34)&amp;",",CHAR(34)&amp;"lets0"&amp;LEN(SUBSTITUTE(SUBSTITUTE(IFERROR(TRIM(SUBSTITUTE(A22,MID(A22,FIND("[",A22),FIND("]",A22)-FIND("[",A22)+1),"")),A22)," ",""),"-",""))&amp;CHAR(34)&amp;",")</f>
        <v>"lets14",</v>
      </c>
      <c r="DE22" s="44" t="str">
        <f>CHAR(34)&amp;"start"&amp;IFERROR(LEFT(SUBSTITUTE(A22,"["&amp;MID(A22,FIND("[",A22)+1,FIND("]",A22)-FIND("[",A22)-1)&amp;"] ",""),1),LEFT(A22,1))&amp;CHAR(34)&amp;","</f>
        <v>"startP",</v>
      </c>
      <c r="DF22" s="44" t="str">
        <f>IFERROR(IF(SEARCH("tan",A22)&gt;0,CHAR(34)&amp;"withtn"&amp;CHAR(34)&amp;",",""),"")</f>
        <v/>
      </c>
      <c r="DG22" s="44" t="str">
        <f>IFERROR(IF(SEARCH("q",A22)&gt;0,CHAR(34)&amp;"with_q"&amp;CHAR(34)&amp;",",""),"")</f>
        <v/>
      </c>
      <c r="DH22" s="44" t="str">
        <f>IFERROR(IF(SEARCH("v",A22)&gt;0,CHAR(34)&amp;"with_v"&amp;CHAR(34)&amp;",",""),"")</f>
        <v/>
      </c>
      <c r="DI22" s="44" t="str">
        <f>IFERROR(IF(SEARCH("w",A22)&gt;0,CHAR(34)&amp;"with_w"&amp;CHAR(34)&amp;",",""),"")</f>
        <v/>
      </c>
      <c r="DJ22" s="44" t="str">
        <f>IFERROR(IF(SEARCH("y",A22)&gt;0,CHAR(34)&amp;"with_y"&amp;CHAR(34)&amp;",",""),"")</f>
        <v/>
      </c>
      <c r="DK22" s="44" t="str">
        <f>IFERROR(IF(SEARCH("z",A22)&gt;0,CHAR(34)&amp;"with_z"&amp;CHAR(34)&amp;",",""),"")</f>
        <v/>
      </c>
      <c r="DL22" s="44" t="str">
        <f>IF(CG22=2, CHAR(34) &amp; _xlfn.TEXTJOIN("", TRUE, _xlfn._xlws.SORT(HP22:HX22)) &amp; CHAR(34) &amp; ",", "")</f>
        <v/>
      </c>
      <c r="DM22" s="44" t="str" cm="1">
        <f t="array" ref="DM22">IF(CG22=3,CHAR(34) &amp; _xlfn.TEXTJOIN("", TRUE, RIGHT(HP22:HX22, 2)) &amp; CHAR(34) &amp; ",", "")</f>
        <v/>
      </c>
      <c r="DN22" s="44" t="str">
        <f>IF(AND(ISNUMBER(SEARCH("18", O22)), ISERROR(SEARCH("1918", O22)), ISERROR(SEARCH("2018", O22))), CHAR(34) &amp; "year18" &amp; CHAR(34) &amp; ",", "")</f>
        <v/>
      </c>
      <c r="DO22" s="44" t="str">
        <f>IF(AND(ISNUMBER(SEARCH("19", O22)), ISERROR(SEARCH("1819", O22)),  ISERROR(SEARCH("1219", O22)),ISERROR(SEARCH("1119", O22)),ISERROR(SEARCH("1190", O22)),ISERROR(SEARCH("2019", O22))), CHAR(34) &amp; "year19" &amp; CHAR(34) &amp; ",", "")</f>
        <v/>
      </c>
      <c r="DP22" s="5" t="str">
        <f>IF(AND(ISNUMBER(SEARCH("20", O22)), ISERROR(SEARCH("1920", O22))), CHAR(34)&amp;"year00"&amp;CHAR(34)&amp;",", "")</f>
        <v>"year00",</v>
      </c>
      <c r="DQ22" s="5" t="str">
        <f>IF(CC22="y",CHAR(34)&amp;"soviet"&amp;CHAR(34)&amp;",","")</f>
        <v/>
      </c>
      <c r="DR22" s="5" t="str">
        <f>IF(BY22="y",CHAR(34)&amp;"dgband"&amp;CHAR(34)&amp;",","")</f>
        <v/>
      </c>
      <c r="DS22" s="5" t="str">
        <f>IF(W22="y",IF(AND(V22="n",BY22&lt;&gt;"y"),CHAR(34)&amp;"allver"&amp;CHAR(34)&amp;",",""),"")</f>
        <v/>
      </c>
      <c r="DT22" s="5" t="str">
        <f>IF(V22="y",IF(AND(W22="n",BY22&lt;&gt;"y"),CHAR(34)&amp;"allhor"&amp;CHAR(34)&amp;",",""),"")</f>
        <v/>
      </c>
      <c r="DU22" s="5" t="str">
        <f>IF(BY22="y",IF(AND(W22="n",V22="n"),CHAR(34)&amp;"alldia"&amp;CHAR(34)&amp;",",""),"")</f>
        <v/>
      </c>
      <c r="DW22" s="44" t="str">
        <f>IF(CL22="y",CHAR(34)&amp;CL$1&amp;CHAR(34)&amp;",","")</f>
        <v>"NoBand",</v>
      </c>
      <c r="DX22" s="44" t="str">
        <f>IF(CM22="y",CHAR(34)&amp;CM$1&amp;CHAR(34)&amp;",","")</f>
        <v/>
      </c>
      <c r="DY22" s="44" t="str">
        <f>IF(CN22="y",CHAR(34)&amp;CN$1&amp;CHAR(34)&amp;",","")</f>
        <v/>
      </c>
      <c r="DZ22" s="44" t="str">
        <f>IF(CO22="y",CHAR(34)&amp;CO$1&amp;CHAR(34)&amp;",","")</f>
        <v/>
      </c>
      <c r="EA22" s="44" t="str">
        <f>IF(T22="y",CHAR(34)&amp;T$1&amp;CHAR(34)&amp;",","")</f>
        <v/>
      </c>
      <c r="EB22" s="44" t="str">
        <f>IF(U22="y",CHAR(34)&amp;U$1&amp;CHAR(34)&amp;",","")</f>
        <v/>
      </c>
      <c r="EC22" s="44" t="str">
        <f>IF(V22="y",CHAR(34)&amp;V$1&amp;CHAR(34)&amp;",","")</f>
        <v/>
      </c>
      <c r="ED22" s="44" t="str">
        <f>IF(W22="y",CHAR(34)&amp;W$1&amp;CHAR(34)&amp;",","")</f>
        <v/>
      </c>
      <c r="EE22" s="44" t="str">
        <f>IF(X22="y",CHAR(34)&amp;X$1&amp;CHAR(34)&amp;",","")</f>
        <v/>
      </c>
      <c r="EF22" s="44" t="str">
        <f>IF(AND(Y22&lt;&gt;"n",Y22&lt;&gt;""),CHAR(34)&amp;Y$1&amp;CHAR(34)&amp;",","")</f>
        <v/>
      </c>
      <c r="EG22" s="44" t="str">
        <f>IF(Z22="y",CHAR(34)&amp;Z$1&amp;CHAR(34)&amp;",","")</f>
        <v/>
      </c>
      <c r="EH22" s="44" t="str">
        <f>IF(AA22="y",CHAR(34)&amp;AA$1&amp;CHAR(34)&amp;",","")</f>
        <v>"Plants",</v>
      </c>
      <c r="EI22" s="44" t="str">
        <f>IF(AB22="y",CHAR(34)&amp;AB$1&amp;CHAR(34)&amp;",","")</f>
        <v/>
      </c>
      <c r="EJ22" s="44" t="str">
        <f>IF(AC22="y",CHAR(34)&amp;AC$1&amp;CHAR(34)&amp;",","")</f>
        <v/>
      </c>
      <c r="EK22" s="44" t="str">
        <f>IF(AD22="y",CHAR(34)&amp;AD$1&amp;CHAR(34)&amp;",","")</f>
        <v/>
      </c>
      <c r="EL22" s="44" t="str">
        <f>IF(AE22="y",CHAR(34)&amp;AE$1&amp;CHAR(34)&amp;",","")</f>
        <v/>
      </c>
      <c r="EM22" s="44" t="str">
        <f>IF(AF22="y",CHAR(34)&amp;AF$1&amp;CHAR(34)&amp;",","")</f>
        <v/>
      </c>
      <c r="EN22" s="44" t="str">
        <f>IF(AG22="y",CHAR(34)&amp;AG$1&amp;CHAR(34)&amp;",","")</f>
        <v/>
      </c>
      <c r="EO22" s="44" t="str">
        <f>IF(AH22="y",CHAR(34)&amp;AH$1&amp;CHAR(34)&amp;",","")</f>
        <v>"Center",</v>
      </c>
      <c r="EP22" s="44" t="str">
        <f>IF(AI22="y",CHAR(34)&amp;AI$1&amp;CHAR(34)&amp;",","")</f>
        <v/>
      </c>
      <c r="EQ22" s="44" t="str">
        <f>IF(AJ22="y",CHAR(34)&amp;AJ$1&amp;CHAR(34)&amp;",","")</f>
        <v/>
      </c>
      <c r="ER22" s="44" t="str">
        <f>IF(AK22="y",CHAR(34)&amp;AK$1&amp;CHAR(34)&amp;",","")</f>
        <v/>
      </c>
      <c r="ES22" s="44" t="str">
        <f>IF(AL22="y",CHAR(34)&amp;AL$1&amp;CHAR(34)&amp;",","")</f>
        <v/>
      </c>
      <c r="ET22" s="44" t="str">
        <f>IF(AM22="y",CHAR(34)&amp;AM$1&amp;CHAR(34)&amp;",","")</f>
        <v/>
      </c>
      <c r="EU22" s="44" t="str">
        <f>IF(AN22="y",CHAR(34)&amp;AN$1&amp;CHAR(34)&amp;",","")</f>
        <v/>
      </c>
      <c r="EV22" s="44" t="str">
        <f>IF(AO22="y",CHAR(34)&amp;AO$1&amp;CHAR(34)&amp;",","")</f>
        <v/>
      </c>
      <c r="EW22" s="44" t="str">
        <f>IF(AP22="y",CHAR(34)&amp;AP$1&amp;CHAR(34)&amp;",","")</f>
        <v/>
      </c>
      <c r="EX22" s="44" t="str">
        <f>IF(AQ22="y",CHAR(34)&amp;AQ$1&amp;CHAR(34)&amp;",","")</f>
        <v/>
      </c>
      <c r="EY22" s="44" t="str">
        <f>IF(AR22="y",CHAR(34)&amp;AR$1&amp;CHAR(34)&amp;",","")</f>
        <v/>
      </c>
      <c r="EZ22" s="44" t="str">
        <f>IF(AS22="y",CHAR(34)&amp;AS$1&amp;CHAR(34)&amp;",","")</f>
        <v/>
      </c>
      <c r="FA22" s="44" t="str">
        <f>IF(AT22&gt;0,CHAR(34)&amp;"sta"&amp;AZ22&amp;CHAR(34)&amp;",","")</f>
        <v/>
      </c>
      <c r="FB22" s="44" t="str">
        <f>IF(AND(AT22&gt;0,BA22&lt;&gt;""),CHAR(34)&amp;"sta"&amp;BA22&amp;CHAR(34)&amp;",","")</f>
        <v/>
      </c>
      <c r="FD22" s="44" t="str">
        <f>IF(BV22="n",CHAR(34)&amp;"tcWHYE"&amp;CHAR(34)&amp;",",IF(BV22="y",CHAR(34)&amp;FD$1&amp;CHAR(34)&amp;",",""))</f>
        <v/>
      </c>
      <c r="FE22" s="44" t="str">
        <f>IF(COUNTIF(BL22:BT22,"BLU")=0,CHAR(34)&amp;"NO_BLU"&amp;CHAR(34)&amp;",", "")</f>
        <v>"NO_BLU",</v>
      </c>
      <c r="FF22" s="44" t="str">
        <f>IF(COUNTIF(BL22:BT22,"WHI")=0,CHAR(34)&amp;"NO_WHI"&amp;CHAR(34)&amp;",", "")</f>
        <v/>
      </c>
      <c r="FG22" s="44" t="str">
        <f>IF(COUNTIF(BL22:BT22,"RED")=0,CHAR(34)&amp;"NO_RED"&amp;CHAR(34)&amp;",", "")</f>
        <v/>
      </c>
      <c r="FH22" s="44" t="str">
        <f>IF(COUNTIF(BL22:BS22,"GRE")=0,CHAR(34)&amp;"NO_GRE"&amp;CHAR(34)&amp;",", "")</f>
        <v/>
      </c>
      <c r="FI22" s="44" t="str">
        <f>IF(COUNTIF(BL22:BT22,"YEL")=0,CHAR(34)&amp;"NO_YEL"&amp;CHAR(34)&amp;",", "")</f>
        <v/>
      </c>
      <c r="FJ22" s="44" t="str">
        <f>IF(COUNTIF(BL22:BT22,"BLA")=0,CHAR(34)&amp;"NO_BLA"&amp;CHAR(34)&amp;",", "")</f>
        <v>"NO_BLA",</v>
      </c>
      <c r="FK22" s="44" t="str">
        <f>IF(AND(FH22&lt;&gt;"",FF22&lt;&gt;""),CHAR(34)&amp;"WHGRNO"&amp;CHAR(34)&amp;",","")</f>
        <v/>
      </c>
      <c r="FL22" s="44" t="str">
        <f>IF(AND(FI22&lt;&gt;"",FF22&lt;&gt;""),CHAR(34)&amp;"WHYENO"&amp;CHAR(34)&amp;",","")</f>
        <v/>
      </c>
      <c r="FM22" s="44" t="str">
        <f>IF(AND(FJ22&lt;&gt;"",FF22&lt;&gt;""),CHAR(34)&amp;"BAWHNO"&amp;CHAR(34)&amp;",","")</f>
        <v/>
      </c>
      <c r="FN22" s="44" t="str">
        <f>IF(AND(FE22&lt;&gt;"",FF22&lt;&gt;""),CHAR(34)&amp;"BLWHNO"&amp;CHAR(34)&amp;",","")</f>
        <v/>
      </c>
      <c r="FO22" s="44" t="str">
        <f>IF(AND(FE22&lt;&gt;"",FG22&lt;&gt;""),CHAR(34)&amp;"BLRENO"&amp;CHAR(34)&amp;",","")</f>
        <v/>
      </c>
      <c r="FP22" s="44" t="str">
        <f>IF(AND(FF22&lt;&gt;"",FF22&lt;&gt;""),CHAR(34)&amp;"WHRENO"&amp;CHAR(34)&amp;",","")</f>
        <v/>
      </c>
      <c r="FQ22" s="44" t="str">
        <f>IF(LEN(BF22)=3,CHAR(34)&amp;"001"&amp;BF22&amp;CHAR(34)&amp;",","")</f>
        <v/>
      </c>
      <c r="FR22" s="44" t="str">
        <f>IF(LEN(BG22)=3,CHAR(34)&amp;"002"&amp;BG22&amp;CHAR(34)&amp;",","")</f>
        <v/>
      </c>
      <c r="FS22" s="44" t="str">
        <f>IF(LEN(BH22)=3,CHAR(34)&amp;"003"&amp;BH22&amp;CHAR(34)&amp;",","")</f>
        <v/>
      </c>
      <c r="FT22" s="44" t="str">
        <f>CHAR(34)&amp;"myr"&amp;BD22&amp;CHAR(34)&amp;","</f>
        <v>"myrWHI",</v>
      </c>
      <c r="FU22" s="44" t="str">
        <f>IF(AY22="y",CHAR(34)&amp;"island"&amp;CHAR(34)&amp;",","")</f>
        <v/>
      </c>
      <c r="FV22" s="44" t="str">
        <f>IF(BZ22="y",CHAR(34)&amp;"landlo"&amp;CHAR(34)&amp;",","")</f>
        <v/>
      </c>
      <c r="FW22" s="44" t="str">
        <f>IF(CA22="y",CHAR(34)&amp;"eunion"&amp;CHAR(34)&amp;",","")</f>
        <v/>
      </c>
      <c r="FY22" s="44" t="str">
        <f>IFERROR(IF(SEARCH("Arabic",CB22)&gt;0,CHAR(34)&amp;"arabic"&amp;CHAR(34)&amp;",",""),"")</f>
        <v/>
      </c>
      <c r="FZ22" s="44" t="str">
        <f>IFERROR(IF(SEARCH("English",CB22)&gt;0,CHAR(34)&amp;"englis"&amp;CHAR(34)&amp;",",""),"")</f>
        <v/>
      </c>
      <c r="GA22" s="44" t="str">
        <f>IFERROR(IF(SEARCH("French",CB22)&gt;0,CHAR(34)&amp;"french"&amp;CHAR(34)&amp;",",""),"")</f>
        <v/>
      </c>
      <c r="GB22" s="44" t="str">
        <f>IFERROR(IF(SEARCH("Spanish",CB22)&gt;0,CHAR(34)&amp;"spanis"&amp;CHAR(34)&amp;",",""),"")</f>
        <v/>
      </c>
      <c r="GE22" s="44" t="str">
        <f>IFERROR(IF(SEARCH("Dutch",CB22)&gt;0,CHAR(34)&amp;"dutchs"&amp;CHAR(34)&amp;",",""),"")</f>
        <v/>
      </c>
      <c r="GF22" s="44" t="str">
        <f>IFERROR(IF(SEARCH("Historical",AU22)&gt;0,CHAR(34)&amp;"histor"&amp;CHAR(34)&amp;",",""),"")</f>
        <v/>
      </c>
      <c r="GG22" s="44" t="str">
        <f>IF(BU22="y",CHAR(34)&amp;"unjack"&amp;CHAR(34)&amp;",","")</f>
        <v/>
      </c>
      <c r="GH22" s="44" t="str">
        <f>IF(CD22=1,CHAR(34)&amp;"southc"&amp;CHAR(34)&amp;",","")</f>
        <v/>
      </c>
      <c r="GI22" s="44" t="str">
        <f>IF(CE22=1,CHAR(34)&amp;"hasmap"&amp;CHAR(34)&amp;",","")</f>
        <v/>
      </c>
      <c r="GJ22" s="44" t="str">
        <f>IF(CP22="y",CHAR(34)&amp;CP$1&amp;CHAR(34)&amp;",","")</f>
        <v>"NoStar",</v>
      </c>
      <c r="GK22" s="44" t="str">
        <f>IF(GJ22="",CHAR(34)&amp;"HasSta"&amp;CHAR(34)&amp;",","")</f>
        <v/>
      </c>
      <c r="GL22" s="44" t="str">
        <f>IF(CQ22="y",CHAR(34)&amp;CQ$1&amp;CHAR(34)&amp;",","")</f>
        <v/>
      </c>
      <c r="GM22" s="44" t="str">
        <f>IF(CR22="y",CHAR(34)&amp;CR$1&amp;CHAR(34)&amp;",","")</f>
        <v/>
      </c>
      <c r="GN22" s="44" t="str">
        <f>IF(CS22="y",CHAR(34)&amp;CS$1&amp;CHAR(34)&amp;",","")</f>
        <v/>
      </c>
      <c r="GP22" s="44" t="str">
        <f>CHAR(34)&amp;AU22&amp;CHAR(34)</f>
        <v>"Civil flag"</v>
      </c>
      <c r="GS22" s="44" t="str">
        <f>SUBSTITUTE("["&amp;_xlfn.CONCAT(CW22:GN22)&amp;"]",",]","]")</f>
        <v>["4Color","words2","lets14","startP","year00","NoBand","Plants","Center","NO_BLU","NO_BLA","myrWHI","NoStar"]</v>
      </c>
      <c r="GT22" s="44" t="str">
        <f>IF(BL22&lt;&gt;"",CHAR(34)&amp;"cl_"&amp;BL22&amp;CHAR(34)&amp;",","")</f>
        <v/>
      </c>
      <c r="GU22" s="44" t="str">
        <f>IF(BM22&lt;&gt;"",CHAR(34)&amp;"cl_"&amp;BM22&amp;CHAR(34)&amp;",","")</f>
        <v/>
      </c>
      <c r="GV22" s="44" t="str">
        <f>IF(BN22&lt;&gt;"",CHAR(34)&amp;"cl_"&amp;BN22&amp;CHAR(34)&amp;",","")</f>
        <v>"cl_GRE",</v>
      </c>
      <c r="GW22" s="44" t="str">
        <f>IF(BO22&lt;&gt;"",CHAR(34)&amp;"cl_"&amp;BO22&amp;CHAR(34)&amp;",","")</f>
        <v>"cl_RED",</v>
      </c>
      <c r="GX22" s="44" t="str">
        <f>IF(BP22&lt;&gt;"",CHAR(34)&amp;"cl_"&amp;BP22&amp;CHAR(34)&amp;",","")</f>
        <v>"cl_YEL",</v>
      </c>
      <c r="GY22" s="44" t="str">
        <f>IF(BQ22&lt;&gt;"",CHAR(34)&amp;"cl_"&amp;BQ22&amp;CHAR(34)&amp;",","")</f>
        <v/>
      </c>
      <c r="GZ22" s="44" t="str">
        <f>IF(BR22&lt;&gt;"",CHAR(34)&amp;"cl_"&amp;BR22&amp;CHAR(34)&amp;",","")</f>
        <v/>
      </c>
      <c r="HA22" s="44" t="str">
        <f>IF(BS22&lt;&gt;"",CHAR(34)&amp;"cl_"&amp;BS22&amp;CHAR(34)&amp;",","")</f>
        <v/>
      </c>
      <c r="HB22" s="44" t="str">
        <f>IF(BT22&lt;&gt;"",CHAR(34)&amp;"cl_"&amp;BT22&amp;CHAR(34)&amp;",","")</f>
        <v>"cl_WHI",</v>
      </c>
      <c r="HC22" s="44" t="str">
        <f>SUBSTITUTE("["&amp;_xlfn.CONCAT(GT22:HB22)&amp;"]",",]","]")</f>
        <v>["cl_GRE","cl_RED","cl_YEL","cl_WHI"]</v>
      </c>
      <c r="HE22" s="64"/>
      <c r="HF22" s="65" t="str">
        <f>"{couname:"&amp;CT22&amp;(IF(HK22&lt;&gt;"",",subtype:"&amp;CHAR(34)&amp;HK22&amp;CHAR(34),""))&amp;",year:"&amp;HJ22&amp;",region:"&amp;CU22&amp;",Colors:"&amp;HC22&amp;",Items:"&amp;GS22&amp;",Flag:"&amp;CV22&amp;",HDFlag:"&amp;CHAR(34)&amp;E22&amp;CHAR(34)&amp;",type:"&amp;GP22&amp;", describe: "&amp;HH22&amp;", isnew:"&amp;CHAR(34)&amp;F22&amp;CHAR(34)&amp;", links: "&amp;HL22&amp;"},"</f>
        <v>{couname:"[BOL] Patujú Florette",year:"2019",region:"rgn_South America",Colors:["cl_GRE","cl_RED","cl_YEL","cl_WHI"],Items:["4Color","words2","lets14","startP","year00","NoBand","Plants","Center","NO_BLU","NO_BLA","myrWHI","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isnew:"www", links: "https://en.wikipedia.org/wiki/Flag_of_the_patuj%C3%BA_flower"},</v>
      </c>
      <c r="HG22" s="66" t="str">
        <f>"{couname:"&amp;CT22&amp;(IF(HK22&lt;&gt;"",",subtype:"&amp;CHAR(34)&amp;HK22&amp;CHAR(34),""))&amp;",year:"&amp;HJ22&amp;",region:"&amp;CU22&amp;",Colors:"&amp;HC22&amp;",Items:"&amp;GS22&amp;",Flag:"&amp;CV22&amp;",HDFlag:"&amp;CHAR(34)&amp;E22&amp;CHAR(34)&amp;",type:"&amp;GP22&amp;", describe: "&amp;HI22&amp;", links: "&amp;HL22&amp;"},"</f>
        <v>{couname:"[BOL] Patujú Florette",year:"2019",region:"rgn_South America",Colors:["cl_GRE","cl_RED","cl_YEL","cl_WHI"],Items:["4Color","words2","lets14","startP","year00","NoBand","Plants","Center","NO_BLU","NO_BLA","myrWHI","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links: "https://en.wikipedia.org/wiki/Flag_of_the_patuj%C3%BA_flower"},</v>
      </c>
      <c r="HH22" s="44" t="str">
        <f>IF(P22&lt;&gt;"",CHAR(34)&amp;"\n"&amp;P22&amp;CHAR(34),CHAR(34)&amp;CHAR(34))</f>
        <v>"\nThe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v>
      </c>
      <c r="HI22" s="44" t="str">
        <f>IF(J22=0,CHAR(34)&amp;CHAR(34),HH22)</f>
        <v>"\nThe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v>
      </c>
      <c r="HJ22" s="44" t="str">
        <f>CHAR(34)&amp;O22&amp;CHAR(34)</f>
        <v>"2019"</v>
      </c>
      <c r="HL22" s="44" t="str">
        <f>CHAR(34)&amp;I22&amp;CHAR(34)</f>
        <v>"https://en.wikipedia.org/wiki/Flag_of_the_patuj%C3%BA_flower"</v>
      </c>
      <c r="HM22" s="65"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"&amp;HH22&amp;", "&amp;CHAR(34)&amp;"isnew"&amp;CHAR(34)&amp;": "&amp;CHAR(34)&amp;F22&amp;CHAR(34)&amp;", "&amp;CHAR(34)&amp;"links"&amp;CHAR(34)&amp;": "&amp;HL22&amp;"},"</f>
        <v>{"couname":"[BOL] Patujú Florette","year":"2019","region":"rgn_South America","Colors":["cl_GRE","cl_RED","cl_YEL","cl_WHI"],"Items":["4Color","words2","lets14","startP","year00","NoBand","Plants","Center","NO_BLU","NO_BLA","myrWHI","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 "www", "links": "https://en.wikipedia.org/wiki/Flag_of_the_patuj%C3%BA_flower"},</v>
      </c>
      <c r="HN22" s="67"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"&amp;HI22&amp;", "&amp;CHAR(34)&amp;"isnew"&amp;CHAR(34)&amp;": "&amp;CHAR(34)&amp;F22&amp;CHAR(34)&amp;", "&amp;CHAR(34)&amp;"links"&amp;CHAR(34)&amp;": "&amp;HL22&amp;"},"</f>
        <v>{"couname":"[BOL] Patujú Florette","year":"2019","region":"rgn_South America","Colors":["cl_GRE","cl_RED","cl_YEL","cl_WHI"],"Items":["4Color","words2","lets14","startP","year00","NoBand","Plants","Center","NO_BLU","NO_BLA","myrWHI","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 "www", "links": "https://en.wikipedia.org/wiki/Flag_of_the_patuj%C3%BA_flower"},</v>
      </c>
      <c r="HO22" s="71">
        <v>45653</v>
      </c>
      <c r="HP22" s="44" t="str" cm="1">
        <f t="array" ref="HP22">IF(_xlfn.TEXTJOIN(", ", TRUE, IF(ISNUMBER(SEARCH("BLA", BL22:BT22)), COLUMN(BL22:BT22) - COLUMN(BL22) + 1, ""))&lt;&gt;"","BLA","")</f>
        <v/>
      </c>
      <c r="HQ22" s="44" t="str" cm="1">
        <f t="array" ref="HQ22">IF(_xlfn.TEXTJOIN(", ", TRUE, IF(ISNUMBER(SEARCH("BLU", BL22:BT22)), COLUMN(BL22:BT22) - COLUMN(BL22) + 1, ""))&lt;&gt;"","BLU","")</f>
        <v/>
      </c>
      <c r="HR22" s="44" t="str" cm="1">
        <f t="array" ref="HR22">IF(_xlfn.TEXTJOIN(", ", TRUE, IF(ISNUMBER(SEARCH("GRE", BL22:BT22)), COLUMN(BL22:BT22) - COLUMN(BL22) + 1, ""))&lt;&gt;"","GRE","")</f>
        <v>GRE</v>
      </c>
      <c r="HS22" s="44" t="str" cm="1">
        <f t="array" ref="HS22">IF(_xlfn.TEXTJOIN(", ", TRUE, IF(ISNUMBER(SEARCH("RED", BL22:BT22)), COLUMN(BL22:BT22) - COLUMN(BL22) + 1, ""))&lt;&gt;"","RED","")</f>
        <v>RED</v>
      </c>
      <c r="HT22" s="44" t="str" cm="1">
        <f t="array" ref="HT22">IF(_xlfn.TEXTJOIN(", ", TRUE, IF(ISNUMBER(SEARCH("YEL", BL22:BT22)), COLUMN(BL22:BT22) - COLUMN(BL22) + 1, ""))&lt;&gt;"","YEL","")</f>
        <v>YEL</v>
      </c>
      <c r="HU22" s="44" t="str" cm="1">
        <f t="array" ref="HU22">IF(_xlfn.TEXTJOIN(", ", TRUE, IF(ISNUMBER(SEARCH("ORA", BL22:BT22)), COLUMN(BL22:BT22) - COLUMN(BL22) + 1, ""))&lt;&gt;"","ORA","")</f>
        <v/>
      </c>
      <c r="HV22" s="44" t="str" cm="1">
        <f t="array" ref="HV22">IF(_xlfn.TEXTJOIN(", ", TRUE, IF(ISNUMBER(SEARCH("BRO", BL22:BT22)), COLUMN(BL22:BT22) - COLUMN(BL22) + 1, ""))&lt;&gt;"","BRO","")</f>
        <v/>
      </c>
      <c r="HW22" s="44" t="str" cm="1">
        <f t="array" ref="HW22">IF(_xlfn.TEXTJOIN(", ", TRUE, IF(ISNUMBER(SEARCH("PUR", BL22:BT22)), COLUMN(BL22:BT22) - COLUMN(BL22) + 1, ""))&lt;&gt;"","PUR","")</f>
        <v/>
      </c>
      <c r="HX22" s="44" t="str" cm="1">
        <f t="array" ref="HX22">IF(_xlfn.TEXTJOIN(", ", TRUE, IF(ISNUMBER(SEARCH("WHI", BL22:BT22)), COLUMN(BL22:BT22) - COLUMN(BL22) + 1, ""))&lt;&gt;"","WHI","")</f>
        <v>WHI</v>
      </c>
      <c r="HY22" s="72"/>
      <c r="HZ22" s="72"/>
      <c r="IA22" s="5"/>
      <c r="IB22" s="5"/>
      <c r="IC22" s="68"/>
      <c r="ID22" s="68"/>
      <c r="IE22" s="68"/>
      <c r="IF22" s="68"/>
      <c r="IG22" s="68"/>
      <c r="IH22" s="68"/>
      <c r="II22" s="68"/>
      <c r="IJ22" s="68"/>
      <c r="IK22" s="68"/>
      <c r="IM22" s="42">
        <f>COUNTIF(IC22:IK22,"&gt;0")-CG22</f>
        <v>-4</v>
      </c>
      <c r="IN22" s="69" t="str">
        <f>"http://mkweb.bcgsc.ca/color-summarizer/?url="&amp;D22&amp;"&amp;precision=low&amp;num_clusters="&amp;CG22&amp;"&amp;text=1"</f>
        <v>http://mkweb.bcgsc.ca/color-summarizer/?url=https://upload.wikimedia.org/wikipedia/commons/a/ac/Flag_of_the_Patuj%C3%BA_flower.svg&amp;precision=low&amp;num_clusters=4&amp;text=1</v>
      </c>
      <c r="IO22" s="44" t="str">
        <f>IF(HP22&lt;&gt;"",CHAR(34)&amp;"black"&amp;CHAR(34),"")</f>
        <v/>
      </c>
      <c r="IP22" s="44" t="str">
        <f>IF(HQ22&lt;&gt;"",CHAR(34)&amp;"blue"&amp;CHAR(34),"")</f>
        <v/>
      </c>
      <c r="IQ22" s="44" t="str">
        <f>IF(HR22&lt;&gt;"",CHAR(34)&amp;"green"&amp;CHAR(34),"")</f>
        <v>"green"</v>
      </c>
      <c r="IR22" s="44" t="str">
        <f>IF(HS22&lt;&gt;"",CHAR(34)&amp;"red"&amp;CHAR(34),"")</f>
        <v>"red"</v>
      </c>
      <c r="IS22" s="44" t="str">
        <f>IF(HT22&lt;&gt;"",CHAR(34)&amp;"yellow"&amp;CHAR(34),"")</f>
        <v>"yellow"</v>
      </c>
      <c r="IT22" s="44" t="str">
        <f>IF(HU22&lt;&gt;"",CHAR(34)&amp;"orange"&amp;CHAR(34),"")</f>
        <v/>
      </c>
      <c r="IU22" s="44" t="str">
        <f>IF(HV22&lt;&gt;"",CHAR(34)&amp;"brown"&amp;CHAR(34),"")</f>
        <v/>
      </c>
      <c r="IV22" s="44" t="str">
        <f>IF(HW22&lt;&gt;"",CHAR(34)&amp;"purple"&amp;CHAR(34),"")</f>
        <v/>
      </c>
      <c r="IW22" s="44" t="str">
        <f>IF(HX22&lt;&gt;"",CHAR(34)&amp;"white"&amp;CHAR(34),"")</f>
        <v>"white"</v>
      </c>
      <c r="IX22" s="44" t="str">
        <f>"{"&amp;CHAR(34)&amp;"url"&amp;CHAR(34)&amp;":"&amp;CHAR(34)&amp;IN22&amp;CHAR(34)&amp;","&amp;CHAR(34)&amp;"name"&amp;CHAR(34)&amp;":"&amp;CHAR(34)&amp;A22&amp;CHAR(34)&amp;"},"</f>
        <v>{"url":"http://mkweb.bcgsc.ca/color-summarizer/?url=https://upload.wikimedia.org/wikipedia/commons/a/ac/Flag_of_the_Patuj%C3%BA_flower.svg&amp;precision=low&amp;num_clusters=4&amp;text=1","name":"[BOL] Patujú Florette"},</v>
      </c>
      <c r="IY22" s="44">
        <v>1503</v>
      </c>
    </row>
    <row r="23" spans="1:259" s="44" customFormat="1" ht="38.4" customHeight="1" thickBot="1" x14ac:dyDescent="0.35">
      <c r="A23" s="38" t="s">
        <v>315</v>
      </c>
      <c r="B23" s="83"/>
      <c r="C23" s="39">
        <v>2</v>
      </c>
      <c r="D23" s="70" t="s">
        <v>316</v>
      </c>
      <c r="E23" s="40" t="s">
        <v>317</v>
      </c>
      <c r="F23" s="41" t="s">
        <v>163</v>
      </c>
      <c r="G23" s="42">
        <f>COUNTIF($A$1:$A$8405,A23)</f>
        <v>1</v>
      </c>
      <c r="H23" s="43"/>
      <c r="I23" s="59" t="s">
        <v>318</v>
      </c>
      <c r="J23" s="44" t="str">
        <f>""</f>
        <v/>
      </c>
      <c r="K23" s="45"/>
      <c r="L23" s="46"/>
      <c r="M23" s="46"/>
      <c r="N23" s="47"/>
      <c r="O23" s="74" t="s">
        <v>219</v>
      </c>
      <c r="P23" s="48" t="s">
        <v>319</v>
      </c>
      <c r="Q23" s="73">
        <v>1</v>
      </c>
      <c r="R23" s="49" t="s">
        <v>177</v>
      </c>
      <c r="S23" s="50">
        <v>2</v>
      </c>
      <c r="T23" s="51" t="s">
        <v>165</v>
      </c>
      <c r="U23" s="52" t="s">
        <v>164</v>
      </c>
      <c r="V23" s="52" t="s">
        <v>164</v>
      </c>
      <c r="W23" s="52" t="s">
        <v>164</v>
      </c>
      <c r="X23" s="52" t="s">
        <v>164</v>
      </c>
      <c r="Y23" s="52" t="s">
        <v>164</v>
      </c>
      <c r="Z23" s="52" t="s">
        <v>164</v>
      </c>
      <c r="AA23" s="52" t="s">
        <v>164</v>
      </c>
      <c r="AB23" s="52" t="s">
        <v>164</v>
      </c>
      <c r="AC23" s="52" t="s">
        <v>164</v>
      </c>
      <c r="AD23" s="52" t="s">
        <v>164</v>
      </c>
      <c r="AE23" s="52" t="s">
        <v>164</v>
      </c>
      <c r="AF23" s="53" t="s">
        <v>164</v>
      </c>
      <c r="AG23" s="53" t="s">
        <v>164</v>
      </c>
      <c r="AH23" s="53" t="s">
        <v>164</v>
      </c>
      <c r="AI23" s="53" t="s">
        <v>164</v>
      </c>
      <c r="AJ23" s="53" t="s">
        <v>164</v>
      </c>
      <c r="AK23" s="53" t="s">
        <v>164</v>
      </c>
      <c r="AL23" s="53" t="s">
        <v>164</v>
      </c>
      <c r="AM23" s="53" t="s">
        <v>164</v>
      </c>
      <c r="AN23" s="53" t="s">
        <v>164</v>
      </c>
      <c r="AO23" s="53" t="s">
        <v>164</v>
      </c>
      <c r="AP23" s="53" t="s">
        <v>164</v>
      </c>
      <c r="AQ23" s="53" t="s">
        <v>164</v>
      </c>
      <c r="AR23" s="53" t="s">
        <v>164</v>
      </c>
      <c r="AS23" s="53" t="s">
        <v>164</v>
      </c>
      <c r="AT23" s="54">
        <v>1</v>
      </c>
      <c r="AU23" s="53" t="s">
        <v>308</v>
      </c>
      <c r="AV23" s="53" t="str">
        <f>IF(LEFT(A23,1)="[",LEFT(A23,5)&amp;AU23&amp;A23,"")</f>
        <v>[BRA]State[BRA] Acre</v>
      </c>
      <c r="AW23" s="53" t="str">
        <f>C23&amp;A23</f>
        <v>2[BRA] Acre</v>
      </c>
      <c r="AX23" s="55"/>
      <c r="AY23" s="55"/>
      <c r="AZ23" s="56" t="s">
        <v>154</v>
      </c>
      <c r="BA23" s="56"/>
      <c r="BB23" s="56"/>
      <c r="BC23" s="57"/>
      <c r="BD23" s="58" t="s">
        <v>153</v>
      </c>
      <c r="BE23" s="59"/>
      <c r="BF23" s="58" t="s">
        <v>155</v>
      </c>
      <c r="BG23" s="58"/>
      <c r="BH23" s="58" t="s">
        <v>153</v>
      </c>
      <c r="BI23" s="58"/>
      <c r="BJ23" s="58"/>
      <c r="BK23" s="59"/>
      <c r="BL23" s="58" t="s">
        <v>155</v>
      </c>
      <c r="BM23" s="58" t="s">
        <v>153</v>
      </c>
      <c r="BN23" s="58" t="s">
        <v>154</v>
      </c>
      <c r="BO23" s="58"/>
      <c r="BP23" s="58"/>
      <c r="BQ23" s="58"/>
      <c r="BR23" s="58"/>
      <c r="BS23" s="58"/>
      <c r="BT23" s="58"/>
      <c r="BU23" s="60"/>
      <c r="BV23" s="61"/>
      <c r="BW23" s="61">
        <v>0</v>
      </c>
      <c r="BX23" s="59"/>
      <c r="BY23" s="44" t="s">
        <v>165</v>
      </c>
      <c r="CB23" s="5"/>
      <c r="CC23" s="5"/>
      <c r="CD23" s="62">
        <v>0</v>
      </c>
      <c r="CE23" s="62">
        <v>0</v>
      </c>
      <c r="CF23" s="62" t="e">
        <f>COUNTIF([1]Sheet7!$B$2:'[1]Sheet7'!$B$100,Main!#REF!)</f>
        <v>#REF!</v>
      </c>
      <c r="CG23" s="75" cm="1">
        <f t="array" ref="CG23">SUMPRODUCT(--(LEN(TRIM(BL23:BT23))&gt;0))</f>
        <v>3</v>
      </c>
      <c r="CH23" s="53" t="str">
        <f>IF(CG23=2,"y","n")</f>
        <v>n</v>
      </c>
      <c r="CI23" s="53" t="str">
        <f>IF(CG23=3,"y","n")</f>
        <v>y</v>
      </c>
      <c r="CJ23" s="53" t="str">
        <f>IF(CG23=4,"y","n")</f>
        <v>n</v>
      </c>
      <c r="CK23" s="53" t="str">
        <f>IF(CG23&gt;4,"y","n")</f>
        <v>n</v>
      </c>
      <c r="CL23" s="53" t="str">
        <f>IF(S23=0,"y","n")</f>
        <v>n</v>
      </c>
      <c r="CM23" s="53" t="str">
        <f>IF(S23=2,"y","n")</f>
        <v>y</v>
      </c>
      <c r="CN23" s="53" t="str">
        <f>IF(S23=3,"y","n")</f>
        <v>n</v>
      </c>
      <c r="CO23" s="53" t="str">
        <f>IF(S23&gt;=4,"y","n")</f>
        <v>n</v>
      </c>
      <c r="CP23" s="53" t="str">
        <f>IF(AT23=0,"y","n")</f>
        <v>n</v>
      </c>
      <c r="CQ23" s="53" t="str">
        <f>IF(AT23=1,"y","n")</f>
        <v>y</v>
      </c>
      <c r="CR23" s="53" t="str">
        <f>IF(AT23=2,"y","n")</f>
        <v>n</v>
      </c>
      <c r="CS23" s="53" t="str">
        <f>IF(AT23&gt;=3,"y","n")</f>
        <v>n</v>
      </c>
      <c r="CT23" s="38" t="str">
        <f>CHAR(34)&amp;A23&amp;CHAR(34)</f>
        <v>"[BRA] Acre"</v>
      </c>
      <c r="CU23" s="63" t="str">
        <f>CHAR(34)&amp;"rgn_"&amp;R23&amp;CHAR(34)</f>
        <v>"rgn_South America"</v>
      </c>
      <c r="CV23" s="44" t="str">
        <f>CHAR(34)&amp;D23&amp;CHAR(34)</f>
        <v>"https://upload.wikimedia.org/wikipedia/commons/thumb/4/4c/Bandeira_do_Acre.svg/640px-Bandeira_do_Acre.svg.png"</v>
      </c>
      <c r="CW23" s="44" t="str">
        <f>IF(CH23="y",CHAR(34)&amp;CH$1&amp;CHAR(34)&amp;",","")</f>
        <v/>
      </c>
      <c r="CX23" s="44" t="str">
        <f>IF(CI23="y",CHAR(34)&amp;CI$1&amp;CHAR(34)&amp;",","")</f>
        <v>"3Color",</v>
      </c>
      <c r="CY23" s="44" t="str">
        <f>IF(CJ23="y",CHAR(34)&amp;CJ$1&amp;CHAR(34)&amp;",","")</f>
        <v/>
      </c>
      <c r="CZ23" s="44" t="str">
        <f>IF(CK23="y",CHAR(34)&amp;CK$1&amp;CHAR(34)&amp;",","")</f>
        <v/>
      </c>
      <c r="DA23" s="44" t="str">
        <f>IF(Q23&gt;1,CHAR(34)&amp;"words2"&amp;CHAR(34)&amp;",","")</f>
        <v/>
      </c>
      <c r="DB23" s="44" t="str">
        <f>IF(Q23&gt;2,CHAR(34)&amp;"words3"&amp;CHAR(34)&amp;",","")</f>
        <v/>
      </c>
      <c r="DC23" s="44" t="str">
        <f>IF(Q23=2,CHAR(34)&amp;"exact2"&amp;CHAR(34)&amp;",","")</f>
        <v/>
      </c>
      <c r="DD23" s="44" t="str">
        <f>IF(LEN(CHAR(34)&amp;"lets"&amp;LEN(SUBSTITUTE(SUBSTITUTE(IFERROR(TRIM(SUBSTITUTE(SUBSTITUTE(SUBSTITUTE(IFERROR(TRIM(SUBSTITUTE(A23,MID(A23,FIND("(",A23),FIND(")",A23)-FIND("(",A23)+1),"")),A23),"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",""),"-",""))&amp;CHAR(34)&amp;",")=9,CHAR(34)&amp;"lets"&amp;LEN(SUBSTITUTE(SUBSTITUTE(IFERROR(TRIM(SUBSTITUTE(SUBSTITUTE(SUBSTITUTE(IFERROR(TRIM(SUBSTITUTE(A23,MID(A23,FIND("(",A23),FIND(")",A23)-FIND("(",A23)+1),"")),A23),"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",""),"-",""))&amp;CHAR(34)&amp;",",CHAR(34)&amp;"lets0"&amp;LEN(SUBSTITUTE(SUBSTITUTE(IFERROR(TRIM(SUBSTITUTE(SUBSTITUTE(SUBSTITUTE(IFERROR(TRIM(SUBSTITUTE(A23,MID(A23,FIND("(",A23),FIND(")",A23)-FIND("(",A23)+1),"")),A23),"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f>
        <v>"lets04",</v>
      </c>
      <c r="DE23" s="44" t="str">
        <f>IFERROR(CHAR(34)&amp;"start"&amp;LEFT(TRIM(SUBSTITUTE(SUBSTITUTE(TRIM(SUBSTITUTE(SUBSTITUTE(A23, MID(A23, FIND("[", A23), FIND("]", A23) - FIND("[", A23) + 1), ""), "  ", " ")), MID(TRIM(SUBSTITUTE(SUBSTITUTE(A23, MID(A23, FIND("[", A23), FIND("]", A23) - FIND("[", A23) + 1), ""), "  ", " ")), FIND("[", TRIM(SUBSTITUTE(SUBSTITUTE(A23, MID(A23, FIND("[", A23), FIND("]", A23) - FIND("[", A23) + 1), ""), "  ", " "))), FIND("]", TRIM(SUBSTITUTE(SUBSTITUTE(A23, MID(A23, FIND("[", A23), FIND("]", A23) - FIND("[", A23) + 1), ""), "  ", " "))) - FIND("[", TRIM(SUBSTITUTE(SUBSTITUTE(A23, MID(A23, FIND("[", A23), FIND("]", A23) - FIND("[", A23) + 1), ""), "  ", " "))) + 1), ""), "  ", " ")),1)&amp;CHAR(34)&amp;",",CHAR(34)&amp;"start"&amp;IFERROR(LEFT(SUBSTITUTE(A23,"["&amp;MID(A23,FIND("[",A23)+1,FIND("]",A23)-FIND("[",A23)-1)&amp;"] ",""),1),LEFT(A23,1))&amp;CHAR(34)&amp;",")</f>
        <v>"startA",</v>
      </c>
      <c r="DF23" s="44" t="str">
        <f>IFERROR(IF(SEARCH("tan",A23)&gt;0,CHAR(34)&amp;"withtn"&amp;CHAR(34)&amp;",",""),"")</f>
        <v/>
      </c>
      <c r="DG23" s="44" t="str">
        <f>IFERROR(IF(SEARCH("q",A23)&gt;0,CHAR(34)&amp;"with_q"&amp;CHAR(34)&amp;",",""),"")</f>
        <v/>
      </c>
      <c r="DH23" s="44" t="str">
        <f>IFERROR(IF(SEARCH("v",A23)&gt;0,CHAR(34)&amp;"with_v"&amp;CHAR(34)&amp;",",""),"")</f>
        <v/>
      </c>
      <c r="DI23" s="44" t="str">
        <f>IFERROR(IF(SEARCH("w",A23)&gt;0,CHAR(34)&amp;"with_w"&amp;CHAR(34)&amp;",",""),"")</f>
        <v/>
      </c>
      <c r="DJ23" s="44" t="str">
        <f>IFERROR(IF(SEARCH("y",A23)&gt;0,CHAR(34)&amp;"with_y"&amp;CHAR(34)&amp;",",""),"")</f>
        <v/>
      </c>
      <c r="DK23" s="44" t="str">
        <f>IFERROR(IF(SEARCH("z",A23)&gt;0,CHAR(34)&amp;"with_z"&amp;CHAR(34)&amp;",",""),"")</f>
        <v/>
      </c>
      <c r="DL23" s="44" t="str">
        <f>IF(CG23=2, CHAR(34) &amp; _xlfn.TEXTJOIN("", TRUE, _xlfn._xlws.SORT(HP23:HX23)) &amp; CHAR(34) &amp; ",", "")</f>
        <v/>
      </c>
      <c r="DM23" s="44" t="str" cm="1">
        <f t="array" ref="DM23">IF(CG23=3,CHAR(34) &amp; _xlfn.TEXTJOIN("", TRUE, RIGHT(HP23:HX23, 2)) &amp; CHAR(34) &amp; ",", "")</f>
        <v>"REEDEL",</v>
      </c>
      <c r="DN23" s="44" t="str">
        <f>IF(AND(ISNUMBER(SEARCH("18", O23)), ISERROR(SEARCH("1918", O23)), ISERROR(SEARCH("2018", O23))), CHAR(34) &amp; "year18" &amp; CHAR(34) &amp; ",", "")</f>
        <v/>
      </c>
      <c r="DO23" s="44" t="str">
        <f>IF(AND(ISNUMBER(SEARCH("19", O23)), ISERROR(SEARCH("1819", O23)),  ISERROR(SEARCH("1219", O23)),ISERROR(SEARCH("1119", O23)),ISERROR(SEARCH("1190", O23)),ISERROR(SEARCH("2019", O23))), CHAR(34) &amp; "year19" &amp; CHAR(34) &amp; ",", "")</f>
        <v>"year19",</v>
      </c>
      <c r="DP23" s="5" t="str">
        <f>IF(AND(ISNUMBER(SEARCH("20", O23)), ISERROR(SEARCH("1920", O23))), CHAR(34)&amp;"year00"&amp;CHAR(34)&amp;",", "")</f>
        <v/>
      </c>
      <c r="DQ23" s="5" t="str">
        <f>IF(CC23="y",CHAR(34)&amp;"soviet"&amp;CHAR(34)&amp;",","")</f>
        <v/>
      </c>
      <c r="DR23" s="5" t="str">
        <f>IF(BY23="y",CHAR(34)&amp;"dgband"&amp;CHAR(34)&amp;",","")</f>
        <v>"dgband",</v>
      </c>
      <c r="DS23" s="5" t="str">
        <f>IF(W23="y",IF(AND(V23="n",BY23&lt;&gt;"y"),CHAR(34)&amp;"allver"&amp;CHAR(34)&amp;",",""),"")</f>
        <v/>
      </c>
      <c r="DT23" s="5" t="str">
        <f>IF(V23="y",IF(AND(W23="n",BY23&lt;&gt;"y"),CHAR(34)&amp;"allhor"&amp;CHAR(34)&amp;",",""),"")</f>
        <v/>
      </c>
      <c r="DU23" s="5" t="str">
        <f>IF(BY23="y",IF(AND(W23="n",V23="n"),CHAR(34)&amp;"alldia"&amp;CHAR(34)&amp;",",""),"")</f>
        <v>"alldia",</v>
      </c>
      <c r="DV23" s="44" t="str">
        <f>IF(IA23&lt;&gt;"",(IF(IA23="y",CHAR(34)&amp;"largec"&amp;CHAR(34)&amp;",",CHAR(34)&amp;"smallc"&amp;CHAR(34)&amp;",")),"")</f>
        <v/>
      </c>
      <c r="DW23" s="44" t="str">
        <f>IF(CL23="y",CHAR(34)&amp;CL$1&amp;CHAR(34)&amp;",","")</f>
        <v/>
      </c>
      <c r="DX23" s="44" t="str">
        <f>IF(CM23="y",CHAR(34)&amp;CM$1&amp;CHAR(34)&amp;",","")</f>
        <v>"2Bands",</v>
      </c>
      <c r="DY23" s="44" t="str">
        <f>IF(CN23="y",CHAR(34)&amp;CN$1&amp;CHAR(34)&amp;",","")</f>
        <v/>
      </c>
      <c r="DZ23" s="44" t="str">
        <f>IF(CO23="y",CHAR(34)&amp;CO$1&amp;CHAR(34)&amp;",","")</f>
        <v/>
      </c>
      <c r="EA23" s="44" t="str">
        <f>IF(T23="y",CHAR(34)&amp;T$1&amp;CHAR(34)&amp;",","")</f>
        <v>"Diagon",</v>
      </c>
      <c r="EB23" s="44" t="str">
        <f>IF(U23="y",CHAR(34)&amp;U$1&amp;CHAR(34)&amp;",","")</f>
        <v/>
      </c>
      <c r="EC23" s="44" t="str">
        <f>IF(V23="y",CHAR(34)&amp;V$1&amp;CHAR(34)&amp;",","")</f>
        <v/>
      </c>
      <c r="ED23" s="44" t="str">
        <f>IF(W23="y",CHAR(34)&amp;W$1&amp;CHAR(34)&amp;",","")</f>
        <v/>
      </c>
      <c r="EE23" s="44" t="str">
        <f>IF(X23="y",CHAR(34)&amp;X$1&amp;CHAR(34)&amp;",","")</f>
        <v/>
      </c>
      <c r="EF23" s="44" t="str">
        <f>IF(AND(Y23&lt;&gt;"n",Y23&lt;&gt;""),CHAR(34)&amp;Y$1&amp;CHAR(34)&amp;",","")</f>
        <v/>
      </c>
      <c r="EG23" s="44" t="str">
        <f>IF(Z23="y",CHAR(34)&amp;Z$1&amp;CHAR(34)&amp;",","")</f>
        <v/>
      </c>
      <c r="EH23" s="44" t="str">
        <f>IF(AA23="y",CHAR(34)&amp;AA$1&amp;CHAR(34)&amp;",","")</f>
        <v/>
      </c>
      <c r="EI23" s="44" t="str">
        <f>IF(AB23="y",CHAR(34)&amp;AB$1&amp;CHAR(34)&amp;",","")</f>
        <v/>
      </c>
      <c r="EJ23" s="44" t="str">
        <f>IF(AC23="y",CHAR(34)&amp;AC$1&amp;CHAR(34)&amp;",","")</f>
        <v/>
      </c>
      <c r="EK23" s="44" t="str">
        <f>IF(AD23="y",CHAR(34)&amp;AD$1&amp;CHAR(34)&amp;",","")</f>
        <v/>
      </c>
      <c r="EL23" s="44" t="str">
        <f>IF(AE23="y",CHAR(34)&amp;AE$1&amp;CHAR(34)&amp;",","")</f>
        <v/>
      </c>
      <c r="EM23" s="44" t="str">
        <f>IF(AF23="y",CHAR(34)&amp;AF$1&amp;CHAR(34)&amp;",","")</f>
        <v/>
      </c>
      <c r="EN23" s="44" t="str">
        <f>IF(AG23="y",CHAR(34)&amp;AG$1&amp;CHAR(34)&amp;",","")</f>
        <v/>
      </c>
      <c r="EO23" s="44" t="str">
        <f>IF(AH23="y",CHAR(34)&amp;AH$1&amp;CHAR(34)&amp;",","")</f>
        <v/>
      </c>
      <c r="EP23" s="44" t="str">
        <f>IF(AI23="y",CHAR(34)&amp;AI$1&amp;CHAR(34)&amp;",","")</f>
        <v/>
      </c>
      <c r="EQ23" s="44" t="str">
        <f>IF(AJ23="y",CHAR(34)&amp;AJ$1&amp;CHAR(34)&amp;",","")</f>
        <v/>
      </c>
      <c r="ER23" s="44" t="str">
        <f>IF(AK23="y",CHAR(34)&amp;AK$1&amp;CHAR(34)&amp;",","")</f>
        <v/>
      </c>
      <c r="ES23" s="44" t="str">
        <f>IF(AL23="y",CHAR(34)&amp;AL$1&amp;CHAR(34)&amp;",","")</f>
        <v/>
      </c>
      <c r="ET23" s="44" t="str">
        <f>IF(AM23="y",CHAR(34)&amp;AM$1&amp;CHAR(34)&amp;",","")</f>
        <v/>
      </c>
      <c r="EU23" s="44" t="str">
        <f>IF(AN23="y",CHAR(34)&amp;AN$1&amp;CHAR(34)&amp;",","")</f>
        <v/>
      </c>
      <c r="EV23" s="44" t="str">
        <f>IF(AO23="y",CHAR(34)&amp;AO$1&amp;CHAR(34)&amp;",","")</f>
        <v/>
      </c>
      <c r="EW23" s="44" t="str">
        <f>IF(AP23="y",CHAR(34)&amp;AP$1&amp;CHAR(34)&amp;",","")</f>
        <v/>
      </c>
      <c r="EX23" s="44" t="str">
        <f>IF(AQ23="y",CHAR(34)&amp;AQ$1&amp;CHAR(34)&amp;",","")</f>
        <v/>
      </c>
      <c r="EY23" s="44" t="str">
        <f>IF(AR23="y",CHAR(34)&amp;AR$1&amp;CHAR(34)&amp;",","")</f>
        <v/>
      </c>
      <c r="EZ23" s="44" t="str">
        <f>IF(AS23="y",CHAR(34)&amp;AS$1&amp;CHAR(34)&amp;",","")</f>
        <v/>
      </c>
      <c r="FA23" s="44" t="str">
        <f>IF(AT23&gt;0,CHAR(34)&amp;"sta"&amp;AZ23&amp;CHAR(34)&amp;",","")</f>
        <v>"staRED",</v>
      </c>
      <c r="FB23" s="44" t="str">
        <f>IF(AND(AT23&gt;0,BA23&lt;&gt;""),CHAR(34)&amp;"sta"&amp;BA23&amp;CHAR(34)&amp;",","")</f>
        <v/>
      </c>
      <c r="FC23" s="44" t="str">
        <f>IF(AND(AT23&gt;0,BB23&lt;&gt;""),CHAR(34)&amp;"sta"&amp;BB23&amp;CHAR(34)&amp;",","")</f>
        <v/>
      </c>
      <c r="FD23" s="44" t="str">
        <f>IF(BV23="n",CHAR(34)&amp;"tcWHYE"&amp;CHAR(34)&amp;",",IF(BV23="y",CHAR(34)&amp;FD$1&amp;CHAR(34)&amp;",",""))</f>
        <v/>
      </c>
      <c r="FE23" s="44" t="str">
        <f>IF(COUNTIF(BL23:BT23,"BLU")=0,CHAR(34)&amp;"NO_BLU"&amp;CHAR(34)&amp;",", "")</f>
        <v>"NO_BLU",</v>
      </c>
      <c r="FF23" s="44" t="str">
        <f>IF(COUNTIF(BL23:BT23,"WHI")=0,CHAR(34)&amp;"NO_WHI"&amp;CHAR(34)&amp;",", "")</f>
        <v>"NO_WHI",</v>
      </c>
      <c r="FG23" s="44" t="str">
        <f>IF(COUNTIF(BL23:BT23,"RED")=0,CHAR(34)&amp;"NO_RED"&amp;CHAR(34)&amp;",", "")</f>
        <v/>
      </c>
      <c r="FH23" s="44" t="str">
        <f>IF(COUNTIF(BL23:BS23,"GRE")=0,CHAR(34)&amp;"NO_GRE"&amp;CHAR(34)&amp;",", "")</f>
        <v/>
      </c>
      <c r="FI23" s="44" t="str">
        <f>IF(COUNTIF(BL23:BT23,"YEL")=0,CHAR(34)&amp;"NO_YEL"&amp;CHAR(34)&amp;",", "")</f>
        <v/>
      </c>
      <c r="FJ23" s="44" t="str">
        <f>IF(COUNTIF(BL23:BT23,"BLA")=0,CHAR(34)&amp;"NO_BLA"&amp;CHAR(34)&amp;",", "")</f>
        <v>"NO_BLA",</v>
      </c>
      <c r="FK23" s="44" t="str">
        <f>IF(AND(FH23&lt;&gt;"",FF23&lt;&gt;""),CHAR(34)&amp;"WHGRNO"&amp;CHAR(34)&amp;",","")</f>
        <v/>
      </c>
      <c r="FL23" s="44" t="str">
        <f>IF(AND(FI23&lt;&gt;"",FF23&lt;&gt;""),CHAR(34)&amp;"WHYENO"&amp;CHAR(34)&amp;",","")</f>
        <v/>
      </c>
      <c r="FM23" s="44" t="str">
        <f>IF(AND(FJ23&lt;&gt;"",FF23&lt;&gt;""),CHAR(34)&amp;"BAWHNO"&amp;CHAR(34)&amp;",","")</f>
        <v>"BAWHNO",</v>
      </c>
      <c r="FN23" s="44" t="str">
        <f>IF(AND(FE23&lt;&gt;"",FF23&lt;&gt;""),CHAR(34)&amp;"BLWHNO"&amp;CHAR(34)&amp;",","")</f>
        <v>"BLWHNO",</v>
      </c>
      <c r="FO23" s="44" t="str">
        <f>IF(AND(FE23&lt;&gt;"",FG23&lt;&gt;""),CHAR(34)&amp;"BLRENO"&amp;CHAR(34)&amp;",","")</f>
        <v/>
      </c>
      <c r="FP23" s="44" t="str">
        <f>IF(AND(FF23&lt;&gt;"",FF23&lt;&gt;""),CHAR(34)&amp;"WHRENO"&amp;CHAR(34)&amp;",","")</f>
        <v>"WHRENO",</v>
      </c>
      <c r="FQ23" s="44" t="str">
        <f>IF(LEN(BF23)=3,CHAR(34)&amp;"001"&amp;BF23&amp;CHAR(34)&amp;",","")</f>
        <v>"001YEL",</v>
      </c>
      <c r="FR23" s="44" t="str">
        <f>IF(LEN(BG23)=3,CHAR(34)&amp;"002"&amp;BG23&amp;CHAR(34)&amp;",","")</f>
        <v/>
      </c>
      <c r="FS23" s="44" t="str">
        <f>IF(LEN(BH23)=3,CHAR(34)&amp;"003"&amp;BH23&amp;CHAR(34)&amp;",","")</f>
        <v>"003GRE",</v>
      </c>
      <c r="FT23" s="44" t="str">
        <f>CHAR(34)&amp;"myr"&amp;BD23&amp;CHAR(34)&amp;","</f>
        <v>"myrGRE",</v>
      </c>
      <c r="FU23" s="44" t="str">
        <f>IF(AY23="y",CHAR(34)&amp;"island"&amp;CHAR(34)&amp;",","")</f>
        <v/>
      </c>
      <c r="FV23" s="44" t="str">
        <f>IF(BZ23="y",CHAR(34)&amp;"landlo"&amp;CHAR(34)&amp;",","")</f>
        <v/>
      </c>
      <c r="FW23" s="44" t="str">
        <f>IF(CA23="y",CHAR(34)&amp;"eunion"&amp;CHAR(34)&amp;",","")</f>
        <v/>
      </c>
      <c r="FX23" s="44" t="str">
        <f>SUBSTITUTE(IFERROR(SEARCH("[",A23),IFERROR(IF(AND(CA23&lt;&gt;"y",SEARCH("Europe",R23)&gt;0),CHAR(34)&amp;"noeuni"&amp;CHAR(34)&amp;",",""),"")),"1","")</f>
        <v/>
      </c>
      <c r="FY23" s="44" t="str">
        <f>IFERROR(IF(SEARCH("Arabic",CB23)&gt;0,CHAR(34)&amp;"arabic"&amp;CHAR(34)&amp;",",""),"")</f>
        <v/>
      </c>
      <c r="FZ23" s="44" t="str">
        <f>IFERROR(IF(SEARCH("English",CB23)&gt;0,CHAR(34)&amp;"englis"&amp;CHAR(34)&amp;",",""),"")</f>
        <v/>
      </c>
      <c r="GA23" s="44" t="str">
        <f>IFERROR(IF(SEARCH("French",CB23)&gt;0,CHAR(34)&amp;"french"&amp;CHAR(34)&amp;",",""),"")</f>
        <v/>
      </c>
      <c r="GB23" s="44" t="str">
        <f>IFERROR(IF(SEARCH("Spanish",CB23)&gt;0,CHAR(34)&amp;"spanis"&amp;CHAR(34)&amp;",",""),"")</f>
        <v/>
      </c>
      <c r="GC23" s="44" t="str">
        <f>IFERROR(IF(SEARCH("Portuguese",CB23)&gt;0,CHAR(34)&amp;"portug"&amp;CHAR(34)&amp;",",""),"")</f>
        <v/>
      </c>
      <c r="GD23" s="44" t="str">
        <f>IFERROR(IF(SEARCH("German",CB23)&gt;0,CHAR(34)&amp;"german"&amp;CHAR(34)&amp;",",""),"")</f>
        <v/>
      </c>
      <c r="GE23" s="44" t="str">
        <f>IFERROR(IF(SEARCH("Dutch",CB23)&gt;0,CHAR(34)&amp;"dutchs"&amp;CHAR(34)&amp;",",""),"")</f>
        <v/>
      </c>
      <c r="GF23" s="44" t="str">
        <f>IFERROR(IF(SEARCH("Historical",AU23)&gt;0,CHAR(34)&amp;"histor"&amp;CHAR(34)&amp;",",""),"")</f>
        <v/>
      </c>
      <c r="GG23" s="44" t="str">
        <f>IF(BU23="y",CHAR(34)&amp;"unjack"&amp;CHAR(34)&amp;",","")</f>
        <v/>
      </c>
      <c r="GH23" s="44" t="str">
        <f>IF(CD23=1,CHAR(34)&amp;"southc"&amp;CHAR(34)&amp;",","")</f>
        <v/>
      </c>
      <c r="GI23" s="44" t="str">
        <f>IF(CE23=1,CHAR(34)&amp;"hasmap"&amp;CHAR(34)&amp;",","")</f>
        <v/>
      </c>
      <c r="GJ23" s="44" t="str">
        <f>IF(CP23="y",CHAR(34)&amp;CP$1&amp;CHAR(34)&amp;",","")</f>
        <v/>
      </c>
      <c r="GK23" s="44" t="str">
        <f>IF(GJ23="",CHAR(34)&amp;"HasSta"&amp;CHAR(34)&amp;",","")</f>
        <v>"HasSta",</v>
      </c>
      <c r="GL23" s="44" t="str">
        <f>IF(CQ23="y",CHAR(34)&amp;CQ$1&amp;CHAR(34)&amp;",","")</f>
        <v>"1Stars",</v>
      </c>
      <c r="GM23" s="44" t="str">
        <f>IF(CR23="y",CHAR(34)&amp;CR$1&amp;CHAR(34)&amp;",","")</f>
        <v/>
      </c>
      <c r="GN23" s="44" t="str">
        <f>IF(CS23="y",CHAR(34)&amp;CS$1&amp;CHAR(34)&amp;",","")</f>
        <v/>
      </c>
      <c r="GP23" s="44" t="str">
        <f>CHAR(34)&amp;AU23&amp;CHAR(34)</f>
        <v>"State"</v>
      </c>
      <c r="GS23" s="44" t="str">
        <f>SUBSTITUTE("["&amp;_xlfn.CONCAT(CW23:GN23)&amp;"]",",]","]")</f>
        <v>["3Color","lets04","startA","REEDEL","year19","dgband","alldia","2Bands","Diagon","staRED","NO_BLU","NO_WHI","NO_BLA","BAWHNO","BLWHNO","WHRENO","001YEL","003GRE","myrGRE","HasSta","1Stars"]</v>
      </c>
      <c r="GT23" s="44" t="str">
        <f>IF(BL23&lt;&gt;"",CHAR(34)&amp;"cl_"&amp;BL23&amp;CHAR(34)&amp;",","")</f>
        <v>"cl_YEL",</v>
      </c>
      <c r="GU23" s="44" t="str">
        <f>IF(BM23&lt;&gt;"",CHAR(34)&amp;"cl_"&amp;BM23&amp;CHAR(34)&amp;",","")</f>
        <v>"cl_GRE",</v>
      </c>
      <c r="GV23" s="44" t="str">
        <f>IF(BN23&lt;&gt;"",CHAR(34)&amp;"cl_"&amp;BN23&amp;CHAR(34)&amp;",","")</f>
        <v>"cl_RED",</v>
      </c>
      <c r="GW23" s="44" t="str">
        <f>IF(BO23&lt;&gt;"",CHAR(34)&amp;"cl_"&amp;BO23&amp;CHAR(34)&amp;",","")</f>
        <v/>
      </c>
      <c r="GX23" s="44" t="str">
        <f>IF(BP23&lt;&gt;"",CHAR(34)&amp;"cl_"&amp;BP23&amp;CHAR(34)&amp;",","")</f>
        <v/>
      </c>
      <c r="GY23" s="44" t="str">
        <f>IF(BQ23&lt;&gt;"",CHAR(34)&amp;"cl_"&amp;BQ23&amp;CHAR(34)&amp;",","")</f>
        <v/>
      </c>
      <c r="GZ23" s="44" t="str">
        <f>IF(BR23&lt;&gt;"",CHAR(34)&amp;"cl_"&amp;BR23&amp;CHAR(34)&amp;",","")</f>
        <v/>
      </c>
      <c r="HA23" s="44" t="str">
        <f>IF(BS23&lt;&gt;"",CHAR(34)&amp;"cl_"&amp;BS23&amp;CHAR(34)&amp;",","")</f>
        <v/>
      </c>
      <c r="HB23" s="44" t="str">
        <f>IF(BT23&lt;&gt;"",CHAR(34)&amp;"cl_"&amp;BT23&amp;CHAR(34)&amp;",","")</f>
        <v/>
      </c>
      <c r="HC23" s="44" t="str">
        <f>SUBSTITUTE("["&amp;_xlfn.CONCAT(GT23:HB23)&amp;"]",",]","]")</f>
        <v>["cl_YEL","cl_GRE","cl_RED"]</v>
      </c>
      <c r="HE23" s="64"/>
      <c r="HF23" s="65" t="str">
        <f>"{couname:"&amp;CT23&amp;(IF(HK23&lt;&gt;"",",subtype:"&amp;CHAR(34)&amp;HK23&amp;CHAR(34),""))&amp;",year:"&amp;HJ23&amp;",region:"&amp;CU23&amp;",Colors:"&amp;HC23&amp;",Items:"&amp;GS23&amp;",Flag:"&amp;CV23&amp;",HDFlag:"&amp;CHAR(34)&amp;E23&amp;CHAR(34)&amp;",type:"&amp;GP23&amp;", describe: "&amp;HH23&amp;", isnew:"&amp;CHAR(34)&amp;F23&amp;CHAR(34)&amp;", links: "&amp;HL23&amp;"},"</f>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links: "https://en.wikipedia.org/wiki/Flag_of_Acre"},</v>
      </c>
      <c r="HG23" s="66" t="str">
        <f>"{couname:"&amp;CT23&amp;(IF(HK23&lt;&gt;"",",subtype:"&amp;CHAR(34)&amp;HK23&amp;CHAR(34),""))&amp;",year:"&amp;HJ23&amp;",region:"&amp;CU23&amp;",Colors:"&amp;HC23&amp;",Items:"&amp;GS23&amp;",Flag:"&amp;CV23&amp;",HDFlag:"&amp;CHAR(34)&amp;E23&amp;CHAR(34)&amp;",type:"&amp;GP23&amp;", describe: "&amp;HI23&amp;", links: "&amp;HL23&amp;"},"</f>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links: "https://en.wikipedia.org/wiki/Flag_of_Acre"},</v>
      </c>
      <c r="HH23" s="44" t="str">
        <f>IF(P23&lt;&gt;"",CHAR(34)&amp;"\n"&amp;P23&amp;CHAR(34),CHAR(34)&amp;CHAR(34))</f>
        <v>"\nThe yellow represents the riches of the earth, the green represents hope, the red star in the upper left, called the Altaneira Star, represents the blood of those who fought for the annexation of the current state of Acre to Brazil. "</v>
      </c>
      <c r="HI23" s="44" t="str">
        <f>IF(J23=0,CHAR(34)&amp;CHAR(34),HH23)</f>
        <v>"\nThe yellow represents the riches of the earth, the green represents hope, the red star in the upper left, called the Altaneira Star, represents the blood of those who fought for the annexation of the current state of Acre to Brazil. "</v>
      </c>
      <c r="HJ23" s="44" t="str">
        <f>CHAR(34)&amp;O23&amp;CHAR(34)</f>
        <v>"1995 "</v>
      </c>
      <c r="HL23" s="44" t="str">
        <f>CHAR(34)&amp;I23&amp;CHAR(34)</f>
        <v>"https://en.wikipedia.org/wiki/Flag_of_Acre"</v>
      </c>
      <c r="HM23" s="65"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"&amp;HH23&amp;", "&amp;CHAR(34)&amp;"isnew"&amp;CHAR(34)&amp;": "&amp;CHAR(34)&amp;F23&amp;CHAR(34)&amp;", "&amp;CHAR(34)&amp;"links"&amp;CHAR(34)&amp;": "&amp;HL23&amp;"},"</f>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 "links": "https://en.wikipedia.org/wiki/Flag_of_Acre"},</v>
      </c>
      <c r="HN23" s="67"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"&amp;HI23&amp;", "&amp;CHAR(34)&amp;"isnew"&amp;CHAR(34)&amp;": "&amp;CHAR(34)&amp;F23&amp;CHAR(34)&amp;", "&amp;CHAR(34)&amp;"links"&amp;CHAR(34)&amp;": "&amp;HL23&amp;"},"</f>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 "links": "https://en.wikipedia.org/wiki/Flag_of_Acre"},</v>
      </c>
      <c r="HO23" s="71"/>
      <c r="HP23" s="44" t="str" cm="1">
        <f t="array" ref="HP23">IF(_xlfn.TEXTJOIN(", ", TRUE, IF(ISNUMBER(SEARCH("BLA", BL23:BT23)), COLUMN(BL23:BT23) - COLUMN(BL23) + 1, ""))&lt;&gt;"","BLA","")</f>
        <v/>
      </c>
      <c r="HQ23" s="44" t="str" cm="1">
        <f t="array" ref="HQ23">IF(_xlfn.TEXTJOIN(", ", TRUE, IF(ISNUMBER(SEARCH("BLU", BL23:BT23)), COLUMN(BL23:BT23) - COLUMN(BL23) + 1, ""))&lt;&gt;"","BLU","")</f>
        <v/>
      </c>
      <c r="HR23" s="44" t="str" cm="1">
        <f t="array" ref="HR23">IF(_xlfn.TEXTJOIN(", ", TRUE, IF(ISNUMBER(SEARCH("GRE", BL23:BT23)), COLUMN(BL23:BT23) - COLUMN(BL23) + 1, ""))&lt;&gt;"","GRE","")</f>
        <v>GRE</v>
      </c>
      <c r="HS23" s="44" t="str" cm="1">
        <f t="array" ref="HS23">IF(_xlfn.TEXTJOIN(", ", TRUE, IF(ISNUMBER(SEARCH("RED", BL23:BT23)), COLUMN(BL23:BT23) - COLUMN(BL23) + 1, ""))&lt;&gt;"","RED","")</f>
        <v>RED</v>
      </c>
      <c r="HT23" s="44" t="str" cm="1">
        <f t="array" ref="HT23">IF(_xlfn.TEXTJOIN(", ", TRUE, IF(ISNUMBER(SEARCH("YEL", BL23:BT23)), COLUMN(BL23:BT23) - COLUMN(BL23) + 1, ""))&lt;&gt;"","YEL","")</f>
        <v>YEL</v>
      </c>
      <c r="HU23" s="44" t="str" cm="1">
        <f t="array" ref="HU23">IF(_xlfn.TEXTJOIN(", ", TRUE, IF(ISNUMBER(SEARCH("ORA", BL23:BT23)), COLUMN(BL23:BT23) - COLUMN(BL23) + 1, ""))&lt;&gt;"","ORA","")</f>
        <v/>
      </c>
      <c r="HV23" s="44" t="str" cm="1">
        <f t="array" ref="HV23">IF(_xlfn.TEXTJOIN(", ", TRUE, IF(ISNUMBER(SEARCH("BRO", BL23:BT23)), COLUMN(BL23:BT23) - COLUMN(BL23) + 1, ""))&lt;&gt;"","BRO","")</f>
        <v/>
      </c>
      <c r="HW23" s="44" t="str" cm="1">
        <f t="array" ref="HW23">IF(_xlfn.TEXTJOIN(", ", TRUE, IF(ISNUMBER(SEARCH("PUR", BL23:BT23)), COLUMN(BL23:BT23) - COLUMN(BL23) + 1, ""))&lt;&gt;"","PUR","")</f>
        <v/>
      </c>
      <c r="HX23" s="44" t="str" cm="1">
        <f t="array" ref="HX23">IF(_xlfn.TEXTJOIN(", ", TRUE, IF(ISNUMBER(SEARCH("WHI", BL23:BT23)), COLUMN(BL23:BT23) - COLUMN(BL23) + 1, ""))&lt;&gt;"","WHI","")</f>
        <v/>
      </c>
      <c r="HY23" s="72"/>
      <c r="HZ23" s="72"/>
      <c r="IA23" s="5"/>
      <c r="IB23" s="5"/>
      <c r="IC23" s="68"/>
      <c r="ID23" s="68"/>
      <c r="IE23" s="68"/>
      <c r="IF23" s="68"/>
      <c r="IG23" s="68"/>
      <c r="IH23" s="68"/>
      <c r="II23" s="68"/>
      <c r="IJ23" s="68"/>
      <c r="IK23" s="68"/>
      <c r="IL23" s="44">
        <f>SUM(IC23:IK23)</f>
        <v>0</v>
      </c>
      <c r="IM23" s="42">
        <f>COUNTIF(IC23:IK23,"&gt;0")-CG23</f>
        <v>-3</v>
      </c>
      <c r="IN23" s="69" t="str">
        <f>"http://mkweb.bcgsc.ca/color-summarizer/?url="&amp;D23&amp;"&amp;precision=low&amp;num_clusters="&amp;CG23&amp;"&amp;text=1"</f>
        <v>http://mkweb.bcgsc.ca/color-summarizer/?url=https://upload.wikimedia.org/wikipedia/commons/thumb/4/4c/Bandeira_do_Acre.svg/640px-Bandeira_do_Acre.svg.png&amp;precision=low&amp;num_clusters=3&amp;text=1</v>
      </c>
      <c r="IO23" s="44" t="str">
        <f>IF(HP23&lt;&gt;"",CHAR(34)&amp;"black"&amp;CHAR(34),"")</f>
        <v/>
      </c>
      <c r="IP23" s="44" t="str">
        <f>IF(HQ23&lt;&gt;"",CHAR(34)&amp;"blue"&amp;CHAR(34),"")</f>
        <v/>
      </c>
      <c r="IQ23" s="44" t="str">
        <f>IF(HR23&lt;&gt;"",CHAR(34)&amp;"green"&amp;CHAR(34),"")</f>
        <v>"green"</v>
      </c>
      <c r="IR23" s="44" t="str">
        <f>IF(HS23&lt;&gt;"",CHAR(34)&amp;"red"&amp;CHAR(34),"")</f>
        <v>"red"</v>
      </c>
      <c r="IS23" s="44" t="str">
        <f>IF(HT23&lt;&gt;"",CHAR(34)&amp;"yellow"&amp;CHAR(34),"")</f>
        <v>"yellow"</v>
      </c>
      <c r="IT23" s="44" t="str">
        <f>IF(HU23&lt;&gt;"",CHAR(34)&amp;"orange"&amp;CHAR(34),"")</f>
        <v/>
      </c>
      <c r="IU23" s="44" t="str">
        <f>IF(HV23&lt;&gt;"",CHAR(34)&amp;"brown"&amp;CHAR(34),"")</f>
        <v/>
      </c>
      <c r="IV23" s="44" t="str">
        <f>IF(HW23&lt;&gt;"",CHAR(34)&amp;"purple"&amp;CHAR(34),"")</f>
        <v/>
      </c>
      <c r="IW23" s="44" t="str">
        <f>IF(HX23&lt;&gt;"",CHAR(34)&amp;"white"&amp;CHAR(34),"")</f>
        <v/>
      </c>
      <c r="IX23" s="44" t="str">
        <f>"{"&amp;CHAR(34)&amp;"url"&amp;CHAR(34)&amp;":"&amp;CHAR(34)&amp;IN23&amp;CHAR(34)&amp;","&amp;CHAR(34)&amp;"name"&amp;CHAR(34)&amp;":"&amp;CHAR(34)&amp;A23&amp;CHAR(34)&amp;"},"</f>
        <v>{"url":"http://mkweb.bcgsc.ca/color-summarizer/?url=https://upload.wikimedia.org/wikipedia/commons/thumb/4/4c/Bandeira_do_Acre.svg/640px-Bandeira_do_Acre.svg.png&amp;precision=low&amp;num_clusters=3&amp;text=1","name":"[BRA] Acre"},</v>
      </c>
      <c r="IY23" s="44">
        <v>327</v>
      </c>
    </row>
    <row r="24" spans="1:259" s="44" customFormat="1" ht="38.4" customHeight="1" thickBot="1" x14ac:dyDescent="0.35">
      <c r="A24" s="38" t="s">
        <v>320</v>
      </c>
      <c r="B24" s="83"/>
      <c r="C24" s="39">
        <v>2</v>
      </c>
      <c r="D24" s="70" t="s">
        <v>321</v>
      </c>
      <c r="E24" s="40" t="s">
        <v>322</v>
      </c>
      <c r="F24" s="41" t="s">
        <v>163</v>
      </c>
      <c r="G24" s="42">
        <f>COUNTIF($A$1:$A$8405,A24)</f>
        <v>1</v>
      </c>
      <c r="H24" s="43"/>
      <c r="I24" s="59" t="s">
        <v>323</v>
      </c>
      <c r="J24" s="44" t="str">
        <f>""</f>
        <v/>
      </c>
      <c r="K24" s="45"/>
      <c r="L24" s="46"/>
      <c r="M24" s="46"/>
      <c r="N24" s="47"/>
      <c r="O24" s="74" t="s">
        <v>243</v>
      </c>
      <c r="P24" s="48" t="s">
        <v>324</v>
      </c>
      <c r="Q24" s="73">
        <v>1</v>
      </c>
      <c r="R24" s="49" t="s">
        <v>177</v>
      </c>
      <c r="S24" s="50">
        <v>3</v>
      </c>
      <c r="T24" s="51" t="s">
        <v>164</v>
      </c>
      <c r="U24" s="52" t="s">
        <v>164</v>
      </c>
      <c r="V24" s="52" t="s">
        <v>164</v>
      </c>
      <c r="W24" s="52" t="s">
        <v>165</v>
      </c>
      <c r="X24" s="52" t="s">
        <v>164</v>
      </c>
      <c r="Y24" s="52" t="s">
        <v>325</v>
      </c>
      <c r="Z24" s="52" t="s">
        <v>164</v>
      </c>
      <c r="AA24" s="52" t="s">
        <v>165</v>
      </c>
      <c r="AB24" s="52" t="s">
        <v>164</v>
      </c>
      <c r="AC24" s="52" t="s">
        <v>164</v>
      </c>
      <c r="AD24" s="52" t="s">
        <v>164</v>
      </c>
      <c r="AE24" s="52" t="s">
        <v>164</v>
      </c>
      <c r="AF24" s="53" t="s">
        <v>164</v>
      </c>
      <c r="AG24" s="53" t="s">
        <v>164</v>
      </c>
      <c r="AH24" s="53" t="s">
        <v>165</v>
      </c>
      <c r="AI24" s="53" t="s">
        <v>164</v>
      </c>
      <c r="AJ24" s="53" t="s">
        <v>164</v>
      </c>
      <c r="AK24" s="53" t="s">
        <v>164</v>
      </c>
      <c r="AL24" s="53" t="s">
        <v>165</v>
      </c>
      <c r="AM24" s="53" t="s">
        <v>164</v>
      </c>
      <c r="AN24" s="53" t="s">
        <v>164</v>
      </c>
      <c r="AO24" s="53" t="s">
        <v>165</v>
      </c>
      <c r="AP24" s="53" t="s">
        <v>164</v>
      </c>
      <c r="AQ24" s="53" t="s">
        <v>164</v>
      </c>
      <c r="AR24" s="53" t="s">
        <v>164</v>
      </c>
      <c r="AS24" s="53" t="s">
        <v>165</v>
      </c>
      <c r="AT24" s="54">
        <v>1</v>
      </c>
      <c r="AU24" s="53" t="s">
        <v>308</v>
      </c>
      <c r="AV24" s="53" t="str">
        <f>IF(LEFT(A24,1)="[",LEFT(A24,5)&amp;AU24&amp;A24,"")</f>
        <v>[BRA]State[BRA] Alagoas</v>
      </c>
      <c r="AW24" s="53" t="str">
        <f>C24&amp;A24</f>
        <v>2[BRA] Alagoas</v>
      </c>
      <c r="AX24" s="55"/>
      <c r="AY24" s="55"/>
      <c r="AZ24" s="56" t="s">
        <v>159</v>
      </c>
      <c r="BA24" s="56"/>
      <c r="BB24" s="56"/>
      <c r="BC24" s="57"/>
      <c r="BD24" s="58" t="s">
        <v>167</v>
      </c>
      <c r="BE24" s="59"/>
      <c r="BF24" s="58" t="s">
        <v>154</v>
      </c>
      <c r="BG24" s="58" t="s">
        <v>159</v>
      </c>
      <c r="BH24" s="58" t="s">
        <v>152</v>
      </c>
      <c r="BI24" s="58"/>
      <c r="BJ24" s="58"/>
      <c r="BK24" s="59"/>
      <c r="BL24" s="58" t="s">
        <v>154</v>
      </c>
      <c r="BM24" s="58" t="s">
        <v>159</v>
      </c>
      <c r="BN24" s="58" t="s">
        <v>152</v>
      </c>
      <c r="BO24" s="58" t="s">
        <v>153</v>
      </c>
      <c r="BP24" s="58" t="s">
        <v>155</v>
      </c>
      <c r="BQ24" s="58" t="s">
        <v>151</v>
      </c>
      <c r="BR24" s="58"/>
      <c r="BS24" s="58"/>
      <c r="BT24" s="58"/>
      <c r="BU24" s="60"/>
      <c r="BV24" s="61"/>
      <c r="BW24" s="61">
        <v>0</v>
      </c>
      <c r="BX24" s="59"/>
      <c r="CB24" s="5"/>
      <c r="CC24" s="5"/>
      <c r="CD24" s="62">
        <v>0</v>
      </c>
      <c r="CE24" s="62">
        <v>0</v>
      </c>
      <c r="CF24" s="62" t="e">
        <f>COUNTIF([1]Sheet7!$B$2:'[1]Sheet7'!$B$100,Main!#REF!)</f>
        <v>#REF!</v>
      </c>
      <c r="CG24" s="75" cm="1">
        <f t="array" ref="CG24">SUMPRODUCT(--(LEN(TRIM(BL24:BT24))&gt;0))</f>
        <v>6</v>
      </c>
      <c r="CH24" s="53" t="str">
        <f>IF(CG24=2,"y","n")</f>
        <v>n</v>
      </c>
      <c r="CI24" s="53" t="str">
        <f>IF(CG24=3,"y","n")</f>
        <v>n</v>
      </c>
      <c r="CJ24" s="53" t="str">
        <f>IF(CG24=4,"y","n")</f>
        <v>n</v>
      </c>
      <c r="CK24" s="53" t="str">
        <f>IF(CG24&gt;4,"y","n")</f>
        <v>y</v>
      </c>
      <c r="CL24" s="53" t="str">
        <f>IF(S24=0,"y","n")</f>
        <v>n</v>
      </c>
      <c r="CM24" s="53" t="str">
        <f>IF(S24=2,"y","n")</f>
        <v>n</v>
      </c>
      <c r="CN24" s="53" t="str">
        <f>IF(S24=3,"y","n")</f>
        <v>y</v>
      </c>
      <c r="CO24" s="53" t="str">
        <f>IF(S24&gt;=4,"y","n")</f>
        <v>n</v>
      </c>
      <c r="CP24" s="53" t="str">
        <f>IF(AT24=0,"y","n")</f>
        <v>n</v>
      </c>
      <c r="CQ24" s="53" t="str">
        <f>IF(AT24=1,"y","n")</f>
        <v>y</v>
      </c>
      <c r="CR24" s="53" t="str">
        <f>IF(AT24=2,"y","n")</f>
        <v>n</v>
      </c>
      <c r="CS24" s="53" t="str">
        <f>IF(AT24&gt;=3,"y","n")</f>
        <v>n</v>
      </c>
      <c r="CT24" s="38" t="str">
        <f>CHAR(34)&amp;A24&amp;CHAR(34)</f>
        <v>"[BRA] Alagoas"</v>
      </c>
      <c r="CU24" s="63" t="str">
        <f>CHAR(34)&amp;"rgn_"&amp;R24&amp;CHAR(34)</f>
        <v>"rgn_South America"</v>
      </c>
      <c r="CV24" s="44" t="str">
        <f>CHAR(34)&amp;D24&amp;CHAR(34)</f>
        <v>"https://upload.wikimedia.org/wikipedia/commons/thumb/8/88/Bandeira_de_Alagoas.svg/640px-Bandeira_de_Alagoas.svg.png"</v>
      </c>
      <c r="CW24" s="44" t="str">
        <f>IF(CH24="y",CHAR(34)&amp;CH$1&amp;CHAR(34)&amp;",","")</f>
        <v/>
      </c>
      <c r="CX24" s="44" t="str">
        <f>IF(CI24="y",CHAR(34)&amp;CI$1&amp;CHAR(34)&amp;",","")</f>
        <v/>
      </c>
      <c r="CY24" s="44" t="str">
        <f>IF(CJ24="y",CHAR(34)&amp;CJ$1&amp;CHAR(34)&amp;",","")</f>
        <v/>
      </c>
      <c r="CZ24" s="44" t="str">
        <f>IF(CK24="y",CHAR(34)&amp;CK$1&amp;CHAR(34)&amp;",","")</f>
        <v>"5+Colo",</v>
      </c>
      <c r="DA24" s="44" t="str">
        <f>IF(Q24&gt;1,CHAR(34)&amp;"words2"&amp;CHAR(34)&amp;",","")</f>
        <v/>
      </c>
      <c r="DB24" s="44" t="str">
        <f>IF(Q24&gt;2,CHAR(34)&amp;"words3"&amp;CHAR(34)&amp;",","")</f>
        <v/>
      </c>
      <c r="DC24" s="44" t="str">
        <f>IF(Q24=2,CHAR(34)&amp;"exact2"&amp;CHAR(34)&amp;",","")</f>
        <v/>
      </c>
      <c r="DD24" s="44" t="str">
        <f>IF(LEN(CHAR(34)&amp;"lets"&amp;LEN(SUBSTITUTE(SUBSTITUTE(IFERROR(TRIM(SUBSTITUTE(SUBSTITUTE(SUBSTITUTE(IFERROR(TRIM(SUBSTITUTE(A24,MID(A24,FIND("(",A24),FIND(")",A24)-FIND("(",A24)+1),"")),A24),"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",""),"-",""))&amp;CHAR(34)&amp;",")=9,CHAR(34)&amp;"lets"&amp;LEN(SUBSTITUTE(SUBSTITUTE(IFERROR(TRIM(SUBSTITUTE(SUBSTITUTE(SUBSTITUTE(IFERROR(TRIM(SUBSTITUTE(A24,MID(A24,FIND("(",A24),FIND(")",A24)-FIND("(",A24)+1),"")),A24),"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",""),"-",""))&amp;CHAR(34)&amp;",",CHAR(34)&amp;"lets0"&amp;LEN(SUBSTITUTE(SUBSTITUTE(IFERROR(TRIM(SUBSTITUTE(SUBSTITUTE(SUBSTITUTE(IFERROR(TRIM(SUBSTITUTE(A24,MID(A24,FIND("(",A24),FIND(")",A24)-FIND("(",A24)+1),"")),A24),"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f>
        <v>"lets07",</v>
      </c>
      <c r="DE24" s="44" t="str">
        <f>IFERROR(CHAR(34)&amp;"start"&amp;LEFT(TRIM(SUBSTITUTE(SUBSTITUTE(TRIM(SUBSTITUTE(SUBSTITUTE(A24, MID(A24, FIND("[", A24), FIND("]", A24) - FIND("[", A24) + 1), ""), "  ", " ")), MID(TRIM(SUBSTITUTE(SUBSTITUTE(A24, MID(A24, FIND("[", A24), FIND("]", A24) - FIND("[", A24) + 1), ""), "  ", " ")), FIND("[", TRIM(SUBSTITUTE(SUBSTITUTE(A24, MID(A24, FIND("[", A24), FIND("]", A24) - FIND("[", A24) + 1), ""), "  ", " "))), FIND("]", TRIM(SUBSTITUTE(SUBSTITUTE(A24, MID(A24, FIND("[", A24), FIND("]", A24) - FIND("[", A24) + 1), ""), "  ", " "))) - FIND("[", TRIM(SUBSTITUTE(SUBSTITUTE(A24, MID(A24, FIND("[", A24), FIND("]", A24) - FIND("[", A24) + 1), ""), "  ", " "))) + 1), ""), "  ", " ")),1)&amp;CHAR(34)&amp;",",CHAR(34)&amp;"start"&amp;IFERROR(LEFT(SUBSTITUTE(A24,"["&amp;MID(A24,FIND("[",A24)+1,FIND("]",A24)-FIND("[",A24)-1)&amp;"] ",""),1),LEFT(A24,1))&amp;CHAR(34)&amp;",")</f>
        <v>"startA",</v>
      </c>
      <c r="DF24" s="44" t="str">
        <f>IFERROR(IF(SEARCH("tan",A24)&gt;0,CHAR(34)&amp;"withtn"&amp;CHAR(34)&amp;",",""),"")</f>
        <v/>
      </c>
      <c r="DG24" s="44" t="str">
        <f>IFERROR(IF(SEARCH("q",A24)&gt;0,CHAR(34)&amp;"with_q"&amp;CHAR(34)&amp;",",""),"")</f>
        <v/>
      </c>
      <c r="DH24" s="44" t="str">
        <f>IFERROR(IF(SEARCH("v",A24)&gt;0,CHAR(34)&amp;"with_v"&amp;CHAR(34)&amp;",",""),"")</f>
        <v/>
      </c>
      <c r="DI24" s="44" t="str">
        <f>IFERROR(IF(SEARCH("w",A24)&gt;0,CHAR(34)&amp;"with_w"&amp;CHAR(34)&amp;",",""),"")</f>
        <v/>
      </c>
      <c r="DJ24" s="44" t="str">
        <f>IFERROR(IF(SEARCH("y",A24)&gt;0,CHAR(34)&amp;"with_y"&amp;CHAR(34)&amp;",",""),"")</f>
        <v/>
      </c>
      <c r="DK24" s="44" t="str">
        <f>IFERROR(IF(SEARCH("z",A24)&gt;0,CHAR(34)&amp;"with_z"&amp;CHAR(34)&amp;",",""),"")</f>
        <v/>
      </c>
      <c r="DL24" s="44" t="str">
        <f>IF(CG24=2, CHAR(34) &amp; _xlfn.TEXTJOIN("", TRUE, _xlfn._xlws.SORT(HP24:HX24)) &amp; CHAR(34) &amp; ",", "")</f>
        <v/>
      </c>
      <c r="DM24" s="44" t="str" cm="1">
        <f t="array" ref="DM24">IF(CG24=3,CHAR(34) &amp; _xlfn.TEXTJOIN("", TRUE, RIGHT(HP24:HX24, 2)) &amp; CHAR(34) &amp; ",", "")</f>
        <v/>
      </c>
      <c r="DN24" s="44" t="str">
        <f>IF(AND(ISNUMBER(SEARCH("18", O24)), ISERROR(SEARCH("1918", O24)), ISERROR(SEARCH("2018", O24))), CHAR(34) &amp; "year18" &amp; CHAR(34) &amp; ",", "")</f>
        <v/>
      </c>
      <c r="DO24" s="44" t="str">
        <f>IF(AND(ISNUMBER(SEARCH("19", O24)), ISERROR(SEARCH("1819", O24)),  ISERROR(SEARCH("1219", O24)),ISERROR(SEARCH("1119", O24)),ISERROR(SEARCH("1190", O24)),ISERROR(SEARCH("2019", O24))), CHAR(34) &amp; "year19" &amp; CHAR(34) &amp; ",", "")</f>
        <v>"year19",</v>
      </c>
      <c r="DP24" s="5" t="str">
        <f>IF(AND(ISNUMBER(SEARCH("20", O24)), ISERROR(SEARCH("1920", O24))), CHAR(34)&amp;"year00"&amp;CHAR(34)&amp;",", "")</f>
        <v/>
      </c>
      <c r="DQ24" s="5" t="str">
        <f>IF(CC24="y",CHAR(34)&amp;"soviet"&amp;CHAR(34)&amp;",","")</f>
        <v/>
      </c>
      <c r="DR24" s="5" t="str">
        <f>IF(BY24="y",CHAR(34)&amp;"dgband"&amp;CHAR(34)&amp;",","")</f>
        <v/>
      </c>
      <c r="DS24" s="5" t="str">
        <f>IF(W24="y",IF(AND(V24="n",BY24&lt;&gt;"y"),CHAR(34)&amp;"allver"&amp;CHAR(34)&amp;",",""),"")</f>
        <v>"allver",</v>
      </c>
      <c r="DT24" s="5" t="str">
        <f>IF(V24="y",IF(AND(W24="n",BY24&lt;&gt;"y"),CHAR(34)&amp;"allhor"&amp;CHAR(34)&amp;",",""),"")</f>
        <v/>
      </c>
      <c r="DU24" s="5" t="str">
        <f>IF(BY24="y",IF(AND(W24="n",V24="n"),CHAR(34)&amp;"alldia"&amp;CHAR(34)&amp;",",""),"")</f>
        <v/>
      </c>
      <c r="DV24" s="44" t="str">
        <f>IF(IA24&lt;&gt;"",(IF(IA24="y",CHAR(34)&amp;"largec"&amp;CHAR(34)&amp;",",CHAR(34)&amp;"smallc"&amp;CHAR(34)&amp;",")),"")</f>
        <v/>
      </c>
      <c r="DW24" s="44" t="str">
        <f>IF(CL24="y",CHAR(34)&amp;CL$1&amp;CHAR(34)&amp;",","")</f>
        <v/>
      </c>
      <c r="DX24" s="44" t="str">
        <f>IF(CM24="y",CHAR(34)&amp;CM$1&amp;CHAR(34)&amp;",","")</f>
        <v/>
      </c>
      <c r="DY24" s="44" t="str">
        <f>IF(CN24="y",CHAR(34)&amp;CN$1&amp;CHAR(34)&amp;",","")</f>
        <v>"3Bands",</v>
      </c>
      <c r="DZ24" s="44" t="str">
        <f>IF(CO24="y",CHAR(34)&amp;CO$1&amp;CHAR(34)&amp;",","")</f>
        <v/>
      </c>
      <c r="EA24" s="44" t="str">
        <f>IF(T24="y",CHAR(34)&amp;T$1&amp;CHAR(34)&amp;",","")</f>
        <v/>
      </c>
      <c r="EB24" s="44" t="str">
        <f>IF(U24="y",CHAR(34)&amp;U$1&amp;CHAR(34)&amp;",","")</f>
        <v/>
      </c>
      <c r="EC24" s="44" t="str">
        <f>IF(V24="y",CHAR(34)&amp;V$1&amp;CHAR(34)&amp;",","")</f>
        <v/>
      </c>
      <c r="ED24" s="44" t="str">
        <f>IF(W24="y",CHAR(34)&amp;W$1&amp;CHAR(34)&amp;",","")</f>
        <v>"Vertic",</v>
      </c>
      <c r="EE24" s="44" t="str">
        <f>IF(X24="y",CHAR(34)&amp;X$1&amp;CHAR(34)&amp;",","")</f>
        <v/>
      </c>
      <c r="EF24" s="44" t="str">
        <f>IF(AND(Y24&lt;&gt;"n",Y24&lt;&gt;""),CHAR(34)&amp;Y$1&amp;CHAR(34)&amp;",","")</f>
        <v>"Animal",</v>
      </c>
      <c r="EG24" s="44" t="str">
        <f>IF(Z24="y",CHAR(34)&amp;Z$1&amp;CHAR(34)&amp;",","")</f>
        <v/>
      </c>
      <c r="EH24" s="44" t="str">
        <f>IF(AA24="y",CHAR(34)&amp;AA$1&amp;CHAR(34)&amp;",","")</f>
        <v>"Plants",</v>
      </c>
      <c r="EI24" s="44" t="str">
        <f>IF(AB24="y",CHAR(34)&amp;AB$1&amp;CHAR(34)&amp;",","")</f>
        <v/>
      </c>
      <c r="EJ24" s="44" t="str">
        <f>IF(AC24="y",CHAR(34)&amp;AC$1&amp;CHAR(34)&amp;",","")</f>
        <v/>
      </c>
      <c r="EK24" s="44" t="str">
        <f>IF(AD24="y",CHAR(34)&amp;AD$1&amp;CHAR(34)&amp;",","")</f>
        <v/>
      </c>
      <c r="EL24" s="44" t="str">
        <f>IF(AE24="y",CHAR(34)&amp;AE$1&amp;CHAR(34)&amp;",","")</f>
        <v/>
      </c>
      <c r="EM24" s="44" t="str">
        <f>IF(AF24="y",CHAR(34)&amp;AF$1&amp;CHAR(34)&amp;",","")</f>
        <v/>
      </c>
      <c r="EN24" s="44" t="str">
        <f>IF(AG24="y",CHAR(34)&amp;AG$1&amp;CHAR(34)&amp;",","")</f>
        <v/>
      </c>
      <c r="EO24" s="44" t="str">
        <f>IF(AH24="y",CHAR(34)&amp;AH$1&amp;CHAR(34)&amp;",","")</f>
        <v>"Center",</v>
      </c>
      <c r="EP24" s="44" t="str">
        <f>IF(AI24="y",CHAR(34)&amp;AI$1&amp;CHAR(34)&amp;",","")</f>
        <v/>
      </c>
      <c r="EQ24" s="44" t="str">
        <f>IF(AJ24="y",CHAR(34)&amp;AJ$1&amp;CHAR(34)&amp;",","")</f>
        <v/>
      </c>
      <c r="ER24" s="44" t="str">
        <f>IF(AK24="y",CHAR(34)&amp;AK$1&amp;CHAR(34)&amp;",","")</f>
        <v/>
      </c>
      <c r="ES24" s="44" t="str">
        <f>IF(AL24="y",CHAR(34)&amp;AL$1&amp;CHAR(34)&amp;",","")</f>
        <v>"Wavess",</v>
      </c>
      <c r="ET24" s="44" t="str">
        <f>IF(AM24="y",CHAR(34)&amp;AM$1&amp;CHAR(34)&amp;",","")</f>
        <v/>
      </c>
      <c r="EU24" s="44" t="str">
        <f>IF(AN24="y",CHAR(34)&amp;AN$1&amp;CHAR(34)&amp;",","")</f>
        <v/>
      </c>
      <c r="EV24" s="44" t="str">
        <f>IF(AO24="y",CHAR(34)&amp;AO$1&amp;CHAR(34)&amp;",","")</f>
        <v>"Builds",</v>
      </c>
      <c r="EW24" s="44" t="str">
        <f>IF(AP24="y",CHAR(34)&amp;AP$1&amp;CHAR(34)&amp;",","")</f>
        <v/>
      </c>
      <c r="EX24" s="44" t="str">
        <f>IF(AQ24="y",CHAR(34)&amp;AQ$1&amp;CHAR(34)&amp;",","")</f>
        <v/>
      </c>
      <c r="EY24" s="44" t="str">
        <f>IF(AR24="y",CHAR(34)&amp;AR$1&amp;CHAR(34)&amp;",","")</f>
        <v/>
      </c>
      <c r="EZ24" s="44" t="str">
        <f>IF(AS24="y",CHAR(34)&amp;AS$1&amp;CHAR(34)&amp;",","")</f>
        <v>"Waters",</v>
      </c>
      <c r="FA24" s="44" t="str">
        <f>IF(AT24&gt;0,CHAR(34)&amp;"sta"&amp;AZ24&amp;CHAR(34)&amp;",","")</f>
        <v>"staWHI",</v>
      </c>
      <c r="FB24" s="44" t="str">
        <f>IF(AND(AT24&gt;0,BA24&lt;&gt;""),CHAR(34)&amp;"sta"&amp;BA24&amp;CHAR(34)&amp;",","")</f>
        <v/>
      </c>
      <c r="FC24" s="44" t="str">
        <f>IF(AND(AT24&gt;0,BB24&lt;&gt;""),CHAR(34)&amp;"sta"&amp;BB24&amp;CHAR(34)&amp;",","")</f>
        <v/>
      </c>
      <c r="FD24" s="44" t="str">
        <f>IF(BV24="n",CHAR(34)&amp;"tcWHYE"&amp;CHAR(34)&amp;",",IF(BV24="y",CHAR(34)&amp;FD$1&amp;CHAR(34)&amp;",",""))</f>
        <v/>
      </c>
      <c r="FE24" s="44" t="str">
        <f>IF(COUNTIF(BL24:BT24,"BLU")=0,CHAR(34)&amp;"NO_BLU"&amp;CHAR(34)&amp;",", "")</f>
        <v/>
      </c>
      <c r="FF24" s="44" t="str">
        <f>IF(COUNTIF(BL24:BT24,"WHI")=0,CHAR(34)&amp;"NO_WHI"&amp;CHAR(34)&amp;",", "")</f>
        <v/>
      </c>
      <c r="FG24" s="44" t="str">
        <f>IF(COUNTIF(BL24:BT24,"RED")=0,CHAR(34)&amp;"NO_RED"&amp;CHAR(34)&amp;",", "")</f>
        <v/>
      </c>
      <c r="FH24" s="44" t="str">
        <f>IF(COUNTIF(BL24:BS24,"GRE")=0,CHAR(34)&amp;"NO_GRE"&amp;CHAR(34)&amp;",", "")</f>
        <v/>
      </c>
      <c r="FI24" s="44" t="str">
        <f>IF(COUNTIF(BL24:BT24,"YEL")=0,CHAR(34)&amp;"NO_YEL"&amp;CHAR(34)&amp;",", "")</f>
        <v/>
      </c>
      <c r="FJ24" s="44" t="str">
        <f>IF(COUNTIF(BL24:BT24,"BLA")=0,CHAR(34)&amp;"NO_BLA"&amp;CHAR(34)&amp;",", "")</f>
        <v/>
      </c>
      <c r="FK24" s="44" t="str">
        <f>IF(AND(FH24&lt;&gt;"",FF24&lt;&gt;""),CHAR(34)&amp;"WHGRNO"&amp;CHAR(34)&amp;",","")</f>
        <v/>
      </c>
      <c r="FL24" s="44" t="str">
        <f>IF(AND(FI24&lt;&gt;"",FF24&lt;&gt;""),CHAR(34)&amp;"WHYENO"&amp;CHAR(34)&amp;",","")</f>
        <v/>
      </c>
      <c r="FM24" s="44" t="str">
        <f>IF(AND(FJ24&lt;&gt;"",FF24&lt;&gt;""),CHAR(34)&amp;"BAWHNO"&amp;CHAR(34)&amp;",","")</f>
        <v/>
      </c>
      <c r="FN24" s="44" t="str">
        <f>IF(AND(FE24&lt;&gt;"",FF24&lt;&gt;""),CHAR(34)&amp;"BLWHNO"&amp;CHAR(34)&amp;",","")</f>
        <v/>
      </c>
      <c r="FO24" s="44" t="str">
        <f>IF(AND(FE24&lt;&gt;"",FG24&lt;&gt;""),CHAR(34)&amp;"BLRENO"&amp;CHAR(34)&amp;",","")</f>
        <v/>
      </c>
      <c r="FP24" s="44" t="str">
        <f>IF(AND(FF24&lt;&gt;"",FF24&lt;&gt;""),CHAR(34)&amp;"WHRENO"&amp;CHAR(34)&amp;",","")</f>
        <v/>
      </c>
      <c r="FQ24" s="44" t="str">
        <f>IF(LEN(BF24)=3,CHAR(34)&amp;"001"&amp;BF24&amp;CHAR(34)&amp;",","")</f>
        <v>"001RED",</v>
      </c>
      <c r="FR24" s="44" t="str">
        <f>IF(LEN(BG24)=3,CHAR(34)&amp;"002"&amp;BG24&amp;CHAR(34)&amp;",","")</f>
        <v>"002WHI",</v>
      </c>
      <c r="FS24" s="44" t="str">
        <f>IF(LEN(BH24)=3,CHAR(34)&amp;"003"&amp;BH24&amp;CHAR(34)&amp;",","")</f>
        <v>"003BLU",</v>
      </c>
      <c r="FT24" s="44" t="str">
        <f>CHAR(34)&amp;"myr"&amp;BD24&amp;CHAR(34)&amp;","</f>
        <v>"myrEQ",</v>
      </c>
      <c r="FU24" s="44" t="str">
        <f>IF(AY24="y",CHAR(34)&amp;"island"&amp;CHAR(34)&amp;",","")</f>
        <v/>
      </c>
      <c r="FV24" s="44" t="str">
        <f>IF(BZ24="y",CHAR(34)&amp;"landlo"&amp;CHAR(34)&amp;",","")</f>
        <v/>
      </c>
      <c r="FW24" s="44" t="str">
        <f>IF(CA24="y",CHAR(34)&amp;"eunion"&amp;CHAR(34)&amp;",","")</f>
        <v/>
      </c>
      <c r="FX24" s="44" t="str">
        <f>SUBSTITUTE(IFERROR(SEARCH("[",A24),IFERROR(IF(AND(CA24&lt;&gt;"y",SEARCH("Europe",R24)&gt;0),CHAR(34)&amp;"noeuni"&amp;CHAR(34)&amp;",",""),"")),"1","")</f>
        <v/>
      </c>
      <c r="FY24" s="44" t="str">
        <f>IFERROR(IF(SEARCH("Arabic",CB24)&gt;0,CHAR(34)&amp;"arabic"&amp;CHAR(34)&amp;",",""),"")</f>
        <v/>
      </c>
      <c r="FZ24" s="44" t="str">
        <f>IFERROR(IF(SEARCH("English",CB24)&gt;0,CHAR(34)&amp;"englis"&amp;CHAR(34)&amp;",",""),"")</f>
        <v/>
      </c>
      <c r="GA24" s="44" t="str">
        <f>IFERROR(IF(SEARCH("French",CB24)&gt;0,CHAR(34)&amp;"french"&amp;CHAR(34)&amp;",",""),"")</f>
        <v/>
      </c>
      <c r="GB24" s="44" t="str">
        <f>IFERROR(IF(SEARCH("Spanish",CB24)&gt;0,CHAR(34)&amp;"spanis"&amp;CHAR(34)&amp;",",""),"")</f>
        <v/>
      </c>
      <c r="GC24" s="44" t="str">
        <f>IFERROR(IF(SEARCH("Portuguese",CB24)&gt;0,CHAR(34)&amp;"portug"&amp;CHAR(34)&amp;",",""),"")</f>
        <v/>
      </c>
      <c r="GD24" s="44" t="str">
        <f>IFERROR(IF(SEARCH("German",CB24)&gt;0,CHAR(34)&amp;"german"&amp;CHAR(34)&amp;",",""),"")</f>
        <v/>
      </c>
      <c r="GE24" s="44" t="str">
        <f>IFERROR(IF(SEARCH("Dutch",CB24)&gt;0,CHAR(34)&amp;"dutchs"&amp;CHAR(34)&amp;",",""),"")</f>
        <v/>
      </c>
      <c r="GF24" s="44" t="str">
        <f>IFERROR(IF(SEARCH("Historical",AU24)&gt;0,CHAR(34)&amp;"histor"&amp;CHAR(34)&amp;",",""),"")</f>
        <v/>
      </c>
      <c r="GG24" s="44" t="str">
        <f>IF(BU24="y",CHAR(34)&amp;"unjack"&amp;CHAR(34)&amp;",","")</f>
        <v/>
      </c>
      <c r="GH24" s="44" t="str">
        <f>IF(CD24=1,CHAR(34)&amp;"southc"&amp;CHAR(34)&amp;",","")</f>
        <v/>
      </c>
      <c r="GI24" s="44" t="str">
        <f>IF(CE24=1,CHAR(34)&amp;"hasmap"&amp;CHAR(34)&amp;",","")</f>
        <v/>
      </c>
      <c r="GJ24" s="44" t="str">
        <f>IF(CP24="y",CHAR(34)&amp;CP$1&amp;CHAR(34)&amp;",","")</f>
        <v/>
      </c>
      <c r="GK24" s="44" t="str">
        <f>IF(GJ24="",CHAR(34)&amp;"HasSta"&amp;CHAR(34)&amp;",","")</f>
        <v>"HasSta",</v>
      </c>
      <c r="GL24" s="44" t="str">
        <f>IF(CQ24="y",CHAR(34)&amp;CQ$1&amp;CHAR(34)&amp;",","")</f>
        <v>"1Stars",</v>
      </c>
      <c r="GM24" s="44" t="str">
        <f>IF(CR24="y",CHAR(34)&amp;CR$1&amp;CHAR(34)&amp;",","")</f>
        <v/>
      </c>
      <c r="GN24" s="44" t="str">
        <f>IF(CS24="y",CHAR(34)&amp;CS$1&amp;CHAR(34)&amp;",","")</f>
        <v/>
      </c>
      <c r="GP24" s="44" t="str">
        <f>CHAR(34)&amp;AU24&amp;CHAR(34)</f>
        <v>"State"</v>
      </c>
      <c r="GS24" s="44" t="str">
        <f>SUBSTITUTE("["&amp;_xlfn.CONCAT(CW24:GN24)&amp;"]",",]","]")</f>
        <v>["5+Colo","lets07","startA","year19","allver","3Bands","Vertic","Animal","Plants","Center","Wavess","Builds","Waters","staWHI","001RED","002WHI","003BLU","myrEQ","HasSta","1Stars"]</v>
      </c>
      <c r="GT24" s="44" t="str">
        <f>IF(BL24&lt;&gt;"",CHAR(34)&amp;"cl_"&amp;BL24&amp;CHAR(34)&amp;",","")</f>
        <v>"cl_RED",</v>
      </c>
      <c r="GU24" s="44" t="str">
        <f>IF(BM24&lt;&gt;"",CHAR(34)&amp;"cl_"&amp;BM24&amp;CHAR(34)&amp;",","")</f>
        <v>"cl_WHI",</v>
      </c>
      <c r="GV24" s="44" t="str">
        <f>IF(BN24&lt;&gt;"",CHAR(34)&amp;"cl_"&amp;BN24&amp;CHAR(34)&amp;",","")</f>
        <v>"cl_BLU",</v>
      </c>
      <c r="GW24" s="44" t="str">
        <f>IF(BO24&lt;&gt;"",CHAR(34)&amp;"cl_"&amp;BO24&amp;CHAR(34)&amp;",","")</f>
        <v>"cl_GRE",</v>
      </c>
      <c r="GX24" s="44" t="str">
        <f>IF(BP24&lt;&gt;"",CHAR(34)&amp;"cl_"&amp;BP24&amp;CHAR(34)&amp;",","")</f>
        <v>"cl_YEL",</v>
      </c>
      <c r="GY24" s="44" t="str">
        <f>IF(BQ24&lt;&gt;"",CHAR(34)&amp;"cl_"&amp;BQ24&amp;CHAR(34)&amp;",","")</f>
        <v>"cl_BLA",</v>
      </c>
      <c r="GZ24" s="44" t="str">
        <f>IF(BR24&lt;&gt;"",CHAR(34)&amp;"cl_"&amp;BR24&amp;CHAR(34)&amp;",","")</f>
        <v/>
      </c>
      <c r="HA24" s="44" t="str">
        <f>IF(BS24&lt;&gt;"",CHAR(34)&amp;"cl_"&amp;BS24&amp;CHAR(34)&amp;",","")</f>
        <v/>
      </c>
      <c r="HB24" s="44" t="str">
        <f>IF(BT24&lt;&gt;"",CHAR(34)&amp;"cl_"&amp;BT24&amp;CHAR(34)&amp;",","")</f>
        <v/>
      </c>
      <c r="HC24" s="44" t="str">
        <f>SUBSTITUTE("["&amp;_xlfn.CONCAT(GT24:HB24)&amp;"]",",]","]")</f>
        <v>["cl_RED","cl_WHI","cl_BLU","cl_GRE","cl_YEL","cl_BLA"]</v>
      </c>
      <c r="HE24" s="64"/>
      <c r="HF24" s="65" t="str">
        <f>"{couname:"&amp;CT24&amp;(IF(HK24&lt;&gt;"",",subtype:"&amp;CHAR(34)&amp;HK24&amp;CHAR(34),""))&amp;",year:"&amp;HJ24&amp;",region:"&amp;CU24&amp;",Colors:"&amp;HC24&amp;",Items:"&amp;GS24&amp;",Flag:"&amp;CV24&amp;",HDFlag:"&amp;CHAR(34)&amp;E24&amp;CHAR(34)&amp;",type:"&amp;GP24&amp;", describe: "&amp;HH24&amp;", isnew:"&amp;CHAR(34)&amp;F24&amp;CHAR(34)&amp;", links: "&amp;HL24&amp;"},"</f>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 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links: "https://en.wikipedia.org/wiki/Flag_of_Alagoas"},</v>
      </c>
      <c r="HG24" s="66" t="str">
        <f>"{couname:"&amp;CT24&amp;(IF(HK24&lt;&gt;"",",subtype:"&amp;CHAR(34)&amp;HK24&amp;CHAR(34),""))&amp;",year:"&amp;HJ24&amp;",region:"&amp;CU24&amp;",Colors:"&amp;HC24&amp;",Items:"&amp;GS24&amp;",Flag:"&amp;CV24&amp;",HDFlag:"&amp;CHAR(34)&amp;E24&amp;CHAR(34)&amp;",type:"&amp;GP24&amp;", describe: "&amp;HI24&amp;", links: "&amp;HL24&amp;"},"</f>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 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links: "https://en.wikipedia.org/wiki/Flag_of_Alagoas"},</v>
      </c>
      <c r="HH24" s="44" t="str">
        <f>IF(P24&lt;&gt;"",CHAR(34)&amp;"\n"&amp;P24&amp;CHAR(34),CHAR(34)&amp;CHAR(34))</f>
        <v>"\n 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v>
      </c>
      <c r="HI24" s="44" t="str">
        <f>IF(J24=0,CHAR(34)&amp;CHAR(34),HH24)</f>
        <v>"\n 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v>
      </c>
      <c r="HJ24" s="44" t="str">
        <f>CHAR(34)&amp;O24&amp;CHAR(34)</f>
        <v>"1963 "</v>
      </c>
      <c r="HL24" s="44" t="str">
        <f>CHAR(34)&amp;I24&amp;CHAR(34)</f>
        <v>"https://en.wikipedia.org/wiki/Flag_of_Alagoas"</v>
      </c>
      <c r="HM24" s="65"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"&amp;HH24&amp;", "&amp;CHAR(34)&amp;"isnew"&amp;CHAR(34)&amp;": "&amp;CHAR(34)&amp;F24&amp;CHAR(34)&amp;", "&amp;CHAR(34)&amp;"links"&amp;CHAR(34)&amp;": "&amp;HL24&amp;"},"</f>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 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 "links": "https://en.wikipedia.org/wiki/Flag_of_Alagoas"},</v>
      </c>
      <c r="HN24" s="67"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"&amp;HI24&amp;", "&amp;CHAR(34)&amp;"isnew"&amp;CHAR(34)&amp;": "&amp;CHAR(34)&amp;F24&amp;CHAR(34)&amp;", "&amp;CHAR(34)&amp;"links"&amp;CHAR(34)&amp;": "&amp;HL24&amp;"},"</f>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 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 "links": "https://en.wikipedia.org/wiki/Flag_of_Alagoas"},</v>
      </c>
      <c r="HO24" s="71"/>
      <c r="HP24" s="44" t="str" cm="1">
        <f t="array" ref="HP24">IF(_xlfn.TEXTJOIN(", ", TRUE, IF(ISNUMBER(SEARCH("BLA", BL24:BT24)), COLUMN(BL24:BT24) - COLUMN(BL24) + 1, ""))&lt;&gt;"","BLA","")</f>
        <v>BLA</v>
      </c>
      <c r="HQ24" s="44" t="str" cm="1">
        <f t="array" ref="HQ24">IF(_xlfn.TEXTJOIN(", ", TRUE, IF(ISNUMBER(SEARCH("BLU", BL24:BT24)), COLUMN(BL24:BT24) - COLUMN(BL24) + 1, ""))&lt;&gt;"","BLU","")</f>
        <v>BLU</v>
      </c>
      <c r="HR24" s="44" t="str" cm="1">
        <f t="array" ref="HR24">IF(_xlfn.TEXTJOIN(", ", TRUE, IF(ISNUMBER(SEARCH("GRE", BL24:BT24)), COLUMN(BL24:BT24) - COLUMN(BL24) + 1, ""))&lt;&gt;"","GRE","")</f>
        <v>GRE</v>
      </c>
      <c r="HS24" s="44" t="str" cm="1">
        <f t="array" ref="HS24">IF(_xlfn.TEXTJOIN(", ", TRUE, IF(ISNUMBER(SEARCH("RED", BL24:BT24)), COLUMN(BL24:BT24) - COLUMN(BL24) + 1, ""))&lt;&gt;"","RED","")</f>
        <v>RED</v>
      </c>
      <c r="HT24" s="44" t="str" cm="1">
        <f t="array" ref="HT24">IF(_xlfn.TEXTJOIN(", ", TRUE, IF(ISNUMBER(SEARCH("YEL", BL24:BT24)), COLUMN(BL24:BT24) - COLUMN(BL24) + 1, ""))&lt;&gt;"","YEL","")</f>
        <v>YEL</v>
      </c>
      <c r="HU24" s="44" t="str" cm="1">
        <f t="array" ref="HU24">IF(_xlfn.TEXTJOIN(", ", TRUE, IF(ISNUMBER(SEARCH("ORA", BL24:BT24)), COLUMN(BL24:BT24) - COLUMN(BL24) + 1, ""))&lt;&gt;"","ORA","")</f>
        <v/>
      </c>
      <c r="HV24" s="44" t="str" cm="1">
        <f t="array" ref="HV24">IF(_xlfn.TEXTJOIN(", ", TRUE, IF(ISNUMBER(SEARCH("BRO", BL24:BT24)), COLUMN(BL24:BT24) - COLUMN(BL24) + 1, ""))&lt;&gt;"","BRO","")</f>
        <v/>
      </c>
      <c r="HW24" s="44" t="str" cm="1">
        <f t="array" ref="HW24">IF(_xlfn.TEXTJOIN(", ", TRUE, IF(ISNUMBER(SEARCH("PUR", BL24:BT24)), COLUMN(BL24:BT24) - COLUMN(BL24) + 1, ""))&lt;&gt;"","PUR","")</f>
        <v/>
      </c>
      <c r="HX24" s="44" t="str" cm="1">
        <f t="array" ref="HX24">IF(_xlfn.TEXTJOIN(", ", TRUE, IF(ISNUMBER(SEARCH("WHI", BL24:BT24)), COLUMN(BL24:BT24) - COLUMN(BL24) + 1, ""))&lt;&gt;"","WHI","")</f>
        <v>WHI</v>
      </c>
      <c r="HY24" s="72"/>
      <c r="HZ24" s="72"/>
      <c r="IA24" s="5"/>
      <c r="IB24" s="5"/>
      <c r="IC24" s="68"/>
      <c r="ID24" s="68"/>
      <c r="IE24" s="68"/>
      <c r="IF24" s="68"/>
      <c r="IG24" s="68"/>
      <c r="IH24" s="68"/>
      <c r="II24" s="68"/>
      <c r="IJ24" s="68"/>
      <c r="IK24" s="68"/>
      <c r="IL24" s="44">
        <f>SUM(IC24:IK24)</f>
        <v>0</v>
      </c>
      <c r="IM24" s="42">
        <f>COUNTIF(IC24:IK24,"&gt;0")-CG24</f>
        <v>-6</v>
      </c>
      <c r="IN24" s="69" t="str">
        <f>"http://mkweb.bcgsc.ca/color-summarizer/?url="&amp;D24&amp;"&amp;precision=low&amp;num_clusters="&amp;CG24&amp;"&amp;text=1"</f>
        <v>http://mkweb.bcgsc.ca/color-summarizer/?url=https://upload.wikimedia.org/wikipedia/commons/thumb/8/88/Bandeira_de_Alagoas.svg/640px-Bandeira_de_Alagoas.svg.png&amp;precision=low&amp;num_clusters=6&amp;text=1</v>
      </c>
      <c r="IO24" s="44" t="str">
        <f>IF(HP24&lt;&gt;"",CHAR(34)&amp;"black"&amp;CHAR(34),"")</f>
        <v>"black"</v>
      </c>
      <c r="IP24" s="44" t="str">
        <f>IF(HQ24&lt;&gt;"",CHAR(34)&amp;"blue"&amp;CHAR(34),"")</f>
        <v>"blue"</v>
      </c>
      <c r="IQ24" s="44" t="str">
        <f>IF(HR24&lt;&gt;"",CHAR(34)&amp;"green"&amp;CHAR(34),"")</f>
        <v>"green"</v>
      </c>
      <c r="IR24" s="44" t="str">
        <f>IF(HS24&lt;&gt;"",CHAR(34)&amp;"red"&amp;CHAR(34),"")</f>
        <v>"red"</v>
      </c>
      <c r="IS24" s="44" t="str">
        <f>IF(HT24&lt;&gt;"",CHAR(34)&amp;"yellow"&amp;CHAR(34),"")</f>
        <v>"yellow"</v>
      </c>
      <c r="IT24" s="44" t="str">
        <f>IF(HU24&lt;&gt;"",CHAR(34)&amp;"orange"&amp;CHAR(34),"")</f>
        <v/>
      </c>
      <c r="IU24" s="44" t="str">
        <f>IF(HV24&lt;&gt;"",CHAR(34)&amp;"brown"&amp;CHAR(34),"")</f>
        <v/>
      </c>
      <c r="IV24" s="44" t="str">
        <f>IF(HW24&lt;&gt;"",CHAR(34)&amp;"purple"&amp;CHAR(34),"")</f>
        <v/>
      </c>
      <c r="IW24" s="44" t="str">
        <f>IF(HX24&lt;&gt;"",CHAR(34)&amp;"white"&amp;CHAR(34),"")</f>
        <v>"white"</v>
      </c>
      <c r="IX24" s="44" t="str">
        <f>"{"&amp;CHAR(34)&amp;"url"&amp;CHAR(34)&amp;":"&amp;CHAR(34)&amp;IN24&amp;CHAR(34)&amp;","&amp;CHAR(34)&amp;"name"&amp;CHAR(34)&amp;":"&amp;CHAR(34)&amp;A24&amp;CHAR(34)&amp;"},"</f>
        <v>{"url":"http://mkweb.bcgsc.ca/color-summarizer/?url=https://upload.wikimedia.org/wikipedia/commons/thumb/8/88/Bandeira_de_Alagoas.svg/640px-Bandeira_de_Alagoas.svg.png&amp;precision=low&amp;num_clusters=6&amp;text=1","name":"[BRA] Alagoas"},</v>
      </c>
      <c r="IY24" s="44">
        <v>328</v>
      </c>
    </row>
    <row r="25" spans="1:259" s="44" customFormat="1" ht="38.4" customHeight="1" thickBot="1" x14ac:dyDescent="0.35">
      <c r="A25" s="38" t="s">
        <v>326</v>
      </c>
      <c r="B25" s="83"/>
      <c r="C25" s="39">
        <v>2</v>
      </c>
      <c r="D25" s="70" t="s">
        <v>327</v>
      </c>
      <c r="E25" s="40" t="s">
        <v>328</v>
      </c>
      <c r="F25" s="41" t="s">
        <v>163</v>
      </c>
      <c r="G25" s="42">
        <f>COUNTIF($A$1:$A$8405,A25)</f>
        <v>1</v>
      </c>
      <c r="H25" s="43"/>
      <c r="I25" s="59" t="s">
        <v>329</v>
      </c>
      <c r="J25" s="44" t="str">
        <f>""</f>
        <v/>
      </c>
      <c r="K25" s="45"/>
      <c r="L25" s="46"/>
      <c r="M25" s="46"/>
      <c r="N25" s="47"/>
      <c r="O25" s="74" t="s">
        <v>195</v>
      </c>
      <c r="P25" s="48" t="s">
        <v>330</v>
      </c>
      <c r="Q25" s="73">
        <v>1</v>
      </c>
      <c r="R25" s="49" t="s">
        <v>177</v>
      </c>
      <c r="S25" s="50">
        <v>9</v>
      </c>
      <c r="T25" s="51" t="s">
        <v>165</v>
      </c>
      <c r="U25" s="52" t="s">
        <v>164</v>
      </c>
      <c r="V25" s="52" t="s">
        <v>165</v>
      </c>
      <c r="W25" s="52" t="s">
        <v>164</v>
      </c>
      <c r="X25" s="52" t="s">
        <v>164</v>
      </c>
      <c r="Y25" s="52" t="s">
        <v>164</v>
      </c>
      <c r="Z25" s="52" t="s">
        <v>164</v>
      </c>
      <c r="AA25" s="52" t="s">
        <v>164</v>
      </c>
      <c r="AB25" s="52" t="s">
        <v>164</v>
      </c>
      <c r="AC25" s="52" t="s">
        <v>164</v>
      </c>
      <c r="AD25" s="52" t="s">
        <v>164</v>
      </c>
      <c r="AE25" s="52" t="s">
        <v>164</v>
      </c>
      <c r="AF25" s="53" t="s">
        <v>164</v>
      </c>
      <c r="AG25" s="53" t="s">
        <v>164</v>
      </c>
      <c r="AH25" s="53" t="s">
        <v>164</v>
      </c>
      <c r="AI25" s="53" t="s">
        <v>164</v>
      </c>
      <c r="AJ25" s="53" t="s">
        <v>164</v>
      </c>
      <c r="AK25" s="53" t="s">
        <v>164</v>
      </c>
      <c r="AL25" s="53" t="s">
        <v>164</v>
      </c>
      <c r="AM25" s="53" t="s">
        <v>164</v>
      </c>
      <c r="AN25" s="53" t="s">
        <v>164</v>
      </c>
      <c r="AO25" s="53" t="s">
        <v>164</v>
      </c>
      <c r="AP25" s="53" t="s">
        <v>164</v>
      </c>
      <c r="AQ25" s="53" t="s">
        <v>164</v>
      </c>
      <c r="AR25" s="53" t="s">
        <v>164</v>
      </c>
      <c r="AS25" s="53" t="s">
        <v>164</v>
      </c>
      <c r="AT25" s="54">
        <v>0</v>
      </c>
      <c r="AU25" s="53" t="s">
        <v>308</v>
      </c>
      <c r="AV25" s="53" t="str">
        <f>IF(LEFT(A25,1)="[",LEFT(A25,5)&amp;AU25&amp;A25,"")</f>
        <v>[BRA]State[BRA] Amapá</v>
      </c>
      <c r="AW25" s="53" t="str">
        <f>C25&amp;A25</f>
        <v>2[BRA] Amapá</v>
      </c>
      <c r="AX25" s="55"/>
      <c r="AY25" s="55"/>
      <c r="AZ25" s="56"/>
      <c r="BA25" s="56"/>
      <c r="BB25" s="56"/>
      <c r="BC25" s="57"/>
      <c r="BD25" s="58" t="s">
        <v>153</v>
      </c>
      <c r="BE25" s="59"/>
      <c r="BF25" s="58" t="s">
        <v>152</v>
      </c>
      <c r="BG25" s="58" t="s">
        <v>153</v>
      </c>
      <c r="BH25" s="58" t="s">
        <v>155</v>
      </c>
      <c r="BI25" s="58" t="s">
        <v>159</v>
      </c>
      <c r="BJ25" s="58" t="s">
        <v>151</v>
      </c>
      <c r="BK25" s="59"/>
      <c r="BL25" s="58" t="s">
        <v>153</v>
      </c>
      <c r="BM25" s="58" t="s">
        <v>159</v>
      </c>
      <c r="BN25" s="58" t="s">
        <v>152</v>
      </c>
      <c r="BO25" s="58" t="s">
        <v>155</v>
      </c>
      <c r="BP25" s="58" t="s">
        <v>151</v>
      </c>
      <c r="BQ25" s="58"/>
      <c r="BR25" s="58"/>
      <c r="BS25" s="58"/>
      <c r="BT25" s="58"/>
      <c r="BU25" s="60"/>
      <c r="BV25" s="61"/>
      <c r="BW25" s="61">
        <v>0</v>
      </c>
      <c r="BX25" s="59"/>
      <c r="BY25" s="44" t="s">
        <v>164</v>
      </c>
      <c r="CB25" s="5"/>
      <c r="CC25" s="5"/>
      <c r="CD25" s="62">
        <v>0</v>
      </c>
      <c r="CE25" s="62">
        <v>0</v>
      </c>
      <c r="CF25" s="62" t="e">
        <f>COUNTIF([1]Sheet7!$B$2:'[1]Sheet7'!$B$100,Main!#REF!)</f>
        <v>#REF!</v>
      </c>
      <c r="CG25" s="75" cm="1">
        <f t="array" ref="CG25">SUMPRODUCT(--(LEN(TRIM(BL25:BT25))&gt;0))</f>
        <v>5</v>
      </c>
      <c r="CH25" s="53" t="str">
        <f>IF(CG25=2,"y","n")</f>
        <v>n</v>
      </c>
      <c r="CI25" s="53" t="str">
        <f>IF(CG25=3,"y","n")</f>
        <v>n</v>
      </c>
      <c r="CJ25" s="53" t="str">
        <f>IF(CG25=4,"y","n")</f>
        <v>n</v>
      </c>
      <c r="CK25" s="53" t="str">
        <f>IF(CG25&gt;4,"y","n")</f>
        <v>y</v>
      </c>
      <c r="CL25" s="53" t="str">
        <f>IF(S25=0,"y","n")</f>
        <v>n</v>
      </c>
      <c r="CM25" s="53" t="str">
        <f>IF(S25=2,"y","n")</f>
        <v>n</v>
      </c>
      <c r="CN25" s="53" t="str">
        <f>IF(S25=3,"y","n")</f>
        <v>n</v>
      </c>
      <c r="CO25" s="53" t="str">
        <f>IF(S25&gt;=4,"y","n")</f>
        <v>y</v>
      </c>
      <c r="CP25" s="53" t="str">
        <f>IF(AT25=0,"y","n")</f>
        <v>y</v>
      </c>
      <c r="CQ25" s="53" t="str">
        <f>IF(AT25=1,"y","n")</f>
        <v>n</v>
      </c>
      <c r="CR25" s="53" t="str">
        <f>IF(AT25=2,"y","n")</f>
        <v>n</v>
      </c>
      <c r="CS25" s="53" t="str">
        <f>IF(AT25&gt;=3,"y","n")</f>
        <v>n</v>
      </c>
      <c r="CT25" s="38" t="str">
        <f>CHAR(34)&amp;A25&amp;CHAR(34)</f>
        <v>"[BRA] Amapá"</v>
      </c>
      <c r="CU25" s="63" t="str">
        <f>CHAR(34)&amp;"rgn_"&amp;R25&amp;CHAR(34)</f>
        <v>"rgn_South America"</v>
      </c>
      <c r="CV25" s="44" t="str">
        <f>CHAR(34)&amp;D25&amp;CHAR(34)</f>
        <v>"https://upload.wikimedia.org/wikipedia/commons/thumb/0/0c/Bandeira_do_Amap%C3%A1.svg/640px-Bandeira_do_Amap%C3%A1.svg.png"</v>
      </c>
      <c r="CW25" s="44" t="str">
        <f>IF(CH25="y",CHAR(34)&amp;CH$1&amp;CHAR(34)&amp;",","")</f>
        <v/>
      </c>
      <c r="CX25" s="44" t="str">
        <f>IF(CI25="y",CHAR(34)&amp;CI$1&amp;CHAR(34)&amp;",","")</f>
        <v/>
      </c>
      <c r="CY25" s="44" t="str">
        <f>IF(CJ25="y",CHAR(34)&amp;CJ$1&amp;CHAR(34)&amp;",","")</f>
        <v/>
      </c>
      <c r="CZ25" s="44" t="str">
        <f>IF(CK25="y",CHAR(34)&amp;CK$1&amp;CHAR(34)&amp;",","")</f>
        <v>"5+Colo",</v>
      </c>
      <c r="DA25" s="44" t="str">
        <f>IF(Q25&gt;1,CHAR(34)&amp;"words2"&amp;CHAR(34)&amp;",","")</f>
        <v/>
      </c>
      <c r="DB25" s="44" t="str">
        <f>IF(Q25&gt;2,CHAR(34)&amp;"words3"&amp;CHAR(34)&amp;",","")</f>
        <v/>
      </c>
      <c r="DC25" s="44" t="str">
        <f>IF(Q25=2,CHAR(34)&amp;"exact2"&amp;CHAR(34)&amp;",","")</f>
        <v/>
      </c>
      <c r="DD25" s="44" t="str">
        <f>IF(LEN(CHAR(34)&amp;"lets"&amp;LEN(SUBSTITUTE(SUBSTITUTE(IFERROR(TRIM(SUBSTITUTE(SUBSTITUTE(SUBSTITUTE(IFERROR(TRIM(SUBSTITUTE(A25,MID(A25,FIND("(",A25),FIND(")",A25)-FIND("(",A25)+1),"")),A25),"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",""),"-",""))&amp;CHAR(34)&amp;",")=9,CHAR(34)&amp;"lets"&amp;LEN(SUBSTITUTE(SUBSTITUTE(IFERROR(TRIM(SUBSTITUTE(SUBSTITUTE(SUBSTITUTE(IFERROR(TRIM(SUBSTITUTE(A25,MID(A25,FIND("(",A25),FIND(")",A25)-FIND("(",A25)+1),"")),A25),"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",""),"-",""))&amp;CHAR(34)&amp;",",CHAR(34)&amp;"lets0"&amp;LEN(SUBSTITUTE(SUBSTITUTE(IFERROR(TRIM(SUBSTITUTE(SUBSTITUTE(SUBSTITUTE(IFERROR(TRIM(SUBSTITUTE(A25,MID(A25,FIND("(",A25),FIND(")",A25)-FIND("(",A25)+1),"")),A25),"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f>
        <v>"lets05",</v>
      </c>
      <c r="DE25" s="44" t="str">
        <f>IFERROR(CHAR(34)&amp;"start"&amp;LEFT(TRIM(SUBSTITUTE(SUBSTITUTE(TRIM(SUBSTITUTE(SUBSTITUTE(A25, MID(A25, FIND("[", A25), FIND("]", A25) - FIND("[", A25) + 1), ""), "  ", " ")), MID(TRIM(SUBSTITUTE(SUBSTITUTE(A25, MID(A25, FIND("[", A25), FIND("]", A25) - FIND("[", A25) + 1), ""), "  ", " ")), FIND("[", TRIM(SUBSTITUTE(SUBSTITUTE(A25, MID(A25, FIND("[", A25), FIND("]", A25) - FIND("[", A25) + 1), ""), "  ", " "))), FIND("]", TRIM(SUBSTITUTE(SUBSTITUTE(A25, MID(A25, FIND("[", A25), FIND("]", A25) - FIND("[", A25) + 1), ""), "  ", " "))) - FIND("[", TRIM(SUBSTITUTE(SUBSTITUTE(A25, MID(A25, FIND("[", A25), FIND("]", A25) - FIND("[", A25) + 1), ""), "  ", " "))) + 1), ""), "  ", " ")),1)&amp;CHAR(34)&amp;",",CHAR(34)&amp;"start"&amp;IFERROR(LEFT(SUBSTITUTE(A25,"["&amp;MID(A25,FIND("[",A25)+1,FIND("]",A25)-FIND("[",A25)-1)&amp;"] ",""),1),LEFT(A25,1))&amp;CHAR(34)&amp;",")</f>
        <v>"startA",</v>
      </c>
      <c r="DF25" s="44" t="str">
        <f>IFERROR(IF(SEARCH("tan",A25)&gt;0,CHAR(34)&amp;"withtn"&amp;CHAR(34)&amp;",",""),"")</f>
        <v/>
      </c>
      <c r="DG25" s="44" t="str">
        <f>IFERROR(IF(SEARCH("q",A25)&gt;0,CHAR(34)&amp;"with_q"&amp;CHAR(34)&amp;",",""),"")</f>
        <v/>
      </c>
      <c r="DH25" s="44" t="str">
        <f>IFERROR(IF(SEARCH("v",A25)&gt;0,CHAR(34)&amp;"with_v"&amp;CHAR(34)&amp;",",""),"")</f>
        <v/>
      </c>
      <c r="DI25" s="44" t="str">
        <f>IFERROR(IF(SEARCH("w",A25)&gt;0,CHAR(34)&amp;"with_w"&amp;CHAR(34)&amp;",",""),"")</f>
        <v/>
      </c>
      <c r="DJ25" s="44" t="str">
        <f>IFERROR(IF(SEARCH("y",A25)&gt;0,CHAR(34)&amp;"with_y"&amp;CHAR(34)&amp;",",""),"")</f>
        <v/>
      </c>
      <c r="DK25" s="44" t="str">
        <f>IFERROR(IF(SEARCH("z",A25)&gt;0,CHAR(34)&amp;"with_z"&amp;CHAR(34)&amp;",",""),"")</f>
        <v/>
      </c>
      <c r="DL25" s="44" t="str">
        <f>IF(CG25=2, CHAR(34) &amp; _xlfn.TEXTJOIN("", TRUE, _xlfn._xlws.SORT(HP25:HX25)) &amp; CHAR(34) &amp; ",", "")</f>
        <v/>
      </c>
      <c r="DM25" s="44" t="str" cm="1">
        <f t="array" ref="DM25">IF(CG25=3,CHAR(34) &amp; _xlfn.TEXTJOIN("", TRUE, RIGHT(HP25:HX25, 2)) &amp; CHAR(34) &amp; ",", "")</f>
        <v/>
      </c>
      <c r="DN25" s="44" t="str">
        <f>IF(AND(ISNUMBER(SEARCH("18", O25)), ISERROR(SEARCH("1918", O25)), ISERROR(SEARCH("2018", O25))), CHAR(34) &amp; "year18" &amp; CHAR(34) &amp; ",", "")</f>
        <v/>
      </c>
      <c r="DO25" s="44" t="str">
        <f>IF(AND(ISNUMBER(SEARCH("19", O25)), ISERROR(SEARCH("1819", O25)),  ISERROR(SEARCH("1219", O25)),ISERROR(SEARCH("1119", O25)),ISERROR(SEARCH("1190", O25)),ISERROR(SEARCH("2019", O25))), CHAR(34) &amp; "year19" &amp; CHAR(34) &amp; ",", "")</f>
        <v>"year19",</v>
      </c>
      <c r="DP25" s="5" t="str">
        <f>IF(AND(ISNUMBER(SEARCH("20", O25)), ISERROR(SEARCH("1920", O25))), CHAR(34)&amp;"year00"&amp;CHAR(34)&amp;",", "")</f>
        <v/>
      </c>
      <c r="DQ25" s="5" t="str">
        <f>IF(CC25="y",CHAR(34)&amp;"soviet"&amp;CHAR(34)&amp;",","")</f>
        <v/>
      </c>
      <c r="DR25" s="5" t="str">
        <f>IF(BY25="y",CHAR(34)&amp;"dgband"&amp;CHAR(34)&amp;",","")</f>
        <v/>
      </c>
      <c r="DS25" s="5" t="str">
        <f>IF(W25="y",IF(AND(V25="n",BY25&lt;&gt;"y"),CHAR(34)&amp;"allver"&amp;CHAR(34)&amp;",",""),"")</f>
        <v/>
      </c>
      <c r="DT25" s="5" t="str">
        <f>IF(V25="y",IF(AND(W25="n",BY25&lt;&gt;"y"),CHAR(34)&amp;"allhor"&amp;CHAR(34)&amp;",",""),"")</f>
        <v>"allhor",</v>
      </c>
      <c r="DU25" s="5" t="str">
        <f>IF(BY25="y",IF(AND(W25="n",V25="n"),CHAR(34)&amp;"alldia"&amp;CHAR(34)&amp;",",""),"")</f>
        <v/>
      </c>
      <c r="DV25" s="44" t="str">
        <f>IF(IA25&lt;&gt;"",(IF(IA25="y",CHAR(34)&amp;"largec"&amp;CHAR(34)&amp;",",CHAR(34)&amp;"smallc"&amp;CHAR(34)&amp;",")),"")</f>
        <v/>
      </c>
      <c r="DW25" s="44" t="str">
        <f>IF(CL25="y",CHAR(34)&amp;CL$1&amp;CHAR(34)&amp;",","")</f>
        <v/>
      </c>
      <c r="DX25" s="44" t="str">
        <f>IF(CM25="y",CHAR(34)&amp;CM$1&amp;CHAR(34)&amp;",","")</f>
        <v/>
      </c>
      <c r="DY25" s="44" t="str">
        <f>IF(CN25="y",CHAR(34)&amp;CN$1&amp;CHAR(34)&amp;",","")</f>
        <v/>
      </c>
      <c r="DZ25" s="44" t="str">
        <f>IF(CO25="y",CHAR(34)&amp;CO$1&amp;CHAR(34)&amp;",","")</f>
        <v>"4+Band",</v>
      </c>
      <c r="EA25" s="44" t="str">
        <f>IF(T25="y",CHAR(34)&amp;T$1&amp;CHAR(34)&amp;",","")</f>
        <v>"Diagon",</v>
      </c>
      <c r="EB25" s="44" t="str">
        <f>IF(U25="y",CHAR(34)&amp;U$1&amp;CHAR(34)&amp;",","")</f>
        <v/>
      </c>
      <c r="EC25" s="44" t="str">
        <f>IF(V25="y",CHAR(34)&amp;V$1&amp;CHAR(34)&amp;",","")</f>
        <v>"Horizo",</v>
      </c>
      <c r="ED25" s="44" t="str">
        <f>IF(W25="y",CHAR(34)&amp;W$1&amp;CHAR(34)&amp;",","")</f>
        <v/>
      </c>
      <c r="EE25" s="44" t="str">
        <f>IF(X25="y",CHAR(34)&amp;X$1&amp;CHAR(34)&amp;",","")</f>
        <v/>
      </c>
      <c r="EF25" s="44" t="str">
        <f>IF(AND(Y25&lt;&gt;"n",Y25&lt;&gt;""),CHAR(34)&amp;Y$1&amp;CHAR(34)&amp;",","")</f>
        <v/>
      </c>
      <c r="EG25" s="44" t="str">
        <f>IF(Z25="y",CHAR(34)&amp;Z$1&amp;CHAR(34)&amp;",","")</f>
        <v/>
      </c>
      <c r="EH25" s="44" t="str">
        <f>IF(AA25="y",CHAR(34)&amp;AA$1&amp;CHAR(34)&amp;",","")</f>
        <v/>
      </c>
      <c r="EI25" s="44" t="str">
        <f>IF(AB25="y",CHAR(34)&amp;AB$1&amp;CHAR(34)&amp;",","")</f>
        <v/>
      </c>
      <c r="EJ25" s="44" t="str">
        <f>IF(AC25="y",CHAR(34)&amp;AC$1&amp;CHAR(34)&amp;",","")</f>
        <v/>
      </c>
      <c r="EK25" s="44" t="str">
        <f>IF(AD25="y",CHAR(34)&amp;AD$1&amp;CHAR(34)&amp;",","")</f>
        <v/>
      </c>
      <c r="EL25" s="44" t="str">
        <f>IF(AE25="y",CHAR(34)&amp;AE$1&amp;CHAR(34)&amp;",","")</f>
        <v/>
      </c>
      <c r="EM25" s="44" t="str">
        <f>IF(AF25="y",CHAR(34)&amp;AF$1&amp;CHAR(34)&amp;",","")</f>
        <v/>
      </c>
      <c r="EN25" s="44" t="str">
        <f>IF(AG25="y",CHAR(34)&amp;AG$1&amp;CHAR(34)&amp;",","")</f>
        <v/>
      </c>
      <c r="EO25" s="44" t="str">
        <f>IF(AH25="y",CHAR(34)&amp;AH$1&amp;CHAR(34)&amp;",","")</f>
        <v/>
      </c>
      <c r="EP25" s="44" t="str">
        <f>IF(AI25="y",CHAR(34)&amp;AI$1&amp;CHAR(34)&amp;",","")</f>
        <v/>
      </c>
      <c r="EQ25" s="44" t="str">
        <f>IF(AJ25="y",CHAR(34)&amp;AJ$1&amp;CHAR(34)&amp;",","")</f>
        <v/>
      </c>
      <c r="ER25" s="44" t="str">
        <f>IF(AK25="y",CHAR(34)&amp;AK$1&amp;CHAR(34)&amp;",","")</f>
        <v/>
      </c>
      <c r="ES25" s="44" t="str">
        <f>IF(AL25="y",CHAR(34)&amp;AL$1&amp;CHAR(34)&amp;",","")</f>
        <v/>
      </c>
      <c r="ET25" s="44" t="str">
        <f>IF(AM25="y",CHAR(34)&amp;AM$1&amp;CHAR(34)&amp;",","")</f>
        <v/>
      </c>
      <c r="EU25" s="44" t="str">
        <f>IF(AN25="y",CHAR(34)&amp;AN$1&amp;CHAR(34)&amp;",","")</f>
        <v/>
      </c>
      <c r="EV25" s="44" t="str">
        <f>IF(AO25="y",CHAR(34)&amp;AO$1&amp;CHAR(34)&amp;",","")</f>
        <v/>
      </c>
      <c r="EW25" s="44" t="str">
        <f>IF(AP25="y",CHAR(34)&amp;AP$1&amp;CHAR(34)&amp;",","")</f>
        <v/>
      </c>
      <c r="EX25" s="44" t="str">
        <f>IF(AQ25="y",CHAR(34)&amp;AQ$1&amp;CHAR(34)&amp;",","")</f>
        <v/>
      </c>
      <c r="EY25" s="44" t="str">
        <f>IF(AR25="y",CHAR(34)&amp;AR$1&amp;CHAR(34)&amp;",","")</f>
        <v/>
      </c>
      <c r="EZ25" s="44" t="str">
        <f>IF(AS25="y",CHAR(34)&amp;AS$1&amp;CHAR(34)&amp;",","")</f>
        <v/>
      </c>
      <c r="FA25" s="44" t="str">
        <f>IF(AT25&gt;0,CHAR(34)&amp;"sta"&amp;AZ25&amp;CHAR(34)&amp;",","")</f>
        <v/>
      </c>
      <c r="FB25" s="44" t="str">
        <f>IF(AND(AT25&gt;0,BA25&lt;&gt;""),CHAR(34)&amp;"sta"&amp;BA25&amp;CHAR(34)&amp;",","")</f>
        <v/>
      </c>
      <c r="FC25" s="44" t="str">
        <f>IF(AND(AT25&gt;0,BB25&lt;&gt;""),CHAR(34)&amp;"sta"&amp;BB25&amp;CHAR(34)&amp;",","")</f>
        <v/>
      </c>
      <c r="FD25" s="44" t="str">
        <f>IF(BV25="n",CHAR(34)&amp;"tcWHYE"&amp;CHAR(34)&amp;",",IF(BV25="y",CHAR(34)&amp;FD$1&amp;CHAR(34)&amp;",",""))</f>
        <v/>
      </c>
      <c r="FE25" s="44" t="str">
        <f>IF(COUNTIF(BL25:BT25,"BLU")=0,CHAR(34)&amp;"NO_BLU"&amp;CHAR(34)&amp;",", "")</f>
        <v/>
      </c>
      <c r="FF25" s="44" t="str">
        <f>IF(COUNTIF(BL25:BT25,"WHI")=0,CHAR(34)&amp;"NO_WHI"&amp;CHAR(34)&amp;",", "")</f>
        <v/>
      </c>
      <c r="FG25" s="44" t="str">
        <f>IF(COUNTIF(BL25:BT25,"RED")=0,CHAR(34)&amp;"NO_RED"&amp;CHAR(34)&amp;",", "")</f>
        <v>"NO_RED",</v>
      </c>
      <c r="FH25" s="44" t="str">
        <f>IF(COUNTIF(BL25:BS25,"GRE")=0,CHAR(34)&amp;"NO_GRE"&amp;CHAR(34)&amp;",", "")</f>
        <v/>
      </c>
      <c r="FI25" s="44" t="str">
        <f>IF(COUNTIF(BL25:BT25,"YEL")=0,CHAR(34)&amp;"NO_YEL"&amp;CHAR(34)&amp;",", "")</f>
        <v/>
      </c>
      <c r="FJ25" s="44" t="str">
        <f>IF(COUNTIF(BL25:BT25,"BLA")=0,CHAR(34)&amp;"NO_BLA"&amp;CHAR(34)&amp;",", "")</f>
        <v/>
      </c>
      <c r="FK25" s="44" t="str">
        <f>IF(AND(FH25&lt;&gt;"",FF25&lt;&gt;""),CHAR(34)&amp;"WHGRNO"&amp;CHAR(34)&amp;",","")</f>
        <v/>
      </c>
      <c r="FL25" s="44" t="str">
        <f>IF(AND(FI25&lt;&gt;"",FF25&lt;&gt;""),CHAR(34)&amp;"WHYENO"&amp;CHAR(34)&amp;",","")</f>
        <v/>
      </c>
      <c r="FM25" s="44" t="str">
        <f>IF(AND(FJ25&lt;&gt;"",FF25&lt;&gt;""),CHAR(34)&amp;"BAWHNO"&amp;CHAR(34)&amp;",","")</f>
        <v/>
      </c>
      <c r="FN25" s="44" t="str">
        <f>IF(AND(FE25&lt;&gt;"",FF25&lt;&gt;""),CHAR(34)&amp;"BLWHNO"&amp;CHAR(34)&amp;",","")</f>
        <v/>
      </c>
      <c r="FO25" s="44" t="str">
        <f>IF(AND(FE25&lt;&gt;"",FG25&lt;&gt;""),CHAR(34)&amp;"BLRENO"&amp;CHAR(34)&amp;",","")</f>
        <v/>
      </c>
      <c r="FP25" s="44" t="str">
        <f>IF(AND(FF25&lt;&gt;"",FF25&lt;&gt;""),CHAR(34)&amp;"WHRENO"&amp;CHAR(34)&amp;",","")</f>
        <v/>
      </c>
      <c r="FQ25" s="44" t="str">
        <f>IF(LEN(BF25)=3,CHAR(34)&amp;"001"&amp;BF25&amp;CHAR(34)&amp;",","")</f>
        <v>"001BLU",</v>
      </c>
      <c r="FR25" s="44" t="str">
        <f>IF(LEN(BG25)=3,CHAR(34)&amp;"002"&amp;BG25&amp;CHAR(34)&amp;",","")</f>
        <v>"002GRE",</v>
      </c>
      <c r="FS25" s="44" t="str">
        <f>IF(LEN(BH25)=3,CHAR(34)&amp;"003"&amp;BH25&amp;CHAR(34)&amp;",","")</f>
        <v>"003YEL",</v>
      </c>
      <c r="FT25" s="44" t="str">
        <f>CHAR(34)&amp;"myr"&amp;BD25&amp;CHAR(34)&amp;","</f>
        <v>"myrGRE",</v>
      </c>
      <c r="FU25" s="44" t="str">
        <f>IF(AY25="y",CHAR(34)&amp;"island"&amp;CHAR(34)&amp;",","")</f>
        <v/>
      </c>
      <c r="FV25" s="44" t="str">
        <f>IF(BZ25="y",CHAR(34)&amp;"landlo"&amp;CHAR(34)&amp;",","")</f>
        <v/>
      </c>
      <c r="FW25" s="44" t="str">
        <f>IF(CA25="y",CHAR(34)&amp;"eunion"&amp;CHAR(34)&amp;",","")</f>
        <v/>
      </c>
      <c r="FX25" s="44" t="str">
        <f>SUBSTITUTE(IFERROR(SEARCH("[",A25),IFERROR(IF(AND(CA25&lt;&gt;"y",SEARCH("Europe",R25)&gt;0),CHAR(34)&amp;"noeuni"&amp;CHAR(34)&amp;",",""),"")),"1","")</f>
        <v/>
      </c>
      <c r="FY25" s="44" t="str">
        <f>IFERROR(IF(SEARCH("Arabic",CB25)&gt;0,CHAR(34)&amp;"arabic"&amp;CHAR(34)&amp;",",""),"")</f>
        <v/>
      </c>
      <c r="FZ25" s="44" t="str">
        <f>IFERROR(IF(SEARCH("English",CB25)&gt;0,CHAR(34)&amp;"englis"&amp;CHAR(34)&amp;",",""),"")</f>
        <v/>
      </c>
      <c r="GA25" s="44" t="str">
        <f>IFERROR(IF(SEARCH("French",CB25)&gt;0,CHAR(34)&amp;"french"&amp;CHAR(34)&amp;",",""),"")</f>
        <v/>
      </c>
      <c r="GB25" s="44" t="str">
        <f>IFERROR(IF(SEARCH("Spanish",CB25)&gt;0,CHAR(34)&amp;"spanis"&amp;CHAR(34)&amp;",",""),"")</f>
        <v/>
      </c>
      <c r="GC25" s="44" t="str">
        <f>IFERROR(IF(SEARCH("Portuguese",CB25)&gt;0,CHAR(34)&amp;"portug"&amp;CHAR(34)&amp;",",""),"")</f>
        <v/>
      </c>
      <c r="GD25" s="44" t="str">
        <f>IFERROR(IF(SEARCH("German",CB25)&gt;0,CHAR(34)&amp;"german"&amp;CHAR(34)&amp;",",""),"")</f>
        <v/>
      </c>
      <c r="GE25" s="44" t="str">
        <f>IFERROR(IF(SEARCH("Dutch",CB25)&gt;0,CHAR(34)&amp;"dutchs"&amp;CHAR(34)&amp;",",""),"")</f>
        <v/>
      </c>
      <c r="GF25" s="44" t="str">
        <f>IFERROR(IF(SEARCH("Historical",AU25)&gt;0,CHAR(34)&amp;"histor"&amp;CHAR(34)&amp;",",""),"")</f>
        <v/>
      </c>
      <c r="GG25" s="44" t="str">
        <f>IF(BU25="y",CHAR(34)&amp;"unjack"&amp;CHAR(34)&amp;",","")</f>
        <v/>
      </c>
      <c r="GH25" s="44" t="str">
        <f>IF(CD25=1,CHAR(34)&amp;"southc"&amp;CHAR(34)&amp;",","")</f>
        <v/>
      </c>
      <c r="GI25" s="44" t="str">
        <f>IF(CE25=1,CHAR(34)&amp;"hasmap"&amp;CHAR(34)&amp;",","")</f>
        <v/>
      </c>
      <c r="GJ25" s="44" t="str">
        <f>IF(CP25="y",CHAR(34)&amp;CP$1&amp;CHAR(34)&amp;",","")</f>
        <v>"NoStar",</v>
      </c>
      <c r="GK25" s="44" t="str">
        <f>IF(GJ25="",CHAR(34)&amp;"HasSta"&amp;CHAR(34)&amp;",","")</f>
        <v/>
      </c>
      <c r="GL25" s="44" t="str">
        <f>IF(CQ25="y",CHAR(34)&amp;CQ$1&amp;CHAR(34)&amp;",","")</f>
        <v/>
      </c>
      <c r="GM25" s="44" t="str">
        <f>IF(CR25="y",CHAR(34)&amp;CR$1&amp;CHAR(34)&amp;",","")</f>
        <v/>
      </c>
      <c r="GN25" s="44" t="str">
        <f>IF(CS25="y",CHAR(34)&amp;CS$1&amp;CHAR(34)&amp;",","")</f>
        <v/>
      </c>
      <c r="GP25" s="44" t="str">
        <f>CHAR(34)&amp;AU25&amp;CHAR(34)</f>
        <v>"State"</v>
      </c>
      <c r="GS25" s="44" t="str">
        <f>SUBSTITUTE("["&amp;_xlfn.CONCAT(CW25:GN25)&amp;"]",",]","]")</f>
        <v>["5+Colo","lets05","startA","year19","allhor","4+Band","Diagon","Horizo","NO_RED","001BLU","002GRE","003YEL","myrGRE","NoStar"]</v>
      </c>
      <c r="GT25" s="44" t="str">
        <f>IF(BL25&lt;&gt;"",CHAR(34)&amp;"cl_"&amp;BL25&amp;CHAR(34)&amp;",","")</f>
        <v>"cl_GRE",</v>
      </c>
      <c r="GU25" s="44" t="str">
        <f>IF(BM25&lt;&gt;"",CHAR(34)&amp;"cl_"&amp;BM25&amp;CHAR(34)&amp;",","")</f>
        <v>"cl_WHI",</v>
      </c>
      <c r="GV25" s="44" t="str">
        <f>IF(BN25&lt;&gt;"",CHAR(34)&amp;"cl_"&amp;BN25&amp;CHAR(34)&amp;",","")</f>
        <v>"cl_BLU",</v>
      </c>
      <c r="GW25" s="44" t="str">
        <f>IF(BO25&lt;&gt;"",CHAR(34)&amp;"cl_"&amp;BO25&amp;CHAR(34)&amp;",","")</f>
        <v>"cl_YEL",</v>
      </c>
      <c r="GX25" s="44" t="str">
        <f>IF(BP25&lt;&gt;"",CHAR(34)&amp;"cl_"&amp;BP25&amp;CHAR(34)&amp;",","")</f>
        <v>"cl_BLA",</v>
      </c>
      <c r="GY25" s="44" t="str">
        <f>IF(BQ25&lt;&gt;"",CHAR(34)&amp;"cl_"&amp;BQ25&amp;CHAR(34)&amp;",","")</f>
        <v/>
      </c>
      <c r="GZ25" s="44" t="str">
        <f>IF(BR25&lt;&gt;"",CHAR(34)&amp;"cl_"&amp;BR25&amp;CHAR(34)&amp;",","")</f>
        <v/>
      </c>
      <c r="HA25" s="44" t="str">
        <f>IF(BS25&lt;&gt;"",CHAR(34)&amp;"cl_"&amp;BS25&amp;CHAR(34)&amp;",","")</f>
        <v/>
      </c>
      <c r="HB25" s="44" t="str">
        <f>IF(BT25&lt;&gt;"",CHAR(34)&amp;"cl_"&amp;BT25&amp;CHAR(34)&amp;",","")</f>
        <v/>
      </c>
      <c r="HC25" s="44" t="str">
        <f>SUBSTITUTE("["&amp;_xlfn.CONCAT(GT25:HB25)&amp;"]",",]","]")</f>
        <v>["cl_GRE","cl_WHI","cl_BLU","cl_YEL","cl_BLA"]</v>
      </c>
      <c r="HE25" s="64"/>
      <c r="HF25" s="65" t="str">
        <f>"{couname:"&amp;CT25&amp;(IF(HK25&lt;&gt;"",",subtype:"&amp;CHAR(34)&amp;HK25&amp;CHAR(34),""))&amp;",year:"&amp;HJ25&amp;",region:"&amp;CU25&amp;",Colors:"&amp;HC25&amp;",Items:"&amp;GS25&amp;",Flag:"&amp;CV25&amp;",HDFlag:"&amp;CHAR(34)&amp;E25&amp;CHAR(34)&amp;",type:"&amp;GP25&amp;", describe: "&amp;HH25&amp;", isnew:"&amp;CHAR(34)&amp;F25&amp;CHAR(34)&amp;", links: "&amp;HL25&amp;"},"</f>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links: "https://en.wikipedia.org/wiki/Flag_of_Amapá"},</v>
      </c>
      <c r="HG25" s="66" t="str">
        <f>"{couname:"&amp;CT25&amp;(IF(HK25&lt;&gt;"",",subtype:"&amp;CHAR(34)&amp;HK25&amp;CHAR(34),""))&amp;",year:"&amp;HJ25&amp;",region:"&amp;CU25&amp;",Colors:"&amp;HC25&amp;",Items:"&amp;GS25&amp;",Flag:"&amp;CV25&amp;",HDFlag:"&amp;CHAR(34)&amp;E25&amp;CHAR(34)&amp;",type:"&amp;GP25&amp;", describe: "&amp;HI25&amp;", links: "&amp;HL25&amp;"},"</f>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links: "https://en.wikipedia.org/wiki/Flag_of_Amapá"},</v>
      </c>
      <c r="HH25" s="44" t="str">
        <f>IF(P25&lt;&gt;"",CHAR(34)&amp;"\n"&amp;P25&amp;CHAR(34),CHAR(34)&amp;CHAR(34))</f>
        <v>"\nThe green represents the forests; the yellow represents mineral wealth; the blue represents the sky; the white represents peace; black symbolizes the respect for those who died fighting for the state."</v>
      </c>
      <c r="HI25" s="44" t="str">
        <f>IF(J25=0,CHAR(34)&amp;CHAR(34),HH25)</f>
        <v>"\nThe green represents the forests; the yellow represents mineral wealth; the blue represents the sky; the white represents peace; black symbolizes the respect for those who died fighting for the state."</v>
      </c>
      <c r="HJ25" s="44" t="str">
        <f>CHAR(34)&amp;O25&amp;CHAR(34)</f>
        <v>"1984 "</v>
      </c>
      <c r="HL25" s="44" t="str">
        <f>CHAR(34)&amp;I25&amp;CHAR(34)</f>
        <v>"https://en.wikipedia.org/wiki/Flag_of_Amapá"</v>
      </c>
      <c r="HM25" s="65"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"&amp;HH25&amp;", "&amp;CHAR(34)&amp;"isnew"&amp;CHAR(34)&amp;": "&amp;CHAR(34)&amp;F25&amp;CHAR(34)&amp;", "&amp;CHAR(34)&amp;"links"&amp;CHAR(34)&amp;": "&amp;HL25&amp;"},"</f>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 "links": "https://en.wikipedia.org/wiki/Flag_of_Amapá"},</v>
      </c>
      <c r="HN25" s="67"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"&amp;HI25&amp;", "&amp;CHAR(34)&amp;"isnew"&amp;CHAR(34)&amp;": "&amp;CHAR(34)&amp;F25&amp;CHAR(34)&amp;", "&amp;CHAR(34)&amp;"links"&amp;CHAR(34)&amp;": "&amp;HL25&amp;"},"</f>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 "links": "https://en.wikipedia.org/wiki/Flag_of_Amapá"},</v>
      </c>
      <c r="HO25" s="71"/>
      <c r="HP25" s="44" t="str" cm="1">
        <f t="array" ref="HP25">IF(_xlfn.TEXTJOIN(", ", TRUE, IF(ISNUMBER(SEARCH("BLA", BL25:BT25)), COLUMN(BL25:BT25) - COLUMN(BL25) + 1, ""))&lt;&gt;"","BLA","")</f>
        <v>BLA</v>
      </c>
      <c r="HQ25" s="44" t="str" cm="1">
        <f t="array" ref="HQ25">IF(_xlfn.TEXTJOIN(", ", TRUE, IF(ISNUMBER(SEARCH("BLU", BL25:BT25)), COLUMN(BL25:BT25) - COLUMN(BL25) + 1, ""))&lt;&gt;"","BLU","")</f>
        <v>BLU</v>
      </c>
      <c r="HR25" s="44" t="str" cm="1">
        <f t="array" ref="HR25">IF(_xlfn.TEXTJOIN(", ", TRUE, IF(ISNUMBER(SEARCH("GRE", BL25:BT25)), COLUMN(BL25:BT25) - COLUMN(BL25) + 1, ""))&lt;&gt;"","GRE","")</f>
        <v>GRE</v>
      </c>
      <c r="HS25" s="44" t="str" cm="1">
        <f t="array" ref="HS25">IF(_xlfn.TEXTJOIN(", ", TRUE, IF(ISNUMBER(SEARCH("RED", BL25:BT25)), COLUMN(BL25:BT25) - COLUMN(BL25) + 1, ""))&lt;&gt;"","RED","")</f>
        <v/>
      </c>
      <c r="HT25" s="44" t="str" cm="1">
        <f t="array" ref="HT25">IF(_xlfn.TEXTJOIN(", ", TRUE, IF(ISNUMBER(SEARCH("YEL", BL25:BT25)), COLUMN(BL25:BT25) - COLUMN(BL25) + 1, ""))&lt;&gt;"","YEL","")</f>
        <v>YEL</v>
      </c>
      <c r="HU25" s="44" t="str" cm="1">
        <f t="array" ref="HU25">IF(_xlfn.TEXTJOIN(", ", TRUE, IF(ISNUMBER(SEARCH("ORA", BL25:BT25)), COLUMN(BL25:BT25) - COLUMN(BL25) + 1, ""))&lt;&gt;"","ORA","")</f>
        <v/>
      </c>
      <c r="HV25" s="44" t="str" cm="1">
        <f t="array" ref="HV25">IF(_xlfn.TEXTJOIN(", ", TRUE, IF(ISNUMBER(SEARCH("BRO", BL25:BT25)), COLUMN(BL25:BT25) - COLUMN(BL25) + 1, ""))&lt;&gt;"","BRO","")</f>
        <v/>
      </c>
      <c r="HW25" s="44" t="str" cm="1">
        <f t="array" ref="HW25">IF(_xlfn.TEXTJOIN(", ", TRUE, IF(ISNUMBER(SEARCH("PUR", BL25:BT25)), COLUMN(BL25:BT25) - COLUMN(BL25) + 1, ""))&lt;&gt;"","PUR","")</f>
        <v/>
      </c>
      <c r="HX25" s="44" t="str" cm="1">
        <f t="array" ref="HX25">IF(_xlfn.TEXTJOIN(", ", TRUE, IF(ISNUMBER(SEARCH("WHI", BL25:BT25)), COLUMN(BL25:BT25) - COLUMN(BL25) + 1, ""))&lt;&gt;"","WHI","")</f>
        <v>WHI</v>
      </c>
      <c r="HY25" s="72"/>
      <c r="HZ25" s="72"/>
      <c r="IA25" s="5"/>
      <c r="IB25" s="5"/>
      <c r="IC25" s="68"/>
      <c r="ID25" s="68"/>
      <c r="IE25" s="68"/>
      <c r="IF25" s="68"/>
      <c r="IG25" s="68"/>
      <c r="IH25" s="68"/>
      <c r="II25" s="68"/>
      <c r="IJ25" s="68"/>
      <c r="IK25" s="68"/>
      <c r="IL25" s="44">
        <f>SUM(IC25:IK25)</f>
        <v>0</v>
      </c>
      <c r="IM25" s="42">
        <f>COUNTIF(IC25:IK25,"&gt;0")-CG25</f>
        <v>-5</v>
      </c>
      <c r="IN25" s="69" t="str">
        <f>"http://mkweb.bcgsc.ca/color-summarizer/?url="&amp;D25&amp;"&amp;precision=low&amp;num_clusters="&amp;CG25&amp;"&amp;text=1"</f>
        <v>http://mkweb.bcgsc.ca/color-summarizer/?url=https://upload.wikimedia.org/wikipedia/commons/thumb/0/0c/Bandeira_do_Amap%C3%A1.svg/640px-Bandeira_do_Amap%C3%A1.svg.png&amp;precision=low&amp;num_clusters=5&amp;text=1</v>
      </c>
      <c r="IO25" s="44" t="str">
        <f>IF(HP25&lt;&gt;"",CHAR(34)&amp;"black"&amp;CHAR(34),"")</f>
        <v>"black"</v>
      </c>
      <c r="IP25" s="44" t="str">
        <f>IF(HQ25&lt;&gt;"",CHAR(34)&amp;"blue"&amp;CHAR(34),"")</f>
        <v>"blue"</v>
      </c>
      <c r="IQ25" s="44" t="str">
        <f>IF(HR25&lt;&gt;"",CHAR(34)&amp;"green"&amp;CHAR(34),"")</f>
        <v>"green"</v>
      </c>
      <c r="IR25" s="44" t="str">
        <f>IF(HS25&lt;&gt;"",CHAR(34)&amp;"red"&amp;CHAR(34),"")</f>
        <v/>
      </c>
      <c r="IS25" s="44" t="str">
        <f>IF(HT25&lt;&gt;"",CHAR(34)&amp;"yellow"&amp;CHAR(34),"")</f>
        <v>"yellow"</v>
      </c>
      <c r="IT25" s="44" t="str">
        <f>IF(HU25&lt;&gt;"",CHAR(34)&amp;"orange"&amp;CHAR(34),"")</f>
        <v/>
      </c>
      <c r="IU25" s="44" t="str">
        <f>IF(HV25&lt;&gt;"",CHAR(34)&amp;"brown"&amp;CHAR(34),"")</f>
        <v/>
      </c>
      <c r="IV25" s="44" t="str">
        <f>IF(HW25&lt;&gt;"",CHAR(34)&amp;"purple"&amp;CHAR(34),"")</f>
        <v/>
      </c>
      <c r="IW25" s="44" t="str">
        <f>IF(HX25&lt;&gt;"",CHAR(34)&amp;"white"&amp;CHAR(34),"")</f>
        <v>"white"</v>
      </c>
      <c r="IX25" s="44" t="str">
        <f>"{"&amp;CHAR(34)&amp;"url"&amp;CHAR(34)&amp;":"&amp;CHAR(34)&amp;IN25&amp;CHAR(34)&amp;","&amp;CHAR(34)&amp;"name"&amp;CHAR(34)&amp;":"&amp;CHAR(34)&amp;A25&amp;CHAR(34)&amp;"},"</f>
        <v>{"url":"http://mkweb.bcgsc.ca/color-summarizer/?url=https://upload.wikimedia.org/wikipedia/commons/thumb/0/0c/Bandeira_do_Amap%C3%A1.svg/640px-Bandeira_do_Amap%C3%A1.svg.png&amp;precision=low&amp;num_clusters=5&amp;text=1","name":"[BRA] Amapá"},</v>
      </c>
      <c r="IY25" s="44">
        <v>329</v>
      </c>
    </row>
    <row r="26" spans="1:259" s="44" customFormat="1" ht="38.4" customHeight="1" thickBot="1" x14ac:dyDescent="0.35">
      <c r="A26" s="38" t="s">
        <v>331</v>
      </c>
      <c r="B26" s="83"/>
      <c r="C26" s="39">
        <v>2</v>
      </c>
      <c r="D26" s="70" t="s">
        <v>332</v>
      </c>
      <c r="E26" s="40" t="s">
        <v>333</v>
      </c>
      <c r="F26" s="41" t="s">
        <v>163</v>
      </c>
      <c r="G26" s="42">
        <f>COUNTIF($A$1:$A$8405,A26)</f>
        <v>1</v>
      </c>
      <c r="H26" s="43"/>
      <c r="I26" s="59" t="s">
        <v>334</v>
      </c>
      <c r="J26" s="44" t="str">
        <f>""</f>
        <v/>
      </c>
      <c r="K26" s="45"/>
      <c r="L26" s="46"/>
      <c r="M26" s="46"/>
      <c r="N26" s="47"/>
      <c r="O26" s="74" t="s">
        <v>232</v>
      </c>
      <c r="P26" s="48" t="s">
        <v>335</v>
      </c>
      <c r="Q26" s="73">
        <v>1</v>
      </c>
      <c r="R26" s="49" t="s">
        <v>177</v>
      </c>
      <c r="S26" s="50">
        <v>3</v>
      </c>
      <c r="T26" s="51" t="s">
        <v>164</v>
      </c>
      <c r="U26" s="52" t="s">
        <v>164</v>
      </c>
      <c r="V26" s="52" t="s">
        <v>165</v>
      </c>
      <c r="W26" s="52" t="s">
        <v>164</v>
      </c>
      <c r="X26" s="52" t="s">
        <v>164</v>
      </c>
      <c r="Y26" s="52" t="s">
        <v>164</v>
      </c>
      <c r="Z26" s="52" t="s">
        <v>164</v>
      </c>
      <c r="AA26" s="52" t="s">
        <v>164</v>
      </c>
      <c r="AB26" s="52" t="s">
        <v>164</v>
      </c>
      <c r="AC26" s="52" t="s">
        <v>164</v>
      </c>
      <c r="AD26" s="52" t="s">
        <v>164</v>
      </c>
      <c r="AE26" s="52" t="s">
        <v>164</v>
      </c>
      <c r="AF26" s="53" t="s">
        <v>164</v>
      </c>
      <c r="AG26" s="53" t="s">
        <v>164</v>
      </c>
      <c r="AH26" s="53" t="s">
        <v>164</v>
      </c>
      <c r="AI26" s="53" t="s">
        <v>165</v>
      </c>
      <c r="AJ26" s="53" t="s">
        <v>164</v>
      </c>
      <c r="AK26" s="53" t="s">
        <v>164</v>
      </c>
      <c r="AL26" s="53" t="s">
        <v>164</v>
      </c>
      <c r="AM26" s="53" t="s">
        <v>164</v>
      </c>
      <c r="AN26" s="53" t="s">
        <v>164</v>
      </c>
      <c r="AO26" s="53" t="s">
        <v>164</v>
      </c>
      <c r="AP26" s="53" t="s">
        <v>164</v>
      </c>
      <c r="AQ26" s="53" t="s">
        <v>164</v>
      </c>
      <c r="AR26" s="53" t="s">
        <v>164</v>
      </c>
      <c r="AS26" s="53" t="s">
        <v>164</v>
      </c>
      <c r="AT26" s="54">
        <v>25</v>
      </c>
      <c r="AU26" s="53" t="s">
        <v>308</v>
      </c>
      <c r="AV26" s="53" t="str">
        <f>IF(LEFT(A26,1)="[",LEFT(A26,5)&amp;AU26&amp;A26,"")</f>
        <v>[BRA]State[BRA] Amazonas</v>
      </c>
      <c r="AW26" s="53" t="str">
        <f>C26&amp;A26</f>
        <v>2[BRA] Amazonas</v>
      </c>
      <c r="AX26" s="55"/>
      <c r="AY26" s="55"/>
      <c r="AZ26" s="56" t="s">
        <v>159</v>
      </c>
      <c r="BA26" s="56"/>
      <c r="BB26" s="56"/>
      <c r="BC26" s="57"/>
      <c r="BD26" s="58" t="s">
        <v>159</v>
      </c>
      <c r="BE26" s="59"/>
      <c r="BF26" s="58" t="s">
        <v>159</v>
      </c>
      <c r="BG26" s="58" t="s">
        <v>154</v>
      </c>
      <c r="BH26" s="58" t="s">
        <v>159</v>
      </c>
      <c r="BI26" s="58"/>
      <c r="BJ26" s="58"/>
      <c r="BK26" s="59"/>
      <c r="BL26" s="58" t="s">
        <v>159</v>
      </c>
      <c r="BM26" s="58" t="s">
        <v>154</v>
      </c>
      <c r="BN26" s="58" t="s">
        <v>152</v>
      </c>
      <c r="BO26" s="58"/>
      <c r="BP26" s="58"/>
      <c r="BQ26" s="58"/>
      <c r="BR26" s="58"/>
      <c r="BS26" s="58"/>
      <c r="BT26" s="58"/>
      <c r="BU26" s="60" t="s">
        <v>164</v>
      </c>
      <c r="BV26" s="61"/>
      <c r="BW26" s="61">
        <v>0</v>
      </c>
      <c r="BX26" s="59"/>
      <c r="CB26" s="5"/>
      <c r="CC26" s="5"/>
      <c r="CD26" s="62">
        <v>0</v>
      </c>
      <c r="CE26" s="62">
        <v>0</v>
      </c>
      <c r="CF26" s="62" t="e">
        <f>COUNTIF([1]Sheet7!$B$2:'[1]Sheet7'!$B$100,Main!#REF!)</f>
        <v>#REF!</v>
      </c>
      <c r="CG26" s="75" cm="1">
        <f t="array" ref="CG26">SUMPRODUCT(--(LEN(TRIM(BL26:BT26))&gt;0))</f>
        <v>3</v>
      </c>
      <c r="CH26" s="53" t="str">
        <f>IF(CG26=2,"y","n")</f>
        <v>n</v>
      </c>
      <c r="CI26" s="53" t="str">
        <f>IF(CG26=3,"y","n")</f>
        <v>y</v>
      </c>
      <c r="CJ26" s="53" t="str">
        <f>IF(CG26=4,"y","n")</f>
        <v>n</v>
      </c>
      <c r="CK26" s="53" t="str">
        <f>IF(CG26&gt;4,"y","n")</f>
        <v>n</v>
      </c>
      <c r="CL26" s="53" t="str">
        <f>IF(S26=0,"y","n")</f>
        <v>n</v>
      </c>
      <c r="CM26" s="53" t="str">
        <f>IF(S26=2,"y","n")</f>
        <v>n</v>
      </c>
      <c r="CN26" s="53" t="str">
        <f>IF(S26=3,"y","n")</f>
        <v>y</v>
      </c>
      <c r="CO26" s="53" t="str">
        <f>IF(S26&gt;=4,"y","n")</f>
        <v>n</v>
      </c>
      <c r="CP26" s="53" t="str">
        <f>IF(AT26=0,"y","n")</f>
        <v>n</v>
      </c>
      <c r="CQ26" s="53" t="str">
        <f>IF(AT26=1,"y","n")</f>
        <v>n</v>
      </c>
      <c r="CR26" s="53" t="str">
        <f>IF(AT26=2,"y","n")</f>
        <v>n</v>
      </c>
      <c r="CS26" s="53" t="str">
        <f>IF(AT26&gt;=3,"y","n")</f>
        <v>y</v>
      </c>
      <c r="CT26" s="38" t="str">
        <f>CHAR(34)&amp;A26&amp;CHAR(34)</f>
        <v>"[BRA] Amazonas"</v>
      </c>
      <c r="CU26" s="63" t="str">
        <f>CHAR(34)&amp;"rgn_"&amp;R26&amp;CHAR(34)</f>
        <v>"rgn_South America"</v>
      </c>
      <c r="CV26" s="44" t="str">
        <f>CHAR(34)&amp;D26&amp;CHAR(34)</f>
        <v>"https://upload.wikimedia.org/wikipedia/commons/thumb/6/6b/Bandeira_do_Amazonas.svg/640px-Bandeira_do_Amazonas.svg.png"</v>
      </c>
      <c r="CW26" s="44" t="str">
        <f>IF(CH26="y",CHAR(34)&amp;CH$1&amp;CHAR(34)&amp;",","")</f>
        <v/>
      </c>
      <c r="CX26" s="44" t="str">
        <f>IF(CI26="y",CHAR(34)&amp;CI$1&amp;CHAR(34)&amp;",","")</f>
        <v>"3Color",</v>
      </c>
      <c r="CY26" s="44" t="str">
        <f>IF(CJ26="y",CHAR(34)&amp;CJ$1&amp;CHAR(34)&amp;",","")</f>
        <v/>
      </c>
      <c r="CZ26" s="44" t="str">
        <f>IF(CK26="y",CHAR(34)&amp;CK$1&amp;CHAR(34)&amp;",","")</f>
        <v/>
      </c>
      <c r="DA26" s="44" t="str">
        <f>IF(Q26&gt;1,CHAR(34)&amp;"words2"&amp;CHAR(34)&amp;",","")</f>
        <v/>
      </c>
      <c r="DB26" s="44" t="str">
        <f>IF(Q26&gt;2,CHAR(34)&amp;"words3"&amp;CHAR(34)&amp;",","")</f>
        <v/>
      </c>
      <c r="DC26" s="44" t="str">
        <f>IF(Q26=2,CHAR(34)&amp;"exact2"&amp;CHAR(34)&amp;",","")</f>
        <v/>
      </c>
      <c r="DD26" s="44" t="str">
        <f>IF(LEN(CHAR(34)&amp;"lets"&amp;LEN(SUBSTITUTE(SUBSTITUTE(IFERROR(TRIM(SUBSTITUTE(SUBSTITUTE(SUBSTITUTE(IFERROR(TRIM(SUBSTITUTE(A26,MID(A26,FIND("(",A26),FIND(")",A26)-FIND("(",A26)+1),"")),A26),"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",""),"-",""))&amp;CHAR(34)&amp;",")=9,CHAR(34)&amp;"lets"&amp;LEN(SUBSTITUTE(SUBSTITUTE(IFERROR(TRIM(SUBSTITUTE(SUBSTITUTE(SUBSTITUTE(IFERROR(TRIM(SUBSTITUTE(A26,MID(A26,FIND("(",A26),FIND(")",A26)-FIND("(",A26)+1),"")),A26),"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",""),"-",""))&amp;CHAR(34)&amp;",",CHAR(34)&amp;"lets0"&amp;LEN(SUBSTITUTE(SUBSTITUTE(IFERROR(TRIM(SUBSTITUTE(SUBSTITUTE(SUBSTITUTE(IFERROR(TRIM(SUBSTITUTE(A26,MID(A26,FIND("(",A26),FIND(")",A26)-FIND("(",A26)+1),"")),A26),"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f>
        <v>"lets08",</v>
      </c>
      <c r="DE26" s="44" t="str">
        <f>IFERROR(CHAR(34)&amp;"start"&amp;LEFT(TRIM(SUBSTITUTE(SUBSTITUTE(TRIM(SUBSTITUTE(SUBSTITUTE(A26, MID(A26, FIND("[", A26), FIND("]", A26) - FIND("[", A26) + 1), ""), "  ", " ")), MID(TRIM(SUBSTITUTE(SUBSTITUTE(A26, MID(A26, FIND("[", A26), FIND("]", A26) - FIND("[", A26) + 1), ""), "  ", " ")), FIND("[", TRIM(SUBSTITUTE(SUBSTITUTE(A26, MID(A26, FIND("[", A26), FIND("]", A26) - FIND("[", A26) + 1), ""), "  ", " "))), FIND("]", TRIM(SUBSTITUTE(SUBSTITUTE(A26, MID(A26, FIND("[", A26), FIND("]", A26) - FIND("[", A26) + 1), ""), "  ", " "))) - FIND("[", TRIM(SUBSTITUTE(SUBSTITUTE(A26, MID(A26, FIND("[", A26), FIND("]", A26) - FIND("[", A26) + 1), ""), "  ", " "))) + 1), ""), "  ", " ")),1)&amp;CHAR(34)&amp;",",CHAR(34)&amp;"start"&amp;IFERROR(LEFT(SUBSTITUTE(A26,"["&amp;MID(A26,FIND("[",A26)+1,FIND("]",A26)-FIND("[",A26)-1)&amp;"] ",""),1),LEFT(A26,1))&amp;CHAR(34)&amp;",")</f>
        <v>"startA",</v>
      </c>
      <c r="DF26" s="44" t="str">
        <f>IFERROR(IF(SEARCH("tan",A26)&gt;0,CHAR(34)&amp;"withtn"&amp;CHAR(34)&amp;",",""),"")</f>
        <v/>
      </c>
      <c r="DG26" s="44" t="str">
        <f>IFERROR(IF(SEARCH("q",A26)&gt;0,CHAR(34)&amp;"with_q"&amp;CHAR(34)&amp;",",""),"")</f>
        <v/>
      </c>
      <c r="DH26" s="44" t="str">
        <f>IFERROR(IF(SEARCH("v",A26)&gt;0,CHAR(34)&amp;"with_v"&amp;CHAR(34)&amp;",",""),"")</f>
        <v/>
      </c>
      <c r="DI26" s="44" t="str">
        <f>IFERROR(IF(SEARCH("w",A26)&gt;0,CHAR(34)&amp;"with_w"&amp;CHAR(34)&amp;",",""),"")</f>
        <v/>
      </c>
      <c r="DJ26" s="44" t="str">
        <f>IFERROR(IF(SEARCH("y",A26)&gt;0,CHAR(34)&amp;"with_y"&amp;CHAR(34)&amp;",",""),"")</f>
        <v/>
      </c>
      <c r="DK26" s="44" t="str">
        <f>IFERROR(IF(SEARCH("z",A26)&gt;0,CHAR(34)&amp;"with_z"&amp;CHAR(34)&amp;",",""),"")</f>
        <v>"with_z",</v>
      </c>
      <c r="DL26" s="44" t="str">
        <f>IF(CG26=2, CHAR(34) &amp; _xlfn.TEXTJOIN("", TRUE, _xlfn._xlws.SORT(HP26:HX26)) &amp; CHAR(34) &amp; ",", "")</f>
        <v/>
      </c>
      <c r="DM26" s="44" t="str" cm="1">
        <f t="array" ref="DM26">IF(CG26=3,CHAR(34) &amp; _xlfn.TEXTJOIN("", TRUE, RIGHT(HP26:HX26, 2)) &amp; CHAR(34) &amp; ",", "")</f>
        <v>"LUEDHI",</v>
      </c>
      <c r="DN26" s="44" t="str">
        <f>IF(AND(ISNUMBER(SEARCH("18", O26)), ISERROR(SEARCH("1918", O26)), ISERROR(SEARCH("2018", O26))), CHAR(34) &amp; "year18" &amp; CHAR(34) &amp; ",", "")</f>
        <v/>
      </c>
      <c r="DO26" s="44" t="str">
        <f>IF(AND(ISNUMBER(SEARCH("19", O26)), ISERROR(SEARCH("1819", O26)),  ISERROR(SEARCH("1219", O26)),ISERROR(SEARCH("1119", O26)),ISERROR(SEARCH("1190", O26)),ISERROR(SEARCH("2019", O26))), CHAR(34) &amp; "year19" &amp; CHAR(34) &amp; ",", "")</f>
        <v>"year19",</v>
      </c>
      <c r="DP26" s="5" t="str">
        <f>IF(AND(ISNUMBER(SEARCH("20", O26)), ISERROR(SEARCH("1920", O26))), CHAR(34)&amp;"year00"&amp;CHAR(34)&amp;",", "")</f>
        <v/>
      </c>
      <c r="DQ26" s="5" t="str">
        <f>IF(CC26="y",CHAR(34)&amp;"soviet"&amp;CHAR(34)&amp;",","")</f>
        <v/>
      </c>
      <c r="DR26" s="5" t="str">
        <f>IF(BY26="y",CHAR(34)&amp;"dgband"&amp;CHAR(34)&amp;",","")</f>
        <v/>
      </c>
      <c r="DS26" s="5" t="str">
        <f>IF(W26="y",IF(AND(V26="n",BY26&lt;&gt;"y"),CHAR(34)&amp;"allver"&amp;CHAR(34)&amp;",",""),"")</f>
        <v/>
      </c>
      <c r="DT26" s="5" t="str">
        <f>IF(V26="y",IF(AND(W26="n",BY26&lt;&gt;"y"),CHAR(34)&amp;"allhor"&amp;CHAR(34)&amp;",",""),"")</f>
        <v>"allhor",</v>
      </c>
      <c r="DU26" s="5" t="str">
        <f>IF(BY26="y",IF(AND(W26="n",V26="n"),CHAR(34)&amp;"alldia"&amp;CHAR(34)&amp;",",""),"")</f>
        <v/>
      </c>
      <c r="DV26" s="44" t="str">
        <f>IF(IA26&lt;&gt;"",(IF(IA26="y",CHAR(34)&amp;"largec"&amp;CHAR(34)&amp;",",CHAR(34)&amp;"smallc"&amp;CHAR(34)&amp;",")),"")</f>
        <v/>
      </c>
      <c r="DW26" s="44" t="str">
        <f>IF(CL26="y",CHAR(34)&amp;CL$1&amp;CHAR(34)&amp;",","")</f>
        <v/>
      </c>
      <c r="DX26" s="44" t="str">
        <f>IF(CM26="y",CHAR(34)&amp;CM$1&amp;CHAR(34)&amp;",","")</f>
        <v/>
      </c>
      <c r="DY26" s="44" t="str">
        <f>IF(CN26="y",CHAR(34)&amp;CN$1&amp;CHAR(34)&amp;",","")</f>
        <v>"3Bands",</v>
      </c>
      <c r="DZ26" s="44" t="str">
        <f>IF(CO26="y",CHAR(34)&amp;CO$1&amp;CHAR(34)&amp;",","")</f>
        <v/>
      </c>
      <c r="EA26" s="44" t="str">
        <f>IF(T26="y",CHAR(34)&amp;T$1&amp;CHAR(34)&amp;",","")</f>
        <v/>
      </c>
      <c r="EB26" s="44" t="str">
        <f>IF(U26="y",CHAR(34)&amp;U$1&amp;CHAR(34)&amp;",","")</f>
        <v/>
      </c>
      <c r="EC26" s="44" t="str">
        <f>IF(V26="y",CHAR(34)&amp;V$1&amp;CHAR(34)&amp;",","")</f>
        <v>"Horizo",</v>
      </c>
      <c r="ED26" s="44" t="str">
        <f>IF(W26="y",CHAR(34)&amp;W$1&amp;CHAR(34)&amp;",","")</f>
        <v/>
      </c>
      <c r="EE26" s="44" t="str">
        <f>IF(X26="y",CHAR(34)&amp;X$1&amp;CHAR(34)&amp;",","")</f>
        <v/>
      </c>
      <c r="EF26" s="44" t="str">
        <f>IF(AND(Y26&lt;&gt;"n",Y26&lt;&gt;""),CHAR(34)&amp;Y$1&amp;CHAR(34)&amp;",","")</f>
        <v/>
      </c>
      <c r="EG26" s="44" t="str">
        <f>IF(Z26="y",CHAR(34)&amp;Z$1&amp;CHAR(34)&amp;",","")</f>
        <v/>
      </c>
      <c r="EH26" s="44" t="str">
        <f>IF(AA26="y",CHAR(34)&amp;AA$1&amp;CHAR(34)&amp;",","")</f>
        <v/>
      </c>
      <c r="EI26" s="44" t="str">
        <f>IF(AB26="y",CHAR(34)&amp;AB$1&amp;CHAR(34)&amp;",","")</f>
        <v/>
      </c>
      <c r="EJ26" s="44" t="str">
        <f>IF(AC26="y",CHAR(34)&amp;AC$1&amp;CHAR(34)&amp;",","")</f>
        <v/>
      </c>
      <c r="EK26" s="44" t="str">
        <f>IF(AD26="y",CHAR(34)&amp;AD$1&amp;CHAR(34)&amp;",","")</f>
        <v/>
      </c>
      <c r="EL26" s="44" t="str">
        <f>IF(AE26="y",CHAR(34)&amp;AE$1&amp;CHAR(34)&amp;",","")</f>
        <v/>
      </c>
      <c r="EM26" s="44" t="str">
        <f>IF(AF26="y",CHAR(34)&amp;AF$1&amp;CHAR(34)&amp;",","")</f>
        <v/>
      </c>
      <c r="EN26" s="44" t="str">
        <f>IF(AG26="y",CHAR(34)&amp;AG$1&amp;CHAR(34)&amp;",","")</f>
        <v/>
      </c>
      <c r="EO26" s="44" t="str">
        <f>IF(AH26="y",CHAR(34)&amp;AH$1&amp;CHAR(34)&amp;",","")</f>
        <v/>
      </c>
      <c r="EP26" s="44" t="str">
        <f>IF(AI26="y",CHAR(34)&amp;AI$1&amp;CHAR(34)&amp;",","")</f>
        <v>"Canton",</v>
      </c>
      <c r="EQ26" s="44" t="str">
        <f>IF(AJ26="y",CHAR(34)&amp;AJ$1&amp;CHAR(34)&amp;",","")</f>
        <v/>
      </c>
      <c r="ER26" s="44" t="str">
        <f>IF(AK26="y",CHAR(34)&amp;AK$1&amp;CHAR(34)&amp;",","")</f>
        <v/>
      </c>
      <c r="ES26" s="44" t="str">
        <f>IF(AL26="y",CHAR(34)&amp;AL$1&amp;CHAR(34)&amp;",","")</f>
        <v/>
      </c>
      <c r="ET26" s="44" t="str">
        <f>IF(AM26="y",CHAR(34)&amp;AM$1&amp;CHAR(34)&amp;",","")</f>
        <v/>
      </c>
      <c r="EU26" s="44" t="str">
        <f>IF(AN26="y",CHAR(34)&amp;AN$1&amp;CHAR(34)&amp;",","")</f>
        <v/>
      </c>
      <c r="EV26" s="44" t="str">
        <f>IF(AO26="y",CHAR(34)&amp;AO$1&amp;CHAR(34)&amp;",","")</f>
        <v/>
      </c>
      <c r="EW26" s="44" t="str">
        <f>IF(AP26="y",CHAR(34)&amp;AP$1&amp;CHAR(34)&amp;",","")</f>
        <v/>
      </c>
      <c r="EX26" s="44" t="str">
        <f>IF(AQ26="y",CHAR(34)&amp;AQ$1&amp;CHAR(34)&amp;",","")</f>
        <v/>
      </c>
      <c r="EY26" s="44" t="str">
        <f>IF(AR26="y",CHAR(34)&amp;AR$1&amp;CHAR(34)&amp;",","")</f>
        <v/>
      </c>
      <c r="EZ26" s="44" t="str">
        <f>IF(AS26="y",CHAR(34)&amp;AS$1&amp;CHAR(34)&amp;",","")</f>
        <v/>
      </c>
      <c r="FA26" s="44" t="str">
        <f>IF(AT26&gt;0,CHAR(34)&amp;"sta"&amp;AZ26&amp;CHAR(34)&amp;",","")</f>
        <v>"staWHI",</v>
      </c>
      <c r="FB26" s="44" t="str">
        <f>IF(AND(AT26&gt;0,BA26&lt;&gt;""),CHAR(34)&amp;"sta"&amp;BA26&amp;CHAR(34)&amp;",","")</f>
        <v/>
      </c>
      <c r="FC26" s="44" t="str">
        <f>IF(AND(AT26&gt;0,BB26&lt;&gt;""),CHAR(34)&amp;"sta"&amp;BB26&amp;CHAR(34)&amp;",","")</f>
        <v/>
      </c>
      <c r="FD26" s="44" t="str">
        <f>IF(BV26="n",CHAR(34)&amp;"tcWHYE"&amp;CHAR(34)&amp;",",IF(BV26="y",CHAR(34)&amp;FD$1&amp;CHAR(34)&amp;",",""))</f>
        <v/>
      </c>
      <c r="FE26" s="44" t="str">
        <f>IF(COUNTIF(BL26:BT26,"BLU")=0,CHAR(34)&amp;"NO_BLU"&amp;CHAR(34)&amp;",", "")</f>
        <v/>
      </c>
      <c r="FF26" s="44" t="str">
        <f>IF(COUNTIF(BL26:BT26,"WHI")=0,CHAR(34)&amp;"NO_WHI"&amp;CHAR(34)&amp;",", "")</f>
        <v/>
      </c>
      <c r="FG26" s="44" t="str">
        <f>IF(COUNTIF(BL26:BT26,"RED")=0,CHAR(34)&amp;"NO_RED"&amp;CHAR(34)&amp;",", "")</f>
        <v/>
      </c>
      <c r="FH26" s="44" t="str">
        <f>IF(COUNTIF(BL26:BS26,"GRE")=0,CHAR(34)&amp;"NO_GRE"&amp;CHAR(34)&amp;",", "")</f>
        <v>"NO_GRE",</v>
      </c>
      <c r="FI26" s="44" t="str">
        <f>IF(COUNTIF(BL26:BT26,"YEL")=0,CHAR(34)&amp;"NO_YEL"&amp;CHAR(34)&amp;",", "")</f>
        <v>"NO_YEL",</v>
      </c>
      <c r="FJ26" s="44" t="str">
        <f>IF(COUNTIF(BL26:BT26,"BLA")=0,CHAR(34)&amp;"NO_BLA"&amp;CHAR(34)&amp;",", "")</f>
        <v>"NO_BLA",</v>
      </c>
      <c r="FK26" s="44" t="str">
        <f>IF(AND(FH26&lt;&gt;"",FF26&lt;&gt;""),CHAR(34)&amp;"WHGRNO"&amp;CHAR(34)&amp;",","")</f>
        <v/>
      </c>
      <c r="FL26" s="44" t="str">
        <f>IF(AND(FI26&lt;&gt;"",FF26&lt;&gt;""),CHAR(34)&amp;"WHYENO"&amp;CHAR(34)&amp;",","")</f>
        <v/>
      </c>
      <c r="FM26" s="44" t="str">
        <f>IF(AND(FJ26&lt;&gt;"",FF26&lt;&gt;""),CHAR(34)&amp;"BAWHNO"&amp;CHAR(34)&amp;",","")</f>
        <v/>
      </c>
      <c r="FN26" s="44" t="str">
        <f>IF(AND(FE26&lt;&gt;"",FF26&lt;&gt;""),CHAR(34)&amp;"BLWHNO"&amp;CHAR(34)&amp;",","")</f>
        <v/>
      </c>
      <c r="FO26" s="44" t="str">
        <f>IF(AND(FE26&lt;&gt;"",FG26&lt;&gt;""),CHAR(34)&amp;"BLRENO"&amp;CHAR(34)&amp;",","")</f>
        <v/>
      </c>
      <c r="FP26" s="44" t="str">
        <f>IF(AND(FF26&lt;&gt;"",FF26&lt;&gt;""),CHAR(34)&amp;"WHRENO"&amp;CHAR(34)&amp;",","")</f>
        <v/>
      </c>
      <c r="FQ26" s="44" t="str">
        <f>IF(LEN(BF26)=3,CHAR(34)&amp;"001"&amp;BF26&amp;CHAR(34)&amp;",","")</f>
        <v>"001WHI",</v>
      </c>
      <c r="FR26" s="44" t="str">
        <f>IF(LEN(BG26)=3,CHAR(34)&amp;"002"&amp;BG26&amp;CHAR(34)&amp;",","")</f>
        <v>"002RED",</v>
      </c>
      <c r="FS26" s="44" t="str">
        <f>IF(LEN(BH26)=3,CHAR(34)&amp;"003"&amp;BH26&amp;CHAR(34)&amp;",","")</f>
        <v>"003WHI",</v>
      </c>
      <c r="FT26" s="44" t="str">
        <f>CHAR(34)&amp;"myr"&amp;BD26&amp;CHAR(34)&amp;","</f>
        <v>"myrWHI",</v>
      </c>
      <c r="FU26" s="44" t="str">
        <f>IF(AY26="y",CHAR(34)&amp;"island"&amp;CHAR(34)&amp;",","")</f>
        <v/>
      </c>
      <c r="FV26" s="44" t="str">
        <f>IF(BZ26="y",CHAR(34)&amp;"landlo"&amp;CHAR(34)&amp;",","")</f>
        <v/>
      </c>
      <c r="FW26" s="44" t="str">
        <f>IF(CA26="y",CHAR(34)&amp;"eunion"&amp;CHAR(34)&amp;",","")</f>
        <v/>
      </c>
      <c r="FX26" s="44" t="str">
        <f>SUBSTITUTE(IFERROR(SEARCH("[",A26),IFERROR(IF(AND(CA26&lt;&gt;"y",SEARCH("Europe",R26)&gt;0),CHAR(34)&amp;"noeuni"&amp;CHAR(34)&amp;",",""),"")),"1","")</f>
        <v/>
      </c>
      <c r="FY26" s="44" t="str">
        <f>IFERROR(IF(SEARCH("Arabic",CB26)&gt;0,CHAR(34)&amp;"arabic"&amp;CHAR(34)&amp;",",""),"")</f>
        <v/>
      </c>
      <c r="FZ26" s="44" t="str">
        <f>IFERROR(IF(SEARCH("English",CB26)&gt;0,CHAR(34)&amp;"englis"&amp;CHAR(34)&amp;",",""),"")</f>
        <v/>
      </c>
      <c r="GA26" s="44" t="str">
        <f>IFERROR(IF(SEARCH("French",CB26)&gt;0,CHAR(34)&amp;"french"&amp;CHAR(34)&amp;",",""),"")</f>
        <v/>
      </c>
      <c r="GB26" s="44" t="str">
        <f>IFERROR(IF(SEARCH("Spanish",CB26)&gt;0,CHAR(34)&amp;"spanis"&amp;CHAR(34)&amp;",",""),"")</f>
        <v/>
      </c>
      <c r="GC26" s="44" t="str">
        <f>IFERROR(IF(SEARCH("Portuguese",CB26)&gt;0,CHAR(34)&amp;"portug"&amp;CHAR(34)&amp;",",""),"")</f>
        <v/>
      </c>
      <c r="GD26" s="44" t="str">
        <f>IFERROR(IF(SEARCH("German",CB26)&gt;0,CHAR(34)&amp;"german"&amp;CHAR(34)&amp;",",""),"")</f>
        <v/>
      </c>
      <c r="GE26" s="44" t="str">
        <f>IFERROR(IF(SEARCH("Dutch",CB26)&gt;0,CHAR(34)&amp;"dutchs"&amp;CHAR(34)&amp;",",""),"")</f>
        <v/>
      </c>
      <c r="GF26" s="44" t="str">
        <f>IFERROR(IF(SEARCH("Historical",AU26)&gt;0,CHAR(34)&amp;"histor"&amp;CHAR(34)&amp;",",""),"")</f>
        <v/>
      </c>
      <c r="GG26" s="44" t="str">
        <f>IF(BU26="y",CHAR(34)&amp;"unjack"&amp;CHAR(34)&amp;",","")</f>
        <v/>
      </c>
      <c r="GH26" s="44" t="str">
        <f>IF(CD26=1,CHAR(34)&amp;"southc"&amp;CHAR(34)&amp;",","")</f>
        <v/>
      </c>
      <c r="GI26" s="44" t="str">
        <f>IF(CE26=1,CHAR(34)&amp;"hasmap"&amp;CHAR(34)&amp;",","")</f>
        <v/>
      </c>
      <c r="GJ26" s="44" t="str">
        <f>IF(CP26="y",CHAR(34)&amp;CP$1&amp;CHAR(34)&amp;",","")</f>
        <v/>
      </c>
      <c r="GK26" s="44" t="str">
        <f>IF(GJ26="",CHAR(34)&amp;"HasSta"&amp;CHAR(34)&amp;",","")</f>
        <v>"HasSta",</v>
      </c>
      <c r="GL26" s="44" t="str">
        <f>IF(CQ26="y",CHAR(34)&amp;CQ$1&amp;CHAR(34)&amp;",","")</f>
        <v/>
      </c>
      <c r="GM26" s="44" t="str">
        <f>IF(CR26="y",CHAR(34)&amp;CR$1&amp;CHAR(34)&amp;",","")</f>
        <v/>
      </c>
      <c r="GN26" s="44" t="str">
        <f>IF(CS26="y",CHAR(34)&amp;CS$1&amp;CHAR(34)&amp;",","")</f>
        <v>"3+Star",</v>
      </c>
      <c r="GP26" s="44" t="str">
        <f>CHAR(34)&amp;AU26&amp;CHAR(34)</f>
        <v>"State"</v>
      </c>
      <c r="GS26" s="44" t="str">
        <f>SUBSTITUTE("["&amp;_xlfn.CONCAT(CW26:GN26)&amp;"]",",]","]")</f>
        <v>["3Color","lets08","startA","with_z","LUEDHI","year19","allhor","3Bands","Horizo","Canton","staWHI","NO_GRE","NO_YEL","NO_BLA","001WHI","002RED","003WHI","myrWHI","HasSta","3+Star"]</v>
      </c>
      <c r="GT26" s="44" t="str">
        <f>IF(BL26&lt;&gt;"",CHAR(34)&amp;"cl_"&amp;BL26&amp;CHAR(34)&amp;",","")</f>
        <v>"cl_WHI",</v>
      </c>
      <c r="GU26" s="44" t="str">
        <f>IF(BM26&lt;&gt;"",CHAR(34)&amp;"cl_"&amp;BM26&amp;CHAR(34)&amp;",","")</f>
        <v>"cl_RED",</v>
      </c>
      <c r="GV26" s="44" t="str">
        <f>IF(BN26&lt;&gt;"",CHAR(34)&amp;"cl_"&amp;BN26&amp;CHAR(34)&amp;",","")</f>
        <v>"cl_BLU",</v>
      </c>
      <c r="GW26" s="44" t="str">
        <f>IF(BO26&lt;&gt;"",CHAR(34)&amp;"cl_"&amp;BO26&amp;CHAR(34)&amp;",","")</f>
        <v/>
      </c>
      <c r="GX26" s="44" t="str">
        <f>IF(BP26&lt;&gt;"",CHAR(34)&amp;"cl_"&amp;BP26&amp;CHAR(34)&amp;",","")</f>
        <v/>
      </c>
      <c r="GY26" s="44" t="str">
        <f>IF(BQ26&lt;&gt;"",CHAR(34)&amp;"cl_"&amp;BQ26&amp;CHAR(34)&amp;",","")</f>
        <v/>
      </c>
      <c r="GZ26" s="44" t="str">
        <f>IF(BR26&lt;&gt;"",CHAR(34)&amp;"cl_"&amp;BR26&amp;CHAR(34)&amp;",","")</f>
        <v/>
      </c>
      <c r="HA26" s="44" t="str">
        <f>IF(BS26&lt;&gt;"",CHAR(34)&amp;"cl_"&amp;BS26&amp;CHAR(34)&amp;",","")</f>
        <v/>
      </c>
      <c r="HB26" s="44" t="str">
        <f>IF(BT26&lt;&gt;"",CHAR(34)&amp;"cl_"&amp;BT26&amp;CHAR(34)&amp;",","")</f>
        <v/>
      </c>
      <c r="HC26" s="44" t="str">
        <f>SUBSTITUTE("["&amp;_xlfn.CONCAT(GT26:HB26)&amp;"]",",]","]")</f>
        <v>["cl_WHI","cl_RED","cl_BLU"]</v>
      </c>
      <c r="HE26" s="64"/>
      <c r="HF26" s="65" t="str">
        <f>"{couname:"&amp;CT26&amp;(IF(HK26&lt;&gt;"",",subtype:"&amp;CHAR(34)&amp;HK26&amp;CHAR(34),""))&amp;",year:"&amp;HJ26&amp;",region:"&amp;CU26&amp;",Colors:"&amp;HC26&amp;",Items:"&amp;GS26&amp;",Flag:"&amp;CV26&amp;",HDFlag:"&amp;CHAR(34)&amp;E26&amp;CHAR(34)&amp;",type:"&amp;GP26&amp;", describe: "&amp;HH26&amp;", isnew:"&amp;CHAR(34)&amp;F26&amp;CHAR(34)&amp;", links: "&amp;HL26&amp;"},"</f>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links: "https://en.wikipedia.org/wiki/Flag_of_Amazonas_(Brazilian_state)"},</v>
      </c>
      <c r="HG26" s="66" t="str">
        <f>"{couname:"&amp;CT26&amp;(IF(HK26&lt;&gt;"",",subtype:"&amp;CHAR(34)&amp;HK26&amp;CHAR(34),""))&amp;",year:"&amp;HJ26&amp;",region:"&amp;CU26&amp;",Colors:"&amp;HC26&amp;",Items:"&amp;GS26&amp;",Flag:"&amp;CV26&amp;",HDFlag:"&amp;CHAR(34)&amp;E26&amp;CHAR(34)&amp;",type:"&amp;GP26&amp;", describe: "&amp;HI26&amp;", links: "&amp;HL26&amp;"},"</f>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links: "https://en.wikipedia.org/wiki/Flag_of_Amazonas_(Brazilian_state)"},</v>
      </c>
      <c r="HH26" s="44" t="str">
        <f>IF(P26&lt;&gt;"",CHAR(34)&amp;"\n"&amp;P26&amp;CHAR(34),CHAR(34)&amp;CHAR(34))</f>
        <v>"\nThe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v>
      </c>
      <c r="HI26" s="44" t="str">
        <f>IF(J26=0,CHAR(34)&amp;CHAR(34),HH26)</f>
        <v>"\nThe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v>
      </c>
      <c r="HJ26" s="44" t="str">
        <f>CHAR(34)&amp;O26&amp;CHAR(34)</f>
        <v>"1982 "</v>
      </c>
      <c r="HL26" s="44" t="str">
        <f>CHAR(34)&amp;I26&amp;CHAR(34)</f>
        <v>"https://en.wikipedia.org/wiki/Flag_of_Amazonas_(Brazilian_state)"</v>
      </c>
      <c r="HM26" s="65"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"&amp;HH26&amp;", "&amp;CHAR(34)&amp;"isnew"&amp;CHAR(34)&amp;": "&amp;CHAR(34)&amp;F26&amp;CHAR(34)&amp;", "&amp;CHAR(34)&amp;"links"&amp;CHAR(34)&amp;": "&amp;HL26&amp;"},"</f>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 "links": "https://en.wikipedia.org/wiki/Flag_of_Amazonas_(Brazilian_state)"},</v>
      </c>
      <c r="HN26" s="67"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"&amp;HI26&amp;", "&amp;CHAR(34)&amp;"isnew"&amp;CHAR(34)&amp;": "&amp;CHAR(34)&amp;F26&amp;CHAR(34)&amp;", "&amp;CHAR(34)&amp;"links"&amp;CHAR(34)&amp;": "&amp;HL26&amp;"},"</f>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 "links": "https://en.wikipedia.org/wiki/Flag_of_Amazonas_(Brazilian_state)"},</v>
      </c>
      <c r="HO26" s="71"/>
      <c r="HP26" s="44" t="str" cm="1">
        <f t="array" ref="HP26">IF(_xlfn.TEXTJOIN(", ", TRUE, IF(ISNUMBER(SEARCH("BLA", BL26:BT26)), COLUMN(BL26:BT26) - COLUMN(BL26) + 1, ""))&lt;&gt;"","BLA","")</f>
        <v/>
      </c>
      <c r="HQ26" s="44" t="str" cm="1">
        <f t="array" ref="HQ26">IF(_xlfn.TEXTJOIN(", ", TRUE, IF(ISNUMBER(SEARCH("BLU", BL26:BT26)), COLUMN(BL26:BT26) - COLUMN(BL26) + 1, ""))&lt;&gt;"","BLU","")</f>
        <v>BLU</v>
      </c>
      <c r="HR26" s="44" t="str" cm="1">
        <f t="array" ref="HR26">IF(_xlfn.TEXTJOIN(", ", TRUE, IF(ISNUMBER(SEARCH("GRE", BL26:BT26)), COLUMN(BL26:BT26) - COLUMN(BL26) + 1, ""))&lt;&gt;"","GRE","")</f>
        <v/>
      </c>
      <c r="HS26" s="44" t="str" cm="1">
        <f t="array" ref="HS26">IF(_xlfn.TEXTJOIN(", ", TRUE, IF(ISNUMBER(SEARCH("RED", BL26:BT26)), COLUMN(BL26:BT26) - COLUMN(BL26) + 1, ""))&lt;&gt;"","RED","")</f>
        <v>RED</v>
      </c>
      <c r="HT26" s="44" t="str" cm="1">
        <f t="array" ref="HT26">IF(_xlfn.TEXTJOIN(", ", TRUE, IF(ISNUMBER(SEARCH("YEL", BL26:BT26)), COLUMN(BL26:BT26) - COLUMN(BL26) + 1, ""))&lt;&gt;"","YEL","")</f>
        <v/>
      </c>
      <c r="HU26" s="44" t="str" cm="1">
        <f t="array" ref="HU26">IF(_xlfn.TEXTJOIN(", ", TRUE, IF(ISNUMBER(SEARCH("ORA", BL26:BT26)), COLUMN(BL26:BT26) - COLUMN(BL26) + 1, ""))&lt;&gt;"","ORA","")</f>
        <v/>
      </c>
      <c r="HV26" s="44" t="str" cm="1">
        <f t="array" ref="HV26">IF(_xlfn.TEXTJOIN(", ", TRUE, IF(ISNUMBER(SEARCH("BRO", BL26:BT26)), COLUMN(BL26:BT26) - COLUMN(BL26) + 1, ""))&lt;&gt;"","BRO","")</f>
        <v/>
      </c>
      <c r="HW26" s="44" t="str" cm="1">
        <f t="array" ref="HW26">IF(_xlfn.TEXTJOIN(", ", TRUE, IF(ISNUMBER(SEARCH("PUR", BL26:BT26)), COLUMN(BL26:BT26) - COLUMN(BL26) + 1, ""))&lt;&gt;"","PUR","")</f>
        <v/>
      </c>
      <c r="HX26" s="44" t="str" cm="1">
        <f t="array" ref="HX26">IF(_xlfn.TEXTJOIN(", ", TRUE, IF(ISNUMBER(SEARCH("WHI", BL26:BT26)), COLUMN(BL26:BT26) - COLUMN(BL26) + 1, ""))&lt;&gt;"","WHI","")</f>
        <v>WHI</v>
      </c>
      <c r="HY26" s="72"/>
      <c r="HZ26" s="72"/>
      <c r="IA26" s="5"/>
      <c r="IB26" s="5"/>
      <c r="IC26" s="68"/>
      <c r="ID26" s="68"/>
      <c r="IE26" s="68"/>
      <c r="IF26" s="68"/>
      <c r="IG26" s="68"/>
      <c r="IH26" s="68"/>
      <c r="II26" s="68"/>
      <c r="IJ26" s="68"/>
      <c r="IK26" s="68"/>
      <c r="IL26" s="44">
        <f>SUM(IC26:IK26)</f>
        <v>0</v>
      </c>
      <c r="IM26" s="42">
        <f>COUNTIF(IC26:IK26,"&gt;0")-CG26</f>
        <v>-3</v>
      </c>
      <c r="IN26" s="69" t="str">
        <f>"http://mkweb.bcgsc.ca/color-summarizer/?url="&amp;D26&amp;"&amp;precision=low&amp;num_clusters="&amp;CG26&amp;"&amp;text=1"</f>
        <v>http://mkweb.bcgsc.ca/color-summarizer/?url=https://upload.wikimedia.org/wikipedia/commons/thumb/6/6b/Bandeira_do_Amazonas.svg/640px-Bandeira_do_Amazonas.svg.png&amp;precision=low&amp;num_clusters=3&amp;text=1</v>
      </c>
      <c r="IO26" s="44" t="str">
        <f>IF(HP26&lt;&gt;"",CHAR(34)&amp;"black"&amp;CHAR(34),"")</f>
        <v/>
      </c>
      <c r="IP26" s="44" t="str">
        <f>IF(HQ26&lt;&gt;"",CHAR(34)&amp;"blue"&amp;CHAR(34),"")</f>
        <v>"blue"</v>
      </c>
      <c r="IQ26" s="44" t="str">
        <f>IF(HR26&lt;&gt;"",CHAR(34)&amp;"green"&amp;CHAR(34),"")</f>
        <v/>
      </c>
      <c r="IR26" s="44" t="str">
        <f>IF(HS26&lt;&gt;"",CHAR(34)&amp;"red"&amp;CHAR(34),"")</f>
        <v>"red"</v>
      </c>
      <c r="IS26" s="44" t="str">
        <f>IF(HT26&lt;&gt;"",CHAR(34)&amp;"yellow"&amp;CHAR(34),"")</f>
        <v/>
      </c>
      <c r="IT26" s="44" t="str">
        <f>IF(HU26&lt;&gt;"",CHAR(34)&amp;"orange"&amp;CHAR(34),"")</f>
        <v/>
      </c>
      <c r="IU26" s="44" t="str">
        <f>IF(HV26&lt;&gt;"",CHAR(34)&amp;"brown"&amp;CHAR(34),"")</f>
        <v/>
      </c>
      <c r="IV26" s="44" t="str">
        <f>IF(HW26&lt;&gt;"",CHAR(34)&amp;"purple"&amp;CHAR(34),"")</f>
        <v/>
      </c>
      <c r="IW26" s="44" t="str">
        <f>IF(HX26&lt;&gt;"",CHAR(34)&amp;"white"&amp;CHAR(34),"")</f>
        <v>"white"</v>
      </c>
      <c r="IX26" s="44" t="str">
        <f>"{"&amp;CHAR(34)&amp;"url"&amp;CHAR(34)&amp;":"&amp;CHAR(34)&amp;IN26&amp;CHAR(34)&amp;","&amp;CHAR(34)&amp;"name"&amp;CHAR(34)&amp;":"&amp;CHAR(34)&amp;A26&amp;CHAR(34)&amp;"},"</f>
        <v>{"url":"http://mkweb.bcgsc.ca/color-summarizer/?url=https://upload.wikimedia.org/wikipedia/commons/thumb/6/6b/Bandeira_do_Amazonas.svg/640px-Bandeira_do_Amazonas.svg.png&amp;precision=low&amp;num_clusters=3&amp;text=1","name":"[BRA] Amazonas"},</v>
      </c>
      <c r="IY26" s="44">
        <v>330</v>
      </c>
    </row>
    <row r="27" spans="1:259" s="44" customFormat="1" ht="38.4" customHeight="1" thickBot="1" x14ac:dyDescent="0.35">
      <c r="A27" s="38" t="s">
        <v>336</v>
      </c>
      <c r="B27" s="83"/>
      <c r="C27" s="39">
        <v>2</v>
      </c>
      <c r="D27" s="70" t="s">
        <v>337</v>
      </c>
      <c r="E27" s="40" t="s">
        <v>338</v>
      </c>
      <c r="F27" s="41" t="s">
        <v>163</v>
      </c>
      <c r="G27" s="42">
        <f>COUNTIF($A$1:$A$8405,A27)</f>
        <v>1</v>
      </c>
      <c r="H27" s="43"/>
      <c r="I27" s="59" t="s">
        <v>339</v>
      </c>
      <c r="J27" s="44" t="str">
        <f>""</f>
        <v/>
      </c>
      <c r="K27" s="45"/>
      <c r="L27" s="46"/>
      <c r="M27" s="46"/>
      <c r="N27" s="47"/>
      <c r="O27" s="74" t="s">
        <v>169</v>
      </c>
      <c r="P27" s="48" t="s">
        <v>340</v>
      </c>
      <c r="Q27" s="73">
        <v>1</v>
      </c>
      <c r="R27" s="49" t="s">
        <v>177</v>
      </c>
      <c r="S27" s="50">
        <v>4</v>
      </c>
      <c r="T27" s="51" t="s">
        <v>164</v>
      </c>
      <c r="U27" s="52" t="s">
        <v>164</v>
      </c>
      <c r="V27" s="52" t="s">
        <v>165</v>
      </c>
      <c r="W27" s="52" t="s">
        <v>164</v>
      </c>
      <c r="X27" s="52" t="s">
        <v>164</v>
      </c>
      <c r="Y27" s="52" t="s">
        <v>164</v>
      </c>
      <c r="Z27" s="52" t="s">
        <v>164</v>
      </c>
      <c r="AA27" s="52" t="s">
        <v>164</v>
      </c>
      <c r="AB27" s="52" t="s">
        <v>164</v>
      </c>
      <c r="AC27" s="52" t="s">
        <v>164</v>
      </c>
      <c r="AD27" s="52" t="s">
        <v>164</v>
      </c>
      <c r="AE27" s="52" t="s">
        <v>164</v>
      </c>
      <c r="AF27" s="53" t="s">
        <v>164</v>
      </c>
      <c r="AG27" s="53" t="s">
        <v>164</v>
      </c>
      <c r="AH27" s="53" t="s">
        <v>164</v>
      </c>
      <c r="AI27" s="53" t="s">
        <v>165</v>
      </c>
      <c r="AJ27" s="53" t="s">
        <v>164</v>
      </c>
      <c r="AK27" s="53" t="s">
        <v>164</v>
      </c>
      <c r="AL27" s="53" t="s">
        <v>164</v>
      </c>
      <c r="AM27" s="53" t="s">
        <v>164</v>
      </c>
      <c r="AN27" s="53" t="s">
        <v>164</v>
      </c>
      <c r="AO27" s="53" t="s">
        <v>164</v>
      </c>
      <c r="AP27" s="53" t="s">
        <v>164</v>
      </c>
      <c r="AQ27" s="53" t="s">
        <v>164</v>
      </c>
      <c r="AR27" s="53" t="s">
        <v>164</v>
      </c>
      <c r="AS27" s="53" t="s">
        <v>164</v>
      </c>
      <c r="AT27" s="54">
        <v>0</v>
      </c>
      <c r="AU27" s="53" t="s">
        <v>308</v>
      </c>
      <c r="AV27" s="53" t="str">
        <f>IF(LEFT(A27,1)="[",LEFT(A27,5)&amp;AU27&amp;A27,"")</f>
        <v>[BRA]State[BRA] Bahia</v>
      </c>
      <c r="AW27" s="53" t="str">
        <f>C27&amp;A27</f>
        <v>2[BRA] Bahia</v>
      </c>
      <c r="AX27" s="55"/>
      <c r="AY27" s="55"/>
      <c r="AZ27" s="56"/>
      <c r="BA27" s="56"/>
      <c r="BB27" s="56"/>
      <c r="BC27" s="57"/>
      <c r="BD27" s="58" t="s">
        <v>159</v>
      </c>
      <c r="BE27" s="59"/>
      <c r="BF27" s="58" t="s">
        <v>159</v>
      </c>
      <c r="BG27" s="58"/>
      <c r="BH27" s="58" t="s">
        <v>154</v>
      </c>
      <c r="BI27" s="58"/>
      <c r="BJ27" s="58"/>
      <c r="BK27" s="59"/>
      <c r="BL27" s="58" t="s">
        <v>159</v>
      </c>
      <c r="BM27" s="58" t="s">
        <v>154</v>
      </c>
      <c r="BN27" s="58" t="s">
        <v>152</v>
      </c>
      <c r="BO27" s="58"/>
      <c r="BP27" s="58"/>
      <c r="BQ27" s="58"/>
      <c r="BR27" s="58"/>
      <c r="BS27" s="58"/>
      <c r="BT27" s="58"/>
      <c r="BU27" s="60" t="s">
        <v>164</v>
      </c>
      <c r="BV27" s="61"/>
      <c r="BW27" s="61">
        <v>0</v>
      </c>
      <c r="BX27" s="59"/>
      <c r="CB27" s="5"/>
      <c r="CC27" s="5"/>
      <c r="CD27" s="62">
        <v>0</v>
      </c>
      <c r="CE27" s="62">
        <v>0</v>
      </c>
      <c r="CF27" s="62" t="e">
        <f>COUNTIF([1]Sheet7!$B$2:'[1]Sheet7'!$B$100,Main!#REF!)</f>
        <v>#REF!</v>
      </c>
      <c r="CG27" s="75" cm="1">
        <f t="array" ref="CG27">SUMPRODUCT(--(LEN(TRIM(BL27:BT27))&gt;0))</f>
        <v>3</v>
      </c>
      <c r="CH27" s="53" t="str">
        <f>IF(CG27=2,"y","n")</f>
        <v>n</v>
      </c>
      <c r="CI27" s="53" t="str">
        <f>IF(CG27=3,"y","n")</f>
        <v>y</v>
      </c>
      <c r="CJ27" s="53" t="str">
        <f>IF(CG27=4,"y","n")</f>
        <v>n</v>
      </c>
      <c r="CK27" s="53" t="str">
        <f>IF(CG27&gt;4,"y","n")</f>
        <v>n</v>
      </c>
      <c r="CL27" s="53" t="str">
        <f>IF(S27=0,"y","n")</f>
        <v>n</v>
      </c>
      <c r="CM27" s="53" t="str">
        <f>IF(S27=2,"y","n")</f>
        <v>n</v>
      </c>
      <c r="CN27" s="53" t="str">
        <f>IF(S27=3,"y","n")</f>
        <v>n</v>
      </c>
      <c r="CO27" s="53" t="str">
        <f>IF(S27&gt;=4,"y","n")</f>
        <v>y</v>
      </c>
      <c r="CP27" s="53" t="str">
        <f>IF(AT27=0,"y","n")</f>
        <v>y</v>
      </c>
      <c r="CQ27" s="53" t="str">
        <f>IF(AT27=1,"y","n")</f>
        <v>n</v>
      </c>
      <c r="CR27" s="53" t="str">
        <f>IF(AT27=2,"y","n")</f>
        <v>n</v>
      </c>
      <c r="CS27" s="53" t="str">
        <f>IF(AT27&gt;=3,"y","n")</f>
        <v>n</v>
      </c>
      <c r="CT27" s="38" t="str">
        <f>CHAR(34)&amp;A27&amp;CHAR(34)</f>
        <v>"[BRA] Bahia"</v>
      </c>
      <c r="CU27" s="63" t="str">
        <f>CHAR(34)&amp;"rgn_"&amp;R27&amp;CHAR(34)</f>
        <v>"rgn_South America"</v>
      </c>
      <c r="CV27" s="44" t="str">
        <f>CHAR(34)&amp;D27&amp;CHAR(34)</f>
        <v>"https://upload.wikimedia.org/wikipedia/commons/thumb/2/28/Bandeira_da_Bahia.svg/640px-Bandeira_da_Bahia.svg.png"</v>
      </c>
      <c r="CW27" s="44" t="str">
        <f>IF(CH27="y",CHAR(34)&amp;CH$1&amp;CHAR(34)&amp;",","")</f>
        <v/>
      </c>
      <c r="CX27" s="44" t="str">
        <f>IF(CI27="y",CHAR(34)&amp;CI$1&amp;CHAR(34)&amp;",","")</f>
        <v>"3Color",</v>
      </c>
      <c r="CY27" s="44" t="str">
        <f>IF(CJ27="y",CHAR(34)&amp;CJ$1&amp;CHAR(34)&amp;",","")</f>
        <v/>
      </c>
      <c r="CZ27" s="44" t="str">
        <f>IF(CK27="y",CHAR(34)&amp;CK$1&amp;CHAR(34)&amp;",","")</f>
        <v/>
      </c>
      <c r="DA27" s="44" t="str">
        <f>IF(Q27&gt;1,CHAR(34)&amp;"words2"&amp;CHAR(34)&amp;",","")</f>
        <v/>
      </c>
      <c r="DB27" s="44" t="str">
        <f>IF(Q27&gt;2,CHAR(34)&amp;"words3"&amp;CHAR(34)&amp;",","")</f>
        <v/>
      </c>
      <c r="DC27" s="44" t="str">
        <f>IF(Q27=2,CHAR(34)&amp;"exact2"&amp;CHAR(34)&amp;",","")</f>
        <v/>
      </c>
      <c r="DD27" s="44" t="str">
        <f>IF(LEN(CHAR(34)&amp;"lets"&amp;LEN(SUBSTITUTE(SUBSTITUTE(IFERROR(TRIM(SUBSTITUTE(SUBSTITUTE(SUBSTITUTE(IFERROR(TRIM(SUBSTITUTE(A27,MID(A27,FIND("(",A27),FIND(")",A27)-FIND("(",A27)+1),"")),A27),"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",""),"-",""))&amp;CHAR(34)&amp;",")=9,CHAR(34)&amp;"lets"&amp;LEN(SUBSTITUTE(SUBSTITUTE(IFERROR(TRIM(SUBSTITUTE(SUBSTITUTE(SUBSTITUTE(IFERROR(TRIM(SUBSTITUTE(A27,MID(A27,FIND("(",A27),FIND(")",A27)-FIND("(",A27)+1),"")),A27),"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",""),"-",""))&amp;CHAR(34)&amp;",",CHAR(34)&amp;"lets0"&amp;LEN(SUBSTITUTE(SUBSTITUTE(IFERROR(TRIM(SUBSTITUTE(SUBSTITUTE(SUBSTITUTE(IFERROR(TRIM(SUBSTITUTE(A27,MID(A27,FIND("(",A27),FIND(")",A27)-FIND("(",A27)+1),"")),A27),"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f>
        <v>"lets05",</v>
      </c>
      <c r="DE27" s="44" t="str">
        <f>IFERROR(CHAR(34)&amp;"start"&amp;LEFT(TRIM(SUBSTITUTE(SUBSTITUTE(TRIM(SUBSTITUTE(SUBSTITUTE(A27, MID(A27, FIND("[", A27), FIND("]", A27) - FIND("[", A27) + 1), ""), "  ", " ")), MID(TRIM(SUBSTITUTE(SUBSTITUTE(A27, MID(A27, FIND("[", A27), FIND("]", A27) - FIND("[", A27) + 1), ""), "  ", " ")), FIND("[", TRIM(SUBSTITUTE(SUBSTITUTE(A27, MID(A27, FIND("[", A27), FIND("]", A27) - FIND("[", A27) + 1), ""), "  ", " "))), FIND("]", TRIM(SUBSTITUTE(SUBSTITUTE(A27, MID(A27, FIND("[", A27), FIND("]", A27) - FIND("[", A27) + 1), ""), "  ", " "))) - FIND("[", TRIM(SUBSTITUTE(SUBSTITUTE(A27, MID(A27, FIND("[", A27), FIND("]", A27) - FIND("[", A27) + 1), ""), "  ", " "))) + 1), ""), "  ", " ")),1)&amp;CHAR(34)&amp;",",CHAR(34)&amp;"start"&amp;IFERROR(LEFT(SUBSTITUTE(A27,"["&amp;MID(A27,FIND("[",A27)+1,FIND("]",A27)-FIND("[",A27)-1)&amp;"] ",""),1),LEFT(A27,1))&amp;CHAR(34)&amp;",")</f>
        <v>"startB",</v>
      </c>
      <c r="DF27" s="44" t="str">
        <f>IFERROR(IF(SEARCH("tan",A27)&gt;0,CHAR(34)&amp;"withtn"&amp;CHAR(34)&amp;",",""),"")</f>
        <v/>
      </c>
      <c r="DG27" s="44" t="str">
        <f>IFERROR(IF(SEARCH("q",A27)&gt;0,CHAR(34)&amp;"with_q"&amp;CHAR(34)&amp;",",""),"")</f>
        <v/>
      </c>
      <c r="DH27" s="44" t="str">
        <f>IFERROR(IF(SEARCH("v",A27)&gt;0,CHAR(34)&amp;"with_v"&amp;CHAR(34)&amp;",",""),"")</f>
        <v/>
      </c>
      <c r="DI27" s="44" t="str">
        <f>IFERROR(IF(SEARCH("w",A27)&gt;0,CHAR(34)&amp;"with_w"&amp;CHAR(34)&amp;",",""),"")</f>
        <v/>
      </c>
      <c r="DJ27" s="44" t="str">
        <f>IFERROR(IF(SEARCH("y",A27)&gt;0,CHAR(34)&amp;"with_y"&amp;CHAR(34)&amp;",",""),"")</f>
        <v/>
      </c>
      <c r="DK27" s="44" t="str">
        <f>IFERROR(IF(SEARCH("z",A27)&gt;0,CHAR(34)&amp;"with_z"&amp;CHAR(34)&amp;",",""),"")</f>
        <v/>
      </c>
      <c r="DL27" s="44" t="str">
        <f>IF(CG27=2, CHAR(34) &amp; _xlfn.TEXTJOIN("", TRUE, _xlfn._xlws.SORT(HP27:HX27)) &amp; CHAR(34) &amp; ",", "")</f>
        <v/>
      </c>
      <c r="DM27" s="44" t="str" cm="1">
        <f t="array" ref="DM27">IF(CG27=3,CHAR(34) &amp; _xlfn.TEXTJOIN("", TRUE, RIGHT(HP27:HX27, 2)) &amp; CHAR(34) &amp; ",", "")</f>
        <v>"LUEDHI",</v>
      </c>
      <c r="DN27" s="44" t="str">
        <f>IF(AND(ISNUMBER(SEARCH("18", O27)), ISERROR(SEARCH("1918", O27)), ISERROR(SEARCH("2018", O27))), CHAR(34) &amp; "year18" &amp; CHAR(34) &amp; ",", "")</f>
        <v/>
      </c>
      <c r="DO27" s="44" t="str">
        <f>IF(AND(ISNUMBER(SEARCH("19", O27)), ISERROR(SEARCH("1819", O27)),  ISERROR(SEARCH("1219", O27)),ISERROR(SEARCH("1119", O27)),ISERROR(SEARCH("1190", O27)),ISERROR(SEARCH("2019", O27))), CHAR(34) &amp; "year19" &amp; CHAR(34) &amp; ",", "")</f>
        <v>"year19",</v>
      </c>
      <c r="DP27" s="5" t="str">
        <f>IF(AND(ISNUMBER(SEARCH("20", O27)), ISERROR(SEARCH("1920", O27))), CHAR(34)&amp;"year00"&amp;CHAR(34)&amp;",", "")</f>
        <v/>
      </c>
      <c r="DQ27" s="5" t="str">
        <f>IF(CC27="y",CHAR(34)&amp;"soviet"&amp;CHAR(34)&amp;",","")</f>
        <v/>
      </c>
      <c r="DR27" s="5" t="str">
        <f>IF(BY27="y",CHAR(34)&amp;"dgband"&amp;CHAR(34)&amp;",","")</f>
        <v/>
      </c>
      <c r="DS27" s="5" t="str">
        <f>IF(W27="y",IF(AND(V27="n",BY27&lt;&gt;"y"),CHAR(34)&amp;"allver"&amp;CHAR(34)&amp;",",""),"")</f>
        <v/>
      </c>
      <c r="DT27" s="5" t="str">
        <f>IF(V27="y",IF(AND(W27="n",BY27&lt;&gt;"y"),CHAR(34)&amp;"allhor"&amp;CHAR(34)&amp;",",""),"")</f>
        <v>"allhor",</v>
      </c>
      <c r="DU27" s="5" t="str">
        <f>IF(BY27="y",IF(AND(W27="n",V27="n"),CHAR(34)&amp;"alldia"&amp;CHAR(34)&amp;",",""),"")</f>
        <v/>
      </c>
      <c r="DV27" s="44" t="str">
        <f>IF(IA27&lt;&gt;"",(IF(IA27="y",CHAR(34)&amp;"largec"&amp;CHAR(34)&amp;",",CHAR(34)&amp;"smallc"&amp;CHAR(34)&amp;",")),"")</f>
        <v/>
      </c>
      <c r="DW27" s="44" t="str">
        <f>IF(CL27="y",CHAR(34)&amp;CL$1&amp;CHAR(34)&amp;",","")</f>
        <v/>
      </c>
      <c r="DX27" s="44" t="str">
        <f>IF(CM27="y",CHAR(34)&amp;CM$1&amp;CHAR(34)&amp;",","")</f>
        <v/>
      </c>
      <c r="DY27" s="44" t="str">
        <f>IF(CN27="y",CHAR(34)&amp;CN$1&amp;CHAR(34)&amp;",","")</f>
        <v/>
      </c>
      <c r="DZ27" s="44" t="str">
        <f>IF(CO27="y",CHAR(34)&amp;CO$1&amp;CHAR(34)&amp;",","")</f>
        <v>"4+Band",</v>
      </c>
      <c r="EA27" s="44" t="str">
        <f>IF(T27="y",CHAR(34)&amp;T$1&amp;CHAR(34)&amp;",","")</f>
        <v/>
      </c>
      <c r="EB27" s="44" t="str">
        <f>IF(U27="y",CHAR(34)&amp;U$1&amp;CHAR(34)&amp;",","")</f>
        <v/>
      </c>
      <c r="EC27" s="44" t="str">
        <f>IF(V27="y",CHAR(34)&amp;V$1&amp;CHAR(34)&amp;",","")</f>
        <v>"Horizo",</v>
      </c>
      <c r="ED27" s="44" t="str">
        <f>IF(W27="y",CHAR(34)&amp;W$1&amp;CHAR(34)&amp;",","")</f>
        <v/>
      </c>
      <c r="EE27" s="44" t="str">
        <f>IF(X27="y",CHAR(34)&amp;X$1&amp;CHAR(34)&amp;",","")</f>
        <v/>
      </c>
      <c r="EF27" s="44" t="str">
        <f>IF(AND(Y27&lt;&gt;"n",Y27&lt;&gt;""),CHAR(34)&amp;Y$1&amp;CHAR(34)&amp;",","")</f>
        <v/>
      </c>
      <c r="EG27" s="44" t="str">
        <f>IF(Z27="y",CHAR(34)&amp;Z$1&amp;CHAR(34)&amp;",","")</f>
        <v/>
      </c>
      <c r="EH27" s="44" t="str">
        <f>IF(AA27="y",CHAR(34)&amp;AA$1&amp;CHAR(34)&amp;",","")</f>
        <v/>
      </c>
      <c r="EI27" s="44" t="str">
        <f>IF(AB27="y",CHAR(34)&amp;AB$1&amp;CHAR(34)&amp;",","")</f>
        <v/>
      </c>
      <c r="EJ27" s="44" t="str">
        <f>IF(AC27="y",CHAR(34)&amp;AC$1&amp;CHAR(34)&amp;",","")</f>
        <v/>
      </c>
      <c r="EK27" s="44" t="str">
        <f>IF(AD27="y",CHAR(34)&amp;AD$1&amp;CHAR(34)&amp;",","")</f>
        <v/>
      </c>
      <c r="EL27" s="44" t="str">
        <f>IF(AE27="y",CHAR(34)&amp;AE$1&amp;CHAR(34)&amp;",","")</f>
        <v/>
      </c>
      <c r="EM27" s="44" t="str">
        <f>IF(AF27="y",CHAR(34)&amp;AF$1&amp;CHAR(34)&amp;",","")</f>
        <v/>
      </c>
      <c r="EN27" s="44" t="str">
        <f>IF(AG27="y",CHAR(34)&amp;AG$1&amp;CHAR(34)&amp;",","")</f>
        <v/>
      </c>
      <c r="EO27" s="44" t="str">
        <f>IF(AH27="y",CHAR(34)&amp;AH$1&amp;CHAR(34)&amp;",","")</f>
        <v/>
      </c>
      <c r="EP27" s="44" t="str">
        <f>IF(AI27="y",CHAR(34)&amp;AI$1&amp;CHAR(34)&amp;",","")</f>
        <v>"Canton",</v>
      </c>
      <c r="EQ27" s="44" t="str">
        <f>IF(AJ27="y",CHAR(34)&amp;AJ$1&amp;CHAR(34)&amp;",","")</f>
        <v/>
      </c>
      <c r="ER27" s="44" t="str">
        <f>IF(AK27="y",CHAR(34)&amp;AK$1&amp;CHAR(34)&amp;",","")</f>
        <v/>
      </c>
      <c r="ES27" s="44" t="str">
        <f>IF(AL27="y",CHAR(34)&amp;AL$1&amp;CHAR(34)&amp;",","")</f>
        <v/>
      </c>
      <c r="ET27" s="44" t="str">
        <f>IF(AM27="y",CHAR(34)&amp;AM$1&amp;CHAR(34)&amp;",","")</f>
        <v/>
      </c>
      <c r="EU27" s="44" t="str">
        <f>IF(AN27="y",CHAR(34)&amp;AN$1&amp;CHAR(34)&amp;",","")</f>
        <v/>
      </c>
      <c r="EV27" s="44" t="str">
        <f>IF(AO27="y",CHAR(34)&amp;AO$1&amp;CHAR(34)&amp;",","")</f>
        <v/>
      </c>
      <c r="EW27" s="44" t="str">
        <f>IF(AP27="y",CHAR(34)&amp;AP$1&amp;CHAR(34)&amp;",","")</f>
        <v/>
      </c>
      <c r="EX27" s="44" t="str">
        <f>IF(AQ27="y",CHAR(34)&amp;AQ$1&amp;CHAR(34)&amp;",","")</f>
        <v/>
      </c>
      <c r="EY27" s="44" t="str">
        <f>IF(AR27="y",CHAR(34)&amp;AR$1&amp;CHAR(34)&amp;",","")</f>
        <v/>
      </c>
      <c r="EZ27" s="44" t="str">
        <f>IF(AS27="y",CHAR(34)&amp;AS$1&amp;CHAR(34)&amp;",","")</f>
        <v/>
      </c>
      <c r="FA27" s="44" t="str">
        <f>IF(AT27&gt;0,CHAR(34)&amp;"sta"&amp;AZ27&amp;CHAR(34)&amp;",","")</f>
        <v/>
      </c>
      <c r="FB27" s="44" t="str">
        <f>IF(AND(AT27&gt;0,BA27&lt;&gt;""),CHAR(34)&amp;"sta"&amp;BA27&amp;CHAR(34)&amp;",","")</f>
        <v/>
      </c>
      <c r="FC27" s="44" t="str">
        <f>IF(AND(AT27&gt;0,BB27&lt;&gt;""),CHAR(34)&amp;"sta"&amp;BB27&amp;CHAR(34)&amp;",","")</f>
        <v/>
      </c>
      <c r="FD27" s="44" t="str">
        <f>IF(BV27="n",CHAR(34)&amp;"tcWHYE"&amp;CHAR(34)&amp;",",IF(BV27="y",CHAR(34)&amp;FD$1&amp;CHAR(34)&amp;",",""))</f>
        <v/>
      </c>
      <c r="FE27" s="44" t="str">
        <f>IF(COUNTIF(BL27:BT27,"BLU")=0,CHAR(34)&amp;"NO_BLU"&amp;CHAR(34)&amp;",", "")</f>
        <v/>
      </c>
      <c r="FF27" s="44" t="str">
        <f>IF(COUNTIF(BL27:BT27,"WHI")=0,CHAR(34)&amp;"NO_WHI"&amp;CHAR(34)&amp;",", "")</f>
        <v/>
      </c>
      <c r="FG27" s="44" t="str">
        <f>IF(COUNTIF(BL27:BT27,"RED")=0,CHAR(34)&amp;"NO_RED"&amp;CHAR(34)&amp;",", "")</f>
        <v/>
      </c>
      <c r="FH27" s="44" t="str">
        <f>IF(COUNTIF(BL27:BS27,"GRE")=0,CHAR(34)&amp;"NO_GRE"&amp;CHAR(34)&amp;",", "")</f>
        <v>"NO_GRE",</v>
      </c>
      <c r="FI27" s="44" t="str">
        <f>IF(COUNTIF(BL27:BT27,"YEL")=0,CHAR(34)&amp;"NO_YEL"&amp;CHAR(34)&amp;",", "")</f>
        <v>"NO_YEL",</v>
      </c>
      <c r="FJ27" s="44" t="str">
        <f>IF(COUNTIF(BL27:BT27,"BLA")=0,CHAR(34)&amp;"NO_BLA"&amp;CHAR(34)&amp;",", "")</f>
        <v>"NO_BLA",</v>
      </c>
      <c r="FK27" s="44" t="str">
        <f>IF(AND(FH27&lt;&gt;"",FF27&lt;&gt;""),CHAR(34)&amp;"WHGRNO"&amp;CHAR(34)&amp;",","")</f>
        <v/>
      </c>
      <c r="FL27" s="44" t="str">
        <f>IF(AND(FI27&lt;&gt;"",FF27&lt;&gt;""),CHAR(34)&amp;"WHYENO"&amp;CHAR(34)&amp;",","")</f>
        <v/>
      </c>
      <c r="FM27" s="44" t="str">
        <f>IF(AND(FJ27&lt;&gt;"",FF27&lt;&gt;""),CHAR(34)&amp;"BAWHNO"&amp;CHAR(34)&amp;",","")</f>
        <v/>
      </c>
      <c r="FN27" s="44" t="str">
        <f>IF(AND(FE27&lt;&gt;"",FF27&lt;&gt;""),CHAR(34)&amp;"BLWHNO"&amp;CHAR(34)&amp;",","")</f>
        <v/>
      </c>
      <c r="FO27" s="44" t="str">
        <f>IF(AND(FE27&lt;&gt;"",FG27&lt;&gt;""),CHAR(34)&amp;"BLRENO"&amp;CHAR(34)&amp;",","")</f>
        <v/>
      </c>
      <c r="FP27" s="44" t="str">
        <f>IF(AND(FF27&lt;&gt;"",FF27&lt;&gt;""),CHAR(34)&amp;"WHRENO"&amp;CHAR(34)&amp;",","")</f>
        <v/>
      </c>
      <c r="FQ27" s="44" t="str">
        <f>IF(LEN(BF27)=3,CHAR(34)&amp;"001"&amp;BF27&amp;CHAR(34)&amp;",","")</f>
        <v>"001WHI",</v>
      </c>
      <c r="FR27" s="44" t="str">
        <f>IF(LEN(BG27)=3,CHAR(34)&amp;"002"&amp;BG27&amp;CHAR(34)&amp;",","")</f>
        <v/>
      </c>
      <c r="FS27" s="44" t="str">
        <f>IF(LEN(BH27)=3,CHAR(34)&amp;"003"&amp;BH27&amp;CHAR(34)&amp;",","")</f>
        <v>"003RED",</v>
      </c>
      <c r="FT27" s="44" t="str">
        <f>CHAR(34)&amp;"myr"&amp;BD27&amp;CHAR(34)&amp;","</f>
        <v>"myrWHI",</v>
      </c>
      <c r="FU27" s="44" t="str">
        <f>IF(AY27="y",CHAR(34)&amp;"island"&amp;CHAR(34)&amp;",","")</f>
        <v/>
      </c>
      <c r="FV27" s="44" t="str">
        <f>IF(BZ27="y",CHAR(34)&amp;"landlo"&amp;CHAR(34)&amp;",","")</f>
        <v/>
      </c>
      <c r="FW27" s="44" t="str">
        <f>IF(CA27="y",CHAR(34)&amp;"eunion"&amp;CHAR(34)&amp;",","")</f>
        <v/>
      </c>
      <c r="FX27" s="44" t="str">
        <f>SUBSTITUTE(IFERROR(SEARCH("[",A27),IFERROR(IF(AND(CA27&lt;&gt;"y",SEARCH("Europe",R27)&gt;0),CHAR(34)&amp;"noeuni"&amp;CHAR(34)&amp;",",""),"")),"1","")</f>
        <v/>
      </c>
      <c r="FY27" s="44" t="str">
        <f>IFERROR(IF(SEARCH("Arabic",CB27)&gt;0,CHAR(34)&amp;"arabic"&amp;CHAR(34)&amp;",",""),"")</f>
        <v/>
      </c>
      <c r="FZ27" s="44" t="str">
        <f>IFERROR(IF(SEARCH("English",CB27)&gt;0,CHAR(34)&amp;"englis"&amp;CHAR(34)&amp;",",""),"")</f>
        <v/>
      </c>
      <c r="GA27" s="44" t="str">
        <f>IFERROR(IF(SEARCH("French",CB27)&gt;0,CHAR(34)&amp;"french"&amp;CHAR(34)&amp;",",""),"")</f>
        <v/>
      </c>
      <c r="GB27" s="44" t="str">
        <f>IFERROR(IF(SEARCH("Spanish",CB27)&gt;0,CHAR(34)&amp;"spanis"&amp;CHAR(34)&amp;",",""),"")</f>
        <v/>
      </c>
      <c r="GC27" s="44" t="str">
        <f>IFERROR(IF(SEARCH("Portuguese",CB27)&gt;0,CHAR(34)&amp;"portug"&amp;CHAR(34)&amp;",",""),"")</f>
        <v/>
      </c>
      <c r="GD27" s="44" t="str">
        <f>IFERROR(IF(SEARCH("German",CB27)&gt;0,CHAR(34)&amp;"german"&amp;CHAR(34)&amp;",",""),"")</f>
        <v/>
      </c>
      <c r="GE27" s="44" t="str">
        <f>IFERROR(IF(SEARCH("Dutch",CB27)&gt;0,CHAR(34)&amp;"dutchs"&amp;CHAR(34)&amp;",",""),"")</f>
        <v/>
      </c>
      <c r="GF27" s="44" t="str">
        <f>IFERROR(IF(SEARCH("Historical",AU27)&gt;0,CHAR(34)&amp;"histor"&amp;CHAR(34)&amp;",",""),"")</f>
        <v/>
      </c>
      <c r="GG27" s="44" t="str">
        <f>IF(BU27="y",CHAR(34)&amp;"unjack"&amp;CHAR(34)&amp;",","")</f>
        <v/>
      </c>
      <c r="GH27" s="44" t="str">
        <f>IF(CD27=1,CHAR(34)&amp;"southc"&amp;CHAR(34)&amp;",","")</f>
        <v/>
      </c>
      <c r="GI27" s="44" t="str">
        <f>IF(CE27=1,CHAR(34)&amp;"hasmap"&amp;CHAR(34)&amp;",","")</f>
        <v/>
      </c>
      <c r="GJ27" s="44" t="str">
        <f>IF(CP27="y",CHAR(34)&amp;CP$1&amp;CHAR(34)&amp;",","")</f>
        <v>"NoStar",</v>
      </c>
      <c r="GK27" s="44" t="str">
        <f>IF(GJ27="",CHAR(34)&amp;"HasSta"&amp;CHAR(34)&amp;",","")</f>
        <v/>
      </c>
      <c r="GL27" s="44" t="str">
        <f>IF(CQ27="y",CHAR(34)&amp;CQ$1&amp;CHAR(34)&amp;",","")</f>
        <v/>
      </c>
      <c r="GM27" s="44" t="str">
        <f>IF(CR27="y",CHAR(34)&amp;CR$1&amp;CHAR(34)&amp;",","")</f>
        <v/>
      </c>
      <c r="GN27" s="44" t="str">
        <f>IF(CS27="y",CHAR(34)&amp;CS$1&amp;CHAR(34)&amp;",","")</f>
        <v/>
      </c>
      <c r="GP27" s="44" t="str">
        <f>CHAR(34)&amp;AU27&amp;CHAR(34)</f>
        <v>"State"</v>
      </c>
      <c r="GS27" s="44" t="str">
        <f>SUBSTITUTE("["&amp;_xlfn.CONCAT(CW27:GN27)&amp;"]",",]","]")</f>
        <v>["3Color","lets05","startB","LUEDHI","year19","allhor","4+Band","Horizo","Canton","NO_GRE","NO_YEL","NO_BLA","001WHI","003RED","myrWHI","NoStar"]</v>
      </c>
      <c r="GT27" s="44" t="str">
        <f>IF(BL27&lt;&gt;"",CHAR(34)&amp;"cl_"&amp;BL27&amp;CHAR(34)&amp;",","")</f>
        <v>"cl_WHI",</v>
      </c>
      <c r="GU27" s="44" t="str">
        <f>IF(BM27&lt;&gt;"",CHAR(34)&amp;"cl_"&amp;BM27&amp;CHAR(34)&amp;",","")</f>
        <v>"cl_RED",</v>
      </c>
      <c r="GV27" s="44" t="str">
        <f>IF(BN27&lt;&gt;"",CHAR(34)&amp;"cl_"&amp;BN27&amp;CHAR(34)&amp;",","")</f>
        <v>"cl_BLU",</v>
      </c>
      <c r="GW27" s="44" t="str">
        <f>IF(BO27&lt;&gt;"",CHAR(34)&amp;"cl_"&amp;BO27&amp;CHAR(34)&amp;",","")</f>
        <v/>
      </c>
      <c r="GX27" s="44" t="str">
        <f>IF(BP27&lt;&gt;"",CHAR(34)&amp;"cl_"&amp;BP27&amp;CHAR(34)&amp;",","")</f>
        <v/>
      </c>
      <c r="GY27" s="44" t="str">
        <f>IF(BQ27&lt;&gt;"",CHAR(34)&amp;"cl_"&amp;BQ27&amp;CHAR(34)&amp;",","")</f>
        <v/>
      </c>
      <c r="GZ27" s="44" t="str">
        <f>IF(BR27&lt;&gt;"",CHAR(34)&amp;"cl_"&amp;BR27&amp;CHAR(34)&amp;",","")</f>
        <v/>
      </c>
      <c r="HA27" s="44" t="str">
        <f>IF(BS27&lt;&gt;"",CHAR(34)&amp;"cl_"&amp;BS27&amp;CHAR(34)&amp;",","")</f>
        <v/>
      </c>
      <c r="HB27" s="44" t="str">
        <f>IF(BT27&lt;&gt;"",CHAR(34)&amp;"cl_"&amp;BT27&amp;CHAR(34)&amp;",","")</f>
        <v/>
      </c>
      <c r="HC27" s="44" t="str">
        <f>SUBSTITUTE("["&amp;_xlfn.CONCAT(GT27:HB27)&amp;"]",",]","]")</f>
        <v>["cl_WHI","cl_RED","cl_BLU"]</v>
      </c>
      <c r="HE27" s="64"/>
      <c r="HF27" s="65" t="str">
        <f>"{couname:"&amp;CT27&amp;(IF(HK27&lt;&gt;"",",subtype:"&amp;CHAR(34)&amp;HK27&amp;CHAR(34),""))&amp;",year:"&amp;HJ27&amp;",region:"&amp;CU27&amp;",Colors:"&amp;HC27&amp;",Items:"&amp;GS27&amp;",Flag:"&amp;CV27&amp;",HDFlag:"&amp;CHAR(34)&amp;E27&amp;CHAR(34)&amp;",type:"&amp;GP27&amp;", describe: "&amp;HH27&amp;", isnew:"&amp;CHAR(34)&amp;F27&amp;CHAR(34)&amp;", links: "&amp;HL27&amp;"},"</f>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links: "https://en.wikipedia.org/wiki/Flag_of_Bahia"},</v>
      </c>
      <c r="HG27" s="66" t="str">
        <f>"{couname:"&amp;CT27&amp;(IF(HK27&lt;&gt;"",",subtype:"&amp;CHAR(34)&amp;HK27&amp;CHAR(34),""))&amp;",year:"&amp;HJ27&amp;",region:"&amp;CU27&amp;",Colors:"&amp;HC27&amp;",Items:"&amp;GS27&amp;",Flag:"&amp;CV27&amp;",HDFlag:"&amp;CHAR(34)&amp;E27&amp;CHAR(34)&amp;",type:"&amp;GP27&amp;", describe: "&amp;HI27&amp;", links: "&amp;HL27&amp;"},"</f>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links: "https://en.wikipedia.org/wiki/Flag_of_Bahia"},</v>
      </c>
      <c r="HH27" s="44" t="str">
        <f>IF(P27&lt;&gt;"",CHAR(34)&amp;"\n"&amp;P27&amp;CHAR(34),CHAR(34)&amp;CHAR(34))</f>
        <v>"\nThe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v>
      </c>
      <c r="HI27" s="44" t="str">
        <f>IF(J27=0,CHAR(34)&amp;CHAR(34),HH27)</f>
        <v>"\nThe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v>
      </c>
      <c r="HJ27" s="44" t="str">
        <f>CHAR(34)&amp;O27&amp;CHAR(34)</f>
        <v>"1960 "</v>
      </c>
      <c r="HL27" s="44" t="str">
        <f>CHAR(34)&amp;I27&amp;CHAR(34)</f>
        <v>"https://en.wikipedia.org/wiki/Flag_of_Bahia"</v>
      </c>
      <c r="HM27" s="65"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"&amp;HH27&amp;", "&amp;CHAR(34)&amp;"isnew"&amp;CHAR(34)&amp;": "&amp;CHAR(34)&amp;F27&amp;CHAR(34)&amp;", "&amp;CHAR(34)&amp;"links"&amp;CHAR(34)&amp;": "&amp;HL27&amp;"},"</f>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 "links": "https://en.wikipedia.org/wiki/Flag_of_Bahia"},</v>
      </c>
      <c r="HN27" s="67"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"&amp;HI27&amp;", "&amp;CHAR(34)&amp;"isnew"&amp;CHAR(34)&amp;": "&amp;CHAR(34)&amp;F27&amp;CHAR(34)&amp;", "&amp;CHAR(34)&amp;"links"&amp;CHAR(34)&amp;": "&amp;HL27&amp;"},"</f>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 "links": "https://en.wikipedia.org/wiki/Flag_of_Bahia"},</v>
      </c>
      <c r="HO27" s="71"/>
      <c r="HP27" s="44" t="str" cm="1">
        <f t="array" ref="HP27">IF(_xlfn.TEXTJOIN(", ", TRUE, IF(ISNUMBER(SEARCH("BLA", BL27:BT27)), COLUMN(BL27:BT27) - COLUMN(BL27) + 1, ""))&lt;&gt;"","BLA","")</f>
        <v/>
      </c>
      <c r="HQ27" s="44" t="str" cm="1">
        <f t="array" ref="HQ27">IF(_xlfn.TEXTJOIN(", ", TRUE, IF(ISNUMBER(SEARCH("BLU", BL27:BT27)), COLUMN(BL27:BT27) - COLUMN(BL27) + 1, ""))&lt;&gt;"","BLU","")</f>
        <v>BLU</v>
      </c>
      <c r="HR27" s="44" t="str" cm="1">
        <f t="array" ref="HR27">IF(_xlfn.TEXTJOIN(", ", TRUE, IF(ISNUMBER(SEARCH("GRE", BL27:BT27)), COLUMN(BL27:BT27) - COLUMN(BL27) + 1, ""))&lt;&gt;"","GRE","")</f>
        <v/>
      </c>
      <c r="HS27" s="44" t="str" cm="1">
        <f t="array" ref="HS27">IF(_xlfn.TEXTJOIN(", ", TRUE, IF(ISNUMBER(SEARCH("RED", BL27:BT27)), COLUMN(BL27:BT27) - COLUMN(BL27) + 1, ""))&lt;&gt;"","RED","")</f>
        <v>RED</v>
      </c>
      <c r="HT27" s="44" t="str" cm="1">
        <f t="array" ref="HT27">IF(_xlfn.TEXTJOIN(", ", TRUE, IF(ISNUMBER(SEARCH("YEL", BL27:BT27)), COLUMN(BL27:BT27) - COLUMN(BL27) + 1, ""))&lt;&gt;"","YEL","")</f>
        <v/>
      </c>
      <c r="HU27" s="44" t="str" cm="1">
        <f t="array" ref="HU27">IF(_xlfn.TEXTJOIN(", ", TRUE, IF(ISNUMBER(SEARCH("ORA", BL27:BT27)), COLUMN(BL27:BT27) - COLUMN(BL27) + 1, ""))&lt;&gt;"","ORA","")</f>
        <v/>
      </c>
      <c r="HV27" s="44" t="str" cm="1">
        <f t="array" ref="HV27">IF(_xlfn.TEXTJOIN(", ", TRUE, IF(ISNUMBER(SEARCH("BRO", BL27:BT27)), COLUMN(BL27:BT27) - COLUMN(BL27) + 1, ""))&lt;&gt;"","BRO","")</f>
        <v/>
      </c>
      <c r="HW27" s="44" t="str" cm="1">
        <f t="array" ref="HW27">IF(_xlfn.TEXTJOIN(", ", TRUE, IF(ISNUMBER(SEARCH("PUR", BL27:BT27)), COLUMN(BL27:BT27) - COLUMN(BL27) + 1, ""))&lt;&gt;"","PUR","")</f>
        <v/>
      </c>
      <c r="HX27" s="44" t="str" cm="1">
        <f t="array" ref="HX27">IF(_xlfn.TEXTJOIN(", ", TRUE, IF(ISNUMBER(SEARCH("WHI", BL27:BT27)), COLUMN(BL27:BT27) - COLUMN(BL27) + 1, ""))&lt;&gt;"","WHI","")</f>
        <v>WHI</v>
      </c>
      <c r="HY27" s="72"/>
      <c r="HZ27" s="72"/>
      <c r="IA27" s="5"/>
      <c r="IB27" s="5"/>
      <c r="IC27" s="68"/>
      <c r="ID27" s="68"/>
      <c r="IE27" s="68"/>
      <c r="IF27" s="68"/>
      <c r="IG27" s="68"/>
      <c r="IH27" s="68"/>
      <c r="II27" s="68"/>
      <c r="IJ27" s="68"/>
      <c r="IK27" s="68"/>
      <c r="IL27" s="44">
        <f>SUM(IC27:IK27)</f>
        <v>0</v>
      </c>
      <c r="IM27" s="42">
        <f>COUNTIF(IC27:IK27,"&gt;0")-CG27</f>
        <v>-3</v>
      </c>
      <c r="IN27" s="69" t="str">
        <f>"http://mkweb.bcgsc.ca/color-summarizer/?url="&amp;D27&amp;"&amp;precision=low&amp;num_clusters="&amp;CG27&amp;"&amp;text=1"</f>
        <v>http://mkweb.bcgsc.ca/color-summarizer/?url=https://upload.wikimedia.org/wikipedia/commons/thumb/2/28/Bandeira_da_Bahia.svg/640px-Bandeira_da_Bahia.svg.png&amp;precision=low&amp;num_clusters=3&amp;text=1</v>
      </c>
      <c r="IO27" s="44" t="str">
        <f>IF(HP27&lt;&gt;"",CHAR(34)&amp;"black"&amp;CHAR(34),"")</f>
        <v/>
      </c>
      <c r="IP27" s="44" t="str">
        <f>IF(HQ27&lt;&gt;"",CHAR(34)&amp;"blue"&amp;CHAR(34),"")</f>
        <v>"blue"</v>
      </c>
      <c r="IQ27" s="44" t="str">
        <f>IF(HR27&lt;&gt;"",CHAR(34)&amp;"green"&amp;CHAR(34),"")</f>
        <v/>
      </c>
      <c r="IR27" s="44" t="str">
        <f>IF(HS27&lt;&gt;"",CHAR(34)&amp;"red"&amp;CHAR(34),"")</f>
        <v>"red"</v>
      </c>
      <c r="IS27" s="44" t="str">
        <f>IF(HT27&lt;&gt;"",CHAR(34)&amp;"yellow"&amp;CHAR(34),"")</f>
        <v/>
      </c>
      <c r="IT27" s="44" t="str">
        <f>IF(HU27&lt;&gt;"",CHAR(34)&amp;"orange"&amp;CHAR(34),"")</f>
        <v/>
      </c>
      <c r="IU27" s="44" t="str">
        <f>IF(HV27&lt;&gt;"",CHAR(34)&amp;"brown"&amp;CHAR(34),"")</f>
        <v/>
      </c>
      <c r="IV27" s="44" t="str">
        <f>IF(HW27&lt;&gt;"",CHAR(34)&amp;"purple"&amp;CHAR(34),"")</f>
        <v/>
      </c>
      <c r="IW27" s="44" t="str">
        <f>IF(HX27&lt;&gt;"",CHAR(34)&amp;"white"&amp;CHAR(34),"")</f>
        <v>"white"</v>
      </c>
      <c r="IX27" s="44" t="str">
        <f>"{"&amp;CHAR(34)&amp;"url"&amp;CHAR(34)&amp;":"&amp;CHAR(34)&amp;IN27&amp;CHAR(34)&amp;","&amp;CHAR(34)&amp;"name"&amp;CHAR(34)&amp;":"&amp;CHAR(34)&amp;A27&amp;CHAR(34)&amp;"},"</f>
        <v>{"url":"http://mkweb.bcgsc.ca/color-summarizer/?url=https://upload.wikimedia.org/wikipedia/commons/thumb/2/28/Bandeira_da_Bahia.svg/640px-Bandeira_da_Bahia.svg.png&amp;precision=low&amp;num_clusters=3&amp;text=1","name":"[BRA] Bahia"},</v>
      </c>
      <c r="IY27" s="44">
        <v>331</v>
      </c>
    </row>
    <row r="28" spans="1:259" s="44" customFormat="1" ht="38.4" customHeight="1" thickBot="1" x14ac:dyDescent="0.35">
      <c r="A28" s="38" t="s">
        <v>341</v>
      </c>
      <c r="B28" s="83"/>
      <c r="C28" s="39">
        <v>2</v>
      </c>
      <c r="D28" s="70" t="s">
        <v>342</v>
      </c>
      <c r="E28" s="40" t="s">
        <v>343</v>
      </c>
      <c r="F28" s="41" t="s">
        <v>163</v>
      </c>
      <c r="G28" s="42">
        <f>COUNTIF($A$1:$A$8405,A28)</f>
        <v>1</v>
      </c>
      <c r="H28" s="43"/>
      <c r="I28" s="59" t="s">
        <v>344</v>
      </c>
      <c r="J28" s="44" t="str">
        <f>""</f>
        <v/>
      </c>
      <c r="K28" s="45"/>
      <c r="L28" s="46"/>
      <c r="M28" s="46"/>
      <c r="N28" s="47"/>
      <c r="O28" s="74" t="s">
        <v>241</v>
      </c>
      <c r="P28" s="48" t="s">
        <v>345</v>
      </c>
      <c r="Q28" s="73">
        <v>1</v>
      </c>
      <c r="R28" s="49" t="s">
        <v>177</v>
      </c>
      <c r="S28" s="50">
        <v>0</v>
      </c>
      <c r="T28" s="51" t="s">
        <v>165</v>
      </c>
      <c r="U28" s="52" t="s">
        <v>164</v>
      </c>
      <c r="V28" s="52" t="s">
        <v>164</v>
      </c>
      <c r="W28" s="52" t="s">
        <v>164</v>
      </c>
      <c r="X28" s="52" t="s">
        <v>165</v>
      </c>
      <c r="Y28" s="52" t="s">
        <v>346</v>
      </c>
      <c r="Z28" s="52" t="s">
        <v>165</v>
      </c>
      <c r="AA28" s="52" t="s">
        <v>165</v>
      </c>
      <c r="AB28" s="52" t="s">
        <v>164</v>
      </c>
      <c r="AC28" s="52" t="s">
        <v>164</v>
      </c>
      <c r="AD28" s="52" t="s">
        <v>165</v>
      </c>
      <c r="AE28" s="52" t="s">
        <v>164</v>
      </c>
      <c r="AF28" s="53" t="s">
        <v>164</v>
      </c>
      <c r="AG28" s="53" t="s">
        <v>164</v>
      </c>
      <c r="AH28" s="53" t="s">
        <v>165</v>
      </c>
      <c r="AI28" s="53" t="s">
        <v>164</v>
      </c>
      <c r="AJ28" s="53" t="s">
        <v>164</v>
      </c>
      <c r="AK28" s="53" t="s">
        <v>164</v>
      </c>
      <c r="AL28" s="53" t="s">
        <v>165</v>
      </c>
      <c r="AM28" s="53" t="s">
        <v>165</v>
      </c>
      <c r="AN28" s="53" t="s">
        <v>164</v>
      </c>
      <c r="AO28" s="53" t="s">
        <v>165</v>
      </c>
      <c r="AP28" s="53" t="s">
        <v>165</v>
      </c>
      <c r="AQ28" s="53" t="s">
        <v>164</v>
      </c>
      <c r="AR28" s="53" t="s">
        <v>164</v>
      </c>
      <c r="AS28" s="53" t="s">
        <v>165</v>
      </c>
      <c r="AT28" s="54">
        <v>7</v>
      </c>
      <c r="AU28" s="53" t="s">
        <v>308</v>
      </c>
      <c r="AV28" s="53" t="str">
        <f>IF(LEFT(A28,1)="[",LEFT(A28,5)&amp;AU28&amp;A28,"")</f>
        <v>[BRA]State[BRA] Ceará</v>
      </c>
      <c r="AW28" s="53" t="str">
        <f>C28&amp;A28</f>
        <v>2[BRA] Ceará</v>
      </c>
      <c r="AX28" s="55"/>
      <c r="AY28" s="55"/>
      <c r="AZ28" s="56" t="s">
        <v>159</v>
      </c>
      <c r="BA28" s="56"/>
      <c r="BB28" s="56"/>
      <c r="BC28" s="57"/>
      <c r="BD28" s="58" t="s">
        <v>153</v>
      </c>
      <c r="BE28" s="59"/>
      <c r="BF28" s="58"/>
      <c r="BG28" s="58"/>
      <c r="BH28" s="58"/>
      <c r="BI28" s="58"/>
      <c r="BJ28" s="58"/>
      <c r="BK28" s="59"/>
      <c r="BL28" s="58" t="s">
        <v>153</v>
      </c>
      <c r="BM28" s="58" t="s">
        <v>155</v>
      </c>
      <c r="BN28" s="58" t="s">
        <v>159</v>
      </c>
      <c r="BO28" s="58" t="s">
        <v>157</v>
      </c>
      <c r="BP28" s="58" t="s">
        <v>151</v>
      </c>
      <c r="BQ28" s="58"/>
      <c r="BR28" s="58"/>
      <c r="BS28" s="58"/>
      <c r="BT28" s="58"/>
      <c r="BU28" s="60"/>
      <c r="BV28" s="61"/>
      <c r="BW28" s="61">
        <v>0</v>
      </c>
      <c r="BX28" s="59"/>
      <c r="BY28" s="44" t="s">
        <v>164</v>
      </c>
      <c r="CB28" s="5"/>
      <c r="CC28" s="5"/>
      <c r="CD28" s="62">
        <v>0</v>
      </c>
      <c r="CE28" s="62">
        <v>0</v>
      </c>
      <c r="CF28" s="62" t="e">
        <f>COUNTIF([1]Sheet7!$B$2:'[1]Sheet7'!$B$100,Main!#REF!)</f>
        <v>#REF!</v>
      </c>
      <c r="CG28" s="75" cm="1">
        <f t="array" ref="CG28">SUMPRODUCT(--(LEN(TRIM(BL28:BT28))&gt;0))</f>
        <v>5</v>
      </c>
      <c r="CH28" s="53" t="str">
        <f>IF(CG28=2,"y","n")</f>
        <v>n</v>
      </c>
      <c r="CI28" s="53" t="str">
        <f>IF(CG28=3,"y","n")</f>
        <v>n</v>
      </c>
      <c r="CJ28" s="53" t="str">
        <f>IF(CG28=4,"y","n")</f>
        <v>n</v>
      </c>
      <c r="CK28" s="53" t="str">
        <f>IF(CG28&gt;4,"y","n")</f>
        <v>y</v>
      </c>
      <c r="CL28" s="53" t="str">
        <f>IF(S28=0,"y","n")</f>
        <v>y</v>
      </c>
      <c r="CM28" s="53" t="str">
        <f>IF(S28=2,"y","n")</f>
        <v>n</v>
      </c>
      <c r="CN28" s="53" t="str">
        <f>IF(S28=3,"y","n")</f>
        <v>n</v>
      </c>
      <c r="CO28" s="53" t="str">
        <f>IF(S28&gt;=4,"y","n")</f>
        <v>n</v>
      </c>
      <c r="CP28" s="53" t="str">
        <f>IF(AT28=0,"y","n")</f>
        <v>n</v>
      </c>
      <c r="CQ28" s="53" t="str">
        <f>IF(AT28=1,"y","n")</f>
        <v>n</v>
      </c>
      <c r="CR28" s="53" t="str">
        <f>IF(AT28=2,"y","n")</f>
        <v>n</v>
      </c>
      <c r="CS28" s="53" t="str">
        <f>IF(AT28&gt;=3,"y","n")</f>
        <v>y</v>
      </c>
      <c r="CT28" s="38" t="str">
        <f>CHAR(34)&amp;A28&amp;CHAR(34)</f>
        <v>"[BRA] Ceará"</v>
      </c>
      <c r="CU28" s="63" t="str">
        <f>CHAR(34)&amp;"rgn_"&amp;R28&amp;CHAR(34)</f>
        <v>"rgn_South America"</v>
      </c>
      <c r="CV28" s="44" t="str">
        <f>CHAR(34)&amp;D28&amp;CHAR(34)</f>
        <v>"https://upload.wikimedia.org/wikipedia/commons/thumb/2/2e/Bandeira_do_Cear%C3%A1.svg/640px-Bandeira_do_Cear%C3%A1.svg.png"</v>
      </c>
      <c r="CW28" s="44" t="str">
        <f>IF(CH28="y",CHAR(34)&amp;CH$1&amp;CHAR(34)&amp;",","")</f>
        <v/>
      </c>
      <c r="CX28" s="44" t="str">
        <f>IF(CI28="y",CHAR(34)&amp;CI$1&amp;CHAR(34)&amp;",","")</f>
        <v/>
      </c>
      <c r="CY28" s="44" t="str">
        <f>IF(CJ28="y",CHAR(34)&amp;CJ$1&amp;CHAR(34)&amp;",","")</f>
        <v/>
      </c>
      <c r="CZ28" s="44" t="str">
        <f>IF(CK28="y",CHAR(34)&amp;CK$1&amp;CHAR(34)&amp;",","")</f>
        <v>"5+Colo",</v>
      </c>
      <c r="DA28" s="44" t="str">
        <f>IF(Q28&gt;1,CHAR(34)&amp;"words2"&amp;CHAR(34)&amp;",","")</f>
        <v/>
      </c>
      <c r="DB28" s="44" t="str">
        <f>IF(Q28&gt;2,CHAR(34)&amp;"words3"&amp;CHAR(34)&amp;",","")</f>
        <v/>
      </c>
      <c r="DC28" s="44" t="str">
        <f>IF(Q28=2,CHAR(34)&amp;"exact2"&amp;CHAR(34)&amp;",","")</f>
        <v/>
      </c>
      <c r="DD28" s="44" t="str">
        <f>IF(LEN(CHAR(34)&amp;"lets"&amp;LEN(SUBSTITUTE(SUBSTITUTE(IFERROR(TRIM(SUBSTITUTE(SUBSTITUTE(SUBSTITUTE(IFERROR(TRIM(SUBSTITUTE(A28,MID(A28,FIND("(",A28),FIND(")",A28)-FIND("(",A28)+1),"")),A28),"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",""),"-",""))&amp;CHAR(34)&amp;",")=9,CHAR(34)&amp;"lets"&amp;LEN(SUBSTITUTE(SUBSTITUTE(IFERROR(TRIM(SUBSTITUTE(SUBSTITUTE(SUBSTITUTE(IFERROR(TRIM(SUBSTITUTE(A28,MID(A28,FIND("(",A28),FIND(")",A28)-FIND("(",A28)+1),"")),A28),"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",""),"-",""))&amp;CHAR(34)&amp;",",CHAR(34)&amp;"lets0"&amp;LEN(SUBSTITUTE(SUBSTITUTE(IFERROR(TRIM(SUBSTITUTE(SUBSTITUTE(SUBSTITUTE(IFERROR(TRIM(SUBSTITUTE(A28,MID(A28,FIND("(",A28),FIND(")",A28)-FIND("(",A28)+1),"")),A28),"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f>
        <v>"lets05",</v>
      </c>
      <c r="DE28" s="44" t="str">
        <f>IFERROR(CHAR(34)&amp;"start"&amp;LEFT(TRIM(SUBSTITUTE(SUBSTITUTE(TRIM(SUBSTITUTE(SUBSTITUTE(A28, MID(A28, FIND("[", A28), FIND("]", A28) - FIND("[", A28) + 1), ""), "  ", " ")), MID(TRIM(SUBSTITUTE(SUBSTITUTE(A28, MID(A28, FIND("[", A28), FIND("]", A28) - FIND("[", A28) + 1), ""), "  ", " ")), FIND("[", TRIM(SUBSTITUTE(SUBSTITUTE(A28, MID(A28, FIND("[", A28), FIND("]", A28) - FIND("[", A28) + 1), ""), "  ", " "))), FIND("]", TRIM(SUBSTITUTE(SUBSTITUTE(A28, MID(A28, FIND("[", A28), FIND("]", A28) - FIND("[", A28) + 1), ""), "  ", " "))) - FIND("[", TRIM(SUBSTITUTE(SUBSTITUTE(A28, MID(A28, FIND("[", A28), FIND("]", A28) - FIND("[", A28) + 1), ""), "  ", " "))) + 1), ""), "  ", " ")),1)&amp;CHAR(34)&amp;",",CHAR(34)&amp;"start"&amp;IFERROR(LEFT(SUBSTITUTE(A28,"["&amp;MID(A28,FIND("[",A28)+1,FIND("]",A28)-FIND("[",A28)-1)&amp;"] ",""),1),LEFT(A28,1))&amp;CHAR(34)&amp;",")</f>
        <v>"startC",</v>
      </c>
      <c r="DF28" s="44" t="str">
        <f>IFERROR(IF(SEARCH("tan",A28)&gt;0,CHAR(34)&amp;"withtn"&amp;CHAR(34)&amp;",",""),"")</f>
        <v/>
      </c>
      <c r="DG28" s="44" t="str">
        <f>IFERROR(IF(SEARCH("q",A28)&gt;0,CHAR(34)&amp;"with_q"&amp;CHAR(34)&amp;",",""),"")</f>
        <v/>
      </c>
      <c r="DH28" s="44" t="str">
        <f>IFERROR(IF(SEARCH("v",A28)&gt;0,CHAR(34)&amp;"with_v"&amp;CHAR(34)&amp;",",""),"")</f>
        <v/>
      </c>
      <c r="DI28" s="44" t="str">
        <f>IFERROR(IF(SEARCH("w",A28)&gt;0,CHAR(34)&amp;"with_w"&amp;CHAR(34)&amp;",",""),"")</f>
        <v/>
      </c>
      <c r="DJ28" s="44" t="str">
        <f>IFERROR(IF(SEARCH("y",A28)&gt;0,CHAR(34)&amp;"with_y"&amp;CHAR(34)&amp;",",""),"")</f>
        <v/>
      </c>
      <c r="DK28" s="44" t="str">
        <f>IFERROR(IF(SEARCH("z",A28)&gt;0,CHAR(34)&amp;"with_z"&amp;CHAR(34)&amp;",",""),"")</f>
        <v/>
      </c>
      <c r="DL28" s="44" t="str">
        <f>IF(CG28=2, CHAR(34) &amp; _xlfn.TEXTJOIN("", TRUE, _xlfn._xlws.SORT(HP28:HX28)) &amp; CHAR(34) &amp; ",", "")</f>
        <v/>
      </c>
      <c r="DM28" s="44" t="str" cm="1">
        <f t="array" ref="DM28">IF(CG28=3,CHAR(34) &amp; _xlfn.TEXTJOIN("", TRUE, RIGHT(HP28:HX28, 2)) &amp; CHAR(34) &amp; ",", "")</f>
        <v/>
      </c>
      <c r="DN28" s="44" t="str">
        <f>IF(AND(ISNUMBER(SEARCH("18", O28)), ISERROR(SEARCH("1918", O28)), ISERROR(SEARCH("2018", O28))), CHAR(34) &amp; "year18" &amp; CHAR(34) &amp; ",", "")</f>
        <v/>
      </c>
      <c r="DO28" s="44" t="str">
        <f>IF(AND(ISNUMBER(SEARCH("19", O28)), ISERROR(SEARCH("1819", O28)),  ISERROR(SEARCH("1219", O28)),ISERROR(SEARCH("1119", O28)),ISERROR(SEARCH("1190", O28)),ISERROR(SEARCH("2019", O28))), CHAR(34) &amp; "year19" &amp; CHAR(34) &amp; ",", "")</f>
        <v>"year19",</v>
      </c>
      <c r="DP28" s="5" t="str">
        <f>IF(AND(ISNUMBER(SEARCH("20", O28)), ISERROR(SEARCH("1920", O28))), CHAR(34)&amp;"year00"&amp;CHAR(34)&amp;",", "")</f>
        <v/>
      </c>
      <c r="DQ28" s="5" t="str">
        <f>IF(CC28="y",CHAR(34)&amp;"soviet"&amp;CHAR(34)&amp;",","")</f>
        <v/>
      </c>
      <c r="DR28" s="5" t="str">
        <f>IF(BY28="y",CHAR(34)&amp;"dgband"&amp;CHAR(34)&amp;",","")</f>
        <v/>
      </c>
      <c r="DS28" s="5" t="str">
        <f>IF(W28="y",IF(AND(V28="n",BY28&lt;&gt;"y"),CHAR(34)&amp;"allver"&amp;CHAR(34)&amp;",",""),"")</f>
        <v/>
      </c>
      <c r="DT28" s="5" t="str">
        <f>IF(V28="y",IF(AND(W28="n",BY28&lt;&gt;"y"),CHAR(34)&amp;"allhor"&amp;CHAR(34)&amp;",",""),"")</f>
        <v/>
      </c>
      <c r="DU28" s="5" t="str">
        <f>IF(BY28="y",IF(AND(W28="n",V28="n"),CHAR(34)&amp;"alldia"&amp;CHAR(34)&amp;",",""),"")</f>
        <v/>
      </c>
      <c r="DV28" s="44" t="str">
        <f>IF(IA28&lt;&gt;"",(IF(IA28="y",CHAR(34)&amp;"largec"&amp;CHAR(34)&amp;",",CHAR(34)&amp;"smallc"&amp;CHAR(34)&amp;",")),"")</f>
        <v/>
      </c>
      <c r="DW28" s="44" t="str">
        <f>IF(CL28="y",CHAR(34)&amp;CL$1&amp;CHAR(34)&amp;",","")</f>
        <v>"NoBand",</v>
      </c>
      <c r="DX28" s="44" t="str">
        <f>IF(CM28="y",CHAR(34)&amp;CM$1&amp;CHAR(34)&amp;",","")</f>
        <v/>
      </c>
      <c r="DY28" s="44" t="str">
        <f>IF(CN28="y",CHAR(34)&amp;CN$1&amp;CHAR(34)&amp;",","")</f>
        <v/>
      </c>
      <c r="DZ28" s="44" t="str">
        <f>IF(CO28="y",CHAR(34)&amp;CO$1&amp;CHAR(34)&amp;",","")</f>
        <v/>
      </c>
      <c r="EA28" s="44" t="str">
        <f>IF(T28="y",CHAR(34)&amp;T$1&amp;CHAR(34)&amp;",","")</f>
        <v>"Diagon",</v>
      </c>
      <c r="EB28" s="44" t="str">
        <f>IF(U28="y",CHAR(34)&amp;U$1&amp;CHAR(34)&amp;",","")</f>
        <v/>
      </c>
      <c r="EC28" s="44" t="str">
        <f>IF(V28="y",CHAR(34)&amp;V$1&amp;CHAR(34)&amp;",","")</f>
        <v/>
      </c>
      <c r="ED28" s="44" t="str">
        <f>IF(W28="y",CHAR(34)&amp;W$1&amp;CHAR(34)&amp;",","")</f>
        <v/>
      </c>
      <c r="EE28" s="44" t="str">
        <f>IF(X28="y",CHAR(34)&amp;X$1&amp;CHAR(34)&amp;",","")</f>
        <v>"Circle",</v>
      </c>
      <c r="EF28" s="44" t="str">
        <f>IF(AND(Y28&lt;&gt;"n",Y28&lt;&gt;""),CHAR(34)&amp;Y$1&amp;CHAR(34)&amp;",","")</f>
        <v>"Animal",</v>
      </c>
      <c r="EG28" s="44" t="str">
        <f>IF(Z28="y",CHAR(34)&amp;Z$1&amp;CHAR(34)&amp;",","")</f>
        <v>"Bird",</v>
      </c>
      <c r="EH28" s="44" t="str">
        <f>IF(AA28="y",CHAR(34)&amp;AA$1&amp;CHAR(34)&amp;",","")</f>
        <v>"Plants",</v>
      </c>
      <c r="EI28" s="44" t="str">
        <f>IF(AB28="y",CHAR(34)&amp;AB$1&amp;CHAR(34)&amp;",","")</f>
        <v/>
      </c>
      <c r="EJ28" s="44" t="str">
        <f>IF(AC28="y",CHAR(34)&amp;AC$1&amp;CHAR(34)&amp;",","")</f>
        <v/>
      </c>
      <c r="EK28" s="44" t="str">
        <f>IF(AD28="y",CHAR(34)&amp;AD$1&amp;CHAR(34)&amp;",","")</f>
        <v>"HasSun",</v>
      </c>
      <c r="EL28" s="44" t="str">
        <f>IF(AE28="y",CHAR(34)&amp;AE$1&amp;CHAR(34)&amp;",","")</f>
        <v/>
      </c>
      <c r="EM28" s="44" t="str">
        <f>IF(AF28="y",CHAR(34)&amp;AF$1&amp;CHAR(34)&amp;",","")</f>
        <v/>
      </c>
      <c r="EN28" s="44" t="str">
        <f>IF(AG28="y",CHAR(34)&amp;AG$1&amp;CHAR(34)&amp;",","")</f>
        <v/>
      </c>
      <c r="EO28" s="44" t="str">
        <f>IF(AH28="y",CHAR(34)&amp;AH$1&amp;CHAR(34)&amp;",","")</f>
        <v>"Center",</v>
      </c>
      <c r="EP28" s="44" t="str">
        <f>IF(AI28="y",CHAR(34)&amp;AI$1&amp;CHAR(34)&amp;",","")</f>
        <v/>
      </c>
      <c r="EQ28" s="44" t="str">
        <f>IF(AJ28="y",CHAR(34)&amp;AJ$1&amp;CHAR(34)&amp;",","")</f>
        <v/>
      </c>
      <c r="ER28" s="44" t="str">
        <f>IF(AK28="y",CHAR(34)&amp;AK$1&amp;CHAR(34)&amp;",","")</f>
        <v/>
      </c>
      <c r="ES28" s="44" t="str">
        <f>IF(AL28="y",CHAR(34)&amp;AL$1&amp;CHAR(34)&amp;",","")</f>
        <v>"Wavess",</v>
      </c>
      <c r="ET28" s="44" t="str">
        <f>IF(AM28="y",CHAR(34)&amp;AM$1&amp;CHAR(34)&amp;",","")</f>
        <v>"Geogrh",</v>
      </c>
      <c r="EU28" s="44" t="str">
        <f>IF(AN28="y",CHAR(34)&amp;AN$1&amp;CHAR(34)&amp;",","")</f>
        <v/>
      </c>
      <c r="EV28" s="44" t="str">
        <f>IF(AO28="y",CHAR(34)&amp;AO$1&amp;CHAR(34)&amp;",","")</f>
        <v>"Builds",</v>
      </c>
      <c r="EW28" s="44" t="str">
        <f>IF(AP28="y",CHAR(34)&amp;AP$1&amp;CHAR(34)&amp;",","")</f>
        <v>"Ships!",</v>
      </c>
      <c r="EX28" s="44" t="str">
        <f>IF(AQ28="y",CHAR(34)&amp;AQ$1&amp;CHAR(34)&amp;",","")</f>
        <v/>
      </c>
      <c r="EY28" s="44" t="str">
        <f>IF(AR28="y",CHAR(34)&amp;AR$1&amp;CHAR(34)&amp;",","")</f>
        <v/>
      </c>
      <c r="EZ28" s="44" t="str">
        <f>IF(AS28="y",CHAR(34)&amp;AS$1&amp;CHAR(34)&amp;",","")</f>
        <v>"Waters",</v>
      </c>
      <c r="FA28" s="44" t="str">
        <f>IF(AT28&gt;0,CHAR(34)&amp;"sta"&amp;AZ28&amp;CHAR(34)&amp;",","")</f>
        <v>"staWHI",</v>
      </c>
      <c r="FB28" s="44" t="str">
        <f>IF(AND(AT28&gt;0,BA28&lt;&gt;""),CHAR(34)&amp;"sta"&amp;BA28&amp;CHAR(34)&amp;",","")</f>
        <v/>
      </c>
      <c r="FC28" s="44" t="str">
        <f>IF(AND(AT28&gt;0,BB28&lt;&gt;""),CHAR(34)&amp;"sta"&amp;BB28&amp;CHAR(34)&amp;",","")</f>
        <v/>
      </c>
      <c r="FD28" s="44" t="str">
        <f>IF(BV28="n",CHAR(34)&amp;"tcWHYE"&amp;CHAR(34)&amp;",",IF(BV28="y",CHAR(34)&amp;FD$1&amp;CHAR(34)&amp;",",""))</f>
        <v/>
      </c>
      <c r="FE28" s="44" t="str">
        <f>IF(COUNTIF(BL28:BT28,"BLU")=0,CHAR(34)&amp;"NO_BLU"&amp;CHAR(34)&amp;",", "")</f>
        <v>"NO_BLU",</v>
      </c>
      <c r="FF28" s="44" t="str">
        <f>IF(COUNTIF(BL28:BT28,"WHI")=0,CHAR(34)&amp;"NO_WHI"&amp;CHAR(34)&amp;",", "")</f>
        <v/>
      </c>
      <c r="FG28" s="44" t="str">
        <f>IF(COUNTIF(BL28:BT28,"RED")=0,CHAR(34)&amp;"NO_RED"&amp;CHAR(34)&amp;",", "")</f>
        <v>"NO_RED",</v>
      </c>
      <c r="FH28" s="44" t="str">
        <f>IF(COUNTIF(BL28:BS28,"GRE")=0,CHAR(34)&amp;"NO_GRE"&amp;CHAR(34)&amp;",", "")</f>
        <v/>
      </c>
      <c r="FI28" s="44" t="str">
        <f>IF(COUNTIF(BL28:BT28,"YEL")=0,CHAR(34)&amp;"NO_YEL"&amp;CHAR(34)&amp;",", "")</f>
        <v/>
      </c>
      <c r="FJ28" s="44" t="str">
        <f>IF(COUNTIF(BL28:BT28,"BLA")=0,CHAR(34)&amp;"NO_BLA"&amp;CHAR(34)&amp;",", "")</f>
        <v/>
      </c>
      <c r="FK28" s="44" t="str">
        <f>IF(AND(FH28&lt;&gt;"",FF28&lt;&gt;""),CHAR(34)&amp;"WHGRNO"&amp;CHAR(34)&amp;",","")</f>
        <v/>
      </c>
      <c r="FL28" s="44" t="str">
        <f>IF(AND(FI28&lt;&gt;"",FF28&lt;&gt;""),CHAR(34)&amp;"WHYENO"&amp;CHAR(34)&amp;",","")</f>
        <v/>
      </c>
      <c r="FM28" s="44" t="str">
        <f>IF(AND(FJ28&lt;&gt;"",FF28&lt;&gt;""),CHAR(34)&amp;"BAWHNO"&amp;CHAR(34)&amp;",","")</f>
        <v/>
      </c>
      <c r="FN28" s="44" t="str">
        <f>IF(AND(FE28&lt;&gt;"",FF28&lt;&gt;""),CHAR(34)&amp;"BLWHNO"&amp;CHAR(34)&amp;",","")</f>
        <v/>
      </c>
      <c r="FO28" s="44" t="str">
        <f>IF(AND(FE28&lt;&gt;"",FG28&lt;&gt;""),CHAR(34)&amp;"BLRENO"&amp;CHAR(34)&amp;",","")</f>
        <v>"BLRENO",</v>
      </c>
      <c r="FP28" s="44" t="str">
        <f>IF(AND(FF28&lt;&gt;"",FF28&lt;&gt;""),CHAR(34)&amp;"WHRENO"&amp;CHAR(34)&amp;",","")</f>
        <v/>
      </c>
      <c r="FQ28" s="44" t="str">
        <f>IF(LEN(BF28)=3,CHAR(34)&amp;"001"&amp;BF28&amp;CHAR(34)&amp;",","")</f>
        <v/>
      </c>
      <c r="FR28" s="44" t="str">
        <f>IF(LEN(BG28)=3,CHAR(34)&amp;"002"&amp;BG28&amp;CHAR(34)&amp;",","")</f>
        <v/>
      </c>
      <c r="FS28" s="44" t="str">
        <f>IF(LEN(BH28)=3,CHAR(34)&amp;"003"&amp;BH28&amp;CHAR(34)&amp;",","")</f>
        <v/>
      </c>
      <c r="FT28" s="44" t="str">
        <f>CHAR(34)&amp;"myr"&amp;BD28&amp;CHAR(34)&amp;","</f>
        <v>"myrGRE",</v>
      </c>
      <c r="FU28" s="44" t="str">
        <f>IF(AY28="y",CHAR(34)&amp;"island"&amp;CHAR(34)&amp;",","")</f>
        <v/>
      </c>
      <c r="FV28" s="44" t="str">
        <f>IF(BZ28="y",CHAR(34)&amp;"landlo"&amp;CHAR(34)&amp;",","")</f>
        <v/>
      </c>
      <c r="FW28" s="44" t="str">
        <f>IF(CA28="y",CHAR(34)&amp;"eunion"&amp;CHAR(34)&amp;",","")</f>
        <v/>
      </c>
      <c r="FX28" s="44" t="str">
        <f>SUBSTITUTE(IFERROR(SEARCH("[",A28),IFERROR(IF(AND(CA28&lt;&gt;"y",SEARCH("Europe",R28)&gt;0),CHAR(34)&amp;"noeuni"&amp;CHAR(34)&amp;",",""),"")),"1","")</f>
        <v/>
      </c>
      <c r="FY28" s="44" t="str">
        <f>IFERROR(IF(SEARCH("Arabic",CB28)&gt;0,CHAR(34)&amp;"arabic"&amp;CHAR(34)&amp;",",""),"")</f>
        <v/>
      </c>
      <c r="FZ28" s="44" t="str">
        <f>IFERROR(IF(SEARCH("English",CB28)&gt;0,CHAR(34)&amp;"englis"&amp;CHAR(34)&amp;",",""),"")</f>
        <v/>
      </c>
      <c r="GA28" s="44" t="str">
        <f>IFERROR(IF(SEARCH("French",CB28)&gt;0,CHAR(34)&amp;"french"&amp;CHAR(34)&amp;",",""),"")</f>
        <v/>
      </c>
      <c r="GB28" s="44" t="str">
        <f>IFERROR(IF(SEARCH("Spanish",CB28)&gt;0,CHAR(34)&amp;"spanis"&amp;CHAR(34)&amp;",",""),"")</f>
        <v/>
      </c>
      <c r="GC28" s="44" t="str">
        <f>IFERROR(IF(SEARCH("Portuguese",CB28)&gt;0,CHAR(34)&amp;"portug"&amp;CHAR(34)&amp;",",""),"")</f>
        <v/>
      </c>
      <c r="GD28" s="44" t="str">
        <f>IFERROR(IF(SEARCH("German",CB28)&gt;0,CHAR(34)&amp;"german"&amp;CHAR(34)&amp;",",""),"")</f>
        <v/>
      </c>
      <c r="GE28" s="44" t="str">
        <f>IFERROR(IF(SEARCH("Dutch",CB28)&gt;0,CHAR(34)&amp;"dutchs"&amp;CHAR(34)&amp;",",""),"")</f>
        <v/>
      </c>
      <c r="GF28" s="44" t="str">
        <f>IFERROR(IF(SEARCH("Historical",AU28)&gt;0,CHAR(34)&amp;"histor"&amp;CHAR(34)&amp;",",""),"")</f>
        <v/>
      </c>
      <c r="GG28" s="44" t="str">
        <f>IF(BU28="y",CHAR(34)&amp;"unjack"&amp;CHAR(34)&amp;",","")</f>
        <v/>
      </c>
      <c r="GH28" s="44" t="str">
        <f>IF(CD28=1,CHAR(34)&amp;"southc"&amp;CHAR(34)&amp;",","")</f>
        <v/>
      </c>
      <c r="GI28" s="44" t="str">
        <f>IF(CE28=1,CHAR(34)&amp;"hasmap"&amp;CHAR(34)&amp;",","")</f>
        <v/>
      </c>
      <c r="GJ28" s="44" t="str">
        <f>IF(CP28="y",CHAR(34)&amp;CP$1&amp;CHAR(34)&amp;",","")</f>
        <v/>
      </c>
      <c r="GK28" s="44" t="str">
        <f>IF(GJ28="",CHAR(34)&amp;"HasSta"&amp;CHAR(34)&amp;",","")</f>
        <v>"HasSta",</v>
      </c>
      <c r="GL28" s="44" t="str">
        <f>IF(CQ28="y",CHAR(34)&amp;CQ$1&amp;CHAR(34)&amp;",","")</f>
        <v/>
      </c>
      <c r="GM28" s="44" t="str">
        <f>IF(CR28="y",CHAR(34)&amp;CR$1&amp;CHAR(34)&amp;",","")</f>
        <v/>
      </c>
      <c r="GN28" s="44" t="str">
        <f>IF(CS28="y",CHAR(34)&amp;CS$1&amp;CHAR(34)&amp;",","")</f>
        <v>"3+Star",</v>
      </c>
      <c r="GP28" s="44" t="str">
        <f>CHAR(34)&amp;AU28&amp;CHAR(34)</f>
        <v>"State"</v>
      </c>
      <c r="GS28" s="44" t="str">
        <f>SUBSTITUTE("["&amp;_xlfn.CONCAT(CW28:GN28)&amp;"]",",]","]")</f>
        <v>["5+Colo","lets05","startC","year19","NoBand","Diagon","Circle","Animal","Bird","Plants","HasSun","Center","Wavess","Geogrh","Builds","Ships!","Waters","staWHI","NO_BLU","NO_RED","BLRENO","myrGRE","HasSta","3+Star"]</v>
      </c>
      <c r="GT28" s="44" t="str">
        <f>IF(BL28&lt;&gt;"",CHAR(34)&amp;"cl_"&amp;BL28&amp;CHAR(34)&amp;",","")</f>
        <v>"cl_GRE",</v>
      </c>
      <c r="GU28" s="44" t="str">
        <f>IF(BM28&lt;&gt;"",CHAR(34)&amp;"cl_"&amp;BM28&amp;CHAR(34)&amp;",","")</f>
        <v>"cl_YEL",</v>
      </c>
      <c r="GV28" s="44" t="str">
        <f>IF(BN28&lt;&gt;"",CHAR(34)&amp;"cl_"&amp;BN28&amp;CHAR(34)&amp;",","")</f>
        <v>"cl_WHI",</v>
      </c>
      <c r="GW28" s="44" t="str">
        <f>IF(BO28&lt;&gt;"",CHAR(34)&amp;"cl_"&amp;BO28&amp;CHAR(34)&amp;",","")</f>
        <v>"cl_BRO",</v>
      </c>
      <c r="GX28" s="44" t="str">
        <f>IF(BP28&lt;&gt;"",CHAR(34)&amp;"cl_"&amp;BP28&amp;CHAR(34)&amp;",","")</f>
        <v>"cl_BLA",</v>
      </c>
      <c r="GY28" s="44" t="str">
        <f>IF(BQ28&lt;&gt;"",CHAR(34)&amp;"cl_"&amp;BQ28&amp;CHAR(34)&amp;",","")</f>
        <v/>
      </c>
      <c r="GZ28" s="44" t="str">
        <f>IF(BR28&lt;&gt;"",CHAR(34)&amp;"cl_"&amp;BR28&amp;CHAR(34)&amp;",","")</f>
        <v/>
      </c>
      <c r="HA28" s="44" t="str">
        <f>IF(BS28&lt;&gt;"",CHAR(34)&amp;"cl_"&amp;BS28&amp;CHAR(34)&amp;",","")</f>
        <v/>
      </c>
      <c r="HB28" s="44" t="str">
        <f>IF(BT28&lt;&gt;"",CHAR(34)&amp;"cl_"&amp;BT28&amp;CHAR(34)&amp;",","")</f>
        <v/>
      </c>
      <c r="HC28" s="44" t="str">
        <f>SUBSTITUTE("["&amp;_xlfn.CONCAT(GT28:HB28)&amp;"]",",]","]")</f>
        <v>["cl_GRE","cl_YEL","cl_WHI","cl_BRO","cl_BLA"]</v>
      </c>
      <c r="HE28" s="64"/>
      <c r="HF28" s="65" t="str">
        <f>"{couname:"&amp;CT28&amp;(IF(HK28&lt;&gt;"",",subtype:"&amp;CHAR(34)&amp;HK28&amp;CHAR(34),""))&amp;",year:"&amp;HJ28&amp;",region:"&amp;CU28&amp;",Colors:"&amp;HC28&amp;",Items:"&amp;GS28&amp;",Flag:"&amp;CV28&amp;",HDFlag:"&amp;CHAR(34)&amp;E28&amp;CHAR(34)&amp;",type:"&amp;GP28&amp;", describe: "&amp;HH28&amp;", isnew:"&amp;CHAR(34)&amp;F28&amp;CHAR(34)&amp;", links: "&amp;HL28&amp;"},"</f>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links: "https://en.wikipedia.org/wiki/Flag_of_Ceará"},</v>
      </c>
      <c r="HG28" s="66" t="str">
        <f>"{couname:"&amp;CT28&amp;(IF(HK28&lt;&gt;"",",subtype:"&amp;CHAR(34)&amp;HK28&amp;CHAR(34),""))&amp;",year:"&amp;HJ28&amp;",region:"&amp;CU28&amp;",Colors:"&amp;HC28&amp;",Items:"&amp;GS28&amp;",Flag:"&amp;CV28&amp;",HDFlag:"&amp;CHAR(34)&amp;E28&amp;CHAR(34)&amp;",type:"&amp;GP28&amp;", describe: "&amp;HI28&amp;", links: "&amp;HL28&amp;"},"</f>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links: "https://en.wikipedia.org/wiki/Flag_of_Ceará"},</v>
      </c>
      <c r="HH28" s="44" t="str">
        <f>IF(P28&lt;&gt;"",CHAR(34)&amp;"\n"&amp;P28&amp;CHAR(34),CHAR(34)&amp;CHAR(34))</f>
        <v>"\nBottom-right: The Carnaúba tree is the state tree of Ceará and represents earth.\nBottom-left: The jangada boat represents water.\nTop-right: The dove and mountains represent air.\nTop-left: The sun represents fire."</v>
      </c>
      <c r="HI28" s="44" t="str">
        <f>IF(J28=0,CHAR(34)&amp;CHAR(34),HH28)</f>
        <v>"\nBottom-right: The Carnaúba tree is the state tree of Ceará and represents earth.\nBottom-left: The jangada boat represents water.\nTop-right: The dove and mountains represent air.\nTop-left: The sun represents fire."</v>
      </c>
      <c r="HJ28" s="44" t="str">
        <f>CHAR(34)&amp;O28&amp;CHAR(34)</f>
        <v>"1922 "</v>
      </c>
      <c r="HL28" s="44" t="str">
        <f>CHAR(34)&amp;I28&amp;CHAR(34)</f>
        <v>"https://en.wikipedia.org/wiki/Flag_of_Ceará"</v>
      </c>
      <c r="HM28" s="65"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"&amp;HH28&amp;", "&amp;CHAR(34)&amp;"isnew"&amp;CHAR(34)&amp;": "&amp;CHAR(34)&amp;F28&amp;CHAR(34)&amp;", "&amp;CHAR(34)&amp;"links"&amp;CHAR(34)&amp;": "&amp;HL28&amp;"},"</f>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 "links": "https://en.wikipedia.org/wiki/Flag_of_Ceará"},</v>
      </c>
      <c r="HN28" s="67"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"&amp;HI28&amp;", "&amp;CHAR(34)&amp;"isnew"&amp;CHAR(34)&amp;": "&amp;CHAR(34)&amp;F28&amp;CHAR(34)&amp;", "&amp;CHAR(34)&amp;"links"&amp;CHAR(34)&amp;": "&amp;HL28&amp;"},"</f>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 "links": "https://en.wikipedia.org/wiki/Flag_of_Ceará"},</v>
      </c>
      <c r="HO28" s="71"/>
      <c r="HP28" s="44" t="str" cm="1">
        <f t="array" ref="HP28">IF(_xlfn.TEXTJOIN(", ", TRUE, IF(ISNUMBER(SEARCH("BLA", BL28:BT28)), COLUMN(BL28:BT28) - COLUMN(BL28) + 1, ""))&lt;&gt;"","BLA","")</f>
        <v>BLA</v>
      </c>
      <c r="HQ28" s="44" t="str" cm="1">
        <f t="array" ref="HQ28">IF(_xlfn.TEXTJOIN(", ", TRUE, IF(ISNUMBER(SEARCH("BLU", BL28:BT28)), COLUMN(BL28:BT28) - COLUMN(BL28) + 1, ""))&lt;&gt;"","BLU","")</f>
        <v/>
      </c>
      <c r="HR28" s="44" t="str" cm="1">
        <f t="array" ref="HR28">IF(_xlfn.TEXTJOIN(", ", TRUE, IF(ISNUMBER(SEARCH("GRE", BL28:BT28)), COLUMN(BL28:BT28) - COLUMN(BL28) + 1, ""))&lt;&gt;"","GRE","")</f>
        <v>GRE</v>
      </c>
      <c r="HS28" s="44" t="str" cm="1">
        <f t="array" ref="HS28">IF(_xlfn.TEXTJOIN(", ", TRUE, IF(ISNUMBER(SEARCH("RED", BL28:BT28)), COLUMN(BL28:BT28) - COLUMN(BL28) + 1, ""))&lt;&gt;"","RED","")</f>
        <v/>
      </c>
      <c r="HT28" s="44" t="str" cm="1">
        <f t="array" ref="HT28">IF(_xlfn.TEXTJOIN(", ", TRUE, IF(ISNUMBER(SEARCH("YEL", BL28:BT28)), COLUMN(BL28:BT28) - COLUMN(BL28) + 1, ""))&lt;&gt;"","YEL","")</f>
        <v>YEL</v>
      </c>
      <c r="HU28" s="44" t="str" cm="1">
        <f t="array" ref="HU28">IF(_xlfn.TEXTJOIN(", ", TRUE, IF(ISNUMBER(SEARCH("ORA", BL28:BT28)), COLUMN(BL28:BT28) - COLUMN(BL28) + 1, ""))&lt;&gt;"","ORA","")</f>
        <v/>
      </c>
      <c r="HV28" s="44" t="str" cm="1">
        <f t="array" ref="HV28">IF(_xlfn.TEXTJOIN(", ", TRUE, IF(ISNUMBER(SEARCH("BRO", BL28:BT28)), COLUMN(BL28:BT28) - COLUMN(BL28) + 1, ""))&lt;&gt;"","BRO","")</f>
        <v>BRO</v>
      </c>
      <c r="HW28" s="44" t="str" cm="1">
        <f t="array" ref="HW28">IF(_xlfn.TEXTJOIN(", ", TRUE, IF(ISNUMBER(SEARCH("PUR", BL28:BT28)), COLUMN(BL28:BT28) - COLUMN(BL28) + 1, ""))&lt;&gt;"","PUR","")</f>
        <v/>
      </c>
      <c r="HX28" s="44" t="str" cm="1">
        <f t="array" ref="HX28">IF(_xlfn.TEXTJOIN(", ", TRUE, IF(ISNUMBER(SEARCH("WHI", BL28:BT28)), COLUMN(BL28:BT28) - COLUMN(BL28) + 1, ""))&lt;&gt;"","WHI","")</f>
        <v>WHI</v>
      </c>
      <c r="HY28" s="72"/>
      <c r="HZ28" s="72"/>
      <c r="IA28" s="5"/>
      <c r="IB28" s="5"/>
      <c r="IC28" s="68"/>
      <c r="ID28" s="68"/>
      <c r="IE28" s="68"/>
      <c r="IF28" s="68"/>
      <c r="IG28" s="68"/>
      <c r="IH28" s="68"/>
      <c r="II28" s="68"/>
      <c r="IJ28" s="68"/>
      <c r="IK28" s="68"/>
      <c r="IL28" s="44">
        <f>SUM(IC28:IK28)</f>
        <v>0</v>
      </c>
      <c r="IM28" s="42">
        <f>COUNTIF(IC28:IK28,"&gt;0")-CG28</f>
        <v>-5</v>
      </c>
      <c r="IN28" s="69" t="str">
        <f>"http://mkweb.bcgsc.ca/color-summarizer/?url="&amp;D28&amp;"&amp;precision=low&amp;num_clusters="&amp;CG28&amp;"&amp;text=1"</f>
        <v>http://mkweb.bcgsc.ca/color-summarizer/?url=https://upload.wikimedia.org/wikipedia/commons/thumb/2/2e/Bandeira_do_Cear%C3%A1.svg/640px-Bandeira_do_Cear%C3%A1.svg.png&amp;precision=low&amp;num_clusters=5&amp;text=1</v>
      </c>
      <c r="IO28" s="44" t="str">
        <f>IF(HP28&lt;&gt;"",CHAR(34)&amp;"black"&amp;CHAR(34),"")</f>
        <v>"black"</v>
      </c>
      <c r="IP28" s="44" t="str">
        <f>IF(HQ28&lt;&gt;"",CHAR(34)&amp;"blue"&amp;CHAR(34),"")</f>
        <v/>
      </c>
      <c r="IQ28" s="44" t="str">
        <f>IF(HR28&lt;&gt;"",CHAR(34)&amp;"green"&amp;CHAR(34),"")</f>
        <v>"green"</v>
      </c>
      <c r="IR28" s="44" t="str">
        <f>IF(HS28&lt;&gt;"",CHAR(34)&amp;"red"&amp;CHAR(34),"")</f>
        <v/>
      </c>
      <c r="IS28" s="44" t="str">
        <f>IF(HT28&lt;&gt;"",CHAR(34)&amp;"yellow"&amp;CHAR(34),"")</f>
        <v>"yellow"</v>
      </c>
      <c r="IT28" s="44" t="str">
        <f>IF(HU28&lt;&gt;"",CHAR(34)&amp;"orange"&amp;CHAR(34),"")</f>
        <v/>
      </c>
      <c r="IU28" s="44" t="str">
        <f>IF(HV28&lt;&gt;"",CHAR(34)&amp;"brown"&amp;CHAR(34),"")</f>
        <v>"brown"</v>
      </c>
      <c r="IV28" s="44" t="str">
        <f>IF(HW28&lt;&gt;"",CHAR(34)&amp;"purple"&amp;CHAR(34),"")</f>
        <v/>
      </c>
      <c r="IW28" s="44" t="str">
        <f>IF(HX28&lt;&gt;"",CHAR(34)&amp;"white"&amp;CHAR(34),"")</f>
        <v>"white"</v>
      </c>
      <c r="IX28" s="44" t="str">
        <f>"{"&amp;CHAR(34)&amp;"url"&amp;CHAR(34)&amp;":"&amp;CHAR(34)&amp;IN28&amp;CHAR(34)&amp;","&amp;CHAR(34)&amp;"name"&amp;CHAR(34)&amp;":"&amp;CHAR(34)&amp;A28&amp;CHAR(34)&amp;"},"</f>
        <v>{"url":"http://mkweb.bcgsc.ca/color-summarizer/?url=https://upload.wikimedia.org/wikipedia/commons/thumb/2/2e/Bandeira_do_Cear%C3%A1.svg/640px-Bandeira_do_Cear%C3%A1.svg.png&amp;precision=low&amp;num_clusters=5&amp;text=1","name":"[BRA] Ceará"},</v>
      </c>
      <c r="IY28" s="44">
        <v>332</v>
      </c>
    </row>
    <row r="29" spans="1:259" s="44" customFormat="1" ht="38.4" customHeight="1" thickBot="1" x14ac:dyDescent="0.35">
      <c r="A29" s="38" t="s">
        <v>310</v>
      </c>
      <c r="B29" s="83"/>
      <c r="C29" s="39">
        <v>2</v>
      </c>
      <c r="D29" s="70" t="s">
        <v>311</v>
      </c>
      <c r="E29" s="40" t="s">
        <v>312</v>
      </c>
      <c r="F29" s="41" t="s">
        <v>163</v>
      </c>
      <c r="G29" s="42">
        <f>COUNTIF($A$1:$A$8405,A29)</f>
        <v>1</v>
      </c>
      <c r="H29" s="43"/>
      <c r="I29" s="59" t="s">
        <v>313</v>
      </c>
      <c r="J29" s="44" t="str">
        <f>""</f>
        <v/>
      </c>
      <c r="K29" s="45"/>
      <c r="L29" s="46"/>
      <c r="M29" s="46"/>
      <c r="N29" s="47"/>
      <c r="O29" s="74">
        <v>1853</v>
      </c>
      <c r="P29" s="48" t="s">
        <v>314</v>
      </c>
      <c r="Q29" s="73">
        <v>3</v>
      </c>
      <c r="R29" s="49" t="s">
        <v>177</v>
      </c>
      <c r="S29" s="50">
        <v>0</v>
      </c>
      <c r="T29" s="51" t="s">
        <v>165</v>
      </c>
      <c r="U29" s="52" t="s">
        <v>165</v>
      </c>
      <c r="V29" s="52" t="s">
        <v>164</v>
      </c>
      <c r="W29" s="52" t="s">
        <v>164</v>
      </c>
      <c r="X29" s="52" t="s">
        <v>165</v>
      </c>
      <c r="Y29" s="52" t="s">
        <v>164</v>
      </c>
      <c r="Z29" s="52" t="s">
        <v>165</v>
      </c>
      <c r="AA29" s="52" t="s">
        <v>165</v>
      </c>
      <c r="AB29" s="52" t="s">
        <v>164</v>
      </c>
      <c r="AC29" s="52" t="s">
        <v>164</v>
      </c>
      <c r="AD29" s="52" t="s">
        <v>164</v>
      </c>
      <c r="AE29" s="52" t="s">
        <v>164</v>
      </c>
      <c r="AF29" s="53" t="s">
        <v>164</v>
      </c>
      <c r="AG29" s="53" t="s">
        <v>164</v>
      </c>
      <c r="AH29" s="53" t="s">
        <v>165</v>
      </c>
      <c r="AI29" s="53" t="s">
        <v>164</v>
      </c>
      <c r="AJ29" s="53" t="s">
        <v>164</v>
      </c>
      <c r="AK29" s="53" t="s">
        <v>164</v>
      </c>
      <c r="AL29" s="53" t="s">
        <v>164</v>
      </c>
      <c r="AM29" s="53" t="s">
        <v>164</v>
      </c>
      <c r="AN29" s="53" t="s">
        <v>164</v>
      </c>
      <c r="AO29" s="53" t="s">
        <v>164</v>
      </c>
      <c r="AP29" s="53" t="s">
        <v>164</v>
      </c>
      <c r="AQ29" s="53" t="s">
        <v>165</v>
      </c>
      <c r="AR29" s="53" t="s">
        <v>164</v>
      </c>
      <c r="AS29" s="53" t="s">
        <v>164</v>
      </c>
      <c r="AT29" s="54">
        <v>20</v>
      </c>
      <c r="AU29" s="53" t="s">
        <v>275</v>
      </c>
      <c r="AV29" s="53" t="str">
        <f>IF(LEFT(A29,1)="[",LEFT(A29,5)&amp;AU29&amp;A29,"")</f>
        <v>[BRA]Historical[BRA] Empire of Brazil (1853-1889)</v>
      </c>
      <c r="AW29" s="53" t="str">
        <f>C29&amp;A29</f>
        <v>2[BRA] Empire of Brazil (1853-1889)</v>
      </c>
      <c r="AX29" s="55"/>
      <c r="AY29" s="55"/>
      <c r="AZ29" s="56" t="s">
        <v>159</v>
      </c>
      <c r="BA29" s="56" t="s">
        <v>234</v>
      </c>
      <c r="BB29" s="56"/>
      <c r="BC29" s="57"/>
      <c r="BD29" s="58" t="s">
        <v>153</v>
      </c>
      <c r="BE29" s="59"/>
      <c r="BF29" s="58" t="s">
        <v>234</v>
      </c>
      <c r="BG29" s="58" t="s">
        <v>234</v>
      </c>
      <c r="BH29" s="58" t="s">
        <v>234</v>
      </c>
      <c r="BI29" s="58"/>
      <c r="BJ29" s="58"/>
      <c r="BK29" s="59"/>
      <c r="BL29" s="58" t="s">
        <v>234</v>
      </c>
      <c r="BM29" s="58" t="s">
        <v>152</v>
      </c>
      <c r="BN29" s="58" t="s">
        <v>153</v>
      </c>
      <c r="BO29" s="58" t="s">
        <v>154</v>
      </c>
      <c r="BP29" s="58" t="s">
        <v>155</v>
      </c>
      <c r="BQ29" s="58" t="s">
        <v>234</v>
      </c>
      <c r="BR29" s="58" t="s">
        <v>234</v>
      </c>
      <c r="BS29" s="58" t="s">
        <v>234</v>
      </c>
      <c r="BT29" s="58" t="s">
        <v>159</v>
      </c>
      <c r="BU29" s="60"/>
      <c r="BV29" s="61"/>
      <c r="BW29" s="61">
        <v>0</v>
      </c>
      <c r="BX29" s="59"/>
      <c r="BY29" s="44" t="s">
        <v>164</v>
      </c>
      <c r="CB29" s="5"/>
      <c r="CC29" s="5"/>
      <c r="CD29" s="62">
        <v>0</v>
      </c>
      <c r="CE29" s="62">
        <v>0</v>
      </c>
      <c r="CF29" s="62" t="e">
        <f>COUNTIF([1]Sheet7!$B$2:'[1]Sheet7'!$B$100,Main!#REF!)</f>
        <v>#REF!</v>
      </c>
      <c r="CG29" s="75" cm="1">
        <f t="array" ref="CG29">SUMPRODUCT(--(LEN(TRIM(BL29:BT29))&gt;0))</f>
        <v>5</v>
      </c>
      <c r="CH29" s="53" t="str">
        <f>IF(CG29=2,"y","n")</f>
        <v>n</v>
      </c>
      <c r="CI29" s="53" t="str">
        <f>IF(CG29=3,"y","n")</f>
        <v>n</v>
      </c>
      <c r="CJ29" s="53" t="str">
        <f>IF(CG29=4,"y","n")</f>
        <v>n</v>
      </c>
      <c r="CK29" s="53" t="str">
        <f>IF(CG29&gt;4,"y","n")</f>
        <v>y</v>
      </c>
      <c r="CL29" s="53" t="str">
        <f>IF(S29=0,"y","n")</f>
        <v>y</v>
      </c>
      <c r="CM29" s="53" t="str">
        <f>IF(S29=2,"y","n")</f>
        <v>n</v>
      </c>
      <c r="CN29" s="53" t="str">
        <f>IF(S29=3,"y","n")</f>
        <v>n</v>
      </c>
      <c r="CO29" s="53" t="str">
        <f>IF(S29&gt;=4,"y","n")</f>
        <v>n</v>
      </c>
      <c r="CP29" s="53" t="str">
        <f>IF(AT29=0,"y","n")</f>
        <v>n</v>
      </c>
      <c r="CQ29" s="53" t="str">
        <f>IF(AT29=1,"y","n")</f>
        <v>n</v>
      </c>
      <c r="CR29" s="53" t="str">
        <f>IF(AT29=2,"y","n")</f>
        <v>n</v>
      </c>
      <c r="CS29" s="53" t="str">
        <f>IF(AT29&gt;=3,"y","n")</f>
        <v>y</v>
      </c>
      <c r="CT29" s="38" t="str">
        <f>CHAR(34)&amp;A29&amp;CHAR(34)</f>
        <v>"[BRA] Empire of Brazil (1853-1889)"</v>
      </c>
      <c r="CU29" s="63" t="str">
        <f>CHAR(34)&amp;"rgn_"&amp;R29&amp;CHAR(34)</f>
        <v>"rgn_South America"</v>
      </c>
      <c r="CV29" s="44" t="str">
        <f>CHAR(34)&amp;D29&amp;CHAR(34)</f>
        <v>"https://upload.wikimedia.org/wikipedia/commons/thumb/e/ea/Bandeira_do_Imp%C3%A9rio_do_Brasil_com_n%C3%B3_e_cores_corretos.png/320px-Bandeira_do_Imp%C3%A9rio_do_Brasil_com_n%C3%B3_e_cores_corretos.png"</v>
      </c>
      <c r="CW29" s="44" t="str">
        <f>IF(CH29="y",CHAR(34)&amp;CH$1&amp;CHAR(34)&amp;",","")</f>
        <v/>
      </c>
      <c r="CX29" s="44" t="str">
        <f>IF(CI29="y",CHAR(34)&amp;CI$1&amp;CHAR(34)&amp;",","")</f>
        <v/>
      </c>
      <c r="CY29" s="44" t="str">
        <f>IF(CJ29="y",CHAR(34)&amp;CJ$1&amp;CHAR(34)&amp;",","")</f>
        <v/>
      </c>
      <c r="CZ29" s="44" t="str">
        <f>IF(CK29="y",CHAR(34)&amp;CK$1&amp;CHAR(34)&amp;",","")</f>
        <v>"5+Colo",</v>
      </c>
      <c r="DA29" s="44" t="str">
        <f>IF(Q29&gt;1,CHAR(34)&amp;"words2"&amp;CHAR(34)&amp;",","")</f>
        <v>"words2",</v>
      </c>
      <c r="DB29" s="44" t="str">
        <f>IF(Q29&gt;2,CHAR(34)&amp;"words3"&amp;CHAR(34)&amp;",","")</f>
        <v>"words3",</v>
      </c>
      <c r="DC29" s="44" t="str">
        <f>IF(Q29=2,CHAR(34)&amp;"exact2"&amp;CHAR(34)&amp;",","")</f>
        <v/>
      </c>
      <c r="DD29" s="44" t="str">
        <f>IF(LEN(CHAR(34)&amp;"lets"&amp;LEN(SUBSTITUTE(SUBSTITUTE(IFERROR(TRIM(SUBSTITUTE(SUBSTITUTE(SUBSTITUTE(IFERROR(TRIM(SUBSTITUTE(A29,MID(A29,FIND("(",A29),FIND(")",A29)-FIND("(",A29)+1),"")),A29),"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",""),"-",""))&amp;CHAR(34)&amp;",")=9,CHAR(34)&amp;"lets"&amp;LEN(SUBSTITUTE(SUBSTITUTE(IFERROR(TRIM(SUBSTITUTE(SUBSTITUTE(SUBSTITUTE(IFERROR(TRIM(SUBSTITUTE(A29,MID(A29,FIND("(",A29),FIND(")",A29)-FIND("(",A29)+1),"")),A29),"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",""),"-",""))&amp;CHAR(34)&amp;",",CHAR(34)&amp;"lets0"&amp;LEN(SUBSTITUTE(SUBSTITUTE(IFERROR(TRIM(SUBSTITUTE(SUBSTITUTE(SUBSTITUTE(IFERROR(TRIM(SUBSTITUTE(A29,MID(A29,FIND("(",A29),FIND(")",A29)-FIND("(",A29)+1),"")),A29),"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f>
        <v>"lets14",</v>
      </c>
      <c r="DE29" s="44" t="str">
        <f>IFERROR(CHAR(34)&amp;"start"&amp;LEFT(TRIM(SUBSTITUTE(SUBSTITUTE(TRIM(SUBSTITUTE(SUBSTITUTE(A29, MID(A29, FIND("[", A29), FIND("]", A29) - FIND("[", A29) + 1), ""), "  ", " ")), MID(TRIM(SUBSTITUTE(SUBSTITUTE(A29, MID(A29, FIND("[", A29), FIND("]", A29) - FIND("[", A29) + 1), ""), "  ", " ")), FIND("[", TRIM(SUBSTITUTE(SUBSTITUTE(A29, MID(A29, FIND("[", A29), FIND("]", A29) - FIND("[", A29) + 1), ""), "  ", " "))), FIND("]", TRIM(SUBSTITUTE(SUBSTITUTE(A29, MID(A29, FIND("[", A29), FIND("]", A29) - FIND("[", A29) + 1), ""), "  ", " "))) - FIND("[", TRIM(SUBSTITUTE(SUBSTITUTE(A29, MID(A29, FIND("[", A29), FIND("]", A29) - FIND("[", A29) + 1), ""), "  ", " "))) + 1), ""), "  ", " ")),1)&amp;CHAR(34)&amp;",",CHAR(34)&amp;"start"&amp;IFERROR(LEFT(SUBSTITUTE(A29,"["&amp;MID(A29,FIND("[",A29)+1,FIND("]",A29)-FIND("[",A29)-1)&amp;"] ",""),1),LEFT(A29,1))&amp;CHAR(34)&amp;",")</f>
        <v>"startE",</v>
      </c>
      <c r="DF29" s="44" t="str">
        <f>IFERROR(IF(SEARCH("tan",A29)&gt;0,CHAR(34)&amp;"withtn"&amp;CHAR(34)&amp;",",""),"")</f>
        <v/>
      </c>
      <c r="DG29" s="44" t="str">
        <f>IFERROR(IF(SEARCH("q",A29)&gt;0,CHAR(34)&amp;"with_q"&amp;CHAR(34)&amp;",",""),"")</f>
        <v/>
      </c>
      <c r="DH29" s="44" t="str">
        <f>IFERROR(IF(SEARCH("v",A29)&gt;0,CHAR(34)&amp;"with_v"&amp;CHAR(34)&amp;",",""),"")</f>
        <v/>
      </c>
      <c r="DI29" s="44" t="str">
        <f>IFERROR(IF(SEARCH("w",A29)&gt;0,CHAR(34)&amp;"with_w"&amp;CHAR(34)&amp;",",""),"")</f>
        <v/>
      </c>
      <c r="DJ29" s="44" t="str">
        <f>IFERROR(IF(SEARCH("y",A29)&gt;0,CHAR(34)&amp;"with_y"&amp;CHAR(34)&amp;",",""),"")</f>
        <v/>
      </c>
      <c r="DK29" s="44" t="str">
        <f>IFERROR(IF(SEARCH("z",A29)&gt;0,CHAR(34)&amp;"with_z"&amp;CHAR(34)&amp;",",""),"")</f>
        <v>"with_z",</v>
      </c>
      <c r="DL29" s="44" t="str">
        <f>IF(CG29=2, CHAR(34) &amp; _xlfn.TEXTJOIN("", TRUE, _xlfn._xlws.SORT(HP29:HX29)) &amp; CHAR(34) &amp; ",", "")</f>
        <v/>
      </c>
      <c r="DM29" s="44" t="str" cm="1">
        <f t="array" ref="DM29">IF(CG29=3,CHAR(34) &amp; _xlfn.TEXTJOIN("", TRUE, RIGHT(HP29:HX29, 2)) &amp; CHAR(34) &amp; ",", "")</f>
        <v/>
      </c>
      <c r="DN29" s="44" t="str">
        <f>IF(AND(ISNUMBER(SEARCH("18", O29)), ISERROR(SEARCH("1918", O29)), ISERROR(SEARCH("2018", O29))), CHAR(34) &amp; "year18" &amp; CHAR(34) &amp; ",", "")</f>
        <v>"year18",</v>
      </c>
      <c r="DO29" s="44" t="str">
        <f>IF(AND(ISNUMBER(SEARCH("19", O29)), ISERROR(SEARCH("1819", O29)),  ISERROR(SEARCH("1219", O29)),ISERROR(SEARCH("1119", O29)),ISERROR(SEARCH("1190", O29)),ISERROR(SEARCH("2019", O29))), CHAR(34) &amp; "year19" &amp; CHAR(34) &amp; ",", "")</f>
        <v/>
      </c>
      <c r="DP29" s="5" t="str">
        <f>IF(AND(ISNUMBER(SEARCH("20", O29)), ISERROR(SEARCH("1920", O29))), CHAR(34)&amp;"year00"&amp;CHAR(34)&amp;",", "")</f>
        <v/>
      </c>
      <c r="DQ29" s="5" t="str">
        <f>IF(CC29="y",CHAR(34)&amp;"soviet"&amp;CHAR(34)&amp;",","")</f>
        <v/>
      </c>
      <c r="DR29" s="5" t="str">
        <f>IF(BY29="y",CHAR(34)&amp;"dgband"&amp;CHAR(34)&amp;",","")</f>
        <v/>
      </c>
      <c r="DS29" s="5" t="str">
        <f>IF(W29="y",IF(AND(V29="n",BY29&lt;&gt;"y"),CHAR(34)&amp;"allver"&amp;CHAR(34)&amp;",",""),"")</f>
        <v/>
      </c>
      <c r="DT29" s="5" t="str">
        <f>IF(V29="y",IF(AND(W29="n",BY29&lt;&gt;"y"),CHAR(34)&amp;"allhor"&amp;CHAR(34)&amp;",",""),"")</f>
        <v/>
      </c>
      <c r="DU29" s="5" t="str">
        <f>IF(BY29="y",IF(AND(W29="n",V29="n"),CHAR(34)&amp;"alldia"&amp;CHAR(34)&amp;",",""),"")</f>
        <v/>
      </c>
      <c r="DV29" s="44" t="str">
        <f>IF(IA29&lt;&gt;"",(IF(IA29="y",CHAR(34)&amp;"largec"&amp;CHAR(34)&amp;",",CHAR(34)&amp;"smallc"&amp;CHAR(34)&amp;",")),"")</f>
        <v>"smallc",</v>
      </c>
      <c r="DW29" s="44" t="str">
        <f>IF(CL29="y",CHAR(34)&amp;CL$1&amp;CHAR(34)&amp;",","")</f>
        <v>"NoBand",</v>
      </c>
      <c r="DX29" s="44" t="str">
        <f>IF(CM29="y",CHAR(34)&amp;CM$1&amp;CHAR(34)&amp;",","")</f>
        <v/>
      </c>
      <c r="DY29" s="44" t="str">
        <f>IF(CN29="y",CHAR(34)&amp;CN$1&amp;CHAR(34)&amp;",","")</f>
        <v/>
      </c>
      <c r="DZ29" s="44" t="str">
        <f>IF(CO29="y",CHAR(34)&amp;CO$1&amp;CHAR(34)&amp;",","")</f>
        <v/>
      </c>
      <c r="EA29" s="44" t="str">
        <f>IF(T29="y",CHAR(34)&amp;T$1&amp;CHAR(34)&amp;",","")</f>
        <v>"Diagon",</v>
      </c>
      <c r="EB29" s="44" t="str">
        <f>IF(U29="y",CHAR(34)&amp;U$1&amp;CHAR(34)&amp;",","")</f>
        <v>"Crosse",</v>
      </c>
      <c r="EC29" s="44" t="str">
        <f>IF(V29="y",CHAR(34)&amp;V$1&amp;CHAR(34)&amp;",","")</f>
        <v/>
      </c>
      <c r="ED29" s="44" t="str">
        <f>IF(W29="y",CHAR(34)&amp;W$1&amp;CHAR(34)&amp;",","")</f>
        <v/>
      </c>
      <c r="EE29" s="44" t="str">
        <f>IF(X29="y",CHAR(34)&amp;X$1&amp;CHAR(34)&amp;",","")</f>
        <v>"Circle",</v>
      </c>
      <c r="EF29" s="44" t="str">
        <f>IF(AND(Y29&lt;&gt;"n",Y29&lt;&gt;""),CHAR(34)&amp;Y$1&amp;CHAR(34)&amp;",","")</f>
        <v/>
      </c>
      <c r="EG29" s="44" t="str">
        <f>IF(Z29="y",CHAR(34)&amp;Z$1&amp;CHAR(34)&amp;",","")</f>
        <v>"Bird",</v>
      </c>
      <c r="EH29" s="44" t="str">
        <f>IF(AA29="y",CHAR(34)&amp;AA$1&amp;CHAR(34)&amp;",","")</f>
        <v>"Plants",</v>
      </c>
      <c r="EI29" s="44" t="str">
        <f>IF(AB29="y",CHAR(34)&amp;AB$1&amp;CHAR(34)&amp;",","")</f>
        <v/>
      </c>
      <c r="EJ29" s="44" t="str">
        <f>IF(AC29="y",CHAR(34)&amp;AC$1&amp;CHAR(34)&amp;",","")</f>
        <v/>
      </c>
      <c r="EK29" s="44" t="str">
        <f>IF(AD29="y",CHAR(34)&amp;AD$1&amp;CHAR(34)&amp;",","")</f>
        <v/>
      </c>
      <c r="EL29" s="44" t="str">
        <f>IF(AE29="y",CHAR(34)&amp;AE$1&amp;CHAR(34)&amp;",","")</f>
        <v/>
      </c>
      <c r="EM29" s="44" t="str">
        <f>IF(AF29="y",CHAR(34)&amp;AF$1&amp;CHAR(34)&amp;",","")</f>
        <v/>
      </c>
      <c r="EN29" s="44" t="str">
        <f>IF(AG29="y",CHAR(34)&amp;AG$1&amp;CHAR(34)&amp;",","")</f>
        <v/>
      </c>
      <c r="EO29" s="44" t="str">
        <f>IF(AH29="y",CHAR(34)&amp;AH$1&amp;CHAR(34)&amp;",","")</f>
        <v>"Center",</v>
      </c>
      <c r="EP29" s="44" t="str">
        <f>IF(AI29="y",CHAR(34)&amp;AI$1&amp;CHAR(34)&amp;",","")</f>
        <v/>
      </c>
      <c r="EQ29" s="44" t="str">
        <f>IF(AJ29="y",CHAR(34)&amp;AJ$1&amp;CHAR(34)&amp;",","")</f>
        <v/>
      </c>
      <c r="ER29" s="44" t="str">
        <f>IF(AK29="y",CHAR(34)&amp;AK$1&amp;CHAR(34)&amp;",","")</f>
        <v/>
      </c>
      <c r="ES29" s="44" t="str">
        <f>IF(AL29="y",CHAR(34)&amp;AL$1&amp;CHAR(34)&amp;",","")</f>
        <v/>
      </c>
      <c r="ET29" s="44" t="str">
        <f>IF(AM29="y",CHAR(34)&amp;AM$1&amp;CHAR(34)&amp;",","")</f>
        <v/>
      </c>
      <c r="EU29" s="44" t="str">
        <f>IF(AN29="y",CHAR(34)&amp;AN$1&amp;CHAR(34)&amp;",","")</f>
        <v/>
      </c>
      <c r="EV29" s="44" t="str">
        <f>IF(AO29="y",CHAR(34)&amp;AO$1&amp;CHAR(34)&amp;",","")</f>
        <v/>
      </c>
      <c r="EW29" s="44" t="str">
        <f>IF(AP29="y",CHAR(34)&amp;AP$1&amp;CHAR(34)&amp;",","")</f>
        <v/>
      </c>
      <c r="EX29" s="44" t="str">
        <f>IF(AQ29="y",CHAR(34)&amp;AQ$1&amp;CHAR(34)&amp;",","")</f>
        <v>"Crowns",</v>
      </c>
      <c r="EY29" s="44" t="str">
        <f>IF(AR29="y",CHAR(34)&amp;AR$1&amp;CHAR(34)&amp;",","")</f>
        <v/>
      </c>
      <c r="EZ29" s="44" t="str">
        <f>IF(AS29="y",CHAR(34)&amp;AS$1&amp;CHAR(34)&amp;",","")</f>
        <v/>
      </c>
      <c r="FA29" s="44" t="str">
        <f>IF(AT29&gt;0,CHAR(34)&amp;"sta"&amp;AZ29&amp;CHAR(34)&amp;",","")</f>
        <v>"staWHI",</v>
      </c>
      <c r="FB29" s="44" t="str">
        <f>IF(AND(AT29&gt;0,BA29&lt;&gt;""),CHAR(34)&amp;"sta"&amp;BA29&amp;CHAR(34)&amp;",","")</f>
        <v/>
      </c>
      <c r="FC29" s="44" t="str">
        <f>IF(AND(AT29&gt;0,BB29&lt;&gt;""),CHAR(34)&amp;"sta"&amp;BB29&amp;CHAR(34)&amp;",","")</f>
        <v/>
      </c>
      <c r="FD29" s="44" t="str">
        <f>IF(BV29="n",CHAR(34)&amp;"tcWHYE"&amp;CHAR(34)&amp;",",IF(BV29="y",CHAR(34)&amp;FD$1&amp;CHAR(34)&amp;",",""))</f>
        <v/>
      </c>
      <c r="FE29" s="44" t="str">
        <f>IF(COUNTIF(BL29:BT29,"BLU")=0,CHAR(34)&amp;"NO_BLU"&amp;CHAR(34)&amp;",", "")</f>
        <v/>
      </c>
      <c r="FF29" s="44" t="str">
        <f>IF(COUNTIF(BL29:BT29,"WHI")=0,CHAR(34)&amp;"NO_WHI"&amp;CHAR(34)&amp;",", "")</f>
        <v/>
      </c>
      <c r="FG29" s="44" t="str">
        <f>IF(COUNTIF(BL29:BT29,"RED")=0,CHAR(34)&amp;"NO_RED"&amp;CHAR(34)&amp;",", "")</f>
        <v/>
      </c>
      <c r="FH29" s="44" t="str">
        <f>IF(COUNTIF(BL29:BS29,"GRE")=0,CHAR(34)&amp;"NO_GRE"&amp;CHAR(34)&amp;",", "")</f>
        <v/>
      </c>
      <c r="FI29" s="44" t="str">
        <f>IF(COUNTIF(BL29:BT29,"YEL")=0,CHAR(34)&amp;"NO_YEL"&amp;CHAR(34)&amp;",", "")</f>
        <v/>
      </c>
      <c r="FJ29" s="44" t="str">
        <f>IF(COUNTIF(BL29:BT29,"BLA")=0,CHAR(34)&amp;"NO_BLA"&amp;CHAR(34)&amp;",", "")</f>
        <v>"NO_BLA",</v>
      </c>
      <c r="FK29" s="44" t="str">
        <f>IF(AND(FH29&lt;&gt;"",FF29&lt;&gt;""),CHAR(34)&amp;"WHGRNO"&amp;CHAR(34)&amp;",","")</f>
        <v/>
      </c>
      <c r="FL29" s="44" t="str">
        <f>IF(AND(FI29&lt;&gt;"",FF29&lt;&gt;""),CHAR(34)&amp;"WHYENO"&amp;CHAR(34)&amp;",","")</f>
        <v/>
      </c>
      <c r="FM29" s="44" t="str">
        <f>IF(AND(FJ29&lt;&gt;"",FF29&lt;&gt;""),CHAR(34)&amp;"BAWHNO"&amp;CHAR(34)&amp;",","")</f>
        <v/>
      </c>
      <c r="FN29" s="44" t="str">
        <f>IF(AND(FE29&lt;&gt;"",FF29&lt;&gt;""),CHAR(34)&amp;"BLWHNO"&amp;CHAR(34)&amp;",","")</f>
        <v/>
      </c>
      <c r="FO29" s="44" t="str">
        <f>IF(AND(FE29&lt;&gt;"",FG29&lt;&gt;""),CHAR(34)&amp;"BLRENO"&amp;CHAR(34)&amp;",","")</f>
        <v/>
      </c>
      <c r="FP29" s="44" t="str">
        <f>IF(AND(FF29&lt;&gt;"",FF29&lt;&gt;""),CHAR(34)&amp;"WHRENO"&amp;CHAR(34)&amp;",","")</f>
        <v/>
      </c>
      <c r="FQ29" s="44" t="str">
        <f>IF(LEN(BF29)=3,CHAR(34)&amp;"001"&amp;BF29&amp;CHAR(34)&amp;",","")</f>
        <v/>
      </c>
      <c r="FR29" s="44" t="str">
        <f>IF(LEN(BG29)=3,CHAR(34)&amp;"002"&amp;BG29&amp;CHAR(34)&amp;",","")</f>
        <v/>
      </c>
      <c r="FS29" s="44" t="str">
        <f>IF(LEN(BH29)=3,CHAR(34)&amp;"003"&amp;BH29&amp;CHAR(34)&amp;",","")</f>
        <v/>
      </c>
      <c r="FT29" s="44" t="str">
        <f>CHAR(34)&amp;"myr"&amp;BD29&amp;CHAR(34)&amp;","</f>
        <v>"myrGRE",</v>
      </c>
      <c r="FU29" s="44" t="str">
        <f>IF(AY29="y",CHAR(34)&amp;"island"&amp;CHAR(34)&amp;",","")</f>
        <v/>
      </c>
      <c r="FV29" s="44" t="str">
        <f>IF(BZ29="y",CHAR(34)&amp;"landlo"&amp;CHAR(34)&amp;",","")</f>
        <v/>
      </c>
      <c r="FW29" s="44" t="str">
        <f>IF(CA29="y",CHAR(34)&amp;"eunion"&amp;CHAR(34)&amp;",","")</f>
        <v/>
      </c>
      <c r="FX29" s="44" t="str">
        <f>SUBSTITUTE(IFERROR(SEARCH("[",A29),IFERROR(IF(AND(CA29&lt;&gt;"y",SEARCH("Europe",R29)&gt;0),CHAR(34)&amp;"noeuni"&amp;CHAR(34)&amp;",",""),"")),"1","")</f>
        <v/>
      </c>
      <c r="FY29" s="44" t="str">
        <f>IFERROR(IF(SEARCH("Arabic",CB29)&gt;0,CHAR(34)&amp;"arabic"&amp;CHAR(34)&amp;",",""),"")</f>
        <v/>
      </c>
      <c r="FZ29" s="44" t="str">
        <f>IFERROR(IF(SEARCH("English",CB29)&gt;0,CHAR(34)&amp;"englis"&amp;CHAR(34)&amp;",",""),"")</f>
        <v/>
      </c>
      <c r="GA29" s="44" t="str">
        <f>IFERROR(IF(SEARCH("French",CB29)&gt;0,CHAR(34)&amp;"french"&amp;CHAR(34)&amp;",",""),"")</f>
        <v/>
      </c>
      <c r="GB29" s="44" t="str">
        <f>IFERROR(IF(SEARCH("Spanish",CB29)&gt;0,CHAR(34)&amp;"spanis"&amp;CHAR(34)&amp;",",""),"")</f>
        <v/>
      </c>
      <c r="GC29" s="44" t="str">
        <f>IFERROR(IF(SEARCH("Portuguese",CB29)&gt;0,CHAR(34)&amp;"portug"&amp;CHAR(34)&amp;",",""),"")</f>
        <v/>
      </c>
      <c r="GD29" s="44" t="str">
        <f>IFERROR(IF(SEARCH("German",CB29)&gt;0,CHAR(34)&amp;"german"&amp;CHAR(34)&amp;",",""),"")</f>
        <v/>
      </c>
      <c r="GE29" s="44" t="str">
        <f>IFERROR(IF(SEARCH("Dutch",CB29)&gt;0,CHAR(34)&amp;"dutchs"&amp;CHAR(34)&amp;",",""),"")</f>
        <v/>
      </c>
      <c r="GF29" s="44" t="str">
        <f>IFERROR(IF(SEARCH("Historical",AU29)&gt;0,CHAR(34)&amp;"histor"&amp;CHAR(34)&amp;",",""),"")</f>
        <v>"histor",</v>
      </c>
      <c r="GG29" s="44" t="str">
        <f>IF(BU29="y",CHAR(34)&amp;"unjack"&amp;CHAR(34)&amp;",","")</f>
        <v/>
      </c>
      <c r="GH29" s="44" t="str">
        <f>IF(CD29=1,CHAR(34)&amp;"southc"&amp;CHAR(34)&amp;",","")</f>
        <v/>
      </c>
      <c r="GI29" s="44" t="str">
        <f>IF(CE29=1,CHAR(34)&amp;"hasmap"&amp;CHAR(34)&amp;",","")</f>
        <v/>
      </c>
      <c r="GJ29" s="44" t="str">
        <f>IF(CP29="y",CHAR(34)&amp;CP$1&amp;CHAR(34)&amp;",","")</f>
        <v/>
      </c>
      <c r="GK29" s="44" t="str">
        <f>IF(GJ29="",CHAR(34)&amp;"HasSta"&amp;CHAR(34)&amp;",","")</f>
        <v>"HasSta",</v>
      </c>
      <c r="GL29" s="44" t="str">
        <f>IF(CQ29="y",CHAR(34)&amp;CQ$1&amp;CHAR(34)&amp;",","")</f>
        <v/>
      </c>
      <c r="GM29" s="44" t="str">
        <f>IF(CR29="y",CHAR(34)&amp;CR$1&amp;CHAR(34)&amp;",","")</f>
        <v/>
      </c>
      <c r="GN29" s="44" t="str">
        <f>IF(CS29="y",CHAR(34)&amp;CS$1&amp;CHAR(34)&amp;",","")</f>
        <v>"3+Star",</v>
      </c>
      <c r="GP29" s="44" t="str">
        <f>CHAR(34)&amp;AU29&amp;CHAR(34)</f>
        <v>"Historical"</v>
      </c>
      <c r="GS29" s="44" t="str">
        <f>SUBSTITUTE("["&amp;_xlfn.CONCAT(CW29:GN29)&amp;"]",",]","]")</f>
        <v>["5+Colo","words2","words3","lets14","startE","with_z","year18","smallc","NoBand","Diagon","Crosse","Circle","Bird","Plants","Center","Crowns","staWHI","NO_BLA","myrGRE","histor","HasSta","3+Star"]</v>
      </c>
      <c r="GT29" s="44" t="str">
        <f>IF(BL29&lt;&gt;"",CHAR(34)&amp;"cl_"&amp;BL29&amp;CHAR(34)&amp;",","")</f>
        <v/>
      </c>
      <c r="GU29" s="44" t="str">
        <f>IF(BM29&lt;&gt;"",CHAR(34)&amp;"cl_"&amp;BM29&amp;CHAR(34)&amp;",","")</f>
        <v>"cl_BLU",</v>
      </c>
      <c r="GV29" s="44" t="str">
        <f>IF(BN29&lt;&gt;"",CHAR(34)&amp;"cl_"&amp;BN29&amp;CHAR(34)&amp;",","")</f>
        <v>"cl_GRE",</v>
      </c>
      <c r="GW29" s="44" t="str">
        <f>IF(BO29&lt;&gt;"",CHAR(34)&amp;"cl_"&amp;BO29&amp;CHAR(34)&amp;",","")</f>
        <v>"cl_RED",</v>
      </c>
      <c r="GX29" s="44" t="str">
        <f>IF(BP29&lt;&gt;"",CHAR(34)&amp;"cl_"&amp;BP29&amp;CHAR(34)&amp;",","")</f>
        <v>"cl_YEL",</v>
      </c>
      <c r="GY29" s="44" t="str">
        <f>IF(BQ29&lt;&gt;"",CHAR(34)&amp;"cl_"&amp;BQ29&amp;CHAR(34)&amp;",","")</f>
        <v/>
      </c>
      <c r="GZ29" s="44" t="str">
        <f>IF(BR29&lt;&gt;"",CHAR(34)&amp;"cl_"&amp;BR29&amp;CHAR(34)&amp;",","")</f>
        <v/>
      </c>
      <c r="HA29" s="44" t="str">
        <f>IF(BS29&lt;&gt;"",CHAR(34)&amp;"cl_"&amp;BS29&amp;CHAR(34)&amp;",","")</f>
        <v/>
      </c>
      <c r="HB29" s="44" t="str">
        <f>IF(BT29&lt;&gt;"",CHAR(34)&amp;"cl_"&amp;BT29&amp;CHAR(34)&amp;",","")</f>
        <v>"cl_WHI",</v>
      </c>
      <c r="HC29" s="44" t="str">
        <f>SUBSTITUTE("["&amp;_xlfn.CONCAT(GT29:HB29)&amp;"]",",]","]")</f>
        <v>["cl_BLU","cl_GRE","cl_RED","cl_YEL","cl_WHI"]</v>
      </c>
      <c r="HE29" s="64"/>
      <c r="HF29" s="65" t="str">
        <f>"{couname:"&amp;CT29&amp;(IF(HK29&lt;&gt;"",",subtype:"&amp;CHAR(34)&amp;HK29&amp;CHAR(34),""))&amp;",year:"&amp;HJ29&amp;",region:"&amp;CU29&amp;",Colors:"&amp;HC29&amp;",Items:"&amp;GS29&amp;",Flag:"&amp;CV29&amp;",HDFlag:"&amp;CHAR(34)&amp;E29&amp;CHAR(34)&amp;",type:"&amp;GP29&amp;", describe: "&amp;HH29&amp;", isnew:"&amp;CHAR(34)&amp;F29&amp;CHAR(34)&amp;", links: "&amp;HL29&amp;"},"</f>
        <v>{couname:"[BRA] Empire of Brazil (1853-1889)",year:"1853",region:"rgn_South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links: "https://en.wikipedia.org/wiki/Flag_of_Brazil#Empire_of_Brazil_(1822%E2%80%931889)"},</v>
      </c>
      <c r="HG29" s="66" t="str">
        <f>"{couname:"&amp;CT29&amp;(IF(HK29&lt;&gt;"",",subtype:"&amp;CHAR(34)&amp;HK29&amp;CHAR(34),""))&amp;",year:"&amp;HJ29&amp;",region:"&amp;CU29&amp;",Colors:"&amp;HC29&amp;",Items:"&amp;GS29&amp;",Flag:"&amp;CV29&amp;",HDFlag:"&amp;CHAR(34)&amp;E29&amp;CHAR(34)&amp;",type:"&amp;GP29&amp;", describe: "&amp;HI29&amp;", links: "&amp;HL29&amp;"},"</f>
        <v>{couname:"[BRA] Empire of Brazil (1853-1889)",year:"1853",region:"rgn_South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links: "https://en.wikipedia.org/wiki/Flag_of_Brazil#Empire_of_Brazil_(1822%E2%80%931889)"},</v>
      </c>
      <c r="HH29" s="44" t="str">
        <f>IF(P29&lt;&gt;"",CHAR(34)&amp;"\n"&amp;P29&amp;CHAR(34),CHAR(34)&amp;CHAR(34))</f>
        <v>"\nAfter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v>
      </c>
      <c r="HI29" s="44" t="str">
        <f>IF(J29=0,CHAR(34)&amp;CHAR(34),HH29)</f>
        <v>"\nAfter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v>
      </c>
      <c r="HJ29" s="44" t="str">
        <f>CHAR(34)&amp;O29&amp;CHAR(34)</f>
        <v>"1853"</v>
      </c>
      <c r="HL29" s="44" t="str">
        <f>CHAR(34)&amp;I29&amp;CHAR(34)</f>
        <v>"https://en.wikipedia.org/wiki/Flag_of_Brazil#Empire_of_Brazil_(1822%E2%80%931889)"</v>
      </c>
      <c r="HM29" s="65"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"&amp;HH29&amp;", "&amp;CHAR(34)&amp;"isnew"&amp;CHAR(34)&amp;": "&amp;CHAR(34)&amp;F29&amp;CHAR(34)&amp;", "&amp;CHAR(34)&amp;"links"&amp;CHAR(34)&amp;": "&amp;HL29&amp;"},"</f>
        <v>{"couname":"[BRA] Empire of Brazil (1853-1889)","year":"1853","region":"rgn_South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 "links": "https://en.wikipedia.org/wiki/Flag_of_Brazil#Empire_of_Brazil_(1822%E2%80%931889)"},</v>
      </c>
      <c r="HN29" s="67"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"&amp;HI29&amp;", "&amp;CHAR(34)&amp;"isnew"&amp;CHAR(34)&amp;": "&amp;CHAR(34)&amp;F29&amp;CHAR(34)&amp;", "&amp;CHAR(34)&amp;"links"&amp;CHAR(34)&amp;": "&amp;HL29&amp;"},"</f>
        <v>{"couname":"[BRA] Empire of Brazil (1853-1889)","year":"1853","region":"rgn_South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 "links": "https://en.wikipedia.org/wiki/Flag_of_Brazil#Empire_of_Brazil_(1822%E2%80%931889)"},</v>
      </c>
      <c r="HO29" s="71">
        <v>45583</v>
      </c>
      <c r="HP29" s="44" t="str" cm="1">
        <f t="array" ref="HP29">IF(_xlfn.TEXTJOIN(", ", TRUE, IF(ISNUMBER(SEARCH("BLA", BL29:BT29)), COLUMN(BL29:BT29) - COLUMN(BL29) + 1, ""))&lt;&gt;"","BLA","")</f>
        <v/>
      </c>
      <c r="HQ29" s="44" t="str" cm="1">
        <f t="array" ref="HQ29">IF(_xlfn.TEXTJOIN(", ", TRUE, IF(ISNUMBER(SEARCH("BLU", BL29:BT29)), COLUMN(BL29:BT29) - COLUMN(BL29) + 1, ""))&lt;&gt;"","BLU","")</f>
        <v>BLU</v>
      </c>
      <c r="HR29" s="44" t="str" cm="1">
        <f t="array" ref="HR29">IF(_xlfn.TEXTJOIN(", ", TRUE, IF(ISNUMBER(SEARCH("GRE", BL29:BT29)), COLUMN(BL29:BT29) - COLUMN(BL29) + 1, ""))&lt;&gt;"","GRE","")</f>
        <v>GRE</v>
      </c>
      <c r="HS29" s="44" t="str" cm="1">
        <f t="array" ref="HS29">IF(_xlfn.TEXTJOIN(", ", TRUE, IF(ISNUMBER(SEARCH("RED", BL29:BT29)), COLUMN(BL29:BT29) - COLUMN(BL29) + 1, ""))&lt;&gt;"","RED","")</f>
        <v>RED</v>
      </c>
      <c r="HT29" s="44" t="str" cm="1">
        <f t="array" ref="HT29">IF(_xlfn.TEXTJOIN(", ", TRUE, IF(ISNUMBER(SEARCH("YEL", BL29:BT29)), COLUMN(BL29:BT29) - COLUMN(BL29) + 1, ""))&lt;&gt;"","YEL","")</f>
        <v>YEL</v>
      </c>
      <c r="HU29" s="44" t="str" cm="1">
        <f t="array" ref="HU29">IF(_xlfn.TEXTJOIN(", ", TRUE, IF(ISNUMBER(SEARCH("ORA", BL29:BT29)), COLUMN(BL29:BT29) - COLUMN(BL29) + 1, ""))&lt;&gt;"","ORA","")</f>
        <v/>
      </c>
      <c r="HV29" s="44" t="str" cm="1">
        <f t="array" ref="HV29">IF(_xlfn.TEXTJOIN(", ", TRUE, IF(ISNUMBER(SEARCH("BRO", BL29:BT29)), COLUMN(BL29:BT29) - COLUMN(BL29) + 1, ""))&lt;&gt;"","BRO","")</f>
        <v/>
      </c>
      <c r="HW29" s="44" t="str" cm="1">
        <f t="array" ref="HW29">IF(_xlfn.TEXTJOIN(", ", TRUE, IF(ISNUMBER(SEARCH("PUR", BL29:BT29)), COLUMN(BL29:BT29) - COLUMN(BL29) + 1, ""))&lt;&gt;"","PUR","")</f>
        <v/>
      </c>
      <c r="HX29" s="44" t="str" cm="1">
        <f t="array" ref="HX29">IF(_xlfn.TEXTJOIN(", ", TRUE, IF(ISNUMBER(SEARCH("WHI", BL29:BT29)), COLUMN(BL29:BT29) - COLUMN(BL29) + 1, ""))&lt;&gt;"","WHI","")</f>
        <v>WHI</v>
      </c>
      <c r="HY29" s="72"/>
      <c r="HZ29" s="72"/>
      <c r="IA29" s="5" t="s">
        <v>164</v>
      </c>
      <c r="IB29" s="5"/>
      <c r="IC29" s="68"/>
      <c r="ID29" s="68"/>
      <c r="IE29" s="68"/>
      <c r="IF29" s="68"/>
      <c r="IG29" s="68"/>
      <c r="IH29" s="68"/>
      <c r="II29" s="68"/>
      <c r="IJ29" s="68"/>
      <c r="IK29" s="68"/>
      <c r="IL29" s="44">
        <f>SUM(IC29:IK29)</f>
        <v>0</v>
      </c>
      <c r="IM29" s="42">
        <f>COUNTIF(IC29:IK29,"&gt;0")-CG29</f>
        <v>-5</v>
      </c>
      <c r="IN29" s="69" t="str">
        <f>"http://mkweb.bcgsc.ca/color-summarizer/?url="&amp;D29&amp;"&amp;precision=low&amp;num_clusters="&amp;CG29&amp;"&amp;text=1"</f>
        <v>http://mkweb.bcgsc.ca/color-summarizer/?url=https://upload.wikimedia.org/wikipedia/commons/thumb/e/ea/Bandeira_do_Imp%C3%A9rio_do_Brasil_com_n%C3%B3_e_cores_corretos.png/320px-Bandeira_do_Imp%C3%A9rio_do_Brasil_com_n%C3%B3_e_cores_corretos.png&amp;precision=low&amp;num_clusters=5&amp;text=1</v>
      </c>
      <c r="IO29" s="44" t="str">
        <f>IF(HP29&lt;&gt;"",CHAR(34)&amp;"black"&amp;CHAR(34),"")</f>
        <v/>
      </c>
      <c r="IP29" s="44" t="str">
        <f>IF(HQ29&lt;&gt;"",CHAR(34)&amp;"blue"&amp;CHAR(34),"")</f>
        <v>"blue"</v>
      </c>
      <c r="IQ29" s="44" t="str">
        <f>IF(HR29&lt;&gt;"",CHAR(34)&amp;"green"&amp;CHAR(34),"")</f>
        <v>"green"</v>
      </c>
      <c r="IR29" s="44" t="str">
        <f>IF(HS29&lt;&gt;"",CHAR(34)&amp;"red"&amp;CHAR(34),"")</f>
        <v>"red"</v>
      </c>
      <c r="IS29" s="44" t="str">
        <f>IF(HT29&lt;&gt;"",CHAR(34)&amp;"yellow"&amp;CHAR(34),"")</f>
        <v>"yellow"</v>
      </c>
      <c r="IT29" s="44" t="str">
        <f>IF(HU29&lt;&gt;"",CHAR(34)&amp;"orange"&amp;CHAR(34),"")</f>
        <v/>
      </c>
      <c r="IU29" s="44" t="str">
        <f>IF(HV29&lt;&gt;"",CHAR(34)&amp;"brown"&amp;CHAR(34),"")</f>
        <v/>
      </c>
      <c r="IV29" s="44" t="str">
        <f>IF(HW29&lt;&gt;"",CHAR(34)&amp;"purple"&amp;CHAR(34),"")</f>
        <v/>
      </c>
      <c r="IW29" s="44" t="str">
        <f>IF(HX29&lt;&gt;"",CHAR(34)&amp;"white"&amp;CHAR(34),"")</f>
        <v>"white"</v>
      </c>
      <c r="IX29" s="44" t="str">
        <f>"{"&amp;CHAR(34)&amp;"url"&amp;CHAR(34)&amp;":"&amp;CHAR(34)&amp;IN29&amp;CHAR(34)&amp;","&amp;CHAR(34)&amp;"name"&amp;CHAR(34)&amp;":"&amp;CHAR(34)&amp;A29&amp;CHAR(34)&amp;"},"</f>
        <v>{"url":"http://mkweb.bcgsc.ca/color-summarizer/?url=https://upload.wikimedia.org/wikipedia/commons/thumb/e/ea/Bandeira_do_Imp%C3%A9rio_do_Brasil_com_n%C3%B3_e_cores_corretos.png/320px-Bandeira_do_Imp%C3%A9rio_do_Brasil_com_n%C3%B3_e_cores_corretos.png&amp;precision=low&amp;num_clusters=5&amp;text=1","name":"[BRA] Empire of Brazil (1853-1889)"},</v>
      </c>
      <c r="IY29" s="44">
        <v>326</v>
      </c>
    </row>
    <row r="30" spans="1:259" s="44" customFormat="1" ht="38.4" customHeight="1" thickBot="1" x14ac:dyDescent="0.35">
      <c r="A30" s="38" t="s">
        <v>347</v>
      </c>
      <c r="B30" s="83"/>
      <c r="C30" s="39">
        <v>2</v>
      </c>
      <c r="D30" s="70" t="s">
        <v>348</v>
      </c>
      <c r="E30" s="40" t="s">
        <v>349</v>
      </c>
      <c r="F30" s="41" t="s">
        <v>163</v>
      </c>
      <c r="G30" s="42">
        <f>COUNTIF($A$1:$A$8405,A30)</f>
        <v>1</v>
      </c>
      <c r="H30" s="43"/>
      <c r="I30" s="59" t="s">
        <v>350</v>
      </c>
      <c r="J30" s="44" t="str">
        <f>""</f>
        <v/>
      </c>
      <c r="K30" s="45"/>
      <c r="L30" s="46"/>
      <c r="M30" s="46"/>
      <c r="N30" s="47"/>
      <c r="O30" s="74" t="s">
        <v>240</v>
      </c>
      <c r="P30" s="48" t="s">
        <v>351</v>
      </c>
      <c r="Q30" s="73">
        <v>2</v>
      </c>
      <c r="R30" s="49" t="s">
        <v>177</v>
      </c>
      <c r="S30" s="50">
        <v>3</v>
      </c>
      <c r="T30" s="51" t="s">
        <v>164</v>
      </c>
      <c r="U30" s="52" t="s">
        <v>164</v>
      </c>
      <c r="V30" s="52" t="s">
        <v>165</v>
      </c>
      <c r="W30" s="52" t="s">
        <v>164</v>
      </c>
      <c r="X30" s="52" t="s">
        <v>164</v>
      </c>
      <c r="Y30" s="52" t="s">
        <v>164</v>
      </c>
      <c r="Z30" s="52" t="s">
        <v>164</v>
      </c>
      <c r="AA30" s="52" t="s">
        <v>164</v>
      </c>
      <c r="AB30" s="52" t="s">
        <v>165</v>
      </c>
      <c r="AC30" s="52" t="s">
        <v>164</v>
      </c>
      <c r="AD30" s="52" t="s">
        <v>164</v>
      </c>
      <c r="AE30" s="52" t="s">
        <v>164</v>
      </c>
      <c r="AF30" s="53" t="s">
        <v>164</v>
      </c>
      <c r="AG30" s="53" t="s">
        <v>164</v>
      </c>
      <c r="AH30" s="53" t="s">
        <v>165</v>
      </c>
      <c r="AI30" s="53" t="s">
        <v>164</v>
      </c>
      <c r="AJ30" s="53" t="s">
        <v>164</v>
      </c>
      <c r="AK30" s="53" t="s">
        <v>164</v>
      </c>
      <c r="AL30" s="53" t="s">
        <v>164</v>
      </c>
      <c r="AM30" s="53" t="s">
        <v>164</v>
      </c>
      <c r="AN30" s="53" t="s">
        <v>164</v>
      </c>
      <c r="AO30" s="53" t="s">
        <v>164</v>
      </c>
      <c r="AP30" s="53" t="s">
        <v>164</v>
      </c>
      <c r="AQ30" s="53" t="s">
        <v>164</v>
      </c>
      <c r="AR30" s="53" t="s">
        <v>164</v>
      </c>
      <c r="AS30" s="53" t="s">
        <v>164</v>
      </c>
      <c r="AT30" s="54">
        <v>0</v>
      </c>
      <c r="AU30" s="53" t="s">
        <v>308</v>
      </c>
      <c r="AV30" s="53" t="str">
        <f>IF(LEFT(A30,1)="[",LEFT(A30,5)&amp;AU30&amp;A30,"")</f>
        <v>[BRA]State[BRA] Espirito Santo</v>
      </c>
      <c r="AW30" s="53" t="str">
        <f>C30&amp;A30</f>
        <v>2[BRA] Espirito Santo</v>
      </c>
      <c r="AX30" s="55"/>
      <c r="AY30" s="55"/>
      <c r="AZ30" s="56"/>
      <c r="BA30" s="56"/>
      <c r="BB30" s="56"/>
      <c r="BC30" s="57"/>
      <c r="BD30" s="58" t="s">
        <v>152</v>
      </c>
      <c r="BE30" s="59"/>
      <c r="BF30" s="58" t="s">
        <v>152</v>
      </c>
      <c r="BG30" s="58" t="s">
        <v>159</v>
      </c>
      <c r="BH30" s="58" t="s">
        <v>158</v>
      </c>
      <c r="BI30" s="58"/>
      <c r="BJ30" s="58"/>
      <c r="BK30" s="59"/>
      <c r="BL30" s="58" t="s">
        <v>152</v>
      </c>
      <c r="BM30" s="58" t="s">
        <v>159</v>
      </c>
      <c r="BN30" s="58" t="s">
        <v>158</v>
      </c>
      <c r="BO30" s="58"/>
      <c r="BP30" s="58"/>
      <c r="BQ30" s="58"/>
      <c r="BR30" s="58"/>
      <c r="BS30" s="58"/>
      <c r="BT30" s="58"/>
      <c r="BU30" s="60"/>
      <c r="BV30" s="61"/>
      <c r="BW30" s="61">
        <v>0</v>
      </c>
      <c r="BX30" s="59"/>
      <c r="CB30" s="5"/>
      <c r="CC30" s="5"/>
      <c r="CD30" s="62">
        <v>0</v>
      </c>
      <c r="CE30" s="62">
        <v>0</v>
      </c>
      <c r="CF30" s="62" t="e">
        <f>COUNTIF([1]Sheet7!$B$2:'[1]Sheet7'!$B$100,Main!#REF!)</f>
        <v>#REF!</v>
      </c>
      <c r="CG30" s="75" cm="1">
        <f t="array" ref="CG30">SUMPRODUCT(--(LEN(TRIM(BL30:BT30))&gt;0))</f>
        <v>3</v>
      </c>
      <c r="CH30" s="53" t="str">
        <f>IF(CG30=2,"y","n")</f>
        <v>n</v>
      </c>
      <c r="CI30" s="53" t="str">
        <f>IF(CG30=3,"y","n")</f>
        <v>y</v>
      </c>
      <c r="CJ30" s="53" t="str">
        <f>IF(CG30=4,"y","n")</f>
        <v>n</v>
      </c>
      <c r="CK30" s="53" t="str">
        <f>IF(CG30&gt;4,"y","n")</f>
        <v>n</v>
      </c>
      <c r="CL30" s="53" t="str">
        <f>IF(S30=0,"y","n")</f>
        <v>n</v>
      </c>
      <c r="CM30" s="53" t="str">
        <f>IF(S30=2,"y","n")</f>
        <v>n</v>
      </c>
      <c r="CN30" s="53" t="str">
        <f>IF(S30=3,"y","n")</f>
        <v>y</v>
      </c>
      <c r="CO30" s="53" t="str">
        <f>IF(S30&gt;=4,"y","n")</f>
        <v>n</v>
      </c>
      <c r="CP30" s="53" t="str">
        <f>IF(AT30=0,"y","n")</f>
        <v>y</v>
      </c>
      <c r="CQ30" s="53" t="str">
        <f>IF(AT30=1,"y","n")</f>
        <v>n</v>
      </c>
      <c r="CR30" s="53" t="str">
        <f>IF(AT30=2,"y","n")</f>
        <v>n</v>
      </c>
      <c r="CS30" s="53" t="str">
        <f>IF(AT30&gt;=3,"y","n")</f>
        <v>n</v>
      </c>
      <c r="CT30" s="38" t="str">
        <f>CHAR(34)&amp;A30&amp;CHAR(34)</f>
        <v>"[BRA] Espirito Santo"</v>
      </c>
      <c r="CU30" s="63" t="str">
        <f>CHAR(34)&amp;"rgn_"&amp;R30&amp;CHAR(34)</f>
        <v>"rgn_South America"</v>
      </c>
      <c r="CV30" s="44" t="str">
        <f>CHAR(34)&amp;D30&amp;CHAR(34)</f>
        <v>"https://upload.wikimedia.org/wikipedia/commons/thumb/4/43/Bandeira_do_Esp%C3%ADrito_Santo.svg/640px-Bandeira_do_Esp%C3%ADrito_Santo.svg.png"</v>
      </c>
      <c r="CW30" s="44" t="str">
        <f>IF(CH30="y",CHAR(34)&amp;CH$1&amp;CHAR(34)&amp;",","")</f>
        <v/>
      </c>
      <c r="CX30" s="44" t="str">
        <f>IF(CI30="y",CHAR(34)&amp;CI$1&amp;CHAR(34)&amp;",","")</f>
        <v>"3Color",</v>
      </c>
      <c r="CY30" s="44" t="str">
        <f>IF(CJ30="y",CHAR(34)&amp;CJ$1&amp;CHAR(34)&amp;",","")</f>
        <v/>
      </c>
      <c r="CZ30" s="44" t="str">
        <f>IF(CK30="y",CHAR(34)&amp;CK$1&amp;CHAR(34)&amp;",","")</f>
        <v/>
      </c>
      <c r="DA30" s="44" t="str">
        <f>IF(Q30&gt;1,CHAR(34)&amp;"words2"&amp;CHAR(34)&amp;",","")</f>
        <v>"words2",</v>
      </c>
      <c r="DB30" s="44" t="str">
        <f>IF(Q30&gt;2,CHAR(34)&amp;"words3"&amp;CHAR(34)&amp;",","")</f>
        <v/>
      </c>
      <c r="DC30" s="44" t="str">
        <f>IF(Q30=2,CHAR(34)&amp;"exact2"&amp;CHAR(34)&amp;",","")</f>
        <v>"exact2",</v>
      </c>
      <c r="DD30" s="44" t="str">
        <f>IF(LEN(CHAR(34)&amp;"lets"&amp;LEN(SUBSTITUTE(SUBSTITUTE(IFERROR(TRIM(SUBSTITUTE(SUBSTITUTE(SUBSTITUTE(IFERROR(TRIM(SUBSTITUTE(A30,MID(A30,FIND("(",A30),FIND(")",A30)-FIND("(",A30)+1),"")),A30),"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",""),"-",""))&amp;CHAR(34)&amp;",")=9,CHAR(34)&amp;"lets"&amp;LEN(SUBSTITUTE(SUBSTITUTE(IFERROR(TRIM(SUBSTITUTE(SUBSTITUTE(SUBSTITUTE(IFERROR(TRIM(SUBSTITUTE(A30,MID(A30,FIND("(",A30),FIND(")",A30)-FIND("(",A30)+1),"")),A30),"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",""),"-",""))&amp;CHAR(34)&amp;",",CHAR(34)&amp;"lets0"&amp;LEN(SUBSTITUTE(SUBSTITUTE(IFERROR(TRIM(SUBSTITUTE(SUBSTITUTE(SUBSTITUTE(IFERROR(TRIM(SUBSTITUTE(A30,MID(A30,FIND("(",A30),FIND(")",A30)-FIND("(",A30)+1),"")),A30),"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f>
        <v>"lets13",</v>
      </c>
      <c r="DE30" s="44" t="str">
        <f>IFERROR(CHAR(34)&amp;"start"&amp;LEFT(TRIM(SUBSTITUTE(SUBSTITUTE(TRIM(SUBSTITUTE(SUBSTITUTE(A30, MID(A30, FIND("[", A30), FIND("]", A30) - FIND("[", A30) + 1), ""), "  ", " ")), MID(TRIM(SUBSTITUTE(SUBSTITUTE(A30, MID(A30, FIND("[", A30), FIND("]", A30) - FIND("[", A30) + 1), ""), "  ", " ")), FIND("[", TRIM(SUBSTITUTE(SUBSTITUTE(A30, MID(A30, FIND("[", A30), FIND("]", A30) - FIND("[", A30) + 1), ""), "  ", " "))), FIND("]", TRIM(SUBSTITUTE(SUBSTITUTE(A30, MID(A30, FIND("[", A30), FIND("]", A30) - FIND("[", A30) + 1), ""), "  ", " "))) - FIND("[", TRIM(SUBSTITUTE(SUBSTITUTE(A30, MID(A30, FIND("[", A30), FIND("]", A30) - FIND("[", A30) + 1), ""), "  ", " "))) + 1), ""), "  ", " ")),1)&amp;CHAR(34)&amp;",",CHAR(34)&amp;"start"&amp;IFERROR(LEFT(SUBSTITUTE(A30,"["&amp;MID(A30,FIND("[",A30)+1,FIND("]",A30)-FIND("[",A30)-1)&amp;"] ",""),1),LEFT(A30,1))&amp;CHAR(34)&amp;",")</f>
        <v>"startE",</v>
      </c>
      <c r="DF30" s="44" t="str">
        <f>IFERROR(IF(SEARCH("tan",A30)&gt;0,CHAR(34)&amp;"withtn"&amp;CHAR(34)&amp;",",""),"")</f>
        <v/>
      </c>
      <c r="DG30" s="44" t="str">
        <f>IFERROR(IF(SEARCH("q",A30)&gt;0,CHAR(34)&amp;"with_q"&amp;CHAR(34)&amp;",",""),"")</f>
        <v/>
      </c>
      <c r="DH30" s="44" t="str">
        <f>IFERROR(IF(SEARCH("v",A30)&gt;0,CHAR(34)&amp;"with_v"&amp;CHAR(34)&amp;",",""),"")</f>
        <v/>
      </c>
      <c r="DI30" s="44" t="str">
        <f>IFERROR(IF(SEARCH("w",A30)&gt;0,CHAR(34)&amp;"with_w"&amp;CHAR(34)&amp;",",""),"")</f>
        <v/>
      </c>
      <c r="DJ30" s="44" t="str">
        <f>IFERROR(IF(SEARCH("y",A30)&gt;0,CHAR(34)&amp;"with_y"&amp;CHAR(34)&amp;",",""),"")</f>
        <v/>
      </c>
      <c r="DK30" s="44" t="str">
        <f>IFERROR(IF(SEARCH("z",A30)&gt;0,CHAR(34)&amp;"with_z"&amp;CHAR(34)&amp;",",""),"")</f>
        <v/>
      </c>
      <c r="DL30" s="44" t="str">
        <f>IF(CG30=2, CHAR(34) &amp; _xlfn.TEXTJOIN("", TRUE, _xlfn._xlws.SORT(HP30:HX30)) &amp; CHAR(34) &amp; ",", "")</f>
        <v/>
      </c>
      <c r="DM30" s="44" t="str" cm="1">
        <f t="array" ref="DM30">IF(CG30=3,CHAR(34) &amp; _xlfn.TEXTJOIN("", TRUE, RIGHT(HP30:HX30, 2)) &amp; CHAR(34) &amp; ",", "")</f>
        <v>"LUURHI",</v>
      </c>
      <c r="DN30" s="44" t="str">
        <f>IF(AND(ISNUMBER(SEARCH("18", O30)), ISERROR(SEARCH("1918", O30)), ISERROR(SEARCH("2018", O30))), CHAR(34) &amp; "year18" &amp; CHAR(34) &amp; ",", "")</f>
        <v/>
      </c>
      <c r="DO30" s="44" t="str">
        <f>IF(AND(ISNUMBER(SEARCH("19", O30)), ISERROR(SEARCH("1819", O30)),  ISERROR(SEARCH("1219", O30)),ISERROR(SEARCH("1119", O30)),ISERROR(SEARCH("1190", O30)),ISERROR(SEARCH("2019", O30))), CHAR(34) &amp; "year19" &amp; CHAR(34) &amp; ",", "")</f>
        <v>"year19",</v>
      </c>
      <c r="DP30" s="5" t="str">
        <f>IF(AND(ISNUMBER(SEARCH("20", O30)), ISERROR(SEARCH("1920", O30))), CHAR(34)&amp;"year00"&amp;CHAR(34)&amp;",", "")</f>
        <v/>
      </c>
      <c r="DQ30" s="5" t="str">
        <f>IF(CC30="y",CHAR(34)&amp;"soviet"&amp;CHAR(34)&amp;",","")</f>
        <v/>
      </c>
      <c r="DR30" s="5" t="str">
        <f>IF(BY30="y",CHAR(34)&amp;"dgband"&amp;CHAR(34)&amp;",","")</f>
        <v/>
      </c>
      <c r="DS30" s="5" t="str">
        <f>IF(W30="y",IF(AND(V30="n",BY30&lt;&gt;"y"),CHAR(34)&amp;"allver"&amp;CHAR(34)&amp;",",""),"")</f>
        <v/>
      </c>
      <c r="DT30" s="5" t="str">
        <f>IF(V30="y",IF(AND(W30="n",BY30&lt;&gt;"y"),CHAR(34)&amp;"allhor"&amp;CHAR(34)&amp;",",""),"")</f>
        <v>"allhor",</v>
      </c>
      <c r="DU30" s="5" t="str">
        <f>IF(BY30="y",IF(AND(W30="n",V30="n"),CHAR(34)&amp;"alldia"&amp;CHAR(34)&amp;",",""),"")</f>
        <v/>
      </c>
      <c r="DV30" s="44" t="str">
        <f>IF(IA30&lt;&gt;"",(IF(IA30="y",CHAR(34)&amp;"largec"&amp;CHAR(34)&amp;",",CHAR(34)&amp;"smallc"&amp;CHAR(34)&amp;",")),"")</f>
        <v/>
      </c>
      <c r="DW30" s="44" t="str">
        <f>IF(CL30="y",CHAR(34)&amp;CL$1&amp;CHAR(34)&amp;",","")</f>
        <v/>
      </c>
      <c r="DX30" s="44" t="str">
        <f>IF(CM30="y",CHAR(34)&amp;CM$1&amp;CHAR(34)&amp;",","")</f>
        <v/>
      </c>
      <c r="DY30" s="44" t="str">
        <f>IF(CN30="y",CHAR(34)&amp;CN$1&amp;CHAR(34)&amp;",","")</f>
        <v>"3Bands",</v>
      </c>
      <c r="DZ30" s="44" t="str">
        <f>IF(CO30="y",CHAR(34)&amp;CO$1&amp;CHAR(34)&amp;",","")</f>
        <v/>
      </c>
      <c r="EA30" s="44" t="str">
        <f>IF(T30="y",CHAR(34)&amp;T$1&amp;CHAR(34)&amp;",","")</f>
        <v/>
      </c>
      <c r="EB30" s="44" t="str">
        <f>IF(U30="y",CHAR(34)&amp;U$1&amp;CHAR(34)&amp;",","")</f>
        <v/>
      </c>
      <c r="EC30" s="44" t="str">
        <f>IF(V30="y",CHAR(34)&amp;V$1&amp;CHAR(34)&amp;",","")</f>
        <v>"Horizo",</v>
      </c>
      <c r="ED30" s="44" t="str">
        <f>IF(W30="y",CHAR(34)&amp;W$1&amp;CHAR(34)&amp;",","")</f>
        <v/>
      </c>
      <c r="EE30" s="44" t="str">
        <f>IF(X30="y",CHAR(34)&amp;X$1&amp;CHAR(34)&amp;",","")</f>
        <v/>
      </c>
      <c r="EF30" s="44" t="str">
        <f>IF(AND(Y30&lt;&gt;"n",Y30&lt;&gt;""),CHAR(34)&amp;Y$1&amp;CHAR(34)&amp;",","")</f>
        <v/>
      </c>
      <c r="EG30" s="44" t="str">
        <f>IF(Z30="y",CHAR(34)&amp;Z$1&amp;CHAR(34)&amp;",","")</f>
        <v/>
      </c>
      <c r="EH30" s="44" t="str">
        <f>IF(AA30="y",CHAR(34)&amp;AA$1&amp;CHAR(34)&amp;",","")</f>
        <v/>
      </c>
      <c r="EI30" s="44" t="str">
        <f>IF(AB30="y",CHAR(34)&amp;AB$1&amp;CHAR(34)&amp;",","")</f>
        <v>"Texted",</v>
      </c>
      <c r="EJ30" s="44" t="str">
        <f>IF(AC30="y",CHAR(34)&amp;AC$1&amp;CHAR(34)&amp;",","")</f>
        <v/>
      </c>
      <c r="EK30" s="44" t="str">
        <f>IF(AD30="y",CHAR(34)&amp;AD$1&amp;CHAR(34)&amp;",","")</f>
        <v/>
      </c>
      <c r="EL30" s="44" t="str">
        <f>IF(AE30="y",CHAR(34)&amp;AE$1&amp;CHAR(34)&amp;",","")</f>
        <v/>
      </c>
      <c r="EM30" s="44" t="str">
        <f>IF(AF30="y",CHAR(34)&amp;AF$1&amp;CHAR(34)&amp;",","")</f>
        <v/>
      </c>
      <c r="EN30" s="44" t="str">
        <f>IF(AG30="y",CHAR(34)&amp;AG$1&amp;CHAR(34)&amp;",","")</f>
        <v/>
      </c>
      <c r="EO30" s="44" t="str">
        <f>IF(AH30="y",CHAR(34)&amp;AH$1&amp;CHAR(34)&amp;",","")</f>
        <v>"Center",</v>
      </c>
      <c r="EP30" s="44" t="str">
        <f>IF(AI30="y",CHAR(34)&amp;AI$1&amp;CHAR(34)&amp;",","")</f>
        <v/>
      </c>
      <c r="EQ30" s="44" t="str">
        <f>IF(AJ30="y",CHAR(34)&amp;AJ$1&amp;CHAR(34)&amp;",","")</f>
        <v/>
      </c>
      <c r="ER30" s="44" t="str">
        <f>IF(AK30="y",CHAR(34)&amp;AK$1&amp;CHAR(34)&amp;",","")</f>
        <v/>
      </c>
      <c r="ES30" s="44" t="str">
        <f>IF(AL30="y",CHAR(34)&amp;AL$1&amp;CHAR(34)&amp;",","")</f>
        <v/>
      </c>
      <c r="ET30" s="44" t="str">
        <f>IF(AM30="y",CHAR(34)&amp;AM$1&amp;CHAR(34)&amp;",","")</f>
        <v/>
      </c>
      <c r="EU30" s="44" t="str">
        <f>IF(AN30="y",CHAR(34)&amp;AN$1&amp;CHAR(34)&amp;",","")</f>
        <v/>
      </c>
      <c r="EV30" s="44" t="str">
        <f>IF(AO30="y",CHAR(34)&amp;AO$1&amp;CHAR(34)&amp;",","")</f>
        <v/>
      </c>
      <c r="EW30" s="44" t="str">
        <f>IF(AP30="y",CHAR(34)&amp;AP$1&amp;CHAR(34)&amp;",","")</f>
        <v/>
      </c>
      <c r="EX30" s="44" t="str">
        <f>IF(AQ30="y",CHAR(34)&amp;AQ$1&amp;CHAR(34)&amp;",","")</f>
        <v/>
      </c>
      <c r="EY30" s="44" t="str">
        <f>IF(AR30="y",CHAR(34)&amp;AR$1&amp;CHAR(34)&amp;",","")</f>
        <v/>
      </c>
      <c r="EZ30" s="44" t="str">
        <f>IF(AS30="y",CHAR(34)&amp;AS$1&amp;CHAR(34)&amp;",","")</f>
        <v/>
      </c>
      <c r="FA30" s="44" t="str">
        <f>IF(AT30&gt;0,CHAR(34)&amp;"sta"&amp;AZ30&amp;CHAR(34)&amp;",","")</f>
        <v/>
      </c>
      <c r="FB30" s="44" t="str">
        <f>IF(AND(AT30&gt;0,BA30&lt;&gt;""),CHAR(34)&amp;"sta"&amp;BA30&amp;CHAR(34)&amp;",","")</f>
        <v/>
      </c>
      <c r="FC30" s="44" t="str">
        <f>IF(AND(AT30&gt;0,BB30&lt;&gt;""),CHAR(34)&amp;"sta"&amp;BB30&amp;CHAR(34)&amp;",","")</f>
        <v/>
      </c>
      <c r="FD30" s="44" t="str">
        <f>IF(BV30="n",CHAR(34)&amp;"tcWHYE"&amp;CHAR(34)&amp;",",IF(BV30="y",CHAR(34)&amp;FD$1&amp;CHAR(34)&amp;",",""))</f>
        <v/>
      </c>
      <c r="FE30" s="44" t="str">
        <f>IF(COUNTIF(BL30:BT30,"BLU")=0,CHAR(34)&amp;"NO_BLU"&amp;CHAR(34)&amp;",", "")</f>
        <v/>
      </c>
      <c r="FF30" s="44" t="str">
        <f>IF(COUNTIF(BL30:BT30,"WHI")=0,CHAR(34)&amp;"NO_WHI"&amp;CHAR(34)&amp;",", "")</f>
        <v/>
      </c>
      <c r="FG30" s="44" t="str">
        <f>IF(COUNTIF(BL30:BT30,"RED")=0,CHAR(34)&amp;"NO_RED"&amp;CHAR(34)&amp;",", "")</f>
        <v>"NO_RED",</v>
      </c>
      <c r="FH30" s="44" t="str">
        <f>IF(COUNTIF(BL30:BS30,"GRE")=0,CHAR(34)&amp;"NO_GRE"&amp;CHAR(34)&amp;",", "")</f>
        <v>"NO_GRE",</v>
      </c>
      <c r="FI30" s="44" t="str">
        <f>IF(COUNTIF(BL30:BT30,"YEL")=0,CHAR(34)&amp;"NO_YEL"&amp;CHAR(34)&amp;",", "")</f>
        <v>"NO_YEL",</v>
      </c>
      <c r="FJ30" s="44" t="str">
        <f>IF(COUNTIF(BL30:BT30,"BLA")=0,CHAR(34)&amp;"NO_BLA"&amp;CHAR(34)&amp;",", "")</f>
        <v>"NO_BLA",</v>
      </c>
      <c r="FK30" s="44" t="str">
        <f>IF(AND(FH30&lt;&gt;"",FF30&lt;&gt;""),CHAR(34)&amp;"WHGRNO"&amp;CHAR(34)&amp;",","")</f>
        <v/>
      </c>
      <c r="FL30" s="44" t="str">
        <f>IF(AND(FI30&lt;&gt;"",FF30&lt;&gt;""),CHAR(34)&amp;"WHYENO"&amp;CHAR(34)&amp;",","")</f>
        <v/>
      </c>
      <c r="FM30" s="44" t="str">
        <f>IF(AND(FJ30&lt;&gt;"",FF30&lt;&gt;""),CHAR(34)&amp;"BAWHNO"&amp;CHAR(34)&amp;",","")</f>
        <v/>
      </c>
      <c r="FN30" s="44" t="str">
        <f>IF(AND(FE30&lt;&gt;"",FF30&lt;&gt;""),CHAR(34)&amp;"BLWHNO"&amp;CHAR(34)&amp;",","")</f>
        <v/>
      </c>
      <c r="FO30" s="44" t="str">
        <f>IF(AND(FE30&lt;&gt;"",FG30&lt;&gt;""),CHAR(34)&amp;"BLRENO"&amp;CHAR(34)&amp;",","")</f>
        <v/>
      </c>
      <c r="FP30" s="44" t="str">
        <f>IF(AND(FF30&lt;&gt;"",FF30&lt;&gt;""),CHAR(34)&amp;"WHRENO"&amp;CHAR(34)&amp;",","")</f>
        <v/>
      </c>
      <c r="FQ30" s="44" t="str">
        <f>IF(LEN(BF30)=3,CHAR(34)&amp;"001"&amp;BF30&amp;CHAR(34)&amp;",","")</f>
        <v>"001BLU",</v>
      </c>
      <c r="FR30" s="44" t="str">
        <f>IF(LEN(BG30)=3,CHAR(34)&amp;"002"&amp;BG30&amp;CHAR(34)&amp;",","")</f>
        <v>"002WHI",</v>
      </c>
      <c r="FS30" s="44" t="str">
        <f>IF(LEN(BH30)=3,CHAR(34)&amp;"003"&amp;BH30&amp;CHAR(34)&amp;",","")</f>
        <v>"003PUR",</v>
      </c>
      <c r="FT30" s="44" t="str">
        <f>CHAR(34)&amp;"myr"&amp;BD30&amp;CHAR(34)&amp;","</f>
        <v>"myrBLU",</v>
      </c>
      <c r="FU30" s="44" t="str">
        <f>IF(AY30="y",CHAR(34)&amp;"island"&amp;CHAR(34)&amp;",","")</f>
        <v/>
      </c>
      <c r="FV30" s="44" t="str">
        <f>IF(BZ30="y",CHAR(34)&amp;"landlo"&amp;CHAR(34)&amp;",","")</f>
        <v/>
      </c>
      <c r="FW30" s="44" t="str">
        <f>IF(CA30="y",CHAR(34)&amp;"eunion"&amp;CHAR(34)&amp;",","")</f>
        <v/>
      </c>
      <c r="FX30" s="44" t="str">
        <f>SUBSTITUTE(IFERROR(SEARCH("[",A30),IFERROR(IF(AND(CA30&lt;&gt;"y",SEARCH("Europe",R30)&gt;0),CHAR(34)&amp;"noeuni"&amp;CHAR(34)&amp;",",""),"")),"1","")</f>
        <v/>
      </c>
      <c r="FY30" s="44" t="str">
        <f>IFERROR(IF(SEARCH("Arabic",CB30)&gt;0,CHAR(34)&amp;"arabic"&amp;CHAR(34)&amp;",",""),"")</f>
        <v/>
      </c>
      <c r="FZ30" s="44" t="str">
        <f>IFERROR(IF(SEARCH("English",CB30)&gt;0,CHAR(34)&amp;"englis"&amp;CHAR(34)&amp;",",""),"")</f>
        <v/>
      </c>
      <c r="GA30" s="44" t="str">
        <f>IFERROR(IF(SEARCH("French",CB30)&gt;0,CHAR(34)&amp;"french"&amp;CHAR(34)&amp;",",""),"")</f>
        <v/>
      </c>
      <c r="GB30" s="44" t="str">
        <f>IFERROR(IF(SEARCH("Spanish",CB30)&gt;0,CHAR(34)&amp;"spanis"&amp;CHAR(34)&amp;",",""),"")</f>
        <v/>
      </c>
      <c r="GC30" s="44" t="str">
        <f>IFERROR(IF(SEARCH("Portuguese",CB30)&gt;0,CHAR(34)&amp;"portug"&amp;CHAR(34)&amp;",",""),"")</f>
        <v/>
      </c>
      <c r="GD30" s="44" t="str">
        <f>IFERROR(IF(SEARCH("German",CB30)&gt;0,CHAR(34)&amp;"german"&amp;CHAR(34)&amp;",",""),"")</f>
        <v/>
      </c>
      <c r="GE30" s="44" t="str">
        <f>IFERROR(IF(SEARCH("Dutch",CB30)&gt;0,CHAR(34)&amp;"dutchs"&amp;CHAR(34)&amp;",",""),"")</f>
        <v/>
      </c>
      <c r="GF30" s="44" t="str">
        <f>IFERROR(IF(SEARCH("Historical",AU30)&gt;0,CHAR(34)&amp;"histor"&amp;CHAR(34)&amp;",",""),"")</f>
        <v/>
      </c>
      <c r="GG30" s="44" t="str">
        <f>IF(BU30="y",CHAR(34)&amp;"unjack"&amp;CHAR(34)&amp;",","")</f>
        <v/>
      </c>
      <c r="GH30" s="44" t="str">
        <f>IF(CD30=1,CHAR(34)&amp;"southc"&amp;CHAR(34)&amp;",","")</f>
        <v/>
      </c>
      <c r="GI30" s="44" t="str">
        <f>IF(CE30=1,CHAR(34)&amp;"hasmap"&amp;CHAR(34)&amp;",","")</f>
        <v/>
      </c>
      <c r="GJ30" s="44" t="str">
        <f>IF(CP30="y",CHAR(34)&amp;CP$1&amp;CHAR(34)&amp;",","")</f>
        <v>"NoStar",</v>
      </c>
      <c r="GK30" s="44" t="str">
        <f>IF(GJ30="",CHAR(34)&amp;"HasSta"&amp;CHAR(34)&amp;",","")</f>
        <v/>
      </c>
      <c r="GL30" s="44" t="str">
        <f>IF(CQ30="y",CHAR(34)&amp;CQ$1&amp;CHAR(34)&amp;",","")</f>
        <v/>
      </c>
      <c r="GM30" s="44" t="str">
        <f>IF(CR30="y",CHAR(34)&amp;CR$1&amp;CHAR(34)&amp;",","")</f>
        <v/>
      </c>
      <c r="GN30" s="44" t="str">
        <f>IF(CS30="y",CHAR(34)&amp;CS$1&amp;CHAR(34)&amp;",","")</f>
        <v/>
      </c>
      <c r="GP30" s="44" t="str">
        <f>CHAR(34)&amp;AU30&amp;CHAR(34)</f>
        <v>"State"</v>
      </c>
      <c r="GS30" s="44" t="str">
        <f>SUBSTITUTE("["&amp;_xlfn.CONCAT(CW30:GN30)&amp;"]",",]","]")</f>
        <v>["3Color","words2","exact2","lets13","startE","LUURHI","year19","allhor","3Bands","Horizo","Texted","Center","NO_RED","NO_GRE","NO_YEL","NO_BLA","001BLU","002WHI","003PUR","myrBLU","NoStar"]</v>
      </c>
      <c r="GT30" s="44" t="str">
        <f>IF(BL30&lt;&gt;"",CHAR(34)&amp;"cl_"&amp;BL30&amp;CHAR(34)&amp;",","")</f>
        <v>"cl_BLU",</v>
      </c>
      <c r="GU30" s="44" t="str">
        <f>IF(BM30&lt;&gt;"",CHAR(34)&amp;"cl_"&amp;BM30&amp;CHAR(34)&amp;",","")</f>
        <v>"cl_WHI",</v>
      </c>
      <c r="GV30" s="44" t="str">
        <f>IF(BN30&lt;&gt;"",CHAR(34)&amp;"cl_"&amp;BN30&amp;CHAR(34)&amp;",","")</f>
        <v>"cl_PUR",</v>
      </c>
      <c r="GW30" s="44" t="str">
        <f>IF(BO30&lt;&gt;"",CHAR(34)&amp;"cl_"&amp;BO30&amp;CHAR(34)&amp;",","")</f>
        <v/>
      </c>
      <c r="GX30" s="44" t="str">
        <f>IF(BP30&lt;&gt;"",CHAR(34)&amp;"cl_"&amp;BP30&amp;CHAR(34)&amp;",","")</f>
        <v/>
      </c>
      <c r="GY30" s="44" t="str">
        <f>IF(BQ30&lt;&gt;"",CHAR(34)&amp;"cl_"&amp;BQ30&amp;CHAR(34)&amp;",","")</f>
        <v/>
      </c>
      <c r="GZ30" s="44" t="str">
        <f>IF(BR30&lt;&gt;"",CHAR(34)&amp;"cl_"&amp;BR30&amp;CHAR(34)&amp;",","")</f>
        <v/>
      </c>
      <c r="HA30" s="44" t="str">
        <f>IF(BS30&lt;&gt;"",CHAR(34)&amp;"cl_"&amp;BS30&amp;CHAR(34)&amp;",","")</f>
        <v/>
      </c>
      <c r="HB30" s="44" t="str">
        <f>IF(BT30&lt;&gt;"",CHAR(34)&amp;"cl_"&amp;BT30&amp;CHAR(34)&amp;",","")</f>
        <v/>
      </c>
      <c r="HC30" s="44" t="str">
        <f>SUBSTITUTE("["&amp;_xlfn.CONCAT(GT30:HB30)&amp;"]",",]","]")</f>
        <v>["cl_BLU","cl_WHI","cl_PUR"]</v>
      </c>
      <c r="HE30" s="64"/>
      <c r="HF30" s="65" t="str">
        <f>"{couname:"&amp;CT30&amp;(IF(HK30&lt;&gt;"",",subtype:"&amp;CHAR(34)&amp;HK30&amp;CHAR(34),""))&amp;",year:"&amp;HJ30&amp;",region:"&amp;CU30&amp;",Colors:"&amp;HC30&amp;",Items:"&amp;GS30&amp;",Flag:"&amp;CV30&amp;",HDFlag:"&amp;CHAR(34)&amp;E30&amp;CHAR(34)&amp;",type:"&amp;GP30&amp;", describe: "&amp;HH30&amp;", isnew:"&amp;CHAR(34)&amp;F30&amp;CHAR(34)&amp;", links: "&amp;HL30&amp;"},"</f>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links: "https://en.wikipedia.org/wiki/Flag_of_Espírito_Santo"},</v>
      </c>
      <c r="HG30" s="66" t="str">
        <f>"{couname:"&amp;CT30&amp;(IF(HK30&lt;&gt;"",",subtype:"&amp;CHAR(34)&amp;HK30&amp;CHAR(34),""))&amp;",year:"&amp;HJ30&amp;",region:"&amp;CU30&amp;",Colors:"&amp;HC30&amp;",Items:"&amp;GS30&amp;",Flag:"&amp;CV30&amp;",HDFlag:"&amp;CHAR(34)&amp;E30&amp;CHAR(34)&amp;",type:"&amp;GP30&amp;", describe: "&amp;HI30&amp;", links: "&amp;HL30&amp;"},"</f>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links: "https://en.wikipedia.org/wiki/Flag_of_Espírito_Santo"},</v>
      </c>
      <c r="HH30" s="44" t="str">
        <f>IF(P30&lt;&gt;"",CHAR(34)&amp;"\n"&amp;P30&amp;CHAR(34),CHAR(34)&amp;CHAR(34))</f>
        <v>"\nThe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v>
      </c>
      <c r="HI30" s="44" t="str">
        <f>IF(J30=0,CHAR(34)&amp;CHAR(34),HH30)</f>
        <v>"\nThe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v>
      </c>
      <c r="HJ30" s="44" t="str">
        <f>CHAR(34)&amp;O30&amp;CHAR(34)</f>
        <v>"1947 "</v>
      </c>
      <c r="HL30" s="44" t="str">
        <f>CHAR(34)&amp;I30&amp;CHAR(34)</f>
        <v>"https://en.wikipedia.org/wiki/Flag_of_Espírito_Santo"</v>
      </c>
      <c r="HM30" s="65"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"&amp;HH30&amp;", "&amp;CHAR(34)&amp;"isnew"&amp;CHAR(34)&amp;": "&amp;CHAR(34)&amp;F30&amp;CHAR(34)&amp;", "&amp;CHAR(34)&amp;"links"&amp;CHAR(34)&amp;": "&amp;HL30&amp;"},"</f>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 "links": "https://en.wikipedia.org/wiki/Flag_of_Espírito_Santo"},</v>
      </c>
      <c r="HN30" s="67"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"&amp;HI30&amp;", "&amp;CHAR(34)&amp;"isnew"&amp;CHAR(34)&amp;": "&amp;CHAR(34)&amp;F30&amp;CHAR(34)&amp;", "&amp;CHAR(34)&amp;"links"&amp;CHAR(34)&amp;": "&amp;HL30&amp;"},"</f>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 "links": "https://en.wikipedia.org/wiki/Flag_of_Espírito_Santo"},</v>
      </c>
      <c r="HO30" s="71"/>
      <c r="HP30" s="44" t="str" cm="1">
        <f t="array" ref="HP30">IF(_xlfn.TEXTJOIN(", ", TRUE, IF(ISNUMBER(SEARCH("BLA", BL30:BT30)), COLUMN(BL30:BT30) - COLUMN(BL30) + 1, ""))&lt;&gt;"","BLA","")</f>
        <v/>
      </c>
      <c r="HQ30" s="44" t="str" cm="1">
        <f t="array" ref="HQ30">IF(_xlfn.TEXTJOIN(", ", TRUE, IF(ISNUMBER(SEARCH("BLU", BL30:BT30)), COLUMN(BL30:BT30) - COLUMN(BL30) + 1, ""))&lt;&gt;"","BLU","")</f>
        <v>BLU</v>
      </c>
      <c r="HR30" s="44" t="str" cm="1">
        <f t="array" ref="HR30">IF(_xlfn.TEXTJOIN(", ", TRUE, IF(ISNUMBER(SEARCH("GRE", BL30:BT30)), COLUMN(BL30:BT30) - COLUMN(BL30) + 1, ""))&lt;&gt;"","GRE","")</f>
        <v/>
      </c>
      <c r="HS30" s="44" t="str" cm="1">
        <f t="array" ref="HS30">IF(_xlfn.TEXTJOIN(", ", TRUE, IF(ISNUMBER(SEARCH("RED", BL30:BT30)), COLUMN(BL30:BT30) - COLUMN(BL30) + 1, ""))&lt;&gt;"","RED","")</f>
        <v/>
      </c>
      <c r="HT30" s="44" t="str" cm="1">
        <f t="array" ref="HT30">IF(_xlfn.TEXTJOIN(", ", TRUE, IF(ISNUMBER(SEARCH("YEL", BL30:BT30)), COLUMN(BL30:BT30) - COLUMN(BL30) + 1, ""))&lt;&gt;"","YEL","")</f>
        <v/>
      </c>
      <c r="HU30" s="44" t="str" cm="1">
        <f t="array" ref="HU30">IF(_xlfn.TEXTJOIN(", ", TRUE, IF(ISNUMBER(SEARCH("ORA", BL30:BT30)), COLUMN(BL30:BT30) - COLUMN(BL30) + 1, ""))&lt;&gt;"","ORA","")</f>
        <v/>
      </c>
      <c r="HV30" s="44" t="str" cm="1">
        <f t="array" ref="HV30">IF(_xlfn.TEXTJOIN(", ", TRUE, IF(ISNUMBER(SEARCH("BRO", BL30:BT30)), COLUMN(BL30:BT30) - COLUMN(BL30) + 1, ""))&lt;&gt;"","BRO","")</f>
        <v/>
      </c>
      <c r="HW30" s="44" t="str" cm="1">
        <f t="array" ref="HW30">IF(_xlfn.TEXTJOIN(", ", TRUE, IF(ISNUMBER(SEARCH("PUR", BL30:BT30)), COLUMN(BL30:BT30) - COLUMN(BL30) + 1, ""))&lt;&gt;"","PUR","")</f>
        <v>PUR</v>
      </c>
      <c r="HX30" s="44" t="str" cm="1">
        <f t="array" ref="HX30">IF(_xlfn.TEXTJOIN(", ", TRUE, IF(ISNUMBER(SEARCH("WHI", BL30:BT30)), COLUMN(BL30:BT30) - COLUMN(BL30) + 1, ""))&lt;&gt;"","WHI","")</f>
        <v>WHI</v>
      </c>
      <c r="HY30" s="72"/>
      <c r="HZ30" s="72"/>
      <c r="IA30" s="5"/>
      <c r="IB30" s="5"/>
      <c r="IC30" s="68"/>
      <c r="ID30" s="68"/>
      <c r="IE30" s="68"/>
      <c r="IF30" s="68"/>
      <c r="IG30" s="68"/>
      <c r="IH30" s="68"/>
      <c r="II30" s="68"/>
      <c r="IJ30" s="68"/>
      <c r="IK30" s="68"/>
      <c r="IL30" s="44">
        <f>SUM(IC30:IK30)</f>
        <v>0</v>
      </c>
      <c r="IM30" s="42">
        <f>COUNTIF(IC30:IK30,"&gt;0")-CG30</f>
        <v>-3</v>
      </c>
      <c r="IN30" s="69" t="str">
        <f>"http://mkweb.bcgsc.ca/color-summarizer/?url="&amp;D30&amp;"&amp;precision=low&amp;num_clusters="&amp;CG30&amp;"&amp;text=1"</f>
        <v>http://mkweb.bcgsc.ca/color-summarizer/?url=https://upload.wikimedia.org/wikipedia/commons/thumb/4/43/Bandeira_do_Esp%C3%ADrito_Santo.svg/640px-Bandeira_do_Esp%C3%ADrito_Santo.svg.png&amp;precision=low&amp;num_clusters=3&amp;text=1</v>
      </c>
      <c r="IO30" s="44" t="str">
        <f>IF(HP30&lt;&gt;"",CHAR(34)&amp;"black"&amp;CHAR(34),"")</f>
        <v/>
      </c>
      <c r="IP30" s="44" t="str">
        <f>IF(HQ30&lt;&gt;"",CHAR(34)&amp;"blue"&amp;CHAR(34),"")</f>
        <v>"blue"</v>
      </c>
      <c r="IQ30" s="44" t="str">
        <f>IF(HR30&lt;&gt;"",CHAR(34)&amp;"green"&amp;CHAR(34),"")</f>
        <v/>
      </c>
      <c r="IR30" s="44" t="str">
        <f>IF(HS30&lt;&gt;"",CHAR(34)&amp;"red"&amp;CHAR(34),"")</f>
        <v/>
      </c>
      <c r="IS30" s="44" t="str">
        <f>IF(HT30&lt;&gt;"",CHAR(34)&amp;"yellow"&amp;CHAR(34),"")</f>
        <v/>
      </c>
      <c r="IT30" s="44" t="str">
        <f>IF(HU30&lt;&gt;"",CHAR(34)&amp;"orange"&amp;CHAR(34),"")</f>
        <v/>
      </c>
      <c r="IU30" s="44" t="str">
        <f>IF(HV30&lt;&gt;"",CHAR(34)&amp;"brown"&amp;CHAR(34),"")</f>
        <v/>
      </c>
      <c r="IV30" s="44" t="str">
        <f>IF(HW30&lt;&gt;"",CHAR(34)&amp;"purple"&amp;CHAR(34),"")</f>
        <v>"purple"</v>
      </c>
      <c r="IW30" s="44" t="str">
        <f>IF(HX30&lt;&gt;"",CHAR(34)&amp;"white"&amp;CHAR(34),"")</f>
        <v>"white"</v>
      </c>
      <c r="IX30" s="44" t="str">
        <f>"{"&amp;CHAR(34)&amp;"url"&amp;CHAR(34)&amp;":"&amp;CHAR(34)&amp;IN30&amp;CHAR(34)&amp;","&amp;CHAR(34)&amp;"name"&amp;CHAR(34)&amp;":"&amp;CHAR(34)&amp;A30&amp;CHAR(34)&amp;"},"</f>
        <v>{"url":"http://mkweb.bcgsc.ca/color-summarizer/?url=https://upload.wikimedia.org/wikipedia/commons/thumb/4/43/Bandeira_do_Esp%C3%ADrito_Santo.svg/640px-Bandeira_do_Esp%C3%ADrito_Santo.svg.png&amp;precision=low&amp;num_clusters=3&amp;text=1","name":"[BRA] Espirito Santo"},</v>
      </c>
      <c r="IY30" s="44">
        <v>333</v>
      </c>
    </row>
    <row r="31" spans="1:259" s="44" customFormat="1" ht="38.4" customHeight="1" thickBot="1" x14ac:dyDescent="0.35">
      <c r="A31" s="38" t="s">
        <v>352</v>
      </c>
      <c r="B31" s="83"/>
      <c r="C31" s="39">
        <v>2</v>
      </c>
      <c r="D31" s="70" t="s">
        <v>353</v>
      </c>
      <c r="E31" s="40" t="s">
        <v>354</v>
      </c>
      <c r="F31" s="41" t="s">
        <v>163</v>
      </c>
      <c r="G31" s="42">
        <f>COUNTIF($A$1:$A$8405,A31)</f>
        <v>1</v>
      </c>
      <c r="H31" s="43"/>
      <c r="I31" s="59" t="s">
        <v>355</v>
      </c>
      <c r="J31" s="44" t="str">
        <f>""</f>
        <v/>
      </c>
      <c r="K31" s="45"/>
      <c r="L31" s="46"/>
      <c r="M31" s="46"/>
      <c r="N31" s="47"/>
      <c r="O31" s="74" t="s">
        <v>181</v>
      </c>
      <c r="P31" s="48" t="s">
        <v>356</v>
      </c>
      <c r="Q31" s="73">
        <v>2</v>
      </c>
      <c r="R31" s="49" t="s">
        <v>177</v>
      </c>
      <c r="S31" s="50">
        <v>0</v>
      </c>
      <c r="T31" s="51" t="s">
        <v>165</v>
      </c>
      <c r="U31" s="52" t="s">
        <v>164</v>
      </c>
      <c r="V31" s="52" t="s">
        <v>164</v>
      </c>
      <c r="W31" s="52" t="s">
        <v>164</v>
      </c>
      <c r="X31" s="52" t="s">
        <v>164</v>
      </c>
      <c r="Y31" s="52" t="s">
        <v>164</v>
      </c>
      <c r="Z31" s="52" t="s">
        <v>164</v>
      </c>
      <c r="AA31" s="52" t="s">
        <v>164</v>
      </c>
      <c r="AB31" s="52" t="s">
        <v>164</v>
      </c>
      <c r="AC31" s="52" t="s">
        <v>164</v>
      </c>
      <c r="AD31" s="52" t="s">
        <v>164</v>
      </c>
      <c r="AE31" s="52" t="s">
        <v>164</v>
      </c>
      <c r="AF31" s="53" t="s">
        <v>164</v>
      </c>
      <c r="AG31" s="53" t="s">
        <v>164</v>
      </c>
      <c r="AH31" s="53" t="s">
        <v>165</v>
      </c>
      <c r="AI31" s="53" t="s">
        <v>164</v>
      </c>
      <c r="AJ31" s="53" t="s">
        <v>164</v>
      </c>
      <c r="AK31" s="53" t="s">
        <v>164</v>
      </c>
      <c r="AL31" s="53" t="s">
        <v>164</v>
      </c>
      <c r="AM31" s="53" t="s">
        <v>164</v>
      </c>
      <c r="AN31" s="53" t="s">
        <v>164</v>
      </c>
      <c r="AO31" s="53" t="s">
        <v>164</v>
      </c>
      <c r="AP31" s="53" t="s">
        <v>164</v>
      </c>
      <c r="AQ31" s="53" t="s">
        <v>164</v>
      </c>
      <c r="AR31" s="53" t="s">
        <v>165</v>
      </c>
      <c r="AS31" s="53" t="s">
        <v>164</v>
      </c>
      <c r="AT31" s="54">
        <v>0</v>
      </c>
      <c r="AU31" s="53" t="s">
        <v>308</v>
      </c>
      <c r="AV31" s="53" t="str">
        <f>IF(LEFT(A31,1)="[",LEFT(A31,5)&amp;AU31&amp;A31,"")</f>
        <v>[BRA]State[BRA] Federal District</v>
      </c>
      <c r="AW31" s="53" t="str">
        <f>C31&amp;A31</f>
        <v>2[BRA] Federal District</v>
      </c>
      <c r="AX31" s="55"/>
      <c r="AY31" s="55"/>
      <c r="AZ31" s="56"/>
      <c r="BA31" s="56"/>
      <c r="BB31" s="56"/>
      <c r="BC31" s="57"/>
      <c r="BD31" s="58" t="s">
        <v>159</v>
      </c>
      <c r="BE31" s="59"/>
      <c r="BF31" s="58"/>
      <c r="BG31" s="58"/>
      <c r="BH31" s="58"/>
      <c r="BI31" s="58"/>
      <c r="BJ31" s="58"/>
      <c r="BK31" s="59"/>
      <c r="BL31" s="58" t="s">
        <v>159</v>
      </c>
      <c r="BM31" s="58" t="s">
        <v>153</v>
      </c>
      <c r="BN31" s="58" t="s">
        <v>155</v>
      </c>
      <c r="BO31" s="58"/>
      <c r="BP31" s="58"/>
      <c r="BQ31" s="58"/>
      <c r="BR31" s="58"/>
      <c r="BS31" s="58"/>
      <c r="BT31" s="58"/>
      <c r="BU31" s="60"/>
      <c r="BV31" s="61"/>
      <c r="BW31" s="61">
        <v>0</v>
      </c>
      <c r="BX31" s="59"/>
      <c r="BY31" s="44" t="s">
        <v>164</v>
      </c>
      <c r="CB31" s="5"/>
      <c r="CC31" s="5"/>
      <c r="CD31" s="62">
        <v>0</v>
      </c>
      <c r="CE31" s="62">
        <v>0</v>
      </c>
      <c r="CF31" s="62" t="e">
        <f>COUNTIF([1]Sheet7!$B$2:'[1]Sheet7'!$B$100,Main!#REF!)</f>
        <v>#REF!</v>
      </c>
      <c r="CG31" s="75" cm="1">
        <f t="array" ref="CG31">SUMPRODUCT(--(LEN(TRIM(BL31:BT31))&gt;0))</f>
        <v>3</v>
      </c>
      <c r="CH31" s="53" t="str">
        <f>IF(CG31=2,"y","n")</f>
        <v>n</v>
      </c>
      <c r="CI31" s="53" t="str">
        <f>IF(CG31=3,"y","n")</f>
        <v>y</v>
      </c>
      <c r="CJ31" s="53" t="str">
        <f>IF(CG31=4,"y","n")</f>
        <v>n</v>
      </c>
      <c r="CK31" s="53" t="str">
        <f>IF(CG31&gt;4,"y","n")</f>
        <v>n</v>
      </c>
      <c r="CL31" s="53" t="str">
        <f>IF(S31=0,"y","n")</f>
        <v>y</v>
      </c>
      <c r="CM31" s="53" t="str">
        <f>IF(S31=2,"y","n")</f>
        <v>n</v>
      </c>
      <c r="CN31" s="53" t="str">
        <f>IF(S31=3,"y","n")</f>
        <v>n</v>
      </c>
      <c r="CO31" s="53" t="str">
        <f>IF(S31&gt;=4,"y","n")</f>
        <v>n</v>
      </c>
      <c r="CP31" s="53" t="str">
        <f>IF(AT31=0,"y","n")</f>
        <v>y</v>
      </c>
      <c r="CQ31" s="53" t="str">
        <f>IF(AT31=1,"y","n")</f>
        <v>n</v>
      </c>
      <c r="CR31" s="53" t="str">
        <f>IF(AT31=2,"y","n")</f>
        <v>n</v>
      </c>
      <c r="CS31" s="53" t="str">
        <f>IF(AT31&gt;=3,"y","n")</f>
        <v>n</v>
      </c>
      <c r="CT31" s="38" t="str">
        <f>CHAR(34)&amp;A31&amp;CHAR(34)</f>
        <v>"[BRA] Federal District"</v>
      </c>
      <c r="CU31" s="63" t="str">
        <f>CHAR(34)&amp;"rgn_"&amp;R31&amp;CHAR(34)</f>
        <v>"rgn_South America"</v>
      </c>
      <c r="CV31" s="44" t="str">
        <f>CHAR(34)&amp;D31&amp;CHAR(34)</f>
        <v>"https://upload.wikimedia.org/wikipedia/commons/thumb/3/3c/Bandeira_do_Distrito_Federal_%28Brasil%29.svg/640px-Bandeira_do_Distrito_Federal_%28Brasil%29.svg.png"</v>
      </c>
      <c r="CW31" s="44" t="str">
        <f>IF(CH31="y",CHAR(34)&amp;CH$1&amp;CHAR(34)&amp;",","")</f>
        <v/>
      </c>
      <c r="CX31" s="44" t="str">
        <f>IF(CI31="y",CHAR(34)&amp;CI$1&amp;CHAR(34)&amp;",","")</f>
        <v>"3Color",</v>
      </c>
      <c r="CY31" s="44" t="str">
        <f>IF(CJ31="y",CHAR(34)&amp;CJ$1&amp;CHAR(34)&amp;",","")</f>
        <v/>
      </c>
      <c r="CZ31" s="44" t="str">
        <f>IF(CK31="y",CHAR(34)&amp;CK$1&amp;CHAR(34)&amp;",","")</f>
        <v/>
      </c>
      <c r="DA31" s="44" t="str">
        <f>IF(Q31&gt;1,CHAR(34)&amp;"words2"&amp;CHAR(34)&amp;",","")</f>
        <v>"words2",</v>
      </c>
      <c r="DB31" s="44" t="str">
        <f>IF(Q31&gt;2,CHAR(34)&amp;"words3"&amp;CHAR(34)&amp;",","")</f>
        <v/>
      </c>
      <c r="DC31" s="44" t="str">
        <f>IF(Q31=2,CHAR(34)&amp;"exact2"&amp;CHAR(34)&amp;",","")</f>
        <v>"exact2",</v>
      </c>
      <c r="DD31" s="44" t="str">
        <f>IF(LEN(CHAR(34)&amp;"lets"&amp;LEN(SUBSTITUTE(SUBSTITUTE(IFERROR(TRIM(SUBSTITUTE(SUBSTITUTE(SUBSTITUTE(IFERROR(TRIM(SUBSTITUTE(A31,MID(A31,FIND("(",A31),FIND(")",A31)-FIND("(",A31)+1),"")),A31),"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",""),"-",""))&amp;CHAR(34)&amp;",")=9,CHAR(34)&amp;"lets"&amp;LEN(SUBSTITUTE(SUBSTITUTE(IFERROR(TRIM(SUBSTITUTE(SUBSTITUTE(SUBSTITUTE(IFERROR(TRIM(SUBSTITUTE(A31,MID(A31,FIND("(",A31),FIND(")",A31)-FIND("(",A31)+1),"")),A31),"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",""),"-",""))&amp;CHAR(34)&amp;",",CHAR(34)&amp;"lets0"&amp;LEN(SUBSTITUTE(SUBSTITUTE(IFERROR(TRIM(SUBSTITUTE(SUBSTITUTE(SUBSTITUTE(IFERROR(TRIM(SUBSTITUTE(A31,MID(A31,FIND("(",A31),FIND(")",A31)-FIND("(",A31)+1),"")),A31),"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f>
        <v>"lets15",</v>
      </c>
      <c r="DE31" s="44" t="str">
        <f>IFERROR(CHAR(34)&amp;"start"&amp;LEFT(TRIM(SUBSTITUTE(SUBSTITUTE(TRIM(SUBSTITUTE(SUBSTITUTE(A31, MID(A31, FIND("[", A31), FIND("]", A31) - FIND("[", A31) + 1), ""), "  ", " ")), MID(TRIM(SUBSTITUTE(SUBSTITUTE(A31, MID(A31, FIND("[", A31), FIND("]", A31) - FIND("[", A31) + 1), ""), "  ", " ")), FIND("[", TRIM(SUBSTITUTE(SUBSTITUTE(A31, MID(A31, FIND("[", A31), FIND("]", A31) - FIND("[", A31) + 1), ""), "  ", " "))), FIND("]", TRIM(SUBSTITUTE(SUBSTITUTE(A31, MID(A31, FIND("[", A31), FIND("]", A31) - FIND("[", A31) + 1), ""), "  ", " "))) - FIND("[", TRIM(SUBSTITUTE(SUBSTITUTE(A31, MID(A31, FIND("[", A31), FIND("]", A31) - FIND("[", A31) + 1), ""), "  ", " "))) + 1), ""), "  ", " ")),1)&amp;CHAR(34)&amp;",",CHAR(34)&amp;"start"&amp;IFERROR(LEFT(SUBSTITUTE(A31,"["&amp;MID(A31,FIND("[",A31)+1,FIND("]",A31)-FIND("[",A31)-1)&amp;"] ",""),1),LEFT(A31,1))&amp;CHAR(34)&amp;",")</f>
        <v>"startF",</v>
      </c>
      <c r="DF31" s="44" t="str">
        <f>IFERROR(IF(SEARCH("tan",A31)&gt;0,CHAR(34)&amp;"withtn"&amp;CHAR(34)&amp;",",""),"")</f>
        <v/>
      </c>
      <c r="DG31" s="44" t="str">
        <f>IFERROR(IF(SEARCH("q",A31)&gt;0,CHAR(34)&amp;"with_q"&amp;CHAR(34)&amp;",",""),"")</f>
        <v/>
      </c>
      <c r="DH31" s="44" t="str">
        <f>IFERROR(IF(SEARCH("v",A31)&gt;0,CHAR(34)&amp;"with_v"&amp;CHAR(34)&amp;",",""),"")</f>
        <v/>
      </c>
      <c r="DI31" s="44" t="str">
        <f>IFERROR(IF(SEARCH("w",A31)&gt;0,CHAR(34)&amp;"with_w"&amp;CHAR(34)&amp;",",""),"")</f>
        <v/>
      </c>
      <c r="DJ31" s="44" t="str">
        <f>IFERROR(IF(SEARCH("y",A31)&gt;0,CHAR(34)&amp;"with_y"&amp;CHAR(34)&amp;",",""),"")</f>
        <v/>
      </c>
      <c r="DK31" s="44" t="str">
        <f>IFERROR(IF(SEARCH("z",A31)&gt;0,CHAR(34)&amp;"with_z"&amp;CHAR(34)&amp;",",""),"")</f>
        <v/>
      </c>
      <c r="DL31" s="44" t="str">
        <f>IF(CG31=2, CHAR(34) &amp; _xlfn.TEXTJOIN("", TRUE, _xlfn._xlws.SORT(HP31:HX31)) &amp; CHAR(34) &amp; ",", "")</f>
        <v/>
      </c>
      <c r="DM31" s="44" t="str" cm="1">
        <f t="array" ref="DM31">IF(CG31=3,CHAR(34) &amp; _xlfn.TEXTJOIN("", TRUE, RIGHT(HP31:HX31, 2)) &amp; CHAR(34) &amp; ",", "")</f>
        <v>"REELHI",</v>
      </c>
      <c r="DN31" s="44" t="str">
        <f>IF(AND(ISNUMBER(SEARCH("18", O31)), ISERROR(SEARCH("1918", O31)), ISERROR(SEARCH("2018", O31))), CHAR(34) &amp; "year18" &amp; CHAR(34) &amp; ",", "")</f>
        <v/>
      </c>
      <c r="DO31" s="44" t="str">
        <f>IF(AND(ISNUMBER(SEARCH("19", O31)), ISERROR(SEARCH("1819", O31)),  ISERROR(SEARCH("1219", O31)),ISERROR(SEARCH("1119", O31)),ISERROR(SEARCH("1190", O31)),ISERROR(SEARCH("2019", O31))), CHAR(34) &amp; "year19" &amp; CHAR(34) &amp; ",", "")</f>
        <v>"year19",</v>
      </c>
      <c r="DP31" s="5" t="str">
        <f>IF(AND(ISNUMBER(SEARCH("20", O31)), ISERROR(SEARCH("1920", O31))), CHAR(34)&amp;"year00"&amp;CHAR(34)&amp;",", "")</f>
        <v/>
      </c>
      <c r="DQ31" s="5" t="str">
        <f>IF(CC31="y",CHAR(34)&amp;"soviet"&amp;CHAR(34)&amp;",","")</f>
        <v/>
      </c>
      <c r="DR31" s="5" t="str">
        <f>IF(BY31="y",CHAR(34)&amp;"dgband"&amp;CHAR(34)&amp;",","")</f>
        <v/>
      </c>
      <c r="DS31" s="5" t="str">
        <f>IF(W31="y",IF(AND(V31="n",BY31&lt;&gt;"y"),CHAR(34)&amp;"allver"&amp;CHAR(34)&amp;",",""),"")</f>
        <v/>
      </c>
      <c r="DT31" s="5" t="str">
        <f>IF(V31="y",IF(AND(W31="n",BY31&lt;&gt;"y"),CHAR(34)&amp;"allhor"&amp;CHAR(34)&amp;",",""),"")</f>
        <v/>
      </c>
      <c r="DU31" s="5" t="str">
        <f>IF(BY31="y",IF(AND(W31="n",V31="n"),CHAR(34)&amp;"alldia"&amp;CHAR(34)&amp;",",""),"")</f>
        <v/>
      </c>
      <c r="DV31" s="44" t="str">
        <f>IF(IA31&lt;&gt;"",(IF(IA31="y",CHAR(34)&amp;"largec"&amp;CHAR(34)&amp;",",CHAR(34)&amp;"smallc"&amp;CHAR(34)&amp;",")),"")</f>
        <v/>
      </c>
      <c r="DW31" s="44" t="str">
        <f>IF(CL31="y",CHAR(34)&amp;CL$1&amp;CHAR(34)&amp;",","")</f>
        <v>"NoBand",</v>
      </c>
      <c r="DX31" s="44" t="str">
        <f>IF(CM31="y",CHAR(34)&amp;CM$1&amp;CHAR(34)&amp;",","")</f>
        <v/>
      </c>
      <c r="DY31" s="44" t="str">
        <f>IF(CN31="y",CHAR(34)&amp;CN$1&amp;CHAR(34)&amp;",","")</f>
        <v/>
      </c>
      <c r="DZ31" s="44" t="str">
        <f>IF(CO31="y",CHAR(34)&amp;CO$1&amp;CHAR(34)&amp;",","")</f>
        <v/>
      </c>
      <c r="EA31" s="44" t="str">
        <f>IF(T31="y",CHAR(34)&amp;T$1&amp;CHAR(34)&amp;",","")</f>
        <v>"Diagon",</v>
      </c>
      <c r="EB31" s="44" t="str">
        <f>IF(U31="y",CHAR(34)&amp;U$1&amp;CHAR(34)&amp;",","")</f>
        <v/>
      </c>
      <c r="EC31" s="44" t="str">
        <f>IF(V31="y",CHAR(34)&amp;V$1&amp;CHAR(34)&amp;",","")</f>
        <v/>
      </c>
      <c r="ED31" s="44" t="str">
        <f>IF(W31="y",CHAR(34)&amp;W$1&amp;CHAR(34)&amp;",","")</f>
        <v/>
      </c>
      <c r="EE31" s="44" t="str">
        <f>IF(X31="y",CHAR(34)&amp;X$1&amp;CHAR(34)&amp;",","")</f>
        <v/>
      </c>
      <c r="EF31" s="44" t="str">
        <f>IF(AND(Y31&lt;&gt;"n",Y31&lt;&gt;""),CHAR(34)&amp;Y$1&amp;CHAR(34)&amp;",","")</f>
        <v/>
      </c>
      <c r="EG31" s="44" t="str">
        <f>IF(Z31="y",CHAR(34)&amp;Z$1&amp;CHAR(34)&amp;",","")</f>
        <v/>
      </c>
      <c r="EH31" s="44" t="str">
        <f>IF(AA31="y",CHAR(34)&amp;AA$1&amp;CHAR(34)&amp;",","")</f>
        <v/>
      </c>
      <c r="EI31" s="44" t="str">
        <f>IF(AB31="y",CHAR(34)&amp;AB$1&amp;CHAR(34)&amp;",","")</f>
        <v/>
      </c>
      <c r="EJ31" s="44" t="str">
        <f>IF(AC31="y",CHAR(34)&amp;AC$1&amp;CHAR(34)&amp;",","")</f>
        <v/>
      </c>
      <c r="EK31" s="44" t="str">
        <f>IF(AD31="y",CHAR(34)&amp;AD$1&amp;CHAR(34)&amp;",","")</f>
        <v/>
      </c>
      <c r="EL31" s="44" t="str">
        <f>IF(AE31="y",CHAR(34)&amp;AE$1&amp;CHAR(34)&amp;",","")</f>
        <v/>
      </c>
      <c r="EM31" s="44" t="str">
        <f>IF(AF31="y",CHAR(34)&amp;AF$1&amp;CHAR(34)&amp;",","")</f>
        <v/>
      </c>
      <c r="EN31" s="44" t="str">
        <f>IF(AG31="y",CHAR(34)&amp;AG$1&amp;CHAR(34)&amp;",","")</f>
        <v/>
      </c>
      <c r="EO31" s="44" t="str">
        <f>IF(AH31="y",CHAR(34)&amp;AH$1&amp;CHAR(34)&amp;",","")</f>
        <v>"Center",</v>
      </c>
      <c r="EP31" s="44" t="str">
        <f>IF(AI31="y",CHAR(34)&amp;AI$1&amp;CHAR(34)&amp;",","")</f>
        <v/>
      </c>
      <c r="EQ31" s="44" t="str">
        <f>IF(AJ31="y",CHAR(34)&amp;AJ$1&amp;CHAR(34)&amp;",","")</f>
        <v/>
      </c>
      <c r="ER31" s="44" t="str">
        <f>IF(AK31="y",CHAR(34)&amp;AK$1&amp;CHAR(34)&amp;",","")</f>
        <v/>
      </c>
      <c r="ES31" s="44" t="str">
        <f>IF(AL31="y",CHAR(34)&amp;AL$1&amp;CHAR(34)&amp;",","")</f>
        <v/>
      </c>
      <c r="ET31" s="44" t="str">
        <f>IF(AM31="y",CHAR(34)&amp;AM$1&amp;CHAR(34)&amp;",","")</f>
        <v/>
      </c>
      <c r="EU31" s="44" t="str">
        <f>IF(AN31="y",CHAR(34)&amp;AN$1&amp;CHAR(34)&amp;",","")</f>
        <v/>
      </c>
      <c r="EV31" s="44" t="str">
        <f>IF(AO31="y",CHAR(34)&amp;AO$1&amp;CHAR(34)&amp;",","")</f>
        <v/>
      </c>
      <c r="EW31" s="44" t="str">
        <f>IF(AP31="y",CHAR(34)&amp;AP$1&amp;CHAR(34)&amp;",","")</f>
        <v/>
      </c>
      <c r="EX31" s="44" t="str">
        <f>IF(AQ31="y",CHAR(34)&amp;AQ$1&amp;CHAR(34)&amp;",","")</f>
        <v/>
      </c>
      <c r="EY31" s="44" t="str">
        <f>IF(AR31="y",CHAR(34)&amp;AR$1&amp;CHAR(34)&amp;",","")</f>
        <v>"Rotate",</v>
      </c>
      <c r="EZ31" s="44" t="str">
        <f>IF(AS31="y",CHAR(34)&amp;AS$1&amp;CHAR(34)&amp;",","")</f>
        <v/>
      </c>
      <c r="FA31" s="44" t="str">
        <f>IF(AT31&gt;0,CHAR(34)&amp;"sta"&amp;AZ31&amp;CHAR(34)&amp;",","")</f>
        <v/>
      </c>
      <c r="FB31" s="44" t="str">
        <f>IF(AND(AT31&gt;0,BA31&lt;&gt;""),CHAR(34)&amp;"sta"&amp;BA31&amp;CHAR(34)&amp;",","")</f>
        <v/>
      </c>
      <c r="FC31" s="44" t="str">
        <f>IF(AND(AT31&gt;0,BB31&lt;&gt;""),CHAR(34)&amp;"sta"&amp;BB31&amp;CHAR(34)&amp;",","")</f>
        <v/>
      </c>
      <c r="FD31" s="44" t="str">
        <f>IF(BV31="n",CHAR(34)&amp;"tcWHYE"&amp;CHAR(34)&amp;",",IF(BV31="y",CHAR(34)&amp;FD$1&amp;CHAR(34)&amp;",",""))</f>
        <v/>
      </c>
      <c r="FE31" s="44" t="str">
        <f>IF(COUNTIF(BL31:BT31,"BLU")=0,CHAR(34)&amp;"NO_BLU"&amp;CHAR(34)&amp;",", "")</f>
        <v>"NO_BLU",</v>
      </c>
      <c r="FF31" s="44" t="str">
        <f>IF(COUNTIF(BL31:BT31,"WHI")=0,CHAR(34)&amp;"NO_WHI"&amp;CHAR(34)&amp;",", "")</f>
        <v/>
      </c>
      <c r="FG31" s="44" t="str">
        <f>IF(COUNTIF(BL31:BT31,"RED")=0,CHAR(34)&amp;"NO_RED"&amp;CHAR(34)&amp;",", "")</f>
        <v>"NO_RED",</v>
      </c>
      <c r="FH31" s="44" t="str">
        <f>IF(COUNTIF(BL31:BS31,"GRE")=0,CHAR(34)&amp;"NO_GRE"&amp;CHAR(34)&amp;",", "")</f>
        <v/>
      </c>
      <c r="FI31" s="44" t="str">
        <f>IF(COUNTIF(BL31:BT31,"YEL")=0,CHAR(34)&amp;"NO_YEL"&amp;CHAR(34)&amp;",", "")</f>
        <v/>
      </c>
      <c r="FJ31" s="44" t="str">
        <f>IF(COUNTIF(BL31:BT31,"BLA")=0,CHAR(34)&amp;"NO_BLA"&amp;CHAR(34)&amp;",", "")</f>
        <v>"NO_BLA",</v>
      </c>
      <c r="FK31" s="44" t="str">
        <f>IF(AND(FH31&lt;&gt;"",FF31&lt;&gt;""),CHAR(34)&amp;"WHGRNO"&amp;CHAR(34)&amp;",","")</f>
        <v/>
      </c>
      <c r="FL31" s="44" t="str">
        <f>IF(AND(FI31&lt;&gt;"",FF31&lt;&gt;""),CHAR(34)&amp;"WHYENO"&amp;CHAR(34)&amp;",","")</f>
        <v/>
      </c>
      <c r="FM31" s="44" t="str">
        <f>IF(AND(FJ31&lt;&gt;"",FF31&lt;&gt;""),CHAR(34)&amp;"BAWHNO"&amp;CHAR(34)&amp;",","")</f>
        <v/>
      </c>
      <c r="FN31" s="44" t="str">
        <f>IF(AND(FE31&lt;&gt;"",FF31&lt;&gt;""),CHAR(34)&amp;"BLWHNO"&amp;CHAR(34)&amp;",","")</f>
        <v/>
      </c>
      <c r="FO31" s="44" t="str">
        <f>IF(AND(FE31&lt;&gt;"",FG31&lt;&gt;""),CHAR(34)&amp;"BLRENO"&amp;CHAR(34)&amp;",","")</f>
        <v>"BLRENO",</v>
      </c>
      <c r="FP31" s="44" t="str">
        <f>IF(AND(FF31&lt;&gt;"",FF31&lt;&gt;""),CHAR(34)&amp;"WHRENO"&amp;CHAR(34)&amp;",","")</f>
        <v/>
      </c>
      <c r="FQ31" s="44" t="str">
        <f>IF(LEN(BF31)=3,CHAR(34)&amp;"001"&amp;BF31&amp;CHAR(34)&amp;",","")</f>
        <v/>
      </c>
      <c r="FR31" s="44" t="str">
        <f>IF(LEN(BG31)=3,CHAR(34)&amp;"002"&amp;BG31&amp;CHAR(34)&amp;",","")</f>
        <v/>
      </c>
      <c r="FS31" s="44" t="str">
        <f>IF(LEN(BH31)=3,CHAR(34)&amp;"003"&amp;BH31&amp;CHAR(34)&amp;",","")</f>
        <v/>
      </c>
      <c r="FT31" s="44" t="str">
        <f>CHAR(34)&amp;"myr"&amp;BD31&amp;CHAR(34)&amp;","</f>
        <v>"myrWHI",</v>
      </c>
      <c r="FU31" s="44" t="str">
        <f>IF(AY31="y",CHAR(34)&amp;"island"&amp;CHAR(34)&amp;",","")</f>
        <v/>
      </c>
      <c r="FV31" s="44" t="str">
        <f>IF(BZ31="y",CHAR(34)&amp;"landlo"&amp;CHAR(34)&amp;",","")</f>
        <v/>
      </c>
      <c r="FW31" s="44" t="str">
        <f>IF(CA31="y",CHAR(34)&amp;"eunion"&amp;CHAR(34)&amp;",","")</f>
        <v/>
      </c>
      <c r="FX31" s="44" t="str">
        <f>SUBSTITUTE(IFERROR(SEARCH("[",A31),IFERROR(IF(AND(CA31&lt;&gt;"y",SEARCH("Europe",R31)&gt;0),CHAR(34)&amp;"noeuni"&amp;CHAR(34)&amp;",",""),"")),"1","")</f>
        <v/>
      </c>
      <c r="FY31" s="44" t="str">
        <f>IFERROR(IF(SEARCH("Arabic",CB31)&gt;0,CHAR(34)&amp;"arabic"&amp;CHAR(34)&amp;",",""),"")</f>
        <v/>
      </c>
      <c r="FZ31" s="44" t="str">
        <f>IFERROR(IF(SEARCH("English",CB31)&gt;0,CHAR(34)&amp;"englis"&amp;CHAR(34)&amp;",",""),"")</f>
        <v/>
      </c>
      <c r="GA31" s="44" t="str">
        <f>IFERROR(IF(SEARCH("French",CB31)&gt;0,CHAR(34)&amp;"french"&amp;CHAR(34)&amp;",",""),"")</f>
        <v/>
      </c>
      <c r="GB31" s="44" t="str">
        <f>IFERROR(IF(SEARCH("Spanish",CB31)&gt;0,CHAR(34)&amp;"spanis"&amp;CHAR(34)&amp;",",""),"")</f>
        <v/>
      </c>
      <c r="GC31" s="44" t="str">
        <f>IFERROR(IF(SEARCH("Portuguese",CB31)&gt;0,CHAR(34)&amp;"portug"&amp;CHAR(34)&amp;",",""),"")</f>
        <v/>
      </c>
      <c r="GD31" s="44" t="str">
        <f>IFERROR(IF(SEARCH("German",CB31)&gt;0,CHAR(34)&amp;"german"&amp;CHAR(34)&amp;",",""),"")</f>
        <v/>
      </c>
      <c r="GE31" s="44" t="str">
        <f>IFERROR(IF(SEARCH("Dutch",CB31)&gt;0,CHAR(34)&amp;"dutchs"&amp;CHAR(34)&amp;",",""),"")</f>
        <v/>
      </c>
      <c r="GF31" s="44" t="str">
        <f>IFERROR(IF(SEARCH("Historical",AU31)&gt;0,CHAR(34)&amp;"histor"&amp;CHAR(34)&amp;",",""),"")</f>
        <v/>
      </c>
      <c r="GG31" s="44" t="str">
        <f>IF(BU31="y",CHAR(34)&amp;"unjack"&amp;CHAR(34)&amp;",","")</f>
        <v/>
      </c>
      <c r="GH31" s="44" t="str">
        <f>IF(CD31=1,CHAR(34)&amp;"southc"&amp;CHAR(34)&amp;",","")</f>
        <v/>
      </c>
      <c r="GI31" s="44" t="str">
        <f>IF(CE31=1,CHAR(34)&amp;"hasmap"&amp;CHAR(34)&amp;",","")</f>
        <v/>
      </c>
      <c r="GJ31" s="44" t="str">
        <f>IF(CP31="y",CHAR(34)&amp;CP$1&amp;CHAR(34)&amp;",","")</f>
        <v>"NoStar",</v>
      </c>
      <c r="GK31" s="44" t="str">
        <f>IF(GJ31="",CHAR(34)&amp;"HasSta"&amp;CHAR(34)&amp;",","")</f>
        <v/>
      </c>
      <c r="GL31" s="44" t="str">
        <f>IF(CQ31="y",CHAR(34)&amp;CQ$1&amp;CHAR(34)&amp;",","")</f>
        <v/>
      </c>
      <c r="GM31" s="44" t="str">
        <f>IF(CR31="y",CHAR(34)&amp;CR$1&amp;CHAR(34)&amp;",","")</f>
        <v/>
      </c>
      <c r="GN31" s="44" t="str">
        <f>IF(CS31="y",CHAR(34)&amp;CS$1&amp;CHAR(34)&amp;",","")</f>
        <v/>
      </c>
      <c r="GP31" s="44" t="str">
        <f>CHAR(34)&amp;AU31&amp;CHAR(34)</f>
        <v>"State"</v>
      </c>
      <c r="GS31" s="44" t="str">
        <f>SUBSTITUTE("["&amp;_xlfn.CONCAT(CW31:GN31)&amp;"]",",]","]")</f>
        <v>["3Color","words2","exact2","lets15","startF","REELHI","year19","NoBand","Diagon","Center","Rotate","NO_BLU","NO_RED","NO_BLA","BLRENO","myrWHI","NoStar"]</v>
      </c>
      <c r="GT31" s="44" t="str">
        <f>IF(BL31&lt;&gt;"",CHAR(34)&amp;"cl_"&amp;BL31&amp;CHAR(34)&amp;",","")</f>
        <v>"cl_WHI",</v>
      </c>
      <c r="GU31" s="44" t="str">
        <f>IF(BM31&lt;&gt;"",CHAR(34)&amp;"cl_"&amp;BM31&amp;CHAR(34)&amp;",","")</f>
        <v>"cl_GRE",</v>
      </c>
      <c r="GV31" s="44" t="str">
        <f>IF(BN31&lt;&gt;"",CHAR(34)&amp;"cl_"&amp;BN31&amp;CHAR(34)&amp;",","")</f>
        <v>"cl_YEL",</v>
      </c>
      <c r="GW31" s="44" t="str">
        <f>IF(BO31&lt;&gt;"",CHAR(34)&amp;"cl_"&amp;BO31&amp;CHAR(34)&amp;",","")</f>
        <v/>
      </c>
      <c r="GX31" s="44" t="str">
        <f>IF(BP31&lt;&gt;"",CHAR(34)&amp;"cl_"&amp;BP31&amp;CHAR(34)&amp;",","")</f>
        <v/>
      </c>
      <c r="GY31" s="44" t="str">
        <f>IF(BQ31&lt;&gt;"",CHAR(34)&amp;"cl_"&amp;BQ31&amp;CHAR(34)&amp;",","")</f>
        <v/>
      </c>
      <c r="GZ31" s="44" t="str">
        <f>IF(BR31&lt;&gt;"",CHAR(34)&amp;"cl_"&amp;BR31&amp;CHAR(34)&amp;",","")</f>
        <v/>
      </c>
      <c r="HA31" s="44" t="str">
        <f>IF(BS31&lt;&gt;"",CHAR(34)&amp;"cl_"&amp;BS31&amp;CHAR(34)&amp;",","")</f>
        <v/>
      </c>
      <c r="HB31" s="44" t="str">
        <f>IF(BT31&lt;&gt;"",CHAR(34)&amp;"cl_"&amp;BT31&amp;CHAR(34)&amp;",","")</f>
        <v/>
      </c>
      <c r="HC31" s="44" t="str">
        <f>SUBSTITUTE("["&amp;_xlfn.CONCAT(GT31:HB31)&amp;"]",",]","]")</f>
        <v>["cl_WHI","cl_GRE","cl_YEL"]</v>
      </c>
      <c r="HE31" s="64"/>
      <c r="HF31" s="65" t="str">
        <f>"{couname:"&amp;CT31&amp;(IF(HK31&lt;&gt;"",",subtype:"&amp;CHAR(34)&amp;HK31&amp;CHAR(34),""))&amp;",year:"&amp;HJ31&amp;",region:"&amp;CU31&amp;",Colors:"&amp;HC31&amp;",Items:"&amp;GS31&amp;",Flag:"&amp;CV31&amp;",HDFlag:"&amp;CHAR(34)&amp;E31&amp;CHAR(34)&amp;",type:"&amp;GP31&amp;", describe: "&amp;HH31&amp;", isnew:"&amp;CHAR(34)&amp;F31&amp;CHAR(34)&amp;", links: "&amp;HL31&amp;"},"</f>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links: "https://en.wikipedia.org/wiki/Flag_of_the_Federal_District_(Brazil)"},</v>
      </c>
      <c r="HG31" s="66" t="str">
        <f>"{couname:"&amp;CT31&amp;(IF(HK31&lt;&gt;"",",subtype:"&amp;CHAR(34)&amp;HK31&amp;CHAR(34),""))&amp;",year:"&amp;HJ31&amp;",region:"&amp;CU31&amp;",Colors:"&amp;HC31&amp;",Items:"&amp;GS31&amp;",Flag:"&amp;CV31&amp;",HDFlag:"&amp;CHAR(34)&amp;E31&amp;CHAR(34)&amp;",type:"&amp;GP31&amp;", describe: "&amp;HI31&amp;", links: "&amp;HL31&amp;"},"</f>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links: "https://en.wikipedia.org/wiki/Flag_of_the_Federal_District_(Brazil)"},</v>
      </c>
      <c r="HH31" s="44" t="str">
        <f>IF(P31&lt;&gt;"",CHAR(34)&amp;"\n"&amp;P31&amp;CHAR(34),CHAR(34)&amp;CHAR(34))</f>
        <v>"\nThe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v>
      </c>
      <c r="HI31" s="44" t="str">
        <f>IF(J31=0,CHAR(34)&amp;CHAR(34),HH31)</f>
        <v>"\nThe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v>
      </c>
      <c r="HJ31" s="44" t="str">
        <f>CHAR(34)&amp;O31&amp;CHAR(34)</f>
        <v>"1969 "</v>
      </c>
      <c r="HL31" s="44" t="str">
        <f>CHAR(34)&amp;I31&amp;CHAR(34)</f>
        <v>"https://en.wikipedia.org/wiki/Flag_of_the_Federal_District_(Brazil)"</v>
      </c>
      <c r="HM31" s="65"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"&amp;HH31&amp;", "&amp;CHAR(34)&amp;"isnew"&amp;CHAR(34)&amp;": "&amp;CHAR(34)&amp;F31&amp;CHAR(34)&amp;", "&amp;CHAR(34)&amp;"links"&amp;CHAR(34)&amp;": "&amp;HL31&amp;"},"</f>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 "links": "https://en.wikipedia.org/wiki/Flag_of_the_Federal_District_(Brazil)"},</v>
      </c>
      <c r="HN31" s="67"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"&amp;HI31&amp;", "&amp;CHAR(34)&amp;"isnew"&amp;CHAR(34)&amp;": "&amp;CHAR(34)&amp;F31&amp;CHAR(34)&amp;", "&amp;CHAR(34)&amp;"links"&amp;CHAR(34)&amp;": "&amp;HL31&amp;"},"</f>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 "links": "https://en.wikipedia.org/wiki/Flag_of_the_Federal_District_(Brazil)"},</v>
      </c>
      <c r="HO31" s="71"/>
      <c r="HP31" s="44" t="str" cm="1">
        <f t="array" ref="HP31">IF(_xlfn.TEXTJOIN(", ", TRUE, IF(ISNUMBER(SEARCH("BLA", BL31:BT31)), COLUMN(BL31:BT31) - COLUMN(BL31) + 1, ""))&lt;&gt;"","BLA","")</f>
        <v/>
      </c>
      <c r="HQ31" s="44" t="str" cm="1">
        <f t="array" ref="HQ31">IF(_xlfn.TEXTJOIN(", ", TRUE, IF(ISNUMBER(SEARCH("BLU", BL31:BT31)), COLUMN(BL31:BT31) - COLUMN(BL31) + 1, ""))&lt;&gt;"","BLU","")</f>
        <v/>
      </c>
      <c r="HR31" s="44" t="str" cm="1">
        <f t="array" ref="HR31">IF(_xlfn.TEXTJOIN(", ", TRUE, IF(ISNUMBER(SEARCH("GRE", BL31:BT31)), COLUMN(BL31:BT31) - COLUMN(BL31) + 1, ""))&lt;&gt;"","GRE","")</f>
        <v>GRE</v>
      </c>
      <c r="HS31" s="44" t="str" cm="1">
        <f t="array" ref="HS31">IF(_xlfn.TEXTJOIN(", ", TRUE, IF(ISNUMBER(SEARCH("RED", BL31:BT31)), COLUMN(BL31:BT31) - COLUMN(BL31) + 1, ""))&lt;&gt;"","RED","")</f>
        <v/>
      </c>
      <c r="HT31" s="44" t="str" cm="1">
        <f t="array" ref="HT31">IF(_xlfn.TEXTJOIN(", ", TRUE, IF(ISNUMBER(SEARCH("YEL", BL31:BT31)), COLUMN(BL31:BT31) - COLUMN(BL31) + 1, ""))&lt;&gt;"","YEL","")</f>
        <v>YEL</v>
      </c>
      <c r="HU31" s="44" t="str" cm="1">
        <f t="array" ref="HU31">IF(_xlfn.TEXTJOIN(", ", TRUE, IF(ISNUMBER(SEARCH("ORA", BL31:BT31)), COLUMN(BL31:BT31) - COLUMN(BL31) + 1, ""))&lt;&gt;"","ORA","")</f>
        <v/>
      </c>
      <c r="HV31" s="44" t="str" cm="1">
        <f t="array" ref="HV31">IF(_xlfn.TEXTJOIN(", ", TRUE, IF(ISNUMBER(SEARCH("BRO", BL31:BT31)), COLUMN(BL31:BT31) - COLUMN(BL31) + 1, ""))&lt;&gt;"","BRO","")</f>
        <v/>
      </c>
      <c r="HW31" s="44" t="str" cm="1">
        <f t="array" ref="HW31">IF(_xlfn.TEXTJOIN(", ", TRUE, IF(ISNUMBER(SEARCH("PUR", BL31:BT31)), COLUMN(BL31:BT31) - COLUMN(BL31) + 1, ""))&lt;&gt;"","PUR","")</f>
        <v/>
      </c>
      <c r="HX31" s="44" t="str" cm="1">
        <f t="array" ref="HX31">IF(_xlfn.TEXTJOIN(", ", TRUE, IF(ISNUMBER(SEARCH("WHI", BL31:BT31)), COLUMN(BL31:BT31) - COLUMN(BL31) + 1, ""))&lt;&gt;"","WHI","")</f>
        <v>WHI</v>
      </c>
      <c r="HY31" s="72"/>
      <c r="HZ31" s="72"/>
      <c r="IA31" s="5"/>
      <c r="IB31" s="5"/>
      <c r="IC31" s="68"/>
      <c r="ID31" s="68"/>
      <c r="IE31" s="68"/>
      <c r="IF31" s="68"/>
      <c r="IG31" s="68"/>
      <c r="IH31" s="68"/>
      <c r="II31" s="68"/>
      <c r="IJ31" s="68"/>
      <c r="IK31" s="68"/>
      <c r="IL31" s="44">
        <f>SUM(IC31:IK31)</f>
        <v>0</v>
      </c>
      <c r="IM31" s="42">
        <f>COUNTIF(IC31:IK31,"&gt;0")-CG31</f>
        <v>-3</v>
      </c>
      <c r="IN31" s="69" t="str">
        <f>"http://mkweb.bcgsc.ca/color-summarizer/?url="&amp;D31&amp;"&amp;precision=low&amp;num_clusters="&amp;CG31&amp;"&amp;text=1"</f>
        <v>http://mkweb.bcgsc.ca/color-summarizer/?url=https://upload.wikimedia.org/wikipedia/commons/thumb/3/3c/Bandeira_do_Distrito_Federal_%28Brasil%29.svg/640px-Bandeira_do_Distrito_Federal_%28Brasil%29.svg.png&amp;precision=low&amp;num_clusters=3&amp;text=1</v>
      </c>
      <c r="IO31" s="44" t="str">
        <f>IF(HP31&lt;&gt;"",CHAR(34)&amp;"black"&amp;CHAR(34),"")</f>
        <v/>
      </c>
      <c r="IP31" s="44" t="str">
        <f>IF(HQ31&lt;&gt;"",CHAR(34)&amp;"blue"&amp;CHAR(34),"")</f>
        <v/>
      </c>
      <c r="IQ31" s="44" t="str">
        <f>IF(HR31&lt;&gt;"",CHAR(34)&amp;"green"&amp;CHAR(34),"")</f>
        <v>"green"</v>
      </c>
      <c r="IR31" s="44" t="str">
        <f>IF(HS31&lt;&gt;"",CHAR(34)&amp;"red"&amp;CHAR(34),"")</f>
        <v/>
      </c>
      <c r="IS31" s="44" t="str">
        <f>IF(HT31&lt;&gt;"",CHAR(34)&amp;"yellow"&amp;CHAR(34),"")</f>
        <v>"yellow"</v>
      </c>
      <c r="IT31" s="44" t="str">
        <f>IF(HU31&lt;&gt;"",CHAR(34)&amp;"orange"&amp;CHAR(34),"")</f>
        <v/>
      </c>
      <c r="IU31" s="44" t="str">
        <f>IF(HV31&lt;&gt;"",CHAR(34)&amp;"brown"&amp;CHAR(34),"")</f>
        <v/>
      </c>
      <c r="IV31" s="44" t="str">
        <f>IF(HW31&lt;&gt;"",CHAR(34)&amp;"purple"&amp;CHAR(34),"")</f>
        <v/>
      </c>
      <c r="IW31" s="44" t="str">
        <f>IF(HX31&lt;&gt;"",CHAR(34)&amp;"white"&amp;CHAR(34),"")</f>
        <v>"white"</v>
      </c>
      <c r="IX31" s="44" t="str">
        <f>"{"&amp;CHAR(34)&amp;"url"&amp;CHAR(34)&amp;":"&amp;CHAR(34)&amp;IN31&amp;CHAR(34)&amp;","&amp;CHAR(34)&amp;"name"&amp;CHAR(34)&amp;":"&amp;CHAR(34)&amp;A31&amp;CHAR(34)&amp;"},"</f>
        <v>{"url":"http://mkweb.bcgsc.ca/color-summarizer/?url=https://upload.wikimedia.org/wikipedia/commons/thumb/3/3c/Bandeira_do_Distrito_Federal_%28Brasil%29.svg/640px-Bandeira_do_Distrito_Federal_%28Brasil%29.svg.png&amp;precision=low&amp;num_clusters=3&amp;text=1","name":"[BRA] Federal District"},</v>
      </c>
      <c r="IY31" s="44">
        <v>334</v>
      </c>
    </row>
    <row r="32" spans="1:259" s="44" customFormat="1" ht="38.4" customHeight="1" thickBot="1" x14ac:dyDescent="0.35">
      <c r="A32" s="38" t="s">
        <v>357</v>
      </c>
      <c r="B32" s="83"/>
      <c r="C32" s="39">
        <v>2</v>
      </c>
      <c r="D32" s="70" t="s">
        <v>358</v>
      </c>
      <c r="E32" s="40" t="s">
        <v>359</v>
      </c>
      <c r="F32" s="41" t="s">
        <v>163</v>
      </c>
      <c r="G32" s="42">
        <f>COUNTIF($A$1:$A$8405,A32)</f>
        <v>1</v>
      </c>
      <c r="H32" s="43"/>
      <c r="I32" s="59" t="s">
        <v>360</v>
      </c>
      <c r="J32" s="44" t="str">
        <f>""</f>
        <v/>
      </c>
      <c r="K32" s="45"/>
      <c r="L32" s="46"/>
      <c r="M32" s="46"/>
      <c r="N32" s="47"/>
      <c r="O32" s="74" t="s">
        <v>361</v>
      </c>
      <c r="P32" s="48" t="s">
        <v>362</v>
      </c>
      <c r="Q32" s="73">
        <v>1</v>
      </c>
      <c r="R32" s="49" t="s">
        <v>177</v>
      </c>
      <c r="S32" s="50">
        <v>8</v>
      </c>
      <c r="T32" s="51" t="s">
        <v>164</v>
      </c>
      <c r="U32" s="52" t="s">
        <v>164</v>
      </c>
      <c r="V32" s="52" t="s">
        <v>165</v>
      </c>
      <c r="W32" s="52" t="s">
        <v>164</v>
      </c>
      <c r="X32" s="52" t="s">
        <v>164</v>
      </c>
      <c r="Y32" s="52" t="s">
        <v>164</v>
      </c>
      <c r="Z32" s="52" t="s">
        <v>164</v>
      </c>
      <c r="AA32" s="52" t="s">
        <v>164</v>
      </c>
      <c r="AB32" s="52" t="s">
        <v>164</v>
      </c>
      <c r="AC32" s="52" t="s">
        <v>164</v>
      </c>
      <c r="AD32" s="52" t="s">
        <v>164</v>
      </c>
      <c r="AE32" s="52" t="s">
        <v>164</v>
      </c>
      <c r="AF32" s="53" t="s">
        <v>164</v>
      </c>
      <c r="AG32" s="53" t="s">
        <v>164</v>
      </c>
      <c r="AH32" s="53" t="s">
        <v>164</v>
      </c>
      <c r="AI32" s="53" t="s">
        <v>165</v>
      </c>
      <c r="AJ32" s="53" t="s">
        <v>164</v>
      </c>
      <c r="AK32" s="53" t="s">
        <v>164</v>
      </c>
      <c r="AL32" s="53" t="s">
        <v>164</v>
      </c>
      <c r="AM32" s="53" t="s">
        <v>164</v>
      </c>
      <c r="AN32" s="53" t="s">
        <v>164</v>
      </c>
      <c r="AO32" s="53" t="s">
        <v>164</v>
      </c>
      <c r="AP32" s="53" t="s">
        <v>164</v>
      </c>
      <c r="AQ32" s="53" t="s">
        <v>164</v>
      </c>
      <c r="AR32" s="53" t="s">
        <v>164</v>
      </c>
      <c r="AS32" s="53" t="s">
        <v>164</v>
      </c>
      <c r="AT32" s="54">
        <v>5</v>
      </c>
      <c r="AU32" s="53" t="s">
        <v>308</v>
      </c>
      <c r="AV32" s="53" t="str">
        <f>IF(LEFT(A32,1)="[",LEFT(A32,5)&amp;AU32&amp;A32,"")</f>
        <v>[BRA]State[BRA] Goias</v>
      </c>
      <c r="AW32" s="53" t="str">
        <f>C32&amp;A32</f>
        <v>2[BRA] Goias</v>
      </c>
      <c r="AX32" s="55"/>
      <c r="AY32" s="55"/>
      <c r="AZ32" s="56" t="s">
        <v>159</v>
      </c>
      <c r="BA32" s="56"/>
      <c r="BB32" s="56"/>
      <c r="BC32" s="57"/>
      <c r="BD32" s="58" t="s">
        <v>167</v>
      </c>
      <c r="BE32" s="59"/>
      <c r="BF32" s="58" t="s">
        <v>153</v>
      </c>
      <c r="BG32" s="58"/>
      <c r="BH32" s="58" t="s">
        <v>155</v>
      </c>
      <c r="BI32" s="58"/>
      <c r="BJ32" s="58"/>
      <c r="BK32" s="59"/>
      <c r="BL32" s="58" t="s">
        <v>153</v>
      </c>
      <c r="BM32" s="58" t="s">
        <v>155</v>
      </c>
      <c r="BN32" s="58" t="s">
        <v>152</v>
      </c>
      <c r="BO32" s="58" t="s">
        <v>159</v>
      </c>
      <c r="BP32" s="58"/>
      <c r="BQ32" s="58"/>
      <c r="BR32" s="58"/>
      <c r="BS32" s="58"/>
      <c r="BT32" s="58"/>
      <c r="BU32" s="60" t="s">
        <v>164</v>
      </c>
      <c r="BV32" s="61"/>
      <c r="BW32" s="61">
        <v>0</v>
      </c>
      <c r="BX32" s="59"/>
      <c r="CB32" s="5"/>
      <c r="CC32" s="5"/>
      <c r="CD32" s="62">
        <v>1</v>
      </c>
      <c r="CE32" s="62">
        <v>0</v>
      </c>
      <c r="CF32" s="62" t="e">
        <f>COUNTIF([1]Sheet7!$B$2:'[1]Sheet7'!$B$100,Main!#REF!)</f>
        <v>#REF!</v>
      </c>
      <c r="CG32" s="75" cm="1">
        <f t="array" ref="CG32">SUMPRODUCT(--(LEN(TRIM(BL32:BT32))&gt;0))</f>
        <v>4</v>
      </c>
      <c r="CH32" s="53" t="str">
        <f>IF(CG32=2,"y","n")</f>
        <v>n</v>
      </c>
      <c r="CI32" s="53" t="str">
        <f>IF(CG32=3,"y","n")</f>
        <v>n</v>
      </c>
      <c r="CJ32" s="53" t="str">
        <f>IF(CG32=4,"y","n")</f>
        <v>y</v>
      </c>
      <c r="CK32" s="53" t="str">
        <f>IF(CG32&gt;4,"y","n")</f>
        <v>n</v>
      </c>
      <c r="CL32" s="53" t="str">
        <f>IF(S32=0,"y","n")</f>
        <v>n</v>
      </c>
      <c r="CM32" s="53" t="str">
        <f>IF(S32=2,"y","n")</f>
        <v>n</v>
      </c>
      <c r="CN32" s="53" t="str">
        <f>IF(S32=3,"y","n")</f>
        <v>n</v>
      </c>
      <c r="CO32" s="53" t="str">
        <f>IF(S32&gt;=4,"y","n")</f>
        <v>y</v>
      </c>
      <c r="CP32" s="53" t="str">
        <f>IF(AT32=0,"y","n")</f>
        <v>n</v>
      </c>
      <c r="CQ32" s="53" t="str">
        <f>IF(AT32=1,"y","n")</f>
        <v>n</v>
      </c>
      <c r="CR32" s="53" t="str">
        <f>IF(AT32=2,"y","n")</f>
        <v>n</v>
      </c>
      <c r="CS32" s="53" t="str">
        <f>IF(AT32&gt;=3,"y","n")</f>
        <v>y</v>
      </c>
      <c r="CT32" s="38" t="str">
        <f>CHAR(34)&amp;A32&amp;CHAR(34)</f>
        <v>"[BRA] Goias"</v>
      </c>
      <c r="CU32" s="63" t="str">
        <f>CHAR(34)&amp;"rgn_"&amp;R32&amp;CHAR(34)</f>
        <v>"rgn_South America"</v>
      </c>
      <c r="CV32" s="44" t="str">
        <f>CHAR(34)&amp;D32&amp;CHAR(34)</f>
        <v>"https://upload.wikimedia.org/wikipedia/commons/thumb/b/be/Flag_of_Goi%C3%A1s.svg/640px-Flag_of_Goi%C3%A1s.svg.png"</v>
      </c>
      <c r="CW32" s="44" t="str">
        <f>IF(CH32="y",CHAR(34)&amp;CH$1&amp;CHAR(34)&amp;",","")</f>
        <v/>
      </c>
      <c r="CX32" s="44" t="str">
        <f>IF(CI32="y",CHAR(34)&amp;CI$1&amp;CHAR(34)&amp;",","")</f>
        <v/>
      </c>
      <c r="CY32" s="44" t="str">
        <f>IF(CJ32="y",CHAR(34)&amp;CJ$1&amp;CHAR(34)&amp;",","")</f>
        <v>"4Color",</v>
      </c>
      <c r="CZ32" s="44" t="str">
        <f>IF(CK32="y",CHAR(34)&amp;CK$1&amp;CHAR(34)&amp;",","")</f>
        <v/>
      </c>
      <c r="DA32" s="44" t="str">
        <f>IF(Q32&gt;1,CHAR(34)&amp;"words2"&amp;CHAR(34)&amp;",","")</f>
        <v/>
      </c>
      <c r="DB32" s="44" t="str">
        <f>IF(Q32&gt;2,CHAR(34)&amp;"words3"&amp;CHAR(34)&amp;",","")</f>
        <v/>
      </c>
      <c r="DC32" s="44" t="str">
        <f>IF(Q32=2,CHAR(34)&amp;"exact2"&amp;CHAR(34)&amp;",","")</f>
        <v/>
      </c>
      <c r="DD32" s="44" t="str">
        <f>IF(LEN(CHAR(34)&amp;"lets"&amp;LEN(SUBSTITUTE(SUBSTITUTE(IFERROR(TRIM(SUBSTITUTE(SUBSTITUTE(SUBSTITUTE(IFERROR(TRIM(SUBSTITUTE(A32,MID(A32,FIND("(",A32),FIND(")",A32)-FIND("(",A32)+1),"")),A32),"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",""),"-",""))&amp;CHAR(34)&amp;",")=9,CHAR(34)&amp;"lets"&amp;LEN(SUBSTITUTE(SUBSTITUTE(IFERROR(TRIM(SUBSTITUTE(SUBSTITUTE(SUBSTITUTE(IFERROR(TRIM(SUBSTITUTE(A32,MID(A32,FIND("(",A32),FIND(")",A32)-FIND("(",A32)+1),"")),A32),"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",""),"-",""))&amp;CHAR(34)&amp;",",CHAR(34)&amp;"lets0"&amp;LEN(SUBSTITUTE(SUBSTITUTE(IFERROR(TRIM(SUBSTITUTE(SUBSTITUTE(SUBSTITUTE(IFERROR(TRIM(SUBSTITUTE(A32,MID(A32,FIND("(",A32),FIND(")",A32)-FIND("(",A32)+1),"")),A32),"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f>
        <v>"lets05",</v>
      </c>
      <c r="DE32" s="44" t="str">
        <f>IFERROR(CHAR(34)&amp;"start"&amp;LEFT(TRIM(SUBSTITUTE(SUBSTITUTE(TRIM(SUBSTITUTE(SUBSTITUTE(A32, MID(A32, FIND("[", A32), FIND("]", A32) - FIND("[", A32) + 1), ""), "  ", " ")), MID(TRIM(SUBSTITUTE(SUBSTITUTE(A32, MID(A32, FIND("[", A32), FIND("]", A32) - FIND("[", A32) + 1), ""), "  ", " ")), FIND("[", TRIM(SUBSTITUTE(SUBSTITUTE(A32, MID(A32, FIND("[", A32), FIND("]", A32) - FIND("[", A32) + 1), ""), "  ", " "))), FIND("]", TRIM(SUBSTITUTE(SUBSTITUTE(A32, MID(A32, FIND("[", A32), FIND("]", A32) - FIND("[", A32) + 1), ""), "  ", " "))) - FIND("[", TRIM(SUBSTITUTE(SUBSTITUTE(A32, MID(A32, FIND("[", A32), FIND("]", A32) - FIND("[", A32) + 1), ""), "  ", " "))) + 1), ""), "  ", " ")),1)&amp;CHAR(34)&amp;",",CHAR(34)&amp;"start"&amp;IFERROR(LEFT(SUBSTITUTE(A32,"["&amp;MID(A32,FIND("[",A32)+1,FIND("]",A32)-FIND("[",A32)-1)&amp;"] ",""),1),LEFT(A32,1))&amp;CHAR(34)&amp;",")</f>
        <v>"startG",</v>
      </c>
      <c r="DF32" s="44" t="str">
        <f>IFERROR(IF(SEARCH("tan",A32)&gt;0,CHAR(34)&amp;"withtn"&amp;CHAR(34)&amp;",",""),"")</f>
        <v/>
      </c>
      <c r="DG32" s="44" t="str">
        <f>IFERROR(IF(SEARCH("q",A32)&gt;0,CHAR(34)&amp;"with_q"&amp;CHAR(34)&amp;",",""),"")</f>
        <v/>
      </c>
      <c r="DH32" s="44" t="str">
        <f>IFERROR(IF(SEARCH("v",A32)&gt;0,CHAR(34)&amp;"with_v"&amp;CHAR(34)&amp;",",""),"")</f>
        <v/>
      </c>
      <c r="DI32" s="44" t="str">
        <f>IFERROR(IF(SEARCH("w",A32)&gt;0,CHAR(34)&amp;"with_w"&amp;CHAR(34)&amp;",",""),"")</f>
        <v/>
      </c>
      <c r="DJ32" s="44" t="str">
        <f>IFERROR(IF(SEARCH("y",A32)&gt;0,CHAR(34)&amp;"with_y"&amp;CHAR(34)&amp;",",""),"")</f>
        <v/>
      </c>
      <c r="DK32" s="44" t="str">
        <f>IFERROR(IF(SEARCH("z",A32)&gt;0,CHAR(34)&amp;"with_z"&amp;CHAR(34)&amp;",",""),"")</f>
        <v/>
      </c>
      <c r="DL32" s="44" t="str">
        <f>IF(CG32=2, CHAR(34) &amp; _xlfn.TEXTJOIN("", TRUE, _xlfn._xlws.SORT(HP32:HX32)) &amp; CHAR(34) &amp; ",", "")</f>
        <v/>
      </c>
      <c r="DM32" s="44" t="str" cm="1">
        <f t="array" ref="DM32">IF(CG32=3,CHAR(34) &amp; _xlfn.TEXTJOIN("", TRUE, RIGHT(HP32:HX32, 2)) &amp; CHAR(34) &amp; ",", "")</f>
        <v/>
      </c>
      <c r="DN32" s="44" t="str">
        <f>IF(AND(ISNUMBER(SEARCH("18", O32)), ISERROR(SEARCH("1918", O32)), ISERROR(SEARCH("2018", O32))), CHAR(34) &amp; "year18" &amp; CHAR(34) &amp; ",", "")</f>
        <v/>
      </c>
      <c r="DO32" s="44" t="str">
        <f>IF(AND(ISNUMBER(SEARCH("19", O32)), ISERROR(SEARCH("1819", O32)),  ISERROR(SEARCH("1219", O32)),ISERROR(SEARCH("1119", O32)),ISERROR(SEARCH("1190", O32)),ISERROR(SEARCH("2019", O32))), CHAR(34) &amp; "year19" &amp; CHAR(34) &amp; ",", "")</f>
        <v>"year19",</v>
      </c>
      <c r="DP32" s="5" t="str">
        <f>IF(AND(ISNUMBER(SEARCH("20", O32)), ISERROR(SEARCH("1920", O32))), CHAR(34)&amp;"year00"&amp;CHAR(34)&amp;",", "")</f>
        <v/>
      </c>
      <c r="DQ32" s="5" t="str">
        <f>IF(CC32="y",CHAR(34)&amp;"soviet"&amp;CHAR(34)&amp;",","")</f>
        <v/>
      </c>
      <c r="DR32" s="5" t="str">
        <f>IF(BY32="y",CHAR(34)&amp;"dgband"&amp;CHAR(34)&amp;",","")</f>
        <v/>
      </c>
      <c r="DS32" s="5" t="str">
        <f>IF(W32="y",IF(AND(V32="n",BY32&lt;&gt;"y"),CHAR(34)&amp;"allver"&amp;CHAR(34)&amp;",",""),"")</f>
        <v/>
      </c>
      <c r="DT32" s="5" t="str">
        <f>IF(V32="y",IF(AND(W32="n",BY32&lt;&gt;"y"),CHAR(34)&amp;"allhor"&amp;CHAR(34)&amp;",",""),"")</f>
        <v>"allhor",</v>
      </c>
      <c r="DU32" s="5" t="str">
        <f>IF(BY32="y",IF(AND(W32="n",V32="n"),CHAR(34)&amp;"alldia"&amp;CHAR(34)&amp;",",""),"")</f>
        <v/>
      </c>
      <c r="DV32" s="44" t="str">
        <f>IF(IA32&lt;&gt;"",(IF(IA32="y",CHAR(34)&amp;"largec"&amp;CHAR(34)&amp;",",CHAR(34)&amp;"smallc"&amp;CHAR(34)&amp;",")),"")</f>
        <v/>
      </c>
      <c r="DW32" s="44" t="str">
        <f>IF(CL32="y",CHAR(34)&amp;CL$1&amp;CHAR(34)&amp;",","")</f>
        <v/>
      </c>
      <c r="DX32" s="44" t="str">
        <f>IF(CM32="y",CHAR(34)&amp;CM$1&amp;CHAR(34)&amp;",","")</f>
        <v/>
      </c>
      <c r="DY32" s="44" t="str">
        <f>IF(CN32="y",CHAR(34)&amp;CN$1&amp;CHAR(34)&amp;",","")</f>
        <v/>
      </c>
      <c r="DZ32" s="44" t="str">
        <f>IF(CO32="y",CHAR(34)&amp;CO$1&amp;CHAR(34)&amp;",","")</f>
        <v>"4+Band",</v>
      </c>
      <c r="EA32" s="44" t="str">
        <f>IF(T32="y",CHAR(34)&amp;T$1&amp;CHAR(34)&amp;",","")</f>
        <v/>
      </c>
      <c r="EB32" s="44" t="str">
        <f>IF(U32="y",CHAR(34)&amp;U$1&amp;CHAR(34)&amp;",","")</f>
        <v/>
      </c>
      <c r="EC32" s="44" t="str">
        <f>IF(V32="y",CHAR(34)&amp;V$1&amp;CHAR(34)&amp;",","")</f>
        <v>"Horizo",</v>
      </c>
      <c r="ED32" s="44" t="str">
        <f>IF(W32="y",CHAR(34)&amp;W$1&amp;CHAR(34)&amp;",","")</f>
        <v/>
      </c>
      <c r="EE32" s="44" t="str">
        <f>IF(X32="y",CHAR(34)&amp;X$1&amp;CHAR(34)&amp;",","")</f>
        <v/>
      </c>
      <c r="EF32" s="44" t="str">
        <f>IF(AND(Y32&lt;&gt;"n",Y32&lt;&gt;""),CHAR(34)&amp;Y$1&amp;CHAR(34)&amp;",","")</f>
        <v/>
      </c>
      <c r="EG32" s="44" t="str">
        <f>IF(Z32="y",CHAR(34)&amp;Z$1&amp;CHAR(34)&amp;",","")</f>
        <v/>
      </c>
      <c r="EH32" s="44" t="str">
        <f>IF(AA32="y",CHAR(34)&amp;AA$1&amp;CHAR(34)&amp;",","")</f>
        <v/>
      </c>
      <c r="EI32" s="44" t="str">
        <f>IF(AB32="y",CHAR(34)&amp;AB$1&amp;CHAR(34)&amp;",","")</f>
        <v/>
      </c>
      <c r="EJ32" s="44" t="str">
        <f>IF(AC32="y",CHAR(34)&amp;AC$1&amp;CHAR(34)&amp;",","")</f>
        <v/>
      </c>
      <c r="EK32" s="44" t="str">
        <f>IF(AD32="y",CHAR(34)&amp;AD$1&amp;CHAR(34)&amp;",","")</f>
        <v/>
      </c>
      <c r="EL32" s="44" t="str">
        <f>IF(AE32="y",CHAR(34)&amp;AE$1&amp;CHAR(34)&amp;",","")</f>
        <v/>
      </c>
      <c r="EM32" s="44" t="str">
        <f>IF(AF32="y",CHAR(34)&amp;AF$1&amp;CHAR(34)&amp;",","")</f>
        <v/>
      </c>
      <c r="EN32" s="44" t="str">
        <f>IF(AG32="y",CHAR(34)&amp;AG$1&amp;CHAR(34)&amp;",","")</f>
        <v/>
      </c>
      <c r="EO32" s="44" t="str">
        <f>IF(AH32="y",CHAR(34)&amp;AH$1&amp;CHAR(34)&amp;",","")</f>
        <v/>
      </c>
      <c r="EP32" s="44" t="str">
        <f>IF(AI32="y",CHAR(34)&amp;AI$1&amp;CHAR(34)&amp;",","")</f>
        <v>"Canton",</v>
      </c>
      <c r="EQ32" s="44" t="str">
        <f>IF(AJ32="y",CHAR(34)&amp;AJ$1&amp;CHAR(34)&amp;",","")</f>
        <v/>
      </c>
      <c r="ER32" s="44" t="str">
        <f>IF(AK32="y",CHAR(34)&amp;AK$1&amp;CHAR(34)&amp;",","")</f>
        <v/>
      </c>
      <c r="ES32" s="44" t="str">
        <f>IF(AL32="y",CHAR(34)&amp;AL$1&amp;CHAR(34)&amp;",","")</f>
        <v/>
      </c>
      <c r="ET32" s="44" t="str">
        <f>IF(AM32="y",CHAR(34)&amp;AM$1&amp;CHAR(34)&amp;",","")</f>
        <v/>
      </c>
      <c r="EU32" s="44" t="str">
        <f>IF(AN32="y",CHAR(34)&amp;AN$1&amp;CHAR(34)&amp;",","")</f>
        <v/>
      </c>
      <c r="EV32" s="44" t="str">
        <f>IF(AO32="y",CHAR(34)&amp;AO$1&amp;CHAR(34)&amp;",","")</f>
        <v/>
      </c>
      <c r="EW32" s="44" t="str">
        <f>IF(AP32="y",CHAR(34)&amp;AP$1&amp;CHAR(34)&amp;",","")</f>
        <v/>
      </c>
      <c r="EX32" s="44" t="str">
        <f>IF(AQ32="y",CHAR(34)&amp;AQ$1&amp;CHAR(34)&amp;",","")</f>
        <v/>
      </c>
      <c r="EY32" s="44" t="str">
        <f>IF(AR32="y",CHAR(34)&amp;AR$1&amp;CHAR(34)&amp;",","")</f>
        <v/>
      </c>
      <c r="EZ32" s="44" t="str">
        <f>IF(AS32="y",CHAR(34)&amp;AS$1&amp;CHAR(34)&amp;",","")</f>
        <v/>
      </c>
      <c r="FA32" s="44" t="str">
        <f>IF(AT32&gt;0,CHAR(34)&amp;"sta"&amp;AZ32&amp;CHAR(34)&amp;",","")</f>
        <v>"staWHI",</v>
      </c>
      <c r="FB32" s="44" t="str">
        <f>IF(AND(AT32&gt;0,BA32&lt;&gt;""),CHAR(34)&amp;"sta"&amp;BA32&amp;CHAR(34)&amp;",","")</f>
        <v/>
      </c>
      <c r="FC32" s="44" t="str">
        <f>IF(AND(AT32&gt;0,BB32&lt;&gt;""),CHAR(34)&amp;"sta"&amp;BB32&amp;CHAR(34)&amp;",","")</f>
        <v/>
      </c>
      <c r="FD32" s="44" t="str">
        <f>IF(BV32="n",CHAR(34)&amp;"tcWHYE"&amp;CHAR(34)&amp;",",IF(BV32="y",CHAR(34)&amp;FD$1&amp;CHAR(34)&amp;",",""))</f>
        <v/>
      </c>
      <c r="FE32" s="44" t="str">
        <f>IF(COUNTIF(BL32:BT32,"BLU")=0,CHAR(34)&amp;"NO_BLU"&amp;CHAR(34)&amp;",", "")</f>
        <v/>
      </c>
      <c r="FF32" s="44" t="str">
        <f>IF(COUNTIF(BL32:BT32,"WHI")=0,CHAR(34)&amp;"NO_WHI"&amp;CHAR(34)&amp;",", "")</f>
        <v/>
      </c>
      <c r="FG32" s="44" t="str">
        <f>IF(COUNTIF(BL32:BT32,"RED")=0,CHAR(34)&amp;"NO_RED"&amp;CHAR(34)&amp;",", "")</f>
        <v>"NO_RED",</v>
      </c>
      <c r="FH32" s="44" t="str">
        <f>IF(COUNTIF(BL32:BS32,"GRE")=0,CHAR(34)&amp;"NO_GRE"&amp;CHAR(34)&amp;",", "")</f>
        <v/>
      </c>
      <c r="FI32" s="44" t="str">
        <f>IF(COUNTIF(BL32:BT32,"YEL")=0,CHAR(34)&amp;"NO_YEL"&amp;CHAR(34)&amp;",", "")</f>
        <v/>
      </c>
      <c r="FJ32" s="44" t="str">
        <f>IF(COUNTIF(BL32:BT32,"BLA")=0,CHAR(34)&amp;"NO_BLA"&amp;CHAR(34)&amp;",", "")</f>
        <v>"NO_BLA",</v>
      </c>
      <c r="FK32" s="44" t="str">
        <f>IF(AND(FH32&lt;&gt;"",FF32&lt;&gt;""),CHAR(34)&amp;"WHGRNO"&amp;CHAR(34)&amp;",","")</f>
        <v/>
      </c>
      <c r="FL32" s="44" t="str">
        <f>IF(AND(FI32&lt;&gt;"",FF32&lt;&gt;""),CHAR(34)&amp;"WHYENO"&amp;CHAR(34)&amp;",","")</f>
        <v/>
      </c>
      <c r="FM32" s="44" t="str">
        <f>IF(AND(FJ32&lt;&gt;"",FF32&lt;&gt;""),CHAR(34)&amp;"BAWHNO"&amp;CHAR(34)&amp;",","")</f>
        <v/>
      </c>
      <c r="FN32" s="44" t="str">
        <f>IF(AND(FE32&lt;&gt;"",FF32&lt;&gt;""),CHAR(34)&amp;"BLWHNO"&amp;CHAR(34)&amp;",","")</f>
        <v/>
      </c>
      <c r="FO32" s="44" t="str">
        <f>IF(AND(FE32&lt;&gt;"",FG32&lt;&gt;""),CHAR(34)&amp;"BLRENO"&amp;CHAR(34)&amp;",","")</f>
        <v/>
      </c>
      <c r="FP32" s="44" t="str">
        <f>IF(AND(FF32&lt;&gt;"",FF32&lt;&gt;""),CHAR(34)&amp;"WHRENO"&amp;CHAR(34)&amp;",","")</f>
        <v/>
      </c>
      <c r="FQ32" s="44" t="str">
        <f>IF(LEN(BF32)=3,CHAR(34)&amp;"001"&amp;BF32&amp;CHAR(34)&amp;",","")</f>
        <v>"001GRE",</v>
      </c>
      <c r="FR32" s="44" t="str">
        <f>IF(LEN(BG32)=3,CHAR(34)&amp;"002"&amp;BG32&amp;CHAR(34)&amp;",","")</f>
        <v/>
      </c>
      <c r="FS32" s="44" t="str">
        <f>IF(LEN(BH32)=3,CHAR(34)&amp;"003"&amp;BH32&amp;CHAR(34)&amp;",","")</f>
        <v>"003YEL",</v>
      </c>
      <c r="FT32" s="44" t="str">
        <f>CHAR(34)&amp;"myr"&amp;BD32&amp;CHAR(34)&amp;","</f>
        <v>"myrEQ",</v>
      </c>
      <c r="FU32" s="44" t="str">
        <f>IF(AY32="y",CHAR(34)&amp;"island"&amp;CHAR(34)&amp;",","")</f>
        <v/>
      </c>
      <c r="FV32" s="44" t="str">
        <f>IF(BZ32="y",CHAR(34)&amp;"landlo"&amp;CHAR(34)&amp;",","")</f>
        <v/>
      </c>
      <c r="FW32" s="44" t="str">
        <f>IF(CA32="y",CHAR(34)&amp;"eunion"&amp;CHAR(34)&amp;",","")</f>
        <v/>
      </c>
      <c r="FX32" s="44" t="str">
        <f>SUBSTITUTE(IFERROR(SEARCH("[",A32),IFERROR(IF(AND(CA32&lt;&gt;"y",SEARCH("Europe",R32)&gt;0),CHAR(34)&amp;"noeuni"&amp;CHAR(34)&amp;",",""),"")),"1","")</f>
        <v/>
      </c>
      <c r="FY32" s="44" t="str">
        <f>IFERROR(IF(SEARCH("Arabic",CB32)&gt;0,CHAR(34)&amp;"arabic"&amp;CHAR(34)&amp;",",""),"")</f>
        <v/>
      </c>
      <c r="FZ32" s="44" t="str">
        <f>IFERROR(IF(SEARCH("English",CB32)&gt;0,CHAR(34)&amp;"englis"&amp;CHAR(34)&amp;",",""),"")</f>
        <v/>
      </c>
      <c r="GA32" s="44" t="str">
        <f>IFERROR(IF(SEARCH("French",CB32)&gt;0,CHAR(34)&amp;"french"&amp;CHAR(34)&amp;",",""),"")</f>
        <v/>
      </c>
      <c r="GB32" s="44" t="str">
        <f>IFERROR(IF(SEARCH("Spanish",CB32)&gt;0,CHAR(34)&amp;"spanis"&amp;CHAR(34)&amp;",",""),"")</f>
        <v/>
      </c>
      <c r="GC32" s="44" t="str">
        <f>IFERROR(IF(SEARCH("Portuguese",CB32)&gt;0,CHAR(34)&amp;"portug"&amp;CHAR(34)&amp;",",""),"")</f>
        <v/>
      </c>
      <c r="GD32" s="44" t="str">
        <f>IFERROR(IF(SEARCH("German",CB32)&gt;0,CHAR(34)&amp;"german"&amp;CHAR(34)&amp;",",""),"")</f>
        <v/>
      </c>
      <c r="GE32" s="44" t="str">
        <f>IFERROR(IF(SEARCH("Dutch",CB32)&gt;0,CHAR(34)&amp;"dutchs"&amp;CHAR(34)&amp;",",""),"")</f>
        <v/>
      </c>
      <c r="GF32" s="44" t="str">
        <f>IFERROR(IF(SEARCH("Historical",AU32)&gt;0,CHAR(34)&amp;"histor"&amp;CHAR(34)&amp;",",""),"")</f>
        <v/>
      </c>
      <c r="GG32" s="44" t="str">
        <f>IF(BU32="y",CHAR(34)&amp;"unjack"&amp;CHAR(34)&amp;",","")</f>
        <v/>
      </c>
      <c r="GH32" s="44" t="str">
        <f>IF(CD32=1,CHAR(34)&amp;"southc"&amp;CHAR(34)&amp;",","")</f>
        <v>"southc",</v>
      </c>
      <c r="GI32" s="44" t="str">
        <f>IF(CE32=1,CHAR(34)&amp;"hasmap"&amp;CHAR(34)&amp;",","")</f>
        <v/>
      </c>
      <c r="GJ32" s="44" t="str">
        <f>IF(CP32="y",CHAR(34)&amp;CP$1&amp;CHAR(34)&amp;",","")</f>
        <v/>
      </c>
      <c r="GK32" s="44" t="str">
        <f>IF(GJ32="",CHAR(34)&amp;"HasSta"&amp;CHAR(34)&amp;",","")</f>
        <v>"HasSta",</v>
      </c>
      <c r="GL32" s="44" t="str">
        <f>IF(CQ32="y",CHAR(34)&amp;CQ$1&amp;CHAR(34)&amp;",","")</f>
        <v/>
      </c>
      <c r="GM32" s="44" t="str">
        <f>IF(CR32="y",CHAR(34)&amp;CR$1&amp;CHAR(34)&amp;",","")</f>
        <v/>
      </c>
      <c r="GN32" s="44" t="str">
        <f>IF(CS32="y",CHAR(34)&amp;CS$1&amp;CHAR(34)&amp;",","")</f>
        <v>"3+Star",</v>
      </c>
      <c r="GP32" s="44" t="str">
        <f>CHAR(34)&amp;AU32&amp;CHAR(34)</f>
        <v>"State"</v>
      </c>
      <c r="GS32" s="44" t="str">
        <f>SUBSTITUTE("["&amp;_xlfn.CONCAT(CW32:GN32)&amp;"]",",]","]")</f>
        <v>["4Color","lets05","startG","year19","allhor","4+Band","Horizo","Canton","staWHI","NO_RED","NO_BLA","001GRE","003YEL","myrEQ","southc","HasSta","3+Star"]</v>
      </c>
      <c r="GT32" s="44" t="str">
        <f>IF(BL32&lt;&gt;"",CHAR(34)&amp;"cl_"&amp;BL32&amp;CHAR(34)&amp;",","")</f>
        <v>"cl_GRE",</v>
      </c>
      <c r="GU32" s="44" t="str">
        <f>IF(BM32&lt;&gt;"",CHAR(34)&amp;"cl_"&amp;BM32&amp;CHAR(34)&amp;",","")</f>
        <v>"cl_YEL",</v>
      </c>
      <c r="GV32" s="44" t="str">
        <f>IF(BN32&lt;&gt;"",CHAR(34)&amp;"cl_"&amp;BN32&amp;CHAR(34)&amp;",","")</f>
        <v>"cl_BLU",</v>
      </c>
      <c r="GW32" s="44" t="str">
        <f>IF(BO32&lt;&gt;"",CHAR(34)&amp;"cl_"&amp;BO32&amp;CHAR(34)&amp;",","")</f>
        <v>"cl_WHI",</v>
      </c>
      <c r="GX32" s="44" t="str">
        <f>IF(BP32&lt;&gt;"",CHAR(34)&amp;"cl_"&amp;BP32&amp;CHAR(34)&amp;",","")</f>
        <v/>
      </c>
      <c r="GY32" s="44" t="str">
        <f>IF(BQ32&lt;&gt;"",CHAR(34)&amp;"cl_"&amp;BQ32&amp;CHAR(34)&amp;",","")</f>
        <v/>
      </c>
      <c r="GZ32" s="44" t="str">
        <f>IF(BR32&lt;&gt;"",CHAR(34)&amp;"cl_"&amp;BR32&amp;CHAR(34)&amp;",","")</f>
        <v/>
      </c>
      <c r="HA32" s="44" t="str">
        <f>IF(BS32&lt;&gt;"",CHAR(34)&amp;"cl_"&amp;BS32&amp;CHAR(34)&amp;",","")</f>
        <v/>
      </c>
      <c r="HB32" s="44" t="str">
        <f>IF(BT32&lt;&gt;"",CHAR(34)&amp;"cl_"&amp;BT32&amp;CHAR(34)&amp;",","")</f>
        <v/>
      </c>
      <c r="HC32" s="44" t="str">
        <f>SUBSTITUTE("["&amp;_xlfn.CONCAT(GT32:HB32)&amp;"]",",]","]")</f>
        <v>["cl_GRE","cl_YEL","cl_BLU","cl_WHI"]</v>
      </c>
      <c r="HE32" s="64"/>
      <c r="HF32" s="65" t="str">
        <f>"{couname:"&amp;CT32&amp;(IF(HK32&lt;&gt;"",",subtype:"&amp;CHAR(34)&amp;HK32&amp;CHAR(34),""))&amp;",year:"&amp;HJ32&amp;",region:"&amp;CU32&amp;",Colors:"&amp;HC32&amp;",Items:"&amp;GS32&amp;",Flag:"&amp;CV32&amp;",HDFlag:"&amp;CHAR(34)&amp;E32&amp;CHAR(34)&amp;",type:"&amp;GP32&amp;", describe: "&amp;HH32&amp;", isnew:"&amp;CHAR(34)&amp;F32&amp;CHAR(34)&amp;", links: "&amp;HL32&amp;"},"</f>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links: "https://en.wikipedia.org/wiki/Flag_of_Goiás"},</v>
      </c>
      <c r="HG32" s="66" t="str">
        <f>"{couname:"&amp;CT32&amp;(IF(HK32&lt;&gt;"",",subtype:"&amp;CHAR(34)&amp;HK32&amp;CHAR(34),""))&amp;",year:"&amp;HJ32&amp;",region:"&amp;CU32&amp;",Colors:"&amp;HC32&amp;",Items:"&amp;GS32&amp;",Flag:"&amp;CV32&amp;",HDFlag:"&amp;CHAR(34)&amp;E32&amp;CHAR(34)&amp;",type:"&amp;GP32&amp;", describe: "&amp;HI32&amp;", links: "&amp;HL32&amp;"},"</f>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links: "https://en.wikipedia.org/wiki/Flag_of_Goiás"},</v>
      </c>
      <c r="HH32" s="44" t="str">
        <f>IF(P32&lt;&gt;"",CHAR(34)&amp;"\n"&amp;P32&amp;CHAR(34),CHAR(34)&amp;CHAR(34))</f>
        <v>"\nThe yellow represents the gold, the green represents the forests, and the five white stars in the upper left hoist represent the Southern Cross. The Southern Cross was the constellation that gave Brazil its primitive names, Ilha de Vera Cruz and Terra de Santa Cruz."</v>
      </c>
      <c r="HI32" s="44" t="str">
        <f>IF(J32=0,CHAR(34)&amp;CHAR(34),HH32)</f>
        <v>"\nThe yellow represents the gold, the green represents the forests, and the five white stars in the upper left hoist represent the Southern Cross. The Southern Cross was the constellation that gave Brazil its primitive names, Ilha de Vera Cruz and Terra de Santa Cruz."</v>
      </c>
      <c r="HJ32" s="44" t="str">
        <f>CHAR(34)&amp;O32&amp;CHAR(34)</f>
        <v>"1919 "</v>
      </c>
      <c r="HL32" s="44" t="str">
        <f>CHAR(34)&amp;I32&amp;CHAR(34)</f>
        <v>"https://en.wikipedia.org/wiki/Flag_of_Goiás"</v>
      </c>
      <c r="HM32" s="65"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"&amp;HH32&amp;", "&amp;CHAR(34)&amp;"isnew"&amp;CHAR(34)&amp;": "&amp;CHAR(34)&amp;F32&amp;CHAR(34)&amp;", "&amp;CHAR(34)&amp;"links"&amp;CHAR(34)&amp;": "&amp;HL32&amp;"},"</f>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 "links": "https://en.wikipedia.org/wiki/Flag_of_Goiás"},</v>
      </c>
      <c r="HN32" s="67"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"&amp;HI32&amp;", "&amp;CHAR(34)&amp;"isnew"&amp;CHAR(34)&amp;": "&amp;CHAR(34)&amp;F32&amp;CHAR(34)&amp;", "&amp;CHAR(34)&amp;"links"&amp;CHAR(34)&amp;": "&amp;HL32&amp;"},"</f>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 "links": "https://en.wikipedia.org/wiki/Flag_of_Goiás"},</v>
      </c>
      <c r="HO32" s="71"/>
      <c r="HP32" s="44" t="str" cm="1">
        <f t="array" ref="HP32">IF(_xlfn.TEXTJOIN(", ", TRUE, IF(ISNUMBER(SEARCH("BLA", BL32:BT32)), COLUMN(BL32:BT32) - COLUMN(BL32) + 1, ""))&lt;&gt;"","BLA","")</f>
        <v/>
      </c>
      <c r="HQ32" s="44" t="str" cm="1">
        <f t="array" ref="HQ32">IF(_xlfn.TEXTJOIN(", ", TRUE, IF(ISNUMBER(SEARCH("BLU", BL32:BT32)), COLUMN(BL32:BT32) - COLUMN(BL32) + 1, ""))&lt;&gt;"","BLU","")</f>
        <v>BLU</v>
      </c>
      <c r="HR32" s="44" t="str" cm="1">
        <f t="array" ref="HR32">IF(_xlfn.TEXTJOIN(", ", TRUE, IF(ISNUMBER(SEARCH("GRE", BL32:BT32)), COLUMN(BL32:BT32) - COLUMN(BL32) + 1, ""))&lt;&gt;"","GRE","")</f>
        <v>GRE</v>
      </c>
      <c r="HS32" s="44" t="str" cm="1">
        <f t="array" ref="HS32">IF(_xlfn.TEXTJOIN(", ", TRUE, IF(ISNUMBER(SEARCH("RED", BL32:BT32)), COLUMN(BL32:BT32) - COLUMN(BL32) + 1, ""))&lt;&gt;"","RED","")</f>
        <v/>
      </c>
      <c r="HT32" s="44" t="str" cm="1">
        <f t="array" ref="HT32">IF(_xlfn.TEXTJOIN(", ", TRUE, IF(ISNUMBER(SEARCH("YEL", BL32:BT32)), COLUMN(BL32:BT32) - COLUMN(BL32) + 1, ""))&lt;&gt;"","YEL","")</f>
        <v>YEL</v>
      </c>
      <c r="HU32" s="44" t="str" cm="1">
        <f t="array" ref="HU32">IF(_xlfn.TEXTJOIN(", ", TRUE, IF(ISNUMBER(SEARCH("ORA", BL32:BT32)), COLUMN(BL32:BT32) - COLUMN(BL32) + 1, ""))&lt;&gt;"","ORA","")</f>
        <v/>
      </c>
      <c r="HV32" s="44" t="str" cm="1">
        <f t="array" ref="HV32">IF(_xlfn.TEXTJOIN(", ", TRUE, IF(ISNUMBER(SEARCH("BRO", BL32:BT32)), COLUMN(BL32:BT32) - COLUMN(BL32) + 1, ""))&lt;&gt;"","BRO","")</f>
        <v/>
      </c>
      <c r="HW32" s="44" t="str" cm="1">
        <f t="array" ref="HW32">IF(_xlfn.TEXTJOIN(", ", TRUE, IF(ISNUMBER(SEARCH("PUR", BL32:BT32)), COLUMN(BL32:BT32) - COLUMN(BL32) + 1, ""))&lt;&gt;"","PUR","")</f>
        <v/>
      </c>
      <c r="HX32" s="44" t="str" cm="1">
        <f t="array" ref="HX32">IF(_xlfn.TEXTJOIN(", ", TRUE, IF(ISNUMBER(SEARCH("WHI", BL32:BT32)), COLUMN(BL32:BT32) - COLUMN(BL32) + 1, ""))&lt;&gt;"","WHI","")</f>
        <v>WHI</v>
      </c>
      <c r="HY32" s="72"/>
      <c r="HZ32" s="72"/>
      <c r="IA32" s="5"/>
      <c r="IB32" s="5"/>
      <c r="IC32" s="68"/>
      <c r="ID32" s="68"/>
      <c r="IE32" s="68"/>
      <c r="IF32" s="68"/>
      <c r="IG32" s="68"/>
      <c r="IH32" s="68"/>
      <c r="II32" s="68"/>
      <c r="IJ32" s="68"/>
      <c r="IK32" s="68"/>
      <c r="IL32" s="44">
        <f>SUM(IC32:IK32)</f>
        <v>0</v>
      </c>
      <c r="IM32" s="42">
        <f>COUNTIF(IC32:IK32,"&gt;0")-CG32</f>
        <v>-4</v>
      </c>
      <c r="IN32" s="69" t="str">
        <f>"http://mkweb.bcgsc.ca/color-summarizer/?url="&amp;D32&amp;"&amp;precision=low&amp;num_clusters="&amp;CG32&amp;"&amp;text=1"</f>
        <v>http://mkweb.bcgsc.ca/color-summarizer/?url=https://upload.wikimedia.org/wikipedia/commons/thumb/b/be/Flag_of_Goi%C3%A1s.svg/640px-Flag_of_Goi%C3%A1s.svg.png&amp;precision=low&amp;num_clusters=4&amp;text=1</v>
      </c>
      <c r="IO32" s="44" t="str">
        <f>IF(HP32&lt;&gt;"",CHAR(34)&amp;"black"&amp;CHAR(34),"")</f>
        <v/>
      </c>
      <c r="IP32" s="44" t="str">
        <f>IF(HQ32&lt;&gt;"",CHAR(34)&amp;"blue"&amp;CHAR(34),"")</f>
        <v>"blue"</v>
      </c>
      <c r="IQ32" s="44" t="str">
        <f>IF(HR32&lt;&gt;"",CHAR(34)&amp;"green"&amp;CHAR(34),"")</f>
        <v>"green"</v>
      </c>
      <c r="IR32" s="44" t="str">
        <f>IF(HS32&lt;&gt;"",CHAR(34)&amp;"red"&amp;CHAR(34),"")</f>
        <v/>
      </c>
      <c r="IS32" s="44" t="str">
        <f>IF(HT32&lt;&gt;"",CHAR(34)&amp;"yellow"&amp;CHAR(34),"")</f>
        <v>"yellow"</v>
      </c>
      <c r="IT32" s="44" t="str">
        <f>IF(HU32&lt;&gt;"",CHAR(34)&amp;"orange"&amp;CHAR(34),"")</f>
        <v/>
      </c>
      <c r="IU32" s="44" t="str">
        <f>IF(HV32&lt;&gt;"",CHAR(34)&amp;"brown"&amp;CHAR(34),"")</f>
        <v/>
      </c>
      <c r="IV32" s="44" t="str">
        <f>IF(HW32&lt;&gt;"",CHAR(34)&amp;"purple"&amp;CHAR(34),"")</f>
        <v/>
      </c>
      <c r="IW32" s="44" t="str">
        <f>IF(HX32&lt;&gt;"",CHAR(34)&amp;"white"&amp;CHAR(34),"")</f>
        <v>"white"</v>
      </c>
      <c r="IX32" s="44" t="str">
        <f>"{"&amp;CHAR(34)&amp;"url"&amp;CHAR(34)&amp;":"&amp;CHAR(34)&amp;IN32&amp;CHAR(34)&amp;","&amp;CHAR(34)&amp;"name"&amp;CHAR(34)&amp;":"&amp;CHAR(34)&amp;A32&amp;CHAR(34)&amp;"},"</f>
        <v>{"url":"http://mkweb.bcgsc.ca/color-summarizer/?url=https://upload.wikimedia.org/wikipedia/commons/thumb/b/be/Flag_of_Goi%C3%A1s.svg/640px-Flag_of_Goi%C3%A1s.svg.png&amp;precision=low&amp;num_clusters=4&amp;text=1","name":"[BRA] Goias"},</v>
      </c>
      <c r="IY32" s="44">
        <v>335</v>
      </c>
    </row>
    <row r="33" spans="1:259" s="44" customFormat="1" ht="38.4" customHeight="1" thickBot="1" x14ac:dyDescent="0.35">
      <c r="A33" s="38" t="s">
        <v>661</v>
      </c>
      <c r="B33" s="83"/>
      <c r="C33" s="39"/>
      <c r="D33" s="70" t="s">
        <v>662</v>
      </c>
      <c r="E33" s="40" t="s">
        <v>663</v>
      </c>
      <c r="F33" s="41" t="s">
        <v>163</v>
      </c>
      <c r="G33" s="42">
        <f>COUNTIF($A$1:$A$8405,A33)</f>
        <v>1</v>
      </c>
      <c r="H33" s="43" t="s">
        <v>390</v>
      </c>
      <c r="I33" s="59" t="s">
        <v>664</v>
      </c>
      <c r="J33" s="44" t="str">
        <f>""</f>
        <v/>
      </c>
      <c r="K33" s="45"/>
      <c r="L33" s="46"/>
      <c r="M33" s="46"/>
      <c r="N33" s="47"/>
      <c r="O33" s="74" t="s">
        <v>233</v>
      </c>
      <c r="P33" s="48" t="s">
        <v>665</v>
      </c>
      <c r="Q33" s="73">
        <v>2</v>
      </c>
      <c r="R33" s="49" t="s">
        <v>177</v>
      </c>
      <c r="S33" s="50">
        <v>14</v>
      </c>
      <c r="T33" s="51" t="s">
        <v>164</v>
      </c>
      <c r="U33" s="52" t="s">
        <v>164</v>
      </c>
      <c r="V33" s="52" t="s">
        <v>165</v>
      </c>
      <c r="W33" s="52" t="s">
        <v>165</v>
      </c>
      <c r="X33" s="52" t="s">
        <v>164</v>
      </c>
      <c r="Y33" s="52" t="s">
        <v>164</v>
      </c>
      <c r="Z33" s="52" t="s">
        <v>164</v>
      </c>
      <c r="AA33" s="52" t="s">
        <v>164</v>
      </c>
      <c r="AB33" s="52" t="s">
        <v>164</v>
      </c>
      <c r="AC33" s="52" t="s">
        <v>164</v>
      </c>
      <c r="AD33" s="52" t="s">
        <v>164</v>
      </c>
      <c r="AE33" s="52" t="s">
        <v>164</v>
      </c>
      <c r="AF33" s="53" t="s">
        <v>164</v>
      </c>
      <c r="AG33" s="53" t="s">
        <v>164</v>
      </c>
      <c r="AH33" s="53" t="s">
        <v>165</v>
      </c>
      <c r="AI33" s="53" t="s">
        <v>164</v>
      </c>
      <c r="AJ33" s="53" t="s">
        <v>164</v>
      </c>
      <c r="AK33" s="53" t="s">
        <v>164</v>
      </c>
      <c r="AL33" s="53" t="s">
        <v>164</v>
      </c>
      <c r="AM33" s="53" t="s">
        <v>164</v>
      </c>
      <c r="AN33" s="53" t="s">
        <v>164</v>
      </c>
      <c r="AO33" s="53" t="s">
        <v>165</v>
      </c>
      <c r="AP33" s="53" t="s">
        <v>164</v>
      </c>
      <c r="AQ33" s="53" t="s">
        <v>164</v>
      </c>
      <c r="AR33" s="53" t="s">
        <v>164</v>
      </c>
      <c r="AS33" s="53" t="s">
        <v>164</v>
      </c>
      <c r="AT33" s="54">
        <v>0</v>
      </c>
      <c r="AU33" s="53" t="s">
        <v>666</v>
      </c>
      <c r="AV33" s="53" t="str">
        <f>IF(LEFT(A33,1)="[",LEFT(A33,5)&amp;AU33&amp;A33,"")</f>
        <v>[BRA]City, State Capital[BRA] Joao Pessoa</v>
      </c>
      <c r="AW33" s="53" t="str">
        <f>C33&amp;A33</f>
        <v>[BRA] Joao Pessoa</v>
      </c>
      <c r="AX33" s="55"/>
      <c r="AY33" s="55"/>
      <c r="AZ33" s="56" t="s">
        <v>234</v>
      </c>
      <c r="BA33" s="56" t="s">
        <v>234</v>
      </c>
      <c r="BB33" s="56"/>
      <c r="BC33" s="57"/>
      <c r="BD33" s="58" t="s">
        <v>159</v>
      </c>
      <c r="BE33" s="59"/>
      <c r="BF33" s="58" t="s">
        <v>159</v>
      </c>
      <c r="BG33" s="58" t="s">
        <v>234</v>
      </c>
      <c r="BH33" s="58" t="s">
        <v>159</v>
      </c>
      <c r="BI33" s="58"/>
      <c r="BJ33" s="58"/>
      <c r="BK33" s="59"/>
      <c r="BL33" s="58" t="s">
        <v>151</v>
      </c>
      <c r="BM33" s="58" t="s">
        <v>234</v>
      </c>
      <c r="BN33" s="58" t="s">
        <v>234</v>
      </c>
      <c r="BO33" s="58" t="s">
        <v>154</v>
      </c>
      <c r="BP33" s="58" t="s">
        <v>234</v>
      </c>
      <c r="BQ33" s="58" t="s">
        <v>234</v>
      </c>
      <c r="BR33" s="58" t="s">
        <v>234</v>
      </c>
      <c r="BS33" s="58" t="s">
        <v>234</v>
      </c>
      <c r="BT33" s="58" t="s">
        <v>159</v>
      </c>
      <c r="BU33" s="60"/>
      <c r="BV33" s="61"/>
      <c r="BW33" s="61">
        <v>0</v>
      </c>
      <c r="BX33" s="59"/>
      <c r="CB33" s="5"/>
      <c r="CC33" s="5"/>
      <c r="CD33" s="62">
        <v>0</v>
      </c>
      <c r="CE33" s="62">
        <v>0</v>
      </c>
      <c r="CF33" s="62" t="e">
        <f>COUNTIF([1]Sheet7!$B$2:'[1]Sheet7'!$B$100,Main!#REF!)</f>
        <v>#REF!</v>
      </c>
      <c r="CG33" s="75" cm="1">
        <f t="array" ref="CG33">SUMPRODUCT(--(LEN(TRIM(BL33:BT33))&gt;0))</f>
        <v>3</v>
      </c>
      <c r="CH33" s="53" t="str">
        <f>IF(CG33=2,"y","n")</f>
        <v>n</v>
      </c>
      <c r="CI33" s="53" t="str">
        <f>IF(CG33=3,"y","n")</f>
        <v>y</v>
      </c>
      <c r="CJ33" s="53" t="str">
        <f>IF(CG33=4,"y","n")</f>
        <v>n</v>
      </c>
      <c r="CK33" s="53" t="str">
        <f>IF(CG33&gt;4,"y","n")</f>
        <v>n</v>
      </c>
      <c r="CL33" s="53" t="str">
        <f>IF(S33=0,"y","n")</f>
        <v>n</v>
      </c>
      <c r="CM33" s="53" t="str">
        <f>IF(S33=2,"y","n")</f>
        <v>n</v>
      </c>
      <c r="CN33" s="53" t="str">
        <f>IF(S33=3,"y","n")</f>
        <v>n</v>
      </c>
      <c r="CO33" s="53" t="str">
        <f>IF(S33&gt;=4,"y","n")</f>
        <v>y</v>
      </c>
      <c r="CP33" s="53" t="str">
        <f>IF(AT33=0,"y","n")</f>
        <v>y</v>
      </c>
      <c r="CQ33" s="53" t="str">
        <f>IF(AT33=1,"y","n")</f>
        <v>n</v>
      </c>
      <c r="CR33" s="53" t="str">
        <f>IF(AT33=2,"y","n")</f>
        <v>n</v>
      </c>
      <c r="CS33" s="53" t="str">
        <f>IF(AT33&gt;=3,"y","n")</f>
        <v>n</v>
      </c>
      <c r="CT33" s="38" t="str">
        <f>CHAR(34)&amp;A33&amp;CHAR(34)</f>
        <v>"[BRA] Joao Pessoa"</v>
      </c>
      <c r="CU33" s="63" t="str">
        <f>CHAR(34)&amp;"rgn_"&amp;R33&amp;CHAR(34)</f>
        <v>"rgn_South America"</v>
      </c>
      <c r="CV33" s="44" t="str">
        <f>CHAR(34)&amp;D33&amp;CHAR(34)</f>
        <v>"https://upload.wikimedia.org/wikipedia/commons/thumb/d/d9/Bandeira_de_Jo%C3%A3o_Pessoa.svg/640px-Bandeira_de_Jo%C3%A3o_Pessoa.svg.png"</v>
      </c>
      <c r="CW33" s="44" t="str">
        <f>IF(CH33="y",CHAR(34)&amp;CH$1&amp;CHAR(34)&amp;",","")</f>
        <v/>
      </c>
      <c r="CX33" s="44" t="str">
        <f>IF(CI33="y",CHAR(34)&amp;CI$1&amp;CHAR(34)&amp;",","")</f>
        <v>"3Color",</v>
      </c>
      <c r="CY33" s="44" t="str">
        <f>IF(CJ33="y",CHAR(34)&amp;CJ$1&amp;CHAR(34)&amp;",","")</f>
        <v/>
      </c>
      <c r="CZ33" s="44" t="str">
        <f>IF(CK33="y",CHAR(34)&amp;CK$1&amp;CHAR(34)&amp;",","")</f>
        <v/>
      </c>
      <c r="DA33" s="44" t="str">
        <f>IF(Q33&gt;1,CHAR(34)&amp;"words2"&amp;CHAR(34)&amp;",","")</f>
        <v>"words2",</v>
      </c>
      <c r="DB33" s="44" t="str">
        <f>IF(Q33&gt;2,CHAR(34)&amp;"words3"&amp;CHAR(34)&amp;",","")</f>
        <v/>
      </c>
      <c r="DD33" s="44" t="str">
        <f>IF(LEN(CHAR(34)&amp;"lets"&amp;LEN(SUBSTITUTE(SUBSTITUTE(IFERROR(TRIM(SUBSTITUTE(A33,MID(A33,FIND("[",A33),FIND("]",A33)-FIND("[",A33)+1),"")),A33)," ",""),"-",""))&amp;CHAR(34)&amp;",")=9,CHAR(34)&amp;"lets"&amp;LEN(SUBSTITUTE(SUBSTITUTE(IFERROR(TRIM(SUBSTITUTE(A33,MID(A33,FIND("[",A33),FIND("]",A33)-FIND("[",A33)+1),"")),A33)," ",""),"-",""))&amp;CHAR(34)&amp;",",CHAR(34)&amp;"lets0"&amp;LEN(SUBSTITUTE(SUBSTITUTE(IFERROR(TRIM(SUBSTITUTE(A33,MID(A33,FIND("[",A33),FIND("]",A33)-FIND("[",A33)+1),"")),A33)," ",""),"-",""))&amp;CHAR(34)&amp;",")</f>
        <v>"lets10",</v>
      </c>
      <c r="DE33" s="44" t="str">
        <f>CHAR(34)&amp;"start"&amp;IFERROR(LEFT(SUBSTITUTE(A33,"["&amp;MID(A33,FIND("[",A33)+1,FIND("]",A33)-FIND("[",A33)-1)&amp;"] ",""),1),LEFT(A33,1))&amp;CHAR(34)&amp;","</f>
        <v>"startJ",</v>
      </c>
      <c r="DF33" s="44" t="str">
        <f>IFERROR(IF(SEARCH("tan",A33)&gt;0,CHAR(34)&amp;"withtn"&amp;CHAR(34)&amp;",",""),"")</f>
        <v/>
      </c>
      <c r="DG33" s="44" t="str">
        <f>IFERROR(IF(SEARCH("q",A33)&gt;0,CHAR(34)&amp;"with_q"&amp;CHAR(34)&amp;",",""),"")</f>
        <v/>
      </c>
      <c r="DH33" s="44" t="str">
        <f>IFERROR(IF(SEARCH("v",A33)&gt;0,CHAR(34)&amp;"with_v"&amp;CHAR(34)&amp;",",""),"")</f>
        <v/>
      </c>
      <c r="DI33" s="44" t="str">
        <f>IFERROR(IF(SEARCH("w",A33)&gt;0,CHAR(34)&amp;"with_w"&amp;CHAR(34)&amp;",",""),"")</f>
        <v/>
      </c>
      <c r="DJ33" s="44" t="str">
        <f>IFERROR(IF(SEARCH("y",A33)&gt;0,CHAR(34)&amp;"with_y"&amp;CHAR(34)&amp;",",""),"")</f>
        <v/>
      </c>
      <c r="DK33" s="44" t="str">
        <f>IFERROR(IF(SEARCH("z",A33)&gt;0,CHAR(34)&amp;"with_z"&amp;CHAR(34)&amp;",",""),"")</f>
        <v/>
      </c>
      <c r="DL33" s="44" t="str">
        <f>IF(CG33=2, CHAR(34) &amp; _xlfn.TEXTJOIN("", TRUE, _xlfn._xlws.SORT(HP33:HX33)) &amp; CHAR(34) &amp; ",", "")</f>
        <v/>
      </c>
      <c r="DM33" s="44" t="str" cm="1">
        <f t="array" ref="DM33">IF(CG33=3,CHAR(34) &amp; _xlfn.TEXTJOIN("", TRUE, RIGHT(HP33:HX33, 2)) &amp; CHAR(34) &amp; ",", "")</f>
        <v>"LAEDHI",</v>
      </c>
      <c r="DN33" s="44" t="str">
        <f>IF(AND(ISNUMBER(SEARCH("18", O33)), ISERROR(SEARCH("1918", O33)), ISERROR(SEARCH("2018", O33))), CHAR(34) &amp; "year18" &amp; CHAR(34) &amp; ",", "")</f>
        <v/>
      </c>
      <c r="DO33" s="44" t="str">
        <f>IF(AND(ISNUMBER(SEARCH("19", O33)), ISERROR(SEARCH("1819", O33)),  ISERROR(SEARCH("1219", O33)),ISERROR(SEARCH("1119", O33)),ISERROR(SEARCH("1190", O33)),ISERROR(SEARCH("2019", O33))), CHAR(34) &amp; "year19" &amp; CHAR(34) &amp; ",", "")</f>
        <v/>
      </c>
      <c r="DP33" s="5" t="str">
        <f>IF(AND(ISNUMBER(SEARCH("20", O33)), ISERROR(SEARCH("1920", O33))), CHAR(34)&amp;"year00"&amp;CHAR(34)&amp;",", "")</f>
        <v/>
      </c>
      <c r="DQ33" s="5" t="str">
        <f>IF(CC33="y",CHAR(34)&amp;"soviet"&amp;CHAR(34)&amp;",","")</f>
        <v/>
      </c>
      <c r="DR33" s="5" t="str">
        <f>IF(BY33="y",CHAR(34)&amp;"dgband"&amp;CHAR(34)&amp;",","")</f>
        <v/>
      </c>
      <c r="DS33" s="5" t="str">
        <f>IF(W33="y",IF(AND(V33="n",BY33&lt;&gt;"y"),CHAR(34)&amp;"allver"&amp;CHAR(34)&amp;",",""),"")</f>
        <v/>
      </c>
      <c r="DT33" s="5" t="str">
        <f>IF(V33="y",IF(AND(W33="n",BY33&lt;&gt;"y"),CHAR(34)&amp;"allhor"&amp;CHAR(34)&amp;",",""),"")</f>
        <v/>
      </c>
      <c r="DU33" s="5" t="str">
        <f>IF(BY33="y",IF(AND(W33="n",V33="n"),CHAR(34)&amp;"alldia"&amp;CHAR(34)&amp;",",""),"")</f>
        <v/>
      </c>
      <c r="DW33" s="44" t="str">
        <f>IF(CL33="y",CHAR(34)&amp;CL$1&amp;CHAR(34)&amp;",","")</f>
        <v/>
      </c>
      <c r="DX33" s="44" t="str">
        <f>IF(CM33="y",CHAR(34)&amp;CM$1&amp;CHAR(34)&amp;",","")</f>
        <v/>
      </c>
      <c r="DY33" s="44" t="str">
        <f>IF(CN33="y",CHAR(34)&amp;CN$1&amp;CHAR(34)&amp;",","")</f>
        <v/>
      </c>
      <c r="DZ33" s="44" t="str">
        <f>IF(CO33="y",CHAR(34)&amp;CO$1&amp;CHAR(34)&amp;",","")</f>
        <v>"4+Band",</v>
      </c>
      <c r="EA33" s="44" t="str">
        <f>IF(T33="y",CHAR(34)&amp;T$1&amp;CHAR(34)&amp;",","")</f>
        <v/>
      </c>
      <c r="EB33" s="44" t="str">
        <f>IF(U33="y",CHAR(34)&amp;U$1&amp;CHAR(34)&amp;",","")</f>
        <v/>
      </c>
      <c r="EC33" s="44" t="str">
        <f>IF(V33="y",CHAR(34)&amp;V$1&amp;CHAR(34)&amp;",","")</f>
        <v>"Horizo",</v>
      </c>
      <c r="ED33" s="44" t="str">
        <f>IF(W33="y",CHAR(34)&amp;W$1&amp;CHAR(34)&amp;",","")</f>
        <v>"Vertic",</v>
      </c>
      <c r="EE33" s="44" t="str">
        <f>IF(X33="y",CHAR(34)&amp;X$1&amp;CHAR(34)&amp;",","")</f>
        <v/>
      </c>
      <c r="EF33" s="44" t="str">
        <f>IF(AND(Y33&lt;&gt;"n",Y33&lt;&gt;""),CHAR(34)&amp;Y$1&amp;CHAR(34)&amp;",","")</f>
        <v/>
      </c>
      <c r="EG33" s="44" t="str">
        <f>IF(Z33="y",CHAR(34)&amp;Z$1&amp;CHAR(34)&amp;",","")</f>
        <v/>
      </c>
      <c r="EH33" s="44" t="str">
        <f>IF(AA33="y",CHAR(34)&amp;AA$1&amp;CHAR(34)&amp;",","")</f>
        <v/>
      </c>
      <c r="EI33" s="44" t="str">
        <f>IF(AB33="y",CHAR(34)&amp;AB$1&amp;CHAR(34)&amp;",","")</f>
        <v/>
      </c>
      <c r="EJ33" s="44" t="str">
        <f>IF(AC33="y",CHAR(34)&amp;AC$1&amp;CHAR(34)&amp;",","")</f>
        <v/>
      </c>
      <c r="EK33" s="44" t="str">
        <f>IF(AD33="y",CHAR(34)&amp;AD$1&amp;CHAR(34)&amp;",","")</f>
        <v/>
      </c>
      <c r="EL33" s="44" t="str">
        <f>IF(AE33="y",CHAR(34)&amp;AE$1&amp;CHAR(34)&amp;",","")</f>
        <v/>
      </c>
      <c r="EM33" s="44" t="str">
        <f>IF(AF33="y",CHAR(34)&amp;AF$1&amp;CHAR(34)&amp;",","")</f>
        <v/>
      </c>
      <c r="EN33" s="44" t="str">
        <f>IF(AG33="y",CHAR(34)&amp;AG$1&amp;CHAR(34)&amp;",","")</f>
        <v/>
      </c>
      <c r="EO33" s="44" t="str">
        <f>IF(AH33="y",CHAR(34)&amp;AH$1&amp;CHAR(34)&amp;",","")</f>
        <v>"Center",</v>
      </c>
      <c r="EP33" s="44" t="str">
        <f>IF(AI33="y",CHAR(34)&amp;AI$1&amp;CHAR(34)&amp;",","")</f>
        <v/>
      </c>
      <c r="EQ33" s="44" t="str">
        <f>IF(AJ33="y",CHAR(34)&amp;AJ$1&amp;CHAR(34)&amp;",","")</f>
        <v/>
      </c>
      <c r="ER33" s="44" t="str">
        <f>IF(AK33="y",CHAR(34)&amp;AK$1&amp;CHAR(34)&amp;",","")</f>
        <v/>
      </c>
      <c r="ES33" s="44" t="str">
        <f>IF(AL33="y",CHAR(34)&amp;AL$1&amp;CHAR(34)&amp;",","")</f>
        <v/>
      </c>
      <c r="ET33" s="44" t="str">
        <f>IF(AM33="y",CHAR(34)&amp;AM$1&amp;CHAR(34)&amp;",","")</f>
        <v/>
      </c>
      <c r="EU33" s="44" t="str">
        <f>IF(AN33="y",CHAR(34)&amp;AN$1&amp;CHAR(34)&amp;",","")</f>
        <v/>
      </c>
      <c r="EV33" s="44" t="str">
        <f>IF(AO33="y",CHAR(34)&amp;AO$1&amp;CHAR(34)&amp;",","")</f>
        <v>"Builds",</v>
      </c>
      <c r="EW33" s="44" t="str">
        <f>IF(AP33="y",CHAR(34)&amp;AP$1&amp;CHAR(34)&amp;",","")</f>
        <v/>
      </c>
      <c r="EX33" s="44" t="str">
        <f>IF(AQ33="y",CHAR(34)&amp;AQ$1&amp;CHAR(34)&amp;",","")</f>
        <v/>
      </c>
      <c r="EY33" s="44" t="str">
        <f>IF(AR33="y",CHAR(34)&amp;AR$1&amp;CHAR(34)&amp;",","")</f>
        <v/>
      </c>
      <c r="EZ33" s="44" t="str">
        <f>IF(AS33="y",CHAR(34)&amp;AS$1&amp;CHAR(34)&amp;",","")</f>
        <v/>
      </c>
      <c r="FA33" s="44" t="str">
        <f>IF(AT33&gt;0,CHAR(34)&amp;"sta"&amp;AZ33&amp;CHAR(34)&amp;",","")</f>
        <v/>
      </c>
      <c r="FB33" s="44" t="str">
        <f>IF(AND(AT33&gt;0,BA33&lt;&gt;""),CHAR(34)&amp;"sta"&amp;BA33&amp;CHAR(34)&amp;",","")</f>
        <v/>
      </c>
      <c r="FD33" s="44" t="str">
        <f>IF(BV33="n",CHAR(34)&amp;"tcWHYE"&amp;CHAR(34)&amp;",",IF(BV33="y",CHAR(34)&amp;FD$1&amp;CHAR(34)&amp;",",""))</f>
        <v/>
      </c>
      <c r="FE33" s="44" t="str">
        <f>IF(COUNTIF(BL33:BT33,"BLU")=0,CHAR(34)&amp;"NO_BLU"&amp;CHAR(34)&amp;",", "")</f>
        <v>"NO_BLU",</v>
      </c>
      <c r="FF33" s="44" t="str">
        <f>IF(COUNTIF(BL33:BT33,"WHI")=0,CHAR(34)&amp;"NO_WHI"&amp;CHAR(34)&amp;",", "")</f>
        <v/>
      </c>
      <c r="FG33" s="44" t="str">
        <f>IF(COUNTIF(BL33:BT33,"RED")=0,CHAR(34)&amp;"NO_RED"&amp;CHAR(34)&amp;",", "")</f>
        <v/>
      </c>
      <c r="FH33" s="44" t="str">
        <f>IF(COUNTIF(BL33:BS33,"GRE")=0,CHAR(34)&amp;"NO_GRE"&amp;CHAR(34)&amp;",", "")</f>
        <v>"NO_GRE",</v>
      </c>
      <c r="FI33" s="44" t="str">
        <f>IF(COUNTIF(BL33:BT33,"YEL")=0,CHAR(34)&amp;"NO_YEL"&amp;CHAR(34)&amp;",", "")</f>
        <v>"NO_YEL",</v>
      </c>
      <c r="FJ33" s="44" t="str">
        <f>IF(COUNTIF(BL33:BT33,"BLA")=0,CHAR(34)&amp;"NO_BLA"&amp;CHAR(34)&amp;",", "")</f>
        <v/>
      </c>
      <c r="FK33" s="44" t="str">
        <f>IF(AND(FH33&lt;&gt;"",FF33&lt;&gt;""),CHAR(34)&amp;"WHGRNO"&amp;CHAR(34)&amp;",","")</f>
        <v/>
      </c>
      <c r="FL33" s="44" t="str">
        <f>IF(AND(FI33&lt;&gt;"",FF33&lt;&gt;""),CHAR(34)&amp;"WHYENO"&amp;CHAR(34)&amp;",","")</f>
        <v/>
      </c>
      <c r="FM33" s="44" t="str">
        <f>IF(AND(FJ33&lt;&gt;"",FF33&lt;&gt;""),CHAR(34)&amp;"BAWHNO"&amp;CHAR(34)&amp;",","")</f>
        <v/>
      </c>
      <c r="FN33" s="44" t="str">
        <f>IF(AND(FE33&lt;&gt;"",FF33&lt;&gt;""),CHAR(34)&amp;"BLWHNO"&amp;CHAR(34)&amp;",","")</f>
        <v/>
      </c>
      <c r="FO33" s="44" t="str">
        <f>IF(AND(FE33&lt;&gt;"",FG33&lt;&gt;""),CHAR(34)&amp;"BLRENO"&amp;CHAR(34)&amp;",","")</f>
        <v/>
      </c>
      <c r="FP33" s="44" t="str">
        <f>IF(AND(FF33&lt;&gt;"",FF33&lt;&gt;""),CHAR(34)&amp;"WHRENO"&amp;CHAR(34)&amp;",","")</f>
        <v/>
      </c>
      <c r="FQ33" s="44" t="str">
        <f>IF(LEN(BF33)=3,CHAR(34)&amp;"001"&amp;BF33&amp;CHAR(34)&amp;",","")</f>
        <v>"001WHI",</v>
      </c>
      <c r="FR33" s="44" t="str">
        <f>IF(LEN(BG33)=3,CHAR(34)&amp;"002"&amp;BG33&amp;CHAR(34)&amp;",","")</f>
        <v/>
      </c>
      <c r="FS33" s="44" t="str">
        <f>IF(LEN(BH33)=3,CHAR(34)&amp;"003"&amp;BH33&amp;CHAR(34)&amp;",","")</f>
        <v>"003WHI",</v>
      </c>
      <c r="FT33" s="44" t="str">
        <f>CHAR(34)&amp;"myr"&amp;BD33&amp;CHAR(34)&amp;","</f>
        <v>"myrWHI",</v>
      </c>
      <c r="FU33" s="44" t="str">
        <f>IF(AY33="y",CHAR(34)&amp;"island"&amp;CHAR(34)&amp;",","")</f>
        <v/>
      </c>
      <c r="FV33" s="44" t="str">
        <f>IF(BZ33="y",CHAR(34)&amp;"landlo"&amp;CHAR(34)&amp;",","")</f>
        <v/>
      </c>
      <c r="FW33" s="44" t="str">
        <f>IF(CA33="y",CHAR(34)&amp;"eunion"&amp;CHAR(34)&amp;",","")</f>
        <v/>
      </c>
      <c r="FY33" s="44" t="str">
        <f>IFERROR(IF(SEARCH("Arabic",CB33)&gt;0,CHAR(34)&amp;"arabic"&amp;CHAR(34)&amp;",",""),"")</f>
        <v/>
      </c>
      <c r="FZ33" s="44" t="str">
        <f>IFERROR(IF(SEARCH("English",CB33)&gt;0,CHAR(34)&amp;"englis"&amp;CHAR(34)&amp;",",""),"")</f>
        <v/>
      </c>
      <c r="GA33" s="44" t="str">
        <f>IFERROR(IF(SEARCH("French",CB33)&gt;0,CHAR(34)&amp;"french"&amp;CHAR(34)&amp;",",""),"")</f>
        <v/>
      </c>
      <c r="GB33" s="44" t="str">
        <f>IFERROR(IF(SEARCH("Spanish",CB33)&gt;0,CHAR(34)&amp;"spanis"&amp;CHAR(34)&amp;",",""),"")</f>
        <v/>
      </c>
      <c r="GE33" s="44" t="str">
        <f>IFERROR(IF(SEARCH("Dutch",CB33)&gt;0,CHAR(34)&amp;"dutchs"&amp;CHAR(34)&amp;",",""),"")</f>
        <v/>
      </c>
      <c r="GF33" s="44" t="str">
        <f>IFERROR(IF(SEARCH("Historical",AU33)&gt;0,CHAR(34)&amp;"histor"&amp;CHAR(34)&amp;",",""),"")</f>
        <v/>
      </c>
      <c r="GG33" s="44" t="str">
        <f>IF(BU33="y",CHAR(34)&amp;"unjack"&amp;CHAR(34)&amp;",","")</f>
        <v/>
      </c>
      <c r="GH33" s="44" t="str">
        <f>IF(CD33=1,CHAR(34)&amp;"southc"&amp;CHAR(34)&amp;",","")</f>
        <v/>
      </c>
      <c r="GI33" s="44" t="str">
        <f>IF(CE33=1,CHAR(34)&amp;"hasmap"&amp;CHAR(34)&amp;",","")</f>
        <v/>
      </c>
      <c r="GJ33" s="44" t="str">
        <f>IF(CP33="y",CHAR(34)&amp;CP$1&amp;CHAR(34)&amp;",","")</f>
        <v>"NoStar",</v>
      </c>
      <c r="GK33" s="44" t="str">
        <f>IF(GJ33="",CHAR(34)&amp;"HasSta"&amp;CHAR(34)&amp;",","")</f>
        <v/>
      </c>
      <c r="GL33" s="44" t="str">
        <f>IF(CQ33="y",CHAR(34)&amp;CQ$1&amp;CHAR(34)&amp;",","")</f>
        <v/>
      </c>
      <c r="GM33" s="44" t="str">
        <f>IF(CR33="y",CHAR(34)&amp;CR$1&amp;CHAR(34)&amp;",","")</f>
        <v/>
      </c>
      <c r="GN33" s="44" t="str">
        <f>IF(CS33="y",CHAR(34)&amp;CS$1&amp;CHAR(34)&amp;",","")</f>
        <v/>
      </c>
      <c r="GP33" s="44" t="str">
        <f>CHAR(34)&amp;AU33&amp;CHAR(34)</f>
        <v>"City, State Capital"</v>
      </c>
      <c r="GS33" s="44" t="str">
        <f>SUBSTITUTE("["&amp;_xlfn.CONCAT(CW33:GN33)&amp;"]",",]","]")</f>
        <v>["3Color","words2","lets10","startJ","LAEDHI","4+Band","Horizo","Vertic","Center","Builds","NO_BLU","NO_GRE","NO_YEL","001WHI","003WHI","myrWHI","NoStar"]</v>
      </c>
      <c r="GT33" s="44" t="str">
        <f>IF(BL33&lt;&gt;"",CHAR(34)&amp;"cl_"&amp;BL33&amp;CHAR(34)&amp;",","")</f>
        <v>"cl_BLA",</v>
      </c>
      <c r="GU33" s="44" t="str">
        <f>IF(BM33&lt;&gt;"",CHAR(34)&amp;"cl_"&amp;BM33&amp;CHAR(34)&amp;",","")</f>
        <v/>
      </c>
      <c r="GV33" s="44" t="str">
        <f>IF(BN33&lt;&gt;"",CHAR(34)&amp;"cl_"&amp;BN33&amp;CHAR(34)&amp;",","")</f>
        <v/>
      </c>
      <c r="GW33" s="44" t="str">
        <f>IF(BO33&lt;&gt;"",CHAR(34)&amp;"cl_"&amp;BO33&amp;CHAR(34)&amp;",","")</f>
        <v>"cl_RED",</v>
      </c>
      <c r="GX33" s="44" t="str">
        <f>IF(BP33&lt;&gt;"",CHAR(34)&amp;"cl_"&amp;BP33&amp;CHAR(34)&amp;",","")</f>
        <v/>
      </c>
      <c r="GY33" s="44" t="str">
        <f>IF(BQ33&lt;&gt;"",CHAR(34)&amp;"cl_"&amp;BQ33&amp;CHAR(34)&amp;",","")</f>
        <v/>
      </c>
      <c r="GZ33" s="44" t="str">
        <f>IF(BR33&lt;&gt;"",CHAR(34)&amp;"cl_"&amp;BR33&amp;CHAR(34)&amp;",","")</f>
        <v/>
      </c>
      <c r="HA33" s="44" t="str">
        <f>IF(BS33&lt;&gt;"",CHAR(34)&amp;"cl_"&amp;BS33&amp;CHAR(34)&amp;",","")</f>
        <v/>
      </c>
      <c r="HB33" s="44" t="str">
        <f>IF(BT33&lt;&gt;"",CHAR(34)&amp;"cl_"&amp;BT33&amp;CHAR(34)&amp;",","")</f>
        <v>"cl_WHI",</v>
      </c>
      <c r="HC33" s="44" t="str">
        <f>SUBSTITUTE("["&amp;_xlfn.CONCAT(GT33:HB33)&amp;"]",",]","]")</f>
        <v>["cl_BLA","cl_RED","cl_WHI"]</v>
      </c>
      <c r="HE33" s="64"/>
      <c r="HF33" s="65" t="str">
        <f>"{couname:"&amp;CT33&amp;(IF(HK33&lt;&gt;"",",subtype:"&amp;CHAR(34)&amp;HK33&amp;CHAR(34),""))&amp;",year:"&amp;HJ33&amp;",region:"&amp;CU33&amp;",Colors:"&amp;HC33&amp;",Items:"&amp;GS33&amp;",Flag:"&amp;CV33&amp;",HDFlag:"&amp;CHAR(34)&amp;E33&amp;CHAR(34)&amp;",type:"&amp;GP33&amp;", describe: "&amp;HH33&amp;", isnew:"&amp;CHAR(34)&amp;F33&amp;CHAR(34)&amp;", links: "&amp;HL33&amp;"},"</f>
        <v>{couname:"[BRA] Joao Pessoa",year:"???",region:"rgn_South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links: "https://en.m.wikipedia.org/wiki/Jo%C3%A3o_Pessoa,_Para%C3%ADba"},</v>
      </c>
      <c r="HG33" s="66" t="str">
        <f>"{couname:"&amp;CT33&amp;(IF(HK33&lt;&gt;"",",subtype:"&amp;CHAR(34)&amp;HK33&amp;CHAR(34),""))&amp;",year:"&amp;HJ33&amp;",region:"&amp;CU33&amp;",Colors:"&amp;HC33&amp;",Items:"&amp;GS33&amp;",Flag:"&amp;CV33&amp;",HDFlag:"&amp;CHAR(34)&amp;E33&amp;CHAR(34)&amp;",type:"&amp;GP33&amp;", describe: "&amp;HI33&amp;", links: "&amp;HL33&amp;"},"</f>
        <v>{couname:"[BRA] Joao Pessoa",year:"???",region:"rgn_South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links: "https://en.m.wikipedia.org/wiki/Jo%C3%A3o_Pessoa,_Para%C3%ADba"},</v>
      </c>
      <c r="HH33" s="44" t="str">
        <f>IF(P33&lt;&gt;"",CHAR(34)&amp;"\n"&amp;P33&amp;CHAR(34),CHAR(34)&amp;CHAR(34))</f>
        <v>"\nSeven horizontal bands alternating white and red with black bands between each white and red band. In the center a vertical black band with three castles."</v>
      </c>
      <c r="HI33" s="44" t="str">
        <f>IF(J33=0,CHAR(34)&amp;CHAR(34),HH33)</f>
        <v>"\nSeven horizontal bands alternating white and red with black bands between each white and red band. In the center a vertical black band with three castles."</v>
      </c>
      <c r="HJ33" s="44" t="str">
        <f>CHAR(34)&amp;O33&amp;CHAR(34)</f>
        <v>"???"</v>
      </c>
      <c r="HL33" s="44" t="str">
        <f>CHAR(34)&amp;I33&amp;CHAR(34)</f>
        <v>"https://en.m.wikipedia.org/wiki/Jo%C3%A3o_Pessoa,_Para%C3%ADba"</v>
      </c>
      <c r="HM33" s="65"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"&amp;HH33&amp;", "&amp;CHAR(34)&amp;"isnew"&amp;CHAR(34)&amp;": "&amp;CHAR(34)&amp;F33&amp;CHAR(34)&amp;", "&amp;CHAR(34)&amp;"links"&amp;CHAR(34)&amp;": "&amp;HL33&amp;"},"</f>
        <v>{"couname":"[BRA] Joao Pessoa","subtype":"[BRA] Paraiba","year":"???","region":"rgn_South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 "links": "https://en.m.wikipedia.org/wiki/Jo%C3%A3o_Pessoa,_Para%C3%ADba"},</v>
      </c>
      <c r="HN33" s="67"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"&amp;HI33&amp;", "&amp;CHAR(34)&amp;"isnew"&amp;CHAR(34)&amp;": "&amp;CHAR(34)&amp;F33&amp;CHAR(34)&amp;", "&amp;CHAR(34)&amp;"links"&amp;CHAR(34)&amp;": "&amp;HL33&amp;"},"</f>
        <v>{"couname":"[BRA] Joao Pessoa","subtype":"[BRA] Paraiba","year":"???","region":"rgn_South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 "links": "https://en.m.wikipedia.org/wiki/Jo%C3%A3o_Pessoa,_Para%C3%ADba"},</v>
      </c>
      <c r="HO33" s="71">
        <v>45610</v>
      </c>
      <c r="HP33" s="44" t="str" cm="1">
        <f t="array" ref="HP33">IF(_xlfn.TEXTJOIN(", ", TRUE, IF(ISNUMBER(SEARCH("BLA", BL33:BT33)), COLUMN(BL33:BT33) - COLUMN(BL33) + 1, ""))&lt;&gt;"","BLA","")</f>
        <v>BLA</v>
      </c>
      <c r="HQ33" s="44" t="str" cm="1">
        <f t="array" ref="HQ33">IF(_xlfn.TEXTJOIN(", ", TRUE, IF(ISNUMBER(SEARCH("BLU", BL33:BT33)), COLUMN(BL33:BT33) - COLUMN(BL33) + 1, ""))&lt;&gt;"","BLU","")</f>
        <v/>
      </c>
      <c r="HR33" s="44" t="str" cm="1">
        <f t="array" ref="HR33">IF(_xlfn.TEXTJOIN(", ", TRUE, IF(ISNUMBER(SEARCH("GRE", BL33:BT33)), COLUMN(BL33:BT33) - COLUMN(BL33) + 1, ""))&lt;&gt;"","GRE","")</f>
        <v/>
      </c>
      <c r="HS33" s="44" t="str" cm="1">
        <f t="array" ref="HS33">IF(_xlfn.TEXTJOIN(", ", TRUE, IF(ISNUMBER(SEARCH("RED", BL33:BT33)), COLUMN(BL33:BT33) - COLUMN(BL33) + 1, ""))&lt;&gt;"","RED","")</f>
        <v>RED</v>
      </c>
      <c r="HT33" s="44" t="str" cm="1">
        <f t="array" ref="HT33">IF(_xlfn.TEXTJOIN(", ", TRUE, IF(ISNUMBER(SEARCH("YEL", BL33:BT33)), COLUMN(BL33:BT33) - COLUMN(BL33) + 1, ""))&lt;&gt;"","YEL","")</f>
        <v/>
      </c>
      <c r="HU33" s="44" t="str" cm="1">
        <f t="array" ref="HU33">IF(_xlfn.TEXTJOIN(", ", TRUE, IF(ISNUMBER(SEARCH("ORA", BL33:BT33)), COLUMN(BL33:BT33) - COLUMN(BL33) + 1, ""))&lt;&gt;"","ORA","")</f>
        <v/>
      </c>
      <c r="HV33" s="44" t="str" cm="1">
        <f t="array" ref="HV33">IF(_xlfn.TEXTJOIN(", ", TRUE, IF(ISNUMBER(SEARCH("BRO", BL33:BT33)), COLUMN(BL33:BT33) - COLUMN(BL33) + 1, ""))&lt;&gt;"","BRO","")</f>
        <v/>
      </c>
      <c r="HW33" s="44" t="str" cm="1">
        <f t="array" ref="HW33">IF(_xlfn.TEXTJOIN(", ", TRUE, IF(ISNUMBER(SEARCH("PUR", BL33:BT33)), COLUMN(BL33:BT33) - COLUMN(BL33) + 1, ""))&lt;&gt;"","PUR","")</f>
        <v/>
      </c>
      <c r="HX33" s="44" t="str" cm="1">
        <f t="array" ref="HX33">IF(_xlfn.TEXTJOIN(", ", TRUE, IF(ISNUMBER(SEARCH("WHI", BL33:BT33)), COLUMN(BL33:BT33) - COLUMN(BL33) + 1, ""))&lt;&gt;"","WHI","")</f>
        <v>WHI</v>
      </c>
      <c r="HY33" s="72"/>
      <c r="HZ33" s="72"/>
      <c r="IA33" s="5"/>
      <c r="IB33" s="5"/>
      <c r="IC33" s="68"/>
      <c r="ID33" s="68"/>
      <c r="IE33" s="68"/>
      <c r="IF33" s="68"/>
      <c r="IG33" s="68"/>
      <c r="IH33" s="68"/>
      <c r="II33" s="68"/>
      <c r="IJ33" s="68"/>
      <c r="IK33" s="68"/>
      <c r="IM33" s="42">
        <f>COUNTIF(IC33:IK33,"&gt;0")-CG33</f>
        <v>-3</v>
      </c>
      <c r="IN33" s="69" t="str">
        <f>"http://mkweb.bcgsc.ca/color-summarizer/?url="&amp;D33&amp;"&amp;precision=low&amp;num_clusters="&amp;CG33&amp;"&amp;text=1"</f>
        <v>http://mkweb.bcgsc.ca/color-summarizer/?url=https://upload.wikimedia.org/wikipedia/commons/thumb/d/d9/Bandeira_de_Jo%C3%A3o_Pessoa.svg/640px-Bandeira_de_Jo%C3%A3o_Pessoa.svg.png&amp;precision=low&amp;num_clusters=3&amp;text=1</v>
      </c>
      <c r="IO33" s="44" t="str">
        <f>IF(HP33&lt;&gt;"",CHAR(34)&amp;"black"&amp;CHAR(34),"")</f>
        <v>"black"</v>
      </c>
      <c r="IP33" s="44" t="str">
        <f>IF(HQ33&lt;&gt;"",CHAR(34)&amp;"blue"&amp;CHAR(34),"")</f>
        <v/>
      </c>
      <c r="IQ33" s="44" t="str">
        <f>IF(HR33&lt;&gt;"",CHAR(34)&amp;"green"&amp;CHAR(34),"")</f>
        <v/>
      </c>
      <c r="IR33" s="44" t="str">
        <f>IF(HS33&lt;&gt;"",CHAR(34)&amp;"red"&amp;CHAR(34),"")</f>
        <v>"red"</v>
      </c>
      <c r="IS33" s="44" t="str">
        <f>IF(HT33&lt;&gt;"",CHAR(34)&amp;"yellow"&amp;CHAR(34),"")</f>
        <v/>
      </c>
      <c r="IT33" s="44" t="str">
        <f>IF(HU33&lt;&gt;"",CHAR(34)&amp;"orange"&amp;CHAR(34),"")</f>
        <v/>
      </c>
      <c r="IU33" s="44" t="str">
        <f>IF(HV33&lt;&gt;"",CHAR(34)&amp;"brown"&amp;CHAR(34),"")</f>
        <v/>
      </c>
      <c r="IV33" s="44" t="str">
        <f>IF(HW33&lt;&gt;"",CHAR(34)&amp;"purple"&amp;CHAR(34),"")</f>
        <v/>
      </c>
      <c r="IW33" s="44" t="str">
        <f>IF(HX33&lt;&gt;"",CHAR(34)&amp;"white"&amp;CHAR(34),"")</f>
        <v>"white"</v>
      </c>
      <c r="IX33" s="44" t="str">
        <f>"{"&amp;CHAR(34)&amp;"url"&amp;CHAR(34)&amp;":"&amp;CHAR(34)&amp;IN33&amp;CHAR(34)&amp;","&amp;CHAR(34)&amp;"name"&amp;CHAR(34)&amp;":"&amp;CHAR(34)&amp;A33&amp;CHAR(34)&amp;"},"</f>
        <v>{"url":"http://mkweb.bcgsc.ca/color-summarizer/?url=https://upload.wikimedia.org/wikipedia/commons/thumb/d/d9/Bandeira_de_Jo%C3%A3o_Pessoa.svg/640px-Bandeira_de_Jo%C3%A3o_Pessoa.svg.png&amp;precision=low&amp;num_clusters=3&amp;text=1","name":"[BRA] Joao Pessoa"},</v>
      </c>
      <c r="IY33" s="44">
        <v>1254</v>
      </c>
    </row>
    <row r="34" spans="1:259" s="44" customFormat="1" ht="38.4" customHeight="1" thickBot="1" x14ac:dyDescent="0.35">
      <c r="A34" s="38" t="s">
        <v>363</v>
      </c>
      <c r="B34" s="83"/>
      <c r="C34" s="39">
        <v>2</v>
      </c>
      <c r="D34" s="70" t="s">
        <v>364</v>
      </c>
      <c r="E34" s="40" t="s">
        <v>365</v>
      </c>
      <c r="F34" s="41" t="s">
        <v>163</v>
      </c>
      <c r="G34" s="42">
        <f>COUNTIF($A$1:$A$8405,A34)</f>
        <v>1</v>
      </c>
      <c r="H34" s="43"/>
      <c r="I34" s="59" t="s">
        <v>366</v>
      </c>
      <c r="J34" s="44" t="str">
        <f>""</f>
        <v/>
      </c>
      <c r="K34" s="45"/>
      <c r="L34" s="46"/>
      <c r="M34" s="46"/>
      <c r="N34" s="47"/>
      <c r="O34" s="74" t="s">
        <v>367</v>
      </c>
      <c r="P34" s="48" t="s">
        <v>368</v>
      </c>
      <c r="Q34" s="73">
        <v>1</v>
      </c>
      <c r="R34" s="49" t="s">
        <v>177</v>
      </c>
      <c r="S34" s="50">
        <v>9</v>
      </c>
      <c r="T34" s="51" t="s">
        <v>164</v>
      </c>
      <c r="U34" s="52" t="s">
        <v>164</v>
      </c>
      <c r="V34" s="52" t="s">
        <v>165</v>
      </c>
      <c r="W34" s="52" t="s">
        <v>164</v>
      </c>
      <c r="X34" s="52" t="s">
        <v>164</v>
      </c>
      <c r="Y34" s="52" t="s">
        <v>164</v>
      </c>
      <c r="Z34" s="52" t="s">
        <v>164</v>
      </c>
      <c r="AA34" s="52" t="s">
        <v>164</v>
      </c>
      <c r="AB34" s="52" t="s">
        <v>164</v>
      </c>
      <c r="AC34" s="52" t="s">
        <v>164</v>
      </c>
      <c r="AD34" s="52" t="s">
        <v>164</v>
      </c>
      <c r="AE34" s="52" t="s">
        <v>164</v>
      </c>
      <c r="AF34" s="53" t="s">
        <v>164</v>
      </c>
      <c r="AG34" s="53" t="s">
        <v>164</v>
      </c>
      <c r="AH34" s="53" t="s">
        <v>164</v>
      </c>
      <c r="AI34" s="53" t="s">
        <v>165</v>
      </c>
      <c r="AJ34" s="53" t="s">
        <v>164</v>
      </c>
      <c r="AK34" s="53" t="s">
        <v>164</v>
      </c>
      <c r="AL34" s="53" t="s">
        <v>164</v>
      </c>
      <c r="AM34" s="53" t="s">
        <v>164</v>
      </c>
      <c r="AN34" s="53" t="s">
        <v>164</v>
      </c>
      <c r="AO34" s="53" t="s">
        <v>164</v>
      </c>
      <c r="AP34" s="53" t="s">
        <v>164</v>
      </c>
      <c r="AQ34" s="53" t="s">
        <v>164</v>
      </c>
      <c r="AR34" s="53" t="s">
        <v>164</v>
      </c>
      <c r="AS34" s="53" t="s">
        <v>164</v>
      </c>
      <c r="AT34" s="54">
        <v>1</v>
      </c>
      <c r="AU34" s="53" t="s">
        <v>308</v>
      </c>
      <c r="AV34" s="53" t="str">
        <f>IF(LEFT(A34,1)="[",LEFT(A34,5)&amp;AU34&amp;A34,"")</f>
        <v>[BRA]State[BRA] Maranhao</v>
      </c>
      <c r="AW34" s="53" t="str">
        <f>C34&amp;A34</f>
        <v>2[BRA] Maranhao</v>
      </c>
      <c r="AX34" s="55"/>
      <c r="AY34" s="55"/>
      <c r="AZ34" s="56" t="s">
        <v>159</v>
      </c>
      <c r="BA34" s="56"/>
      <c r="BB34" s="56"/>
      <c r="BC34" s="57"/>
      <c r="BD34" s="58" t="s">
        <v>159</v>
      </c>
      <c r="BE34" s="59"/>
      <c r="BF34" s="58" t="s">
        <v>154</v>
      </c>
      <c r="BG34" s="58" t="s">
        <v>154</v>
      </c>
      <c r="BH34" s="58" t="s">
        <v>154</v>
      </c>
      <c r="BI34" s="58" t="s">
        <v>159</v>
      </c>
      <c r="BJ34" s="58" t="s">
        <v>151</v>
      </c>
      <c r="BK34" s="59"/>
      <c r="BL34" s="58" t="s">
        <v>154</v>
      </c>
      <c r="BM34" s="58" t="s">
        <v>159</v>
      </c>
      <c r="BN34" s="58" t="s">
        <v>151</v>
      </c>
      <c r="BO34" s="58" t="s">
        <v>152</v>
      </c>
      <c r="BP34" s="58"/>
      <c r="BQ34" s="58"/>
      <c r="BR34" s="58"/>
      <c r="BS34" s="58"/>
      <c r="BT34" s="58"/>
      <c r="BU34" s="60" t="s">
        <v>164</v>
      </c>
      <c r="BV34" s="61"/>
      <c r="BW34" s="61">
        <v>0</v>
      </c>
      <c r="BX34" s="59"/>
      <c r="CB34" s="5"/>
      <c r="CC34" s="5"/>
      <c r="CD34" s="62">
        <v>0</v>
      </c>
      <c r="CE34" s="62">
        <v>0</v>
      </c>
      <c r="CF34" s="62" t="e">
        <f>COUNTIF([1]Sheet7!$B$2:'[1]Sheet7'!$B$100,Main!#REF!)</f>
        <v>#REF!</v>
      </c>
      <c r="CG34" s="75" cm="1">
        <f t="array" ref="CG34">SUMPRODUCT(--(LEN(TRIM(BL34:BT34))&gt;0))</f>
        <v>4</v>
      </c>
      <c r="CH34" s="53" t="str">
        <f>IF(CG34=2,"y","n")</f>
        <v>n</v>
      </c>
      <c r="CI34" s="53" t="str">
        <f>IF(CG34=3,"y","n")</f>
        <v>n</v>
      </c>
      <c r="CJ34" s="53" t="str">
        <f>IF(CG34=4,"y","n")</f>
        <v>y</v>
      </c>
      <c r="CK34" s="53" t="str">
        <f>IF(CG34&gt;4,"y","n")</f>
        <v>n</v>
      </c>
      <c r="CL34" s="53" t="str">
        <f>IF(S34=0,"y","n")</f>
        <v>n</v>
      </c>
      <c r="CM34" s="53" t="str">
        <f>IF(S34=2,"y","n")</f>
        <v>n</v>
      </c>
      <c r="CN34" s="53" t="str">
        <f>IF(S34=3,"y","n")</f>
        <v>n</v>
      </c>
      <c r="CO34" s="53" t="str">
        <f>IF(S34&gt;=4,"y","n")</f>
        <v>y</v>
      </c>
      <c r="CP34" s="53" t="str">
        <f>IF(AT34=0,"y","n")</f>
        <v>n</v>
      </c>
      <c r="CQ34" s="53" t="str">
        <f>IF(AT34=1,"y","n")</f>
        <v>y</v>
      </c>
      <c r="CR34" s="53" t="str">
        <f>IF(AT34=2,"y","n")</f>
        <v>n</v>
      </c>
      <c r="CS34" s="53" t="str">
        <f>IF(AT34&gt;=3,"y","n")</f>
        <v>n</v>
      </c>
      <c r="CT34" s="38" t="str">
        <f>CHAR(34)&amp;A34&amp;CHAR(34)</f>
        <v>"[BRA] Maranhao"</v>
      </c>
      <c r="CU34" s="63" t="str">
        <f>CHAR(34)&amp;"rgn_"&amp;R34&amp;CHAR(34)</f>
        <v>"rgn_South America"</v>
      </c>
      <c r="CV34" s="44" t="str">
        <f>CHAR(34)&amp;D34&amp;CHAR(34)</f>
        <v>"https://upload.wikimedia.org/wikipedia/commons/thumb/4/45/Bandeira_do_Maranh%C3%A3o.svg/640px-Bandeira_do_Maranh%C3%A3o.svg.png"</v>
      </c>
      <c r="CW34" s="44" t="str">
        <f>IF(CH34="y",CHAR(34)&amp;CH$1&amp;CHAR(34)&amp;",","")</f>
        <v/>
      </c>
      <c r="CX34" s="44" t="str">
        <f>IF(CI34="y",CHAR(34)&amp;CI$1&amp;CHAR(34)&amp;",","")</f>
        <v/>
      </c>
      <c r="CY34" s="44" t="str">
        <f>IF(CJ34="y",CHAR(34)&amp;CJ$1&amp;CHAR(34)&amp;",","")</f>
        <v>"4Color",</v>
      </c>
      <c r="CZ34" s="44" t="str">
        <f>IF(CK34="y",CHAR(34)&amp;CK$1&amp;CHAR(34)&amp;",","")</f>
        <v/>
      </c>
      <c r="DA34" s="44" t="str">
        <f>IF(Q34&gt;1,CHAR(34)&amp;"words2"&amp;CHAR(34)&amp;",","")</f>
        <v/>
      </c>
      <c r="DB34" s="44" t="str">
        <f>IF(Q34&gt;2,CHAR(34)&amp;"words3"&amp;CHAR(34)&amp;",","")</f>
        <v/>
      </c>
      <c r="DC34" s="44" t="str">
        <f>IF(Q34=2,CHAR(34)&amp;"exact2"&amp;CHAR(34)&amp;",","")</f>
        <v/>
      </c>
      <c r="DD34" s="44" t="str">
        <f>IF(LEN(CHAR(34)&amp;"lets"&amp;LEN(SUBSTITUTE(SUBSTITUTE(IFERROR(TRIM(SUBSTITUTE(SUBSTITUTE(SUBSTITUTE(IFERROR(TRIM(SUBSTITUTE(A34,MID(A34,FIND("(",A34),FIND(")",A34)-FIND("(",A34)+1),"")),A34),"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",""),"-",""))&amp;CHAR(34)&amp;",")=9,CHAR(34)&amp;"lets"&amp;LEN(SUBSTITUTE(SUBSTITUTE(IFERROR(TRIM(SUBSTITUTE(SUBSTITUTE(SUBSTITUTE(IFERROR(TRIM(SUBSTITUTE(A34,MID(A34,FIND("(",A34),FIND(")",A34)-FIND("(",A34)+1),"")),A34),"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",""),"-",""))&amp;CHAR(34)&amp;",",CHAR(34)&amp;"lets0"&amp;LEN(SUBSTITUTE(SUBSTITUTE(IFERROR(TRIM(SUBSTITUTE(SUBSTITUTE(SUBSTITUTE(IFERROR(TRIM(SUBSTITUTE(A34,MID(A34,FIND("(",A34),FIND(")",A34)-FIND("(",A34)+1),"")),A34),"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f>
        <v>"lets08",</v>
      </c>
      <c r="DE34" s="44" t="str">
        <f>IFERROR(CHAR(34)&amp;"start"&amp;LEFT(TRIM(SUBSTITUTE(SUBSTITUTE(TRIM(SUBSTITUTE(SUBSTITUTE(A34, MID(A34, FIND("[", A34), FIND("]", A34) - FIND("[", A34) + 1), ""), "  ", " ")), MID(TRIM(SUBSTITUTE(SUBSTITUTE(A34, MID(A34, FIND("[", A34), FIND("]", A34) - FIND("[", A34) + 1), ""), "  ", " ")), FIND("[", TRIM(SUBSTITUTE(SUBSTITUTE(A34, MID(A34, FIND("[", A34), FIND("]", A34) - FIND("[", A34) + 1), ""), "  ", " "))), FIND("]", TRIM(SUBSTITUTE(SUBSTITUTE(A34, MID(A34, FIND("[", A34), FIND("]", A34) - FIND("[", A34) + 1), ""), "  ", " "))) - FIND("[", TRIM(SUBSTITUTE(SUBSTITUTE(A34, MID(A34, FIND("[", A34), FIND("]", A34) - FIND("[", A34) + 1), ""), "  ", " "))) + 1), ""), "  ", " ")),1)&amp;CHAR(34)&amp;",",CHAR(34)&amp;"start"&amp;IFERROR(LEFT(SUBSTITUTE(A34,"["&amp;MID(A34,FIND("[",A34)+1,FIND("]",A34)-FIND("[",A34)-1)&amp;"] ",""),1),LEFT(A34,1))&amp;CHAR(34)&amp;",")</f>
        <v>"startM",</v>
      </c>
      <c r="DF34" s="44" t="str">
        <f>IFERROR(IF(SEARCH("tan",A34)&gt;0,CHAR(34)&amp;"withtn"&amp;CHAR(34)&amp;",",""),"")</f>
        <v/>
      </c>
      <c r="DG34" s="44" t="str">
        <f>IFERROR(IF(SEARCH("q",A34)&gt;0,CHAR(34)&amp;"with_q"&amp;CHAR(34)&amp;",",""),"")</f>
        <v/>
      </c>
      <c r="DH34" s="44" t="str">
        <f>IFERROR(IF(SEARCH("v",A34)&gt;0,CHAR(34)&amp;"with_v"&amp;CHAR(34)&amp;",",""),"")</f>
        <v/>
      </c>
      <c r="DI34" s="44" t="str">
        <f>IFERROR(IF(SEARCH("w",A34)&gt;0,CHAR(34)&amp;"with_w"&amp;CHAR(34)&amp;",",""),"")</f>
        <v/>
      </c>
      <c r="DJ34" s="44" t="str">
        <f>IFERROR(IF(SEARCH("y",A34)&gt;0,CHAR(34)&amp;"with_y"&amp;CHAR(34)&amp;",",""),"")</f>
        <v/>
      </c>
      <c r="DK34" s="44" t="str">
        <f>IFERROR(IF(SEARCH("z",A34)&gt;0,CHAR(34)&amp;"with_z"&amp;CHAR(34)&amp;",",""),"")</f>
        <v/>
      </c>
      <c r="DL34" s="44" t="str">
        <f>IF(CG34=2, CHAR(34) &amp; _xlfn.TEXTJOIN("", TRUE, _xlfn._xlws.SORT(HP34:HX34)) &amp; CHAR(34) &amp; ",", "")</f>
        <v/>
      </c>
      <c r="DM34" s="44" t="str" cm="1">
        <f t="array" ref="DM34">IF(CG34=3,CHAR(34) &amp; _xlfn.TEXTJOIN("", TRUE, RIGHT(HP34:HX34, 2)) &amp; CHAR(34) &amp; ",", "")</f>
        <v/>
      </c>
      <c r="DN34" s="44" t="str">
        <f>IF(AND(ISNUMBER(SEARCH("18", O34)), ISERROR(SEARCH("1918", O34)), ISERROR(SEARCH("2018", O34))), CHAR(34) &amp; "year18" &amp; CHAR(34) &amp; ",", "")</f>
        <v>"year18",</v>
      </c>
      <c r="DO34" s="44" t="str">
        <f>IF(AND(ISNUMBER(SEARCH("19", O34)), ISERROR(SEARCH("1819", O34)),  ISERROR(SEARCH("1219", O34)),ISERROR(SEARCH("1119", O34)),ISERROR(SEARCH("1190", O34)),ISERROR(SEARCH("2019", O34))), CHAR(34) &amp; "year19" &amp; CHAR(34) &amp; ",", "")</f>
        <v/>
      </c>
      <c r="DP34" s="5" t="str">
        <f>IF(AND(ISNUMBER(SEARCH("20", O34)), ISERROR(SEARCH("1920", O34))), CHAR(34)&amp;"year00"&amp;CHAR(34)&amp;",", "")</f>
        <v/>
      </c>
      <c r="DQ34" s="5" t="str">
        <f>IF(CC34="y",CHAR(34)&amp;"soviet"&amp;CHAR(34)&amp;",","")</f>
        <v/>
      </c>
      <c r="DR34" s="5" t="str">
        <f>IF(BY34="y",CHAR(34)&amp;"dgband"&amp;CHAR(34)&amp;",","")</f>
        <v/>
      </c>
      <c r="DS34" s="5" t="str">
        <f>IF(W34="y",IF(AND(V34="n",BY34&lt;&gt;"y"),CHAR(34)&amp;"allver"&amp;CHAR(34)&amp;",",""),"")</f>
        <v/>
      </c>
      <c r="DT34" s="5" t="str">
        <f>IF(V34="y",IF(AND(W34="n",BY34&lt;&gt;"y"),CHAR(34)&amp;"allhor"&amp;CHAR(34)&amp;",",""),"")</f>
        <v>"allhor",</v>
      </c>
      <c r="DU34" s="5" t="str">
        <f>IF(BY34="y",IF(AND(W34="n",V34="n"),CHAR(34)&amp;"alldia"&amp;CHAR(34)&amp;",",""),"")</f>
        <v/>
      </c>
      <c r="DV34" s="44" t="str">
        <f>IF(IA34&lt;&gt;"",(IF(IA34="y",CHAR(34)&amp;"largec"&amp;CHAR(34)&amp;",",CHAR(34)&amp;"smallc"&amp;CHAR(34)&amp;",")),"")</f>
        <v/>
      </c>
      <c r="DW34" s="44" t="str">
        <f>IF(CL34="y",CHAR(34)&amp;CL$1&amp;CHAR(34)&amp;",","")</f>
        <v/>
      </c>
      <c r="DX34" s="44" t="str">
        <f>IF(CM34="y",CHAR(34)&amp;CM$1&amp;CHAR(34)&amp;",","")</f>
        <v/>
      </c>
      <c r="DY34" s="44" t="str">
        <f>IF(CN34="y",CHAR(34)&amp;CN$1&amp;CHAR(34)&amp;",","")</f>
        <v/>
      </c>
      <c r="DZ34" s="44" t="str">
        <f>IF(CO34="y",CHAR(34)&amp;CO$1&amp;CHAR(34)&amp;",","")</f>
        <v>"4+Band",</v>
      </c>
      <c r="EA34" s="44" t="str">
        <f>IF(T34="y",CHAR(34)&amp;T$1&amp;CHAR(34)&amp;",","")</f>
        <v/>
      </c>
      <c r="EB34" s="44" t="str">
        <f>IF(U34="y",CHAR(34)&amp;U$1&amp;CHAR(34)&amp;",","")</f>
        <v/>
      </c>
      <c r="EC34" s="44" t="str">
        <f>IF(V34="y",CHAR(34)&amp;V$1&amp;CHAR(34)&amp;",","")</f>
        <v>"Horizo",</v>
      </c>
      <c r="ED34" s="44" t="str">
        <f>IF(W34="y",CHAR(34)&amp;W$1&amp;CHAR(34)&amp;",","")</f>
        <v/>
      </c>
      <c r="EE34" s="44" t="str">
        <f>IF(X34="y",CHAR(34)&amp;X$1&amp;CHAR(34)&amp;",","")</f>
        <v/>
      </c>
      <c r="EF34" s="44" t="str">
        <f>IF(AND(Y34&lt;&gt;"n",Y34&lt;&gt;""),CHAR(34)&amp;Y$1&amp;CHAR(34)&amp;",","")</f>
        <v/>
      </c>
      <c r="EG34" s="44" t="str">
        <f>IF(Z34="y",CHAR(34)&amp;Z$1&amp;CHAR(34)&amp;",","")</f>
        <v/>
      </c>
      <c r="EH34" s="44" t="str">
        <f>IF(AA34="y",CHAR(34)&amp;AA$1&amp;CHAR(34)&amp;",","")</f>
        <v/>
      </c>
      <c r="EI34" s="44" t="str">
        <f>IF(AB34="y",CHAR(34)&amp;AB$1&amp;CHAR(34)&amp;",","")</f>
        <v/>
      </c>
      <c r="EJ34" s="44" t="str">
        <f>IF(AC34="y",CHAR(34)&amp;AC$1&amp;CHAR(34)&amp;",","")</f>
        <v/>
      </c>
      <c r="EK34" s="44" t="str">
        <f>IF(AD34="y",CHAR(34)&amp;AD$1&amp;CHAR(34)&amp;",","")</f>
        <v/>
      </c>
      <c r="EL34" s="44" t="str">
        <f>IF(AE34="y",CHAR(34)&amp;AE$1&amp;CHAR(34)&amp;",","")</f>
        <v/>
      </c>
      <c r="EM34" s="44" t="str">
        <f>IF(AF34="y",CHAR(34)&amp;AF$1&amp;CHAR(34)&amp;",","")</f>
        <v/>
      </c>
      <c r="EN34" s="44" t="str">
        <f>IF(AG34="y",CHAR(34)&amp;AG$1&amp;CHAR(34)&amp;",","")</f>
        <v/>
      </c>
      <c r="EO34" s="44" t="str">
        <f>IF(AH34="y",CHAR(34)&amp;AH$1&amp;CHAR(34)&amp;",","")</f>
        <v/>
      </c>
      <c r="EP34" s="44" t="str">
        <f>IF(AI34="y",CHAR(34)&amp;AI$1&amp;CHAR(34)&amp;",","")</f>
        <v>"Canton",</v>
      </c>
      <c r="EQ34" s="44" t="str">
        <f>IF(AJ34="y",CHAR(34)&amp;AJ$1&amp;CHAR(34)&amp;",","")</f>
        <v/>
      </c>
      <c r="ER34" s="44" t="str">
        <f>IF(AK34="y",CHAR(34)&amp;AK$1&amp;CHAR(34)&amp;",","")</f>
        <v/>
      </c>
      <c r="ES34" s="44" t="str">
        <f>IF(AL34="y",CHAR(34)&amp;AL$1&amp;CHAR(34)&amp;",","")</f>
        <v/>
      </c>
      <c r="ET34" s="44" t="str">
        <f>IF(AM34="y",CHAR(34)&amp;AM$1&amp;CHAR(34)&amp;",","")</f>
        <v/>
      </c>
      <c r="EU34" s="44" t="str">
        <f>IF(AN34="y",CHAR(34)&amp;AN$1&amp;CHAR(34)&amp;",","")</f>
        <v/>
      </c>
      <c r="EV34" s="44" t="str">
        <f>IF(AO34="y",CHAR(34)&amp;AO$1&amp;CHAR(34)&amp;",","")</f>
        <v/>
      </c>
      <c r="EW34" s="44" t="str">
        <f>IF(AP34="y",CHAR(34)&amp;AP$1&amp;CHAR(34)&amp;",","")</f>
        <v/>
      </c>
      <c r="EX34" s="44" t="str">
        <f>IF(AQ34="y",CHAR(34)&amp;AQ$1&amp;CHAR(34)&amp;",","")</f>
        <v/>
      </c>
      <c r="EY34" s="44" t="str">
        <f>IF(AR34="y",CHAR(34)&amp;AR$1&amp;CHAR(34)&amp;",","")</f>
        <v/>
      </c>
      <c r="EZ34" s="44" t="str">
        <f>IF(AS34="y",CHAR(34)&amp;AS$1&amp;CHAR(34)&amp;",","")</f>
        <v/>
      </c>
      <c r="FA34" s="44" t="str">
        <f>IF(AT34&gt;0,CHAR(34)&amp;"sta"&amp;AZ34&amp;CHAR(34)&amp;",","")</f>
        <v>"staWHI",</v>
      </c>
      <c r="FB34" s="44" t="str">
        <f>IF(AND(AT34&gt;0,BA34&lt;&gt;""),CHAR(34)&amp;"sta"&amp;BA34&amp;CHAR(34)&amp;",","")</f>
        <v/>
      </c>
      <c r="FC34" s="44" t="str">
        <f>IF(AND(AT34&gt;0,BB34&lt;&gt;""),CHAR(34)&amp;"sta"&amp;BB34&amp;CHAR(34)&amp;",","")</f>
        <v/>
      </c>
      <c r="FD34" s="44" t="str">
        <f>IF(BV34="n",CHAR(34)&amp;"tcWHYE"&amp;CHAR(34)&amp;",",IF(BV34="y",CHAR(34)&amp;FD$1&amp;CHAR(34)&amp;",",""))</f>
        <v/>
      </c>
      <c r="FE34" s="44" t="str">
        <f>IF(COUNTIF(BL34:BT34,"BLU")=0,CHAR(34)&amp;"NO_BLU"&amp;CHAR(34)&amp;",", "")</f>
        <v/>
      </c>
      <c r="FF34" s="44" t="str">
        <f>IF(COUNTIF(BL34:BT34,"WHI")=0,CHAR(34)&amp;"NO_WHI"&amp;CHAR(34)&amp;",", "")</f>
        <v/>
      </c>
      <c r="FG34" s="44" t="str">
        <f>IF(COUNTIF(BL34:BT34,"RED")=0,CHAR(34)&amp;"NO_RED"&amp;CHAR(34)&amp;",", "")</f>
        <v/>
      </c>
      <c r="FH34" s="44" t="str">
        <f>IF(COUNTIF(BL34:BS34,"GRE")=0,CHAR(34)&amp;"NO_GRE"&amp;CHAR(34)&amp;",", "")</f>
        <v>"NO_GRE",</v>
      </c>
      <c r="FI34" s="44" t="str">
        <f>IF(COUNTIF(BL34:BT34,"YEL")=0,CHAR(34)&amp;"NO_YEL"&amp;CHAR(34)&amp;",", "")</f>
        <v>"NO_YEL",</v>
      </c>
      <c r="FJ34" s="44" t="str">
        <f>IF(COUNTIF(BL34:BT34,"BLA")=0,CHAR(34)&amp;"NO_BLA"&amp;CHAR(34)&amp;",", "")</f>
        <v/>
      </c>
      <c r="FK34" s="44" t="str">
        <f>IF(AND(FH34&lt;&gt;"",FF34&lt;&gt;""),CHAR(34)&amp;"WHGRNO"&amp;CHAR(34)&amp;",","")</f>
        <v/>
      </c>
      <c r="FL34" s="44" t="str">
        <f>IF(AND(FI34&lt;&gt;"",FF34&lt;&gt;""),CHAR(34)&amp;"WHYENO"&amp;CHAR(34)&amp;",","")</f>
        <v/>
      </c>
      <c r="FM34" s="44" t="str">
        <f>IF(AND(FJ34&lt;&gt;"",FF34&lt;&gt;""),CHAR(34)&amp;"BAWHNO"&amp;CHAR(34)&amp;",","")</f>
        <v/>
      </c>
      <c r="FN34" s="44" t="str">
        <f>IF(AND(FE34&lt;&gt;"",FF34&lt;&gt;""),CHAR(34)&amp;"BLWHNO"&amp;CHAR(34)&amp;",","")</f>
        <v/>
      </c>
      <c r="FO34" s="44" t="str">
        <f>IF(AND(FE34&lt;&gt;"",FG34&lt;&gt;""),CHAR(34)&amp;"BLRENO"&amp;CHAR(34)&amp;",","")</f>
        <v/>
      </c>
      <c r="FP34" s="44" t="str">
        <f>IF(AND(FF34&lt;&gt;"",FF34&lt;&gt;""),CHAR(34)&amp;"WHRENO"&amp;CHAR(34)&amp;",","")</f>
        <v/>
      </c>
      <c r="FQ34" s="44" t="str">
        <f>IF(LEN(BF34)=3,CHAR(34)&amp;"001"&amp;BF34&amp;CHAR(34)&amp;",","")</f>
        <v>"001RED",</v>
      </c>
      <c r="FR34" s="44" t="str">
        <f>IF(LEN(BG34)=3,CHAR(34)&amp;"002"&amp;BG34&amp;CHAR(34)&amp;",","")</f>
        <v>"002RED",</v>
      </c>
      <c r="FS34" s="44" t="str">
        <f>IF(LEN(BH34)=3,CHAR(34)&amp;"003"&amp;BH34&amp;CHAR(34)&amp;",","")</f>
        <v>"003RED",</v>
      </c>
      <c r="FT34" s="44" t="str">
        <f>CHAR(34)&amp;"myr"&amp;BD34&amp;CHAR(34)&amp;","</f>
        <v>"myrWHI",</v>
      </c>
      <c r="FU34" s="44" t="str">
        <f>IF(AY34="y",CHAR(34)&amp;"island"&amp;CHAR(34)&amp;",","")</f>
        <v/>
      </c>
      <c r="FV34" s="44" t="str">
        <f>IF(BZ34="y",CHAR(34)&amp;"landlo"&amp;CHAR(34)&amp;",","")</f>
        <v/>
      </c>
      <c r="FW34" s="44" t="str">
        <f>IF(CA34="y",CHAR(34)&amp;"eunion"&amp;CHAR(34)&amp;",","")</f>
        <v/>
      </c>
      <c r="FX34" s="44" t="str">
        <f>SUBSTITUTE(IFERROR(SEARCH("[",A34),IFERROR(IF(AND(CA34&lt;&gt;"y",SEARCH("Europe",R34)&gt;0),CHAR(34)&amp;"noeuni"&amp;CHAR(34)&amp;",",""),"")),"1","")</f>
        <v/>
      </c>
      <c r="FY34" s="44" t="str">
        <f>IFERROR(IF(SEARCH("Arabic",CB34)&gt;0,CHAR(34)&amp;"arabic"&amp;CHAR(34)&amp;",",""),"")</f>
        <v/>
      </c>
      <c r="FZ34" s="44" t="str">
        <f>IFERROR(IF(SEARCH("English",CB34)&gt;0,CHAR(34)&amp;"englis"&amp;CHAR(34)&amp;",",""),"")</f>
        <v/>
      </c>
      <c r="GA34" s="44" t="str">
        <f>IFERROR(IF(SEARCH("French",CB34)&gt;0,CHAR(34)&amp;"french"&amp;CHAR(34)&amp;",",""),"")</f>
        <v/>
      </c>
      <c r="GB34" s="44" t="str">
        <f>IFERROR(IF(SEARCH("Spanish",CB34)&gt;0,CHAR(34)&amp;"spanis"&amp;CHAR(34)&amp;",",""),"")</f>
        <v/>
      </c>
      <c r="GC34" s="44" t="str">
        <f>IFERROR(IF(SEARCH("Portuguese",CB34)&gt;0,CHAR(34)&amp;"portug"&amp;CHAR(34)&amp;",",""),"")</f>
        <v/>
      </c>
      <c r="GD34" s="44" t="str">
        <f>IFERROR(IF(SEARCH("German",CB34)&gt;0,CHAR(34)&amp;"german"&amp;CHAR(34)&amp;",",""),"")</f>
        <v/>
      </c>
      <c r="GE34" s="44" t="str">
        <f>IFERROR(IF(SEARCH("Dutch",CB34)&gt;0,CHAR(34)&amp;"dutchs"&amp;CHAR(34)&amp;",",""),"")</f>
        <v/>
      </c>
      <c r="GF34" s="44" t="str">
        <f>IFERROR(IF(SEARCH("Historical",AU34)&gt;0,CHAR(34)&amp;"histor"&amp;CHAR(34)&amp;",",""),"")</f>
        <v/>
      </c>
      <c r="GG34" s="44" t="str">
        <f>IF(BU34="y",CHAR(34)&amp;"unjack"&amp;CHAR(34)&amp;",","")</f>
        <v/>
      </c>
      <c r="GH34" s="44" t="str">
        <f>IF(CD34=1,CHAR(34)&amp;"southc"&amp;CHAR(34)&amp;",","")</f>
        <v/>
      </c>
      <c r="GI34" s="44" t="str">
        <f>IF(CE34=1,CHAR(34)&amp;"hasmap"&amp;CHAR(34)&amp;",","")</f>
        <v/>
      </c>
      <c r="GJ34" s="44" t="str">
        <f>IF(CP34="y",CHAR(34)&amp;CP$1&amp;CHAR(34)&amp;",","")</f>
        <v/>
      </c>
      <c r="GK34" s="44" t="str">
        <f>IF(GJ34="",CHAR(34)&amp;"HasSta"&amp;CHAR(34)&amp;",","")</f>
        <v>"HasSta",</v>
      </c>
      <c r="GL34" s="44" t="str">
        <f>IF(CQ34="y",CHAR(34)&amp;CQ$1&amp;CHAR(34)&amp;",","")</f>
        <v>"1Stars",</v>
      </c>
      <c r="GM34" s="44" t="str">
        <f>IF(CR34="y",CHAR(34)&amp;CR$1&amp;CHAR(34)&amp;",","")</f>
        <v/>
      </c>
      <c r="GN34" s="44" t="str">
        <f>IF(CS34="y",CHAR(34)&amp;CS$1&amp;CHAR(34)&amp;",","")</f>
        <v/>
      </c>
      <c r="GP34" s="44" t="str">
        <f>CHAR(34)&amp;AU34&amp;CHAR(34)</f>
        <v>"State"</v>
      </c>
      <c r="GS34" s="44" t="str">
        <f>SUBSTITUTE("["&amp;_xlfn.CONCAT(CW34:GN34)&amp;"]",",]","]")</f>
        <v>["4Color","lets08","startM","year18","allhor","4+Band","Horizo","Canton","staWHI","NO_GRE","NO_YEL","001RED","002RED","003RED","myrWHI","HasSta","1Stars"]</v>
      </c>
      <c r="GT34" s="44" t="str">
        <f>IF(BL34&lt;&gt;"",CHAR(34)&amp;"cl_"&amp;BL34&amp;CHAR(34)&amp;",","")</f>
        <v>"cl_RED",</v>
      </c>
      <c r="GU34" s="44" t="str">
        <f>IF(BM34&lt;&gt;"",CHAR(34)&amp;"cl_"&amp;BM34&amp;CHAR(34)&amp;",","")</f>
        <v>"cl_WHI",</v>
      </c>
      <c r="GV34" s="44" t="str">
        <f>IF(BN34&lt;&gt;"",CHAR(34)&amp;"cl_"&amp;BN34&amp;CHAR(34)&amp;",","")</f>
        <v>"cl_BLA",</v>
      </c>
      <c r="GW34" s="44" t="str">
        <f>IF(BO34&lt;&gt;"",CHAR(34)&amp;"cl_"&amp;BO34&amp;CHAR(34)&amp;",","")</f>
        <v>"cl_BLU",</v>
      </c>
      <c r="GX34" s="44" t="str">
        <f>IF(BP34&lt;&gt;"",CHAR(34)&amp;"cl_"&amp;BP34&amp;CHAR(34)&amp;",","")</f>
        <v/>
      </c>
      <c r="GY34" s="44" t="str">
        <f>IF(BQ34&lt;&gt;"",CHAR(34)&amp;"cl_"&amp;BQ34&amp;CHAR(34)&amp;",","")</f>
        <v/>
      </c>
      <c r="GZ34" s="44" t="str">
        <f>IF(BR34&lt;&gt;"",CHAR(34)&amp;"cl_"&amp;BR34&amp;CHAR(34)&amp;",","")</f>
        <v/>
      </c>
      <c r="HA34" s="44" t="str">
        <f>IF(BS34&lt;&gt;"",CHAR(34)&amp;"cl_"&amp;BS34&amp;CHAR(34)&amp;",","")</f>
        <v/>
      </c>
      <c r="HB34" s="44" t="str">
        <f>IF(BT34&lt;&gt;"",CHAR(34)&amp;"cl_"&amp;BT34&amp;CHAR(34)&amp;",","")</f>
        <v/>
      </c>
      <c r="HC34" s="44" t="str">
        <f>SUBSTITUTE("["&amp;_xlfn.CONCAT(GT34:HB34)&amp;"]",",]","]")</f>
        <v>["cl_RED","cl_WHI","cl_BLA","cl_BLU"]</v>
      </c>
      <c r="HE34" s="64"/>
      <c r="HF34" s="65" t="str">
        <f>"{couname:"&amp;CT34&amp;(IF(HK34&lt;&gt;"",",subtype:"&amp;CHAR(34)&amp;HK34&amp;CHAR(34),""))&amp;",year:"&amp;HJ34&amp;",region:"&amp;CU34&amp;",Colors:"&amp;HC34&amp;",Items:"&amp;GS34&amp;",Flag:"&amp;CV34&amp;",HDFlag:"&amp;CHAR(34)&amp;E34&amp;CHAR(34)&amp;",type:"&amp;GP34&amp;", describe: "&amp;HH34&amp;", isnew:"&amp;CHAR(34)&amp;F34&amp;CHAR(34)&amp;", links: "&amp;HL34&amp;"},"</f>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links: "https://en.wikipedia.org/wiki/Flag_of_Maranhão"},</v>
      </c>
      <c r="HG34" s="66" t="str">
        <f>"{couname:"&amp;CT34&amp;(IF(HK34&lt;&gt;"",",subtype:"&amp;CHAR(34)&amp;HK34&amp;CHAR(34),""))&amp;",year:"&amp;HJ34&amp;",region:"&amp;CU34&amp;",Colors:"&amp;HC34&amp;",Items:"&amp;GS34&amp;",Flag:"&amp;CV34&amp;",HDFlag:"&amp;CHAR(34)&amp;E34&amp;CHAR(34)&amp;",type:"&amp;GP34&amp;", describe: "&amp;HI34&amp;", links: "&amp;HL34&amp;"},"</f>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links: "https://en.wikipedia.org/wiki/Flag_of_Maranhão"},</v>
      </c>
      <c r="HH34" s="44" t="str">
        <f>IF(P34&lt;&gt;"",CHAR(34)&amp;"\n"&amp;P34&amp;CHAR(34),CHAR(34)&amp;CHAR(34))</f>
        <v>"\nThe three colors of the stripes represent the ethnic composition of the population of Maranhão (Indigenous, black, and white people), while the star represents Beta Scorpii, which inturn represents the state of Maranhão on the Flag of Brazil."</v>
      </c>
      <c r="HI34" s="44" t="str">
        <f>IF(J34=0,CHAR(34)&amp;CHAR(34),HH34)</f>
        <v>"\nThe three colors of the stripes represent the ethnic composition of the population of Maranhão (Indigenous, black, and white people), while the star represents Beta Scorpii, which inturn represents the state of Maranhão on the Flag of Brazil."</v>
      </c>
      <c r="HJ34" s="44" t="str">
        <f>CHAR(34)&amp;O34&amp;CHAR(34)</f>
        <v>"1889 "</v>
      </c>
      <c r="HL34" s="44" t="str">
        <f>CHAR(34)&amp;I34&amp;CHAR(34)</f>
        <v>"https://en.wikipedia.org/wiki/Flag_of_Maranhão"</v>
      </c>
      <c r="HM34" s="65" t="str">
        <f>"{"&amp;CHAR(34)&amp;"couname"&amp;CHAR(34)&amp;":"&amp;CT34&amp;(IF(H34&lt;&gt;"",","&amp;CHAR(34)&amp;"subtype"&amp;CHAR(34)&amp;":"&amp;CHAR(34)&amp;H34&amp;CHAR(34),""))&amp;","&amp;CHAR(34)&amp;"year"&amp;CHAR(34)&amp;":"&amp;HJ34&amp;","&amp;CHAR(34)&amp;"region"&amp;CHAR(34)&amp;":"&amp;CU34&amp;","&amp;CHAR(34)&amp;"Colors"&amp;CHAR(34)&amp;":"&amp;HC34&amp;","&amp;CHAR(34)&amp;"Items"&amp;CHAR(34)&amp;":"&amp;GS34&amp;","&amp;CHAR(34)&amp;"Flag"&amp;CHAR(34)&amp;":"&amp;CV34&amp;","&amp;CHAR(34)&amp;"HDFlag"&amp;CHAR(34)&amp;":"&amp;CHAR(34)&amp;E34&amp;CHAR(34)&amp;","&amp;CHAR(34)&amp;"type"&amp;CHAR(34)&amp;":"&amp;GP34&amp;", "&amp;CHAR(34)&amp;"describe"&amp;CHAR(34)&amp;": "&amp;HH34&amp;", "&amp;CHAR(34)&amp;"isnew"&amp;CHAR(34)&amp;": "&amp;CHAR(34)&amp;F34&amp;CHAR(34)&amp;", "&amp;CHAR(34)&amp;"links"&amp;CHAR(34)&amp;": "&amp;HL34&amp;"},"</f>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 "links": "https://en.wikipedia.org/wiki/Flag_of_Maranhão"},</v>
      </c>
      <c r="HN34" s="67" t="str">
        <f>"{"&amp;CHAR(34)&amp;"couname"&amp;CHAR(34)&amp;":"&amp;CT34&amp;(IF(H34&lt;&gt;"",","&amp;CHAR(34)&amp;"subtype"&amp;CHAR(34)&amp;":"&amp;CHAR(34)&amp;H34&amp;CHAR(34),""))&amp;","&amp;CHAR(34)&amp;"year"&amp;CHAR(34)&amp;":"&amp;HJ34&amp;","&amp;CHAR(34)&amp;"region"&amp;CHAR(34)&amp;":"&amp;CU34&amp;","&amp;CHAR(34)&amp;"Colors"&amp;CHAR(34)&amp;":"&amp;HC34&amp;","&amp;CHAR(34)&amp;"Items"&amp;CHAR(34)&amp;":"&amp;GS34&amp;","&amp;CHAR(34)&amp;"Flag"&amp;CHAR(34)&amp;":"&amp;CV34&amp;","&amp;CHAR(34)&amp;"HDFlag"&amp;CHAR(34)&amp;":"&amp;CHAR(34)&amp;E34&amp;CHAR(34)&amp;","&amp;CHAR(34)&amp;"type"&amp;CHAR(34)&amp;":"&amp;GP34&amp;", "&amp;CHAR(34)&amp;"describe"&amp;CHAR(34)&amp;": "&amp;HI34&amp;", "&amp;CHAR(34)&amp;"isnew"&amp;CHAR(34)&amp;": "&amp;CHAR(34)&amp;F34&amp;CHAR(34)&amp;", "&amp;CHAR(34)&amp;"links"&amp;CHAR(34)&amp;": "&amp;HL34&amp;"},"</f>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 "links": "https://en.wikipedia.org/wiki/Flag_of_Maranhão"},</v>
      </c>
      <c r="HO34" s="71"/>
      <c r="HP34" s="44" t="str" cm="1">
        <f t="array" ref="HP34">IF(_xlfn.TEXTJOIN(", ", TRUE, IF(ISNUMBER(SEARCH("BLA", BL34:BT34)), COLUMN(BL34:BT34) - COLUMN(BL34) + 1, ""))&lt;&gt;"","BLA","")</f>
        <v>BLA</v>
      </c>
      <c r="HQ34" s="44" t="str" cm="1">
        <f t="array" ref="HQ34">IF(_xlfn.TEXTJOIN(", ", TRUE, IF(ISNUMBER(SEARCH("BLU", BL34:BT34)), COLUMN(BL34:BT34) - COLUMN(BL34) + 1, ""))&lt;&gt;"","BLU","")</f>
        <v>BLU</v>
      </c>
      <c r="HR34" s="44" t="str" cm="1">
        <f t="array" ref="HR34">IF(_xlfn.TEXTJOIN(", ", TRUE, IF(ISNUMBER(SEARCH("GRE", BL34:BT34)), COLUMN(BL34:BT34) - COLUMN(BL34) + 1, ""))&lt;&gt;"","GRE","")</f>
        <v/>
      </c>
      <c r="HS34" s="44" t="str" cm="1">
        <f t="array" ref="HS34">IF(_xlfn.TEXTJOIN(", ", TRUE, IF(ISNUMBER(SEARCH("RED", BL34:BT34)), COLUMN(BL34:BT34) - COLUMN(BL34) + 1, ""))&lt;&gt;"","RED","")</f>
        <v>RED</v>
      </c>
      <c r="HT34" s="44" t="str" cm="1">
        <f t="array" ref="HT34">IF(_xlfn.TEXTJOIN(", ", TRUE, IF(ISNUMBER(SEARCH("YEL", BL34:BT34)), COLUMN(BL34:BT34) - COLUMN(BL34) + 1, ""))&lt;&gt;"","YEL","")</f>
        <v/>
      </c>
      <c r="HU34" s="44" t="str" cm="1">
        <f t="array" ref="HU34">IF(_xlfn.TEXTJOIN(", ", TRUE, IF(ISNUMBER(SEARCH("ORA", BL34:BT34)), COLUMN(BL34:BT34) - COLUMN(BL34) + 1, ""))&lt;&gt;"","ORA","")</f>
        <v/>
      </c>
      <c r="HV34" s="44" t="str" cm="1">
        <f t="array" ref="HV34">IF(_xlfn.TEXTJOIN(", ", TRUE, IF(ISNUMBER(SEARCH("BRO", BL34:BT34)), COLUMN(BL34:BT34) - COLUMN(BL34) + 1, ""))&lt;&gt;"","BRO","")</f>
        <v/>
      </c>
      <c r="HW34" s="44" t="str" cm="1">
        <f t="array" ref="HW34">IF(_xlfn.TEXTJOIN(", ", TRUE, IF(ISNUMBER(SEARCH("PUR", BL34:BT34)), COLUMN(BL34:BT34) - COLUMN(BL34) + 1, ""))&lt;&gt;"","PUR","")</f>
        <v/>
      </c>
      <c r="HX34" s="44" t="str" cm="1">
        <f t="array" ref="HX34">IF(_xlfn.TEXTJOIN(", ", TRUE, IF(ISNUMBER(SEARCH("WHI", BL34:BT34)), COLUMN(BL34:BT34) - COLUMN(BL34) + 1, ""))&lt;&gt;"","WHI","")</f>
        <v>WHI</v>
      </c>
      <c r="HY34" s="72"/>
      <c r="HZ34" s="72"/>
      <c r="IA34" s="5"/>
      <c r="IB34" s="5"/>
      <c r="IC34" s="68"/>
      <c r="ID34" s="68"/>
      <c r="IE34" s="68"/>
      <c r="IF34" s="68"/>
      <c r="IG34" s="68"/>
      <c r="IH34" s="68"/>
      <c r="II34" s="68"/>
      <c r="IJ34" s="68"/>
      <c r="IK34" s="68"/>
      <c r="IL34" s="44">
        <f>SUM(IC34:IK34)</f>
        <v>0</v>
      </c>
      <c r="IM34" s="42">
        <f>COUNTIF(IC34:IK34,"&gt;0")-CG34</f>
        <v>-4</v>
      </c>
      <c r="IN34" s="69" t="str">
        <f>"http://mkweb.bcgsc.ca/color-summarizer/?url="&amp;D34&amp;"&amp;precision=low&amp;num_clusters="&amp;CG34&amp;"&amp;text=1"</f>
        <v>http://mkweb.bcgsc.ca/color-summarizer/?url=https://upload.wikimedia.org/wikipedia/commons/thumb/4/45/Bandeira_do_Maranh%C3%A3o.svg/640px-Bandeira_do_Maranh%C3%A3o.svg.png&amp;precision=low&amp;num_clusters=4&amp;text=1</v>
      </c>
      <c r="IO34" s="44" t="str">
        <f>IF(HP34&lt;&gt;"",CHAR(34)&amp;"black"&amp;CHAR(34),"")</f>
        <v>"black"</v>
      </c>
      <c r="IP34" s="44" t="str">
        <f>IF(HQ34&lt;&gt;"",CHAR(34)&amp;"blue"&amp;CHAR(34),"")</f>
        <v>"blue"</v>
      </c>
      <c r="IQ34" s="44" t="str">
        <f>IF(HR34&lt;&gt;"",CHAR(34)&amp;"green"&amp;CHAR(34),"")</f>
        <v/>
      </c>
      <c r="IR34" s="44" t="str">
        <f>IF(HS34&lt;&gt;"",CHAR(34)&amp;"red"&amp;CHAR(34),"")</f>
        <v>"red"</v>
      </c>
      <c r="IS34" s="44" t="str">
        <f>IF(HT34&lt;&gt;"",CHAR(34)&amp;"yellow"&amp;CHAR(34),"")</f>
        <v/>
      </c>
      <c r="IT34" s="44" t="str">
        <f>IF(HU34&lt;&gt;"",CHAR(34)&amp;"orange"&amp;CHAR(34),"")</f>
        <v/>
      </c>
      <c r="IU34" s="44" t="str">
        <f>IF(HV34&lt;&gt;"",CHAR(34)&amp;"brown"&amp;CHAR(34),"")</f>
        <v/>
      </c>
      <c r="IV34" s="44" t="str">
        <f>IF(HW34&lt;&gt;"",CHAR(34)&amp;"purple"&amp;CHAR(34),"")</f>
        <v/>
      </c>
      <c r="IW34" s="44" t="str">
        <f>IF(HX34&lt;&gt;"",CHAR(34)&amp;"white"&amp;CHAR(34),"")</f>
        <v>"white"</v>
      </c>
      <c r="IX34" s="44" t="str">
        <f>"{"&amp;CHAR(34)&amp;"url"&amp;CHAR(34)&amp;":"&amp;CHAR(34)&amp;IN34&amp;CHAR(34)&amp;","&amp;CHAR(34)&amp;"name"&amp;CHAR(34)&amp;":"&amp;CHAR(34)&amp;A34&amp;CHAR(34)&amp;"},"</f>
        <v>{"url":"http://mkweb.bcgsc.ca/color-summarizer/?url=https://upload.wikimedia.org/wikipedia/commons/thumb/4/45/Bandeira_do_Maranh%C3%A3o.svg/640px-Bandeira_do_Maranh%C3%A3o.svg.png&amp;precision=low&amp;num_clusters=4&amp;text=1","name":"[BRA] Maranhao"},</v>
      </c>
      <c r="IY34" s="44">
        <v>336</v>
      </c>
    </row>
    <row r="35" spans="1:259" s="44" customFormat="1" ht="38.4" customHeight="1" thickBot="1" x14ac:dyDescent="0.35">
      <c r="A35" s="38" t="s">
        <v>369</v>
      </c>
      <c r="B35" s="83"/>
      <c r="C35" s="39">
        <v>2</v>
      </c>
      <c r="D35" s="70" t="s">
        <v>370</v>
      </c>
      <c r="E35" s="40" t="s">
        <v>371</v>
      </c>
      <c r="F35" s="41" t="s">
        <v>163</v>
      </c>
      <c r="G35" s="42">
        <f>COUNTIF($A$1:$A$8405,A35)</f>
        <v>1</v>
      </c>
      <c r="H35" s="43"/>
      <c r="I35" s="59" t="s">
        <v>372</v>
      </c>
      <c r="J35" s="44" t="str">
        <f>""</f>
        <v/>
      </c>
      <c r="K35" s="45"/>
      <c r="L35" s="46"/>
      <c r="M35" s="46"/>
      <c r="N35" s="47"/>
      <c r="O35" s="74" t="s">
        <v>373</v>
      </c>
      <c r="P35" s="48" t="s">
        <v>374</v>
      </c>
      <c r="Q35" s="73">
        <v>2</v>
      </c>
      <c r="R35" s="49" t="s">
        <v>177</v>
      </c>
      <c r="S35" s="50">
        <v>0</v>
      </c>
      <c r="T35" s="51" t="s">
        <v>165</v>
      </c>
      <c r="U35" s="52" t="s">
        <v>164</v>
      </c>
      <c r="V35" s="52" t="s">
        <v>164</v>
      </c>
      <c r="W35" s="52" t="s">
        <v>164</v>
      </c>
      <c r="X35" s="52" t="s">
        <v>165</v>
      </c>
      <c r="Y35" s="52" t="s">
        <v>164</v>
      </c>
      <c r="Z35" s="52" t="s">
        <v>164</v>
      </c>
      <c r="AA35" s="52" t="s">
        <v>164</v>
      </c>
      <c r="AB35" s="52" t="s">
        <v>164</v>
      </c>
      <c r="AC35" s="52" t="s">
        <v>164</v>
      </c>
      <c r="AD35" s="52" t="s">
        <v>164</v>
      </c>
      <c r="AE35" s="52" t="s">
        <v>164</v>
      </c>
      <c r="AF35" s="53" t="s">
        <v>164</v>
      </c>
      <c r="AG35" s="53" t="s">
        <v>164</v>
      </c>
      <c r="AH35" s="53" t="s">
        <v>165</v>
      </c>
      <c r="AI35" s="53" t="s">
        <v>164</v>
      </c>
      <c r="AJ35" s="53" t="s">
        <v>164</v>
      </c>
      <c r="AK35" s="53" t="s">
        <v>164</v>
      </c>
      <c r="AL35" s="53" t="s">
        <v>164</v>
      </c>
      <c r="AM35" s="53" t="s">
        <v>164</v>
      </c>
      <c r="AN35" s="53" t="s">
        <v>164</v>
      </c>
      <c r="AO35" s="53" t="s">
        <v>164</v>
      </c>
      <c r="AP35" s="53" t="s">
        <v>164</v>
      </c>
      <c r="AQ35" s="53" t="s">
        <v>164</v>
      </c>
      <c r="AR35" s="53" t="s">
        <v>164</v>
      </c>
      <c r="AS35" s="53" t="s">
        <v>164</v>
      </c>
      <c r="AT35" s="54">
        <v>1</v>
      </c>
      <c r="AU35" s="53" t="s">
        <v>308</v>
      </c>
      <c r="AV35" s="53" t="str">
        <f>IF(LEFT(A35,1)="[",LEFT(A35,5)&amp;AU35&amp;A35,"")</f>
        <v>[BRA]State[BRA] Matto Grosso</v>
      </c>
      <c r="AW35" s="53" t="str">
        <f>C35&amp;A35</f>
        <v>2[BRA] Matto Grosso</v>
      </c>
      <c r="AX35" s="55"/>
      <c r="AY35" s="55"/>
      <c r="AZ35" s="56" t="s">
        <v>155</v>
      </c>
      <c r="BA35" s="56"/>
      <c r="BB35" s="56"/>
      <c r="BC35" s="57"/>
      <c r="BD35" s="58" t="s">
        <v>152</v>
      </c>
      <c r="BE35" s="59"/>
      <c r="BF35" s="58"/>
      <c r="BG35" s="58"/>
      <c r="BH35" s="58"/>
      <c r="BI35" s="58"/>
      <c r="BJ35" s="58"/>
      <c r="BK35" s="59"/>
      <c r="BL35" s="58" t="s">
        <v>152</v>
      </c>
      <c r="BM35" s="58" t="s">
        <v>159</v>
      </c>
      <c r="BN35" s="58" t="s">
        <v>153</v>
      </c>
      <c r="BO35" s="58" t="s">
        <v>155</v>
      </c>
      <c r="BP35" s="58"/>
      <c r="BQ35" s="58"/>
      <c r="BR35" s="58"/>
      <c r="BS35" s="58"/>
      <c r="BT35" s="58"/>
      <c r="BU35" s="60"/>
      <c r="BV35" s="61"/>
      <c r="BW35" s="61">
        <v>0</v>
      </c>
      <c r="BX35" s="59"/>
      <c r="BY35" s="44" t="s">
        <v>164</v>
      </c>
      <c r="CB35" s="5"/>
      <c r="CC35" s="5"/>
      <c r="CD35" s="62">
        <v>0</v>
      </c>
      <c r="CE35" s="62">
        <v>0</v>
      </c>
      <c r="CF35" s="62" t="e">
        <f>COUNTIF([1]Sheet7!$B$2:'[1]Sheet7'!$B$100,Main!#REF!)</f>
        <v>#REF!</v>
      </c>
      <c r="CG35" s="75" cm="1">
        <f t="array" ref="CG35">SUMPRODUCT(--(LEN(TRIM(BL35:BT35))&gt;0))</f>
        <v>4</v>
      </c>
      <c r="CH35" s="53" t="str">
        <f>IF(CG35=2,"y","n")</f>
        <v>n</v>
      </c>
      <c r="CI35" s="53" t="str">
        <f>IF(CG35=3,"y","n")</f>
        <v>n</v>
      </c>
      <c r="CJ35" s="53" t="str">
        <f>IF(CG35=4,"y","n")</f>
        <v>y</v>
      </c>
      <c r="CK35" s="53" t="str">
        <f>IF(CG35&gt;4,"y","n")</f>
        <v>n</v>
      </c>
      <c r="CL35" s="53" t="str">
        <f>IF(S35=0,"y","n")</f>
        <v>y</v>
      </c>
      <c r="CM35" s="53" t="str">
        <f>IF(S35=2,"y","n")</f>
        <v>n</v>
      </c>
      <c r="CN35" s="53" t="str">
        <f>IF(S35=3,"y","n")</f>
        <v>n</v>
      </c>
      <c r="CO35" s="53" t="str">
        <f>IF(S35&gt;=4,"y","n")</f>
        <v>n</v>
      </c>
      <c r="CP35" s="53" t="str">
        <f>IF(AT35=0,"y","n")</f>
        <v>n</v>
      </c>
      <c r="CQ35" s="53" t="str">
        <f>IF(AT35=1,"y","n")</f>
        <v>y</v>
      </c>
      <c r="CR35" s="53" t="str">
        <f>IF(AT35=2,"y","n")</f>
        <v>n</v>
      </c>
      <c r="CS35" s="53" t="str">
        <f>IF(AT35&gt;=3,"y","n")</f>
        <v>n</v>
      </c>
      <c r="CT35" s="38" t="str">
        <f>CHAR(34)&amp;A35&amp;CHAR(34)</f>
        <v>"[BRA] Matto Grosso"</v>
      </c>
      <c r="CU35" s="63" t="str">
        <f>CHAR(34)&amp;"rgn_"&amp;R35&amp;CHAR(34)</f>
        <v>"rgn_South America"</v>
      </c>
      <c r="CV35" s="44" t="str">
        <f>CHAR(34)&amp;D35&amp;CHAR(34)</f>
        <v>"https://upload.wikimedia.org/wikipedia/commons/thumb/0/0b/Bandeira_de_Mato_Grosso.svg/640px-Bandeira_de_Mato_Grosso.svg.png"</v>
      </c>
      <c r="CW35" s="44" t="str">
        <f>IF(CH35="y",CHAR(34)&amp;CH$1&amp;CHAR(34)&amp;",","")</f>
        <v/>
      </c>
      <c r="CX35" s="44" t="str">
        <f>IF(CI35="y",CHAR(34)&amp;CI$1&amp;CHAR(34)&amp;",","")</f>
        <v/>
      </c>
      <c r="CY35" s="44" t="str">
        <f>IF(CJ35="y",CHAR(34)&amp;CJ$1&amp;CHAR(34)&amp;",","")</f>
        <v>"4Color",</v>
      </c>
      <c r="CZ35" s="44" t="str">
        <f>IF(CK35="y",CHAR(34)&amp;CK$1&amp;CHAR(34)&amp;",","")</f>
        <v/>
      </c>
      <c r="DA35" s="44" t="str">
        <f>IF(Q35&gt;1,CHAR(34)&amp;"words2"&amp;CHAR(34)&amp;",","")</f>
        <v>"words2",</v>
      </c>
      <c r="DB35" s="44" t="str">
        <f>IF(Q35&gt;2,CHAR(34)&amp;"words3"&amp;CHAR(34)&amp;",","")</f>
        <v/>
      </c>
      <c r="DC35" s="44" t="str">
        <f>IF(Q35=2,CHAR(34)&amp;"exact2"&amp;CHAR(34)&amp;",","")</f>
        <v>"exact2",</v>
      </c>
      <c r="DD35" s="44" t="str">
        <f>IF(LEN(CHAR(34)&amp;"lets"&amp;LEN(SUBSTITUTE(SUBSTITUTE(IFERROR(TRIM(SUBSTITUTE(SUBSTITUTE(SUBSTITUTE(IFERROR(TRIM(SUBSTITUTE(A35,MID(A35,FIND("(",A35),FIND(")",A35)-FIND("(",A35)+1),"")),A35)," ",""),"-",""),MID(SUBSTITUTE(SUBSTITUTE(IFERROR(TRIM(SUBSTITUTE(A35,MID(A35,FIND("(",A35),FIND(")",A35)-FIND("(",A35)+1),"")),A35)," ",""),"-",""),FIND("[",SUBSTITUTE(SUBSTITUTE(IFERROR(TRIM(SUBSTITUTE(A35,MID(A35,FIND("(",A35),FIND(")",A35)-FIND("(",A35)+1),"")),A35)," ",""),"-","")),FIND("]",SUBSTITUTE(SUBSTITUTE(IFERROR(TRIM(SUBSTITUTE(A35,MID(A35,FIND("(",A35),FIND(")",A35)-FIND("(",A35)+1),"")),A35)," ",""),"-",""))-FIND("[",SUBSTITUTE(SUBSTITUTE(IFERROR(TRIM(SUBSTITUTE(A35,MID(A35,FIND("(",A35),FIND(")",A35)-FIND("(",A35)+1),"")),A35)," ",""),"-",""))+1),"")),SUBSTITUTE(SUBSTITUTE(IFERROR(TRIM(SUBSTITUTE(A35,MID(A35,FIND("(",A35),FIND(")",A35)-FIND("(",A35)+1),"")),A35)," ",""),"-",""))," ",""),"-",""))&amp;CHAR(34)&amp;",")=9,CHAR(34)&amp;"lets"&amp;LEN(SUBSTITUTE(SUBSTITUTE(IFERROR(TRIM(SUBSTITUTE(SUBSTITUTE(SUBSTITUTE(IFERROR(TRIM(SUBSTITUTE(A35,MID(A35,FIND("(",A35),FIND(")",A35)-FIND("(",A35)+1),"")),A35)," ",""),"-",""),MID(SUBSTITUTE(SUBSTITUTE(IFERROR(TRIM(SUBSTITUTE(A35,MID(A35,FIND("(",A35),FIND(")",A35)-FIND("(",A35)+1),"")),A35)," ",""),"-",""),FIND("[",SUBSTITUTE(SUBSTITUTE(IFERROR(TRIM(SUBSTITUTE(A35,MID(A35,FIND("(",A35),FIND(")",A35)-FIND("(",A35)+1),"")),A35)," ",""),"-","")),FIND("]",SUBSTITUTE(SUBSTITUTE(IFERROR(TRIM(SUBSTITUTE(A35,MID(A35,FIND("(",A35),FIND(")",A35)-FIND("(",A35)+1),"")),A35)," ",""),"-",""))-FIND("[",SUBSTITUTE(SUBSTITUTE(IFERROR(TRIM(SUBSTITUTE(A35,MID(A35,FIND("(",A35),FIND(")",A35)-FIND("(",A35)+1),"")),A35)," ",""),"-",""))+1),"")),SUBSTITUTE(SUBSTITUTE(IFERROR(TRIM(SUBSTITUTE(A35,MID(A35,FIND("(",A35),FIND(")",A35)-FIND("(",A35)+1),"")),A35)," ",""),"-",""))," ",""),"-",""))&amp;CHAR(34)&amp;",",CHAR(34)&amp;"lets0"&amp;LEN(SUBSTITUTE(SUBSTITUTE(IFERROR(TRIM(SUBSTITUTE(SUBSTITUTE(SUBSTITUTE(IFERROR(TRIM(SUBSTITUTE(A35,MID(A35,FIND("(",A35),FIND(")",A35)-FIND("(",A35)+1),"")),A35)," ",""),"-",""),MID(SUBSTITUTE(SUBSTITUTE(IFERROR(TRIM(SUBSTITUTE(A35,MID(A35,FIND("(",A35),FIND(")",A35)-FIND("(",A35)+1),"")),A35)," ",""),"-",""),FIND("[",SUBSTITUTE(SUBSTITUTE(IFERROR(TRIM(SUBSTITUTE(A35,MID(A35,FIND("(",A35),FIND(")",A35)-FIND("(",A35)+1),"")),A35)," ",""),"-","")),FIND("]",SUBSTITUTE(SUBSTITUTE(IFERROR(TRIM(SUBSTITUTE(A35,MID(A35,FIND("(",A35),FIND(")",A35)-FIND("(",A35)+1),"")),A35)," ",""),"-",""))-FIND("[",SUBSTITUTE(SUBSTITUTE(IFERROR(TRIM(SUBSTITUTE(A35,MID(A35,FIND("(",A35),FIND(")",A35)-FIND("(",A35)+1),"")),A35)," ",""),"-",""))+1),"")),SUBSTITUTE(SUBSTITUTE(IFERROR(TRIM(SUBSTITUTE(A35,MID(A35,FIND("(",A35),FIND(")",A35)-FIND("(",A35)+1),"")),A35)," ",""),"-",""))," ",""),"-",""))&amp;CHAR(34)&amp;",")</f>
        <v>"lets11",</v>
      </c>
      <c r="DE35" s="44" t="str">
        <f>IFERROR(CHAR(34)&amp;"start"&amp;LEFT(TRIM(SUBSTITUTE(SUBSTITUTE(TRIM(SUBSTITUTE(SUBSTITUTE(A35, MID(A35, FIND("[", A35), FIND("]", A35) - FIND("[", A35) + 1), ""), "  ", " ")), MID(TRIM(SUBSTITUTE(SUBSTITUTE(A35, MID(A35, FIND("[", A35), FIND("]", A35) - FIND("[", A35) + 1), ""), "  ", " ")), FIND("[", TRIM(SUBSTITUTE(SUBSTITUTE(A35, MID(A35, FIND("[", A35), FIND("]", A35) - FIND("[", A35) + 1), ""), "  ", " "))), FIND("]", TRIM(SUBSTITUTE(SUBSTITUTE(A35, MID(A35, FIND("[", A35), FIND("]", A35) - FIND("[", A35) + 1), ""), "  ", " "))) - FIND("[", TRIM(SUBSTITUTE(SUBSTITUTE(A35, MID(A35, FIND("[", A35), FIND("]", A35) - FIND("[", A35) + 1), ""), "  ", " "))) + 1), ""), "  ", " ")),1)&amp;CHAR(34)&amp;",",CHAR(34)&amp;"start"&amp;IFERROR(LEFT(SUBSTITUTE(A35,"["&amp;MID(A35,FIND("[",A35)+1,FIND("]",A35)-FIND("[",A35)-1)&amp;"] ",""),1),LEFT(A35,1))&amp;CHAR(34)&amp;",")</f>
        <v>"startM",</v>
      </c>
      <c r="DF35" s="44" t="str">
        <f>IFERROR(IF(SEARCH("tan",A35)&gt;0,CHAR(34)&amp;"withtn"&amp;CHAR(34)&amp;",",""),"")</f>
        <v/>
      </c>
      <c r="DG35" s="44" t="str">
        <f>IFERROR(IF(SEARCH("q",A35)&gt;0,CHAR(34)&amp;"with_q"&amp;CHAR(34)&amp;",",""),"")</f>
        <v/>
      </c>
      <c r="DH35" s="44" t="str">
        <f>IFERROR(IF(SEARCH("v",A35)&gt;0,CHAR(34)&amp;"with_v"&amp;CHAR(34)&amp;",",""),"")</f>
        <v/>
      </c>
      <c r="DI35" s="44" t="str">
        <f>IFERROR(IF(SEARCH("w",A35)&gt;0,CHAR(34)&amp;"with_w"&amp;CHAR(34)&amp;",",""),"")</f>
        <v/>
      </c>
      <c r="DJ35" s="44" t="str">
        <f>IFERROR(IF(SEARCH("y",A35)&gt;0,CHAR(34)&amp;"with_y"&amp;CHAR(34)&amp;",",""),"")</f>
        <v/>
      </c>
      <c r="DK35" s="44" t="str">
        <f>IFERROR(IF(SEARCH("z",A35)&gt;0,CHAR(34)&amp;"with_z"&amp;CHAR(34)&amp;",",""),"")</f>
        <v/>
      </c>
      <c r="DL35" s="44" t="str">
        <f>IF(CG35=2, CHAR(34) &amp; _xlfn.TEXTJOIN("", TRUE, _xlfn._xlws.SORT(HP35:HX35)) &amp; CHAR(34) &amp; ",", "")</f>
        <v/>
      </c>
      <c r="DM35" s="44" t="str" cm="1">
        <f t="array" ref="DM35">IF(CG35=3,CHAR(34) &amp; _xlfn.TEXTJOIN("", TRUE, RIGHT(HP35:HX35, 2)) &amp; CHAR(34) &amp; ",", "")</f>
        <v/>
      </c>
      <c r="DN35" s="44" t="str">
        <f>IF(AND(ISNUMBER(SEARCH("18", O35)), ISERROR(SEARCH("1918", O35)), ISERROR(SEARCH("2018", O35))), CHAR(34) &amp; "year18" &amp; CHAR(34) &amp; ",", "")</f>
        <v>"year18",</v>
      </c>
      <c r="DO35" s="44" t="str">
        <f>IF(AND(ISNUMBER(SEARCH("19", O35)), ISERROR(SEARCH("1819", O35)),  ISERROR(SEARCH("1219", O35)),ISERROR(SEARCH("1119", O35)),ISERROR(SEARCH("1190", O35)),ISERROR(SEARCH("2019", O35))), CHAR(34) &amp; "year19" &amp; CHAR(34) &amp; ",", "")</f>
        <v/>
      </c>
      <c r="DP35" s="5" t="str">
        <f>IF(AND(ISNUMBER(SEARCH("20", O35)), ISERROR(SEARCH("1920", O35))), CHAR(34)&amp;"year00"&amp;CHAR(34)&amp;",", "")</f>
        <v/>
      </c>
      <c r="DQ35" s="5" t="str">
        <f>IF(CC35="y",CHAR(34)&amp;"soviet"&amp;CHAR(34)&amp;",","")</f>
        <v/>
      </c>
      <c r="DR35" s="5" t="str">
        <f>IF(BY35="y",CHAR(34)&amp;"dgband"&amp;CHAR(34)&amp;",","")</f>
        <v/>
      </c>
      <c r="DS35" s="5" t="str">
        <f>IF(W35="y",IF(AND(V35="n",BY35&lt;&gt;"y"),CHAR(34)&amp;"allver"&amp;CHAR(34)&amp;",",""),"")</f>
        <v/>
      </c>
      <c r="DT35" s="5" t="str">
        <f>IF(V35="y",IF(AND(W35="n",BY35&lt;&gt;"y"),CHAR(34)&amp;"allhor"&amp;CHAR(34)&amp;",",""),"")</f>
        <v/>
      </c>
      <c r="DU35" s="5" t="str">
        <f>IF(BY35="y",IF(AND(W35="n",V35="n"),CHAR(34)&amp;"alldia"&amp;CHAR(34)&amp;",",""),"")</f>
        <v/>
      </c>
      <c r="DV35" s="44" t="str">
        <f>IF(IA35&lt;&gt;"",(IF(IA35="y",CHAR(34)&amp;"largec"&amp;CHAR(34)&amp;",",CHAR(34)&amp;"smallc"&amp;CHAR(34)&amp;",")),"")</f>
        <v/>
      </c>
      <c r="DW35" s="44" t="str">
        <f>IF(CL35="y",CHAR(34)&amp;CL$1&amp;CHAR(34)&amp;",","")</f>
        <v>"NoBand",</v>
      </c>
      <c r="DX35" s="44" t="str">
        <f>IF(CM35="y",CHAR(34)&amp;CM$1&amp;CHAR(34)&amp;",","")</f>
        <v/>
      </c>
      <c r="DY35" s="44" t="str">
        <f>IF(CN35="y",CHAR(34)&amp;CN$1&amp;CHAR(34)&amp;",","")</f>
        <v/>
      </c>
      <c r="DZ35" s="44" t="str">
        <f>IF(CO35="y",CHAR(34)&amp;CO$1&amp;CHAR(34)&amp;",","")</f>
        <v/>
      </c>
      <c r="EA35" s="44" t="str">
        <f>IF(T35="y",CHAR(34)&amp;T$1&amp;CHAR(34)&amp;",","")</f>
        <v>"Diagon",</v>
      </c>
      <c r="EB35" s="44" t="str">
        <f>IF(U35="y",CHAR(34)&amp;U$1&amp;CHAR(34)&amp;",","")</f>
        <v/>
      </c>
      <c r="EC35" s="44" t="str">
        <f>IF(V35="y",CHAR(34)&amp;V$1&amp;CHAR(34)&amp;",","")</f>
        <v/>
      </c>
      <c r="ED35" s="44" t="str">
        <f>IF(W35="y",CHAR(34)&amp;W$1&amp;CHAR(34)&amp;",","")</f>
        <v/>
      </c>
      <c r="EE35" s="44" t="str">
        <f>IF(X35="y",CHAR(34)&amp;X$1&amp;CHAR(34)&amp;",","")</f>
        <v>"Circle",</v>
      </c>
      <c r="EF35" s="44" t="str">
        <f>IF(AND(Y35&lt;&gt;"n",Y35&lt;&gt;""),CHAR(34)&amp;Y$1&amp;CHAR(34)&amp;",","")</f>
        <v/>
      </c>
      <c r="EG35" s="44" t="str">
        <f>IF(Z35="y",CHAR(34)&amp;Z$1&amp;CHAR(34)&amp;",","")</f>
        <v/>
      </c>
      <c r="EH35" s="44" t="str">
        <f>IF(AA35="y",CHAR(34)&amp;AA$1&amp;CHAR(34)&amp;",","")</f>
        <v/>
      </c>
      <c r="EI35" s="44" t="str">
        <f>IF(AB35="y",CHAR(34)&amp;AB$1&amp;CHAR(34)&amp;",","")</f>
        <v/>
      </c>
      <c r="EJ35" s="44" t="str">
        <f>IF(AC35="y",CHAR(34)&amp;AC$1&amp;CHAR(34)&amp;",","")</f>
        <v/>
      </c>
      <c r="EK35" s="44" t="str">
        <f>IF(AD35="y",CHAR(34)&amp;AD$1&amp;CHAR(34)&amp;",","")</f>
        <v/>
      </c>
      <c r="EL35" s="44" t="str">
        <f>IF(AE35="y",CHAR(34)&amp;AE$1&amp;CHAR(34)&amp;",","")</f>
        <v/>
      </c>
      <c r="EM35" s="44" t="str">
        <f>IF(AF35="y",CHAR(34)&amp;AF$1&amp;CHAR(34)&amp;",","")</f>
        <v/>
      </c>
      <c r="EN35" s="44" t="str">
        <f>IF(AG35="y",CHAR(34)&amp;AG$1&amp;CHAR(34)&amp;",","")</f>
        <v/>
      </c>
      <c r="EO35" s="44" t="str">
        <f>IF(AH35="y",CHAR(34)&amp;AH$1&amp;CHAR(34)&amp;",","")</f>
        <v>"Center",</v>
      </c>
      <c r="EP35" s="44" t="str">
        <f>IF(AI35="y",CHAR(34)&amp;AI$1&amp;CHAR(34)&amp;",","")</f>
        <v/>
      </c>
      <c r="EQ35" s="44" t="str">
        <f>IF(AJ35="y",CHAR(34)&amp;AJ$1&amp;CHAR(34)&amp;",","")</f>
        <v/>
      </c>
      <c r="ER35" s="44" t="str">
        <f>IF(AK35="y",CHAR(34)&amp;AK$1&amp;CHAR(34)&amp;",","")</f>
        <v/>
      </c>
      <c r="ES35" s="44" t="str">
        <f>IF(AL35="y",CHAR(34)&amp;AL$1&amp;CHAR(34)&amp;",","")</f>
        <v/>
      </c>
      <c r="ET35" s="44" t="str">
        <f>IF(AM35="y",CHAR(34)&amp;AM$1&amp;CHAR(34)&amp;",","")</f>
        <v/>
      </c>
      <c r="EU35" s="44" t="str">
        <f>IF(AN35="y",CHAR(34)&amp;AN$1&amp;CHAR(34)&amp;",","")</f>
        <v/>
      </c>
      <c r="EV35" s="44" t="str">
        <f>IF(AO35="y",CHAR(34)&amp;AO$1&amp;CHAR(34)&amp;",","")</f>
        <v/>
      </c>
      <c r="EW35" s="44" t="str">
        <f>IF(AP35="y",CHAR(34)&amp;AP$1&amp;CHAR(34)&amp;",","")</f>
        <v/>
      </c>
      <c r="EX35" s="44" t="str">
        <f>IF(AQ35="y",CHAR(34)&amp;AQ$1&amp;CHAR(34)&amp;",","")</f>
        <v/>
      </c>
      <c r="EY35" s="44" t="str">
        <f>IF(AR35="y",CHAR(34)&amp;AR$1&amp;CHAR(34)&amp;",","")</f>
        <v/>
      </c>
      <c r="EZ35" s="44" t="str">
        <f>IF(AS35="y",CHAR(34)&amp;AS$1&amp;CHAR(34)&amp;",","")</f>
        <v/>
      </c>
      <c r="FA35" s="44" t="str">
        <f>IF(AT35&gt;0,CHAR(34)&amp;"sta"&amp;AZ35&amp;CHAR(34)&amp;",","")</f>
        <v>"staYEL",</v>
      </c>
      <c r="FB35" s="44" t="str">
        <f>IF(AND(AT35&gt;0,BA35&lt;&gt;""),CHAR(34)&amp;"sta"&amp;BA35&amp;CHAR(34)&amp;",","")</f>
        <v/>
      </c>
      <c r="FC35" s="44" t="str">
        <f>IF(AND(AT35&gt;0,BB35&lt;&gt;""),CHAR(34)&amp;"sta"&amp;BB35&amp;CHAR(34)&amp;",","")</f>
        <v/>
      </c>
      <c r="FD35" s="44" t="str">
        <f>IF(BV35="n",CHAR(34)&amp;"tcWHYE"&amp;CHAR(34)&amp;",",IF(BV35="y",CHAR(34)&amp;FD$1&amp;CHAR(34)&amp;",",""))</f>
        <v/>
      </c>
      <c r="FE35" s="44" t="str">
        <f>IF(COUNTIF(BL35:BT35,"BLU")=0,CHAR(34)&amp;"NO_BLU"&amp;CHAR(34)&amp;",", "")</f>
        <v/>
      </c>
      <c r="FF35" s="44" t="str">
        <f>IF(COUNTIF(BL35:BT35,"WHI")=0,CHAR(34)&amp;"NO_WHI"&amp;CHAR(34)&amp;",", "")</f>
        <v/>
      </c>
      <c r="FG35" s="44" t="str">
        <f>IF(COUNTIF(BL35:BT35,"RED")=0,CHAR(34)&amp;"NO_RED"&amp;CHAR(34)&amp;",", "")</f>
        <v>"NO_RED",</v>
      </c>
      <c r="FH35" s="44" t="str">
        <f>IF(COUNTIF(BL35:BS35,"GRE")=0,CHAR(34)&amp;"NO_GRE"&amp;CHAR(34)&amp;",", "")</f>
        <v/>
      </c>
      <c r="FI35" s="44" t="str">
        <f>IF(COUNTIF(BL35:BT35,"YEL")=0,CHAR(34)&amp;"NO_YEL"&amp;CHAR(34)&amp;",", "")</f>
        <v/>
      </c>
      <c r="FJ35" s="44" t="str">
        <f>IF(COUNTIF(BL35:BT35,"BLA")=0,CHAR(34)&amp;"NO_BLA"&amp;CHAR(34)&amp;",", "")</f>
        <v>"NO_BLA",</v>
      </c>
      <c r="FK35" s="44" t="str">
        <f>IF(AND(FH35&lt;&gt;"",FF35&lt;&gt;""),CHAR(34)&amp;"WHGRNO"&amp;CHAR(34)&amp;",","")</f>
        <v/>
      </c>
      <c r="FL35" s="44" t="str">
        <f>IF(AND(FI35&lt;&gt;"",FF35&lt;&gt;""),CHAR(34)&amp;"WHYENO"&amp;CHAR(34)&amp;",","")</f>
        <v/>
      </c>
      <c r="FM35" s="44" t="str">
        <f>IF(AND(FJ35&lt;&gt;"",FF35&lt;&gt;""),CHAR(34)&amp;"BAWHNO"&amp;CHAR(34)&amp;",","")</f>
        <v/>
      </c>
      <c r="FN35" s="44" t="str">
        <f>IF(AND(FE35&lt;&gt;"",FF35&lt;&gt;""),CHAR(34)&amp;"BLWHNO"&amp;CHAR(34)&amp;",","")</f>
        <v/>
      </c>
      <c r="FO35" s="44" t="str">
        <f>IF(AND(FE35&lt;&gt;"",FG35&lt;&gt;""),CHAR(34)&amp;"BLRENO"&amp;CHAR(34)&amp;",","")</f>
        <v/>
      </c>
      <c r="FP35" s="44" t="str">
        <f>IF(AND(FF35&lt;&gt;"",FF35&lt;&gt;""),CHAR(34)&amp;"WHRENO"&amp;CHAR(34)&amp;",","")</f>
        <v/>
      </c>
      <c r="FQ35" s="44" t="str">
        <f>IF(LEN(BF35)=3,CHAR(34)&amp;"001"&amp;BF35&amp;CHAR(34)&amp;",","")</f>
        <v/>
      </c>
      <c r="FR35" s="44" t="str">
        <f>IF(LEN(BG35)=3,CHAR(34)&amp;"002"&amp;BG35&amp;CHAR(34)&amp;",","")</f>
        <v/>
      </c>
      <c r="FS35" s="44" t="str">
        <f>IF(LEN(BH35)=3,CHAR(34)&amp;"003"&amp;BH35&amp;CHAR(34)&amp;",","")</f>
        <v/>
      </c>
      <c r="FT35" s="44" t="str">
        <f>CHAR(34)&amp;"myr"&amp;BD35&amp;CHAR(34)&amp;","</f>
        <v>"myrBLU",</v>
      </c>
      <c r="FU35" s="44" t="str">
        <f>IF(AY35="y",CHAR(34)&amp;"island"&amp;CHAR(34)&amp;",","")</f>
        <v/>
      </c>
      <c r="FV35" s="44" t="str">
        <f>IF(BZ35="y",CHAR(34)&amp;"landlo"&amp;CHAR(34)&amp;",","")</f>
        <v/>
      </c>
      <c r="FW35" s="44" t="str">
        <f>IF(CA35="y",CHAR(34)&amp;"eunion"&amp;CHAR(34)&amp;",","")</f>
        <v/>
      </c>
      <c r="FX35" s="44" t="str">
        <f>SUBSTITUTE(IFERROR(SEARCH("[",A35),IFERROR(IF(AND(CA35&lt;&gt;"y",SEARCH("Europe",R35)&gt;0),CHAR(34)&amp;"noeuni"&amp;CHAR(34)&amp;",",""),"")),"1","")</f>
        <v/>
      </c>
      <c r="FY35" s="44" t="str">
        <f>IFERROR(IF(SEARCH("Arabic",CB35)&gt;0,CHAR(34)&amp;"arabic"&amp;CHAR(34)&amp;",",""),"")</f>
        <v/>
      </c>
      <c r="FZ35" s="44" t="str">
        <f>IFERROR(IF(SEARCH("English",CB35)&gt;0,CHAR(34)&amp;"englis"&amp;CHAR(34)&amp;",",""),"")</f>
        <v/>
      </c>
      <c r="GA35" s="44" t="str">
        <f>IFERROR(IF(SEARCH("French",CB35)&gt;0,CHAR(34)&amp;"french"&amp;CHAR(34)&amp;",",""),"")</f>
        <v/>
      </c>
      <c r="GB35" s="44" t="str">
        <f>IFERROR(IF(SEARCH("Spanish",CB35)&gt;0,CHAR(34)&amp;"spanis"&amp;CHAR(34)&amp;",",""),"")</f>
        <v/>
      </c>
      <c r="GC35" s="44" t="str">
        <f>IFERROR(IF(SEARCH("Portuguese",CB35)&gt;0,CHAR(34)&amp;"portug"&amp;CHAR(34)&amp;",",""),"")</f>
        <v/>
      </c>
      <c r="GD35" s="44" t="str">
        <f>IFERROR(IF(SEARCH("German",CB35)&gt;0,CHAR(34)&amp;"german"&amp;CHAR(34)&amp;",",""),"")</f>
        <v/>
      </c>
      <c r="GE35" s="44" t="str">
        <f>IFERROR(IF(SEARCH("Dutch",CB35)&gt;0,CHAR(34)&amp;"dutchs"&amp;CHAR(34)&amp;",",""),"")</f>
        <v/>
      </c>
      <c r="GF35" s="44" t="str">
        <f>IFERROR(IF(SEARCH("Historical",AU35)&gt;0,CHAR(34)&amp;"histor"&amp;CHAR(34)&amp;",",""),"")</f>
        <v/>
      </c>
      <c r="GG35" s="44" t="str">
        <f>IF(BU35="y",CHAR(34)&amp;"unjack"&amp;CHAR(34)&amp;",","")</f>
        <v/>
      </c>
      <c r="GH35" s="44" t="str">
        <f>IF(CD35=1,CHAR(34)&amp;"southc"&amp;CHAR(34)&amp;",","")</f>
        <v/>
      </c>
      <c r="GI35" s="44" t="str">
        <f>IF(CE35=1,CHAR(34)&amp;"hasmap"&amp;CHAR(34)&amp;",","")</f>
        <v/>
      </c>
      <c r="GJ35" s="44" t="str">
        <f>IF(CP35="y",CHAR(34)&amp;CP$1&amp;CHAR(34)&amp;",","")</f>
        <v/>
      </c>
      <c r="GK35" s="44" t="str">
        <f>IF(GJ35="",CHAR(34)&amp;"HasSta"&amp;CHAR(34)&amp;",","")</f>
        <v>"HasSta",</v>
      </c>
      <c r="GL35" s="44" t="str">
        <f>IF(CQ35="y",CHAR(34)&amp;CQ$1&amp;CHAR(34)&amp;",","")</f>
        <v>"1Stars",</v>
      </c>
      <c r="GM35" s="44" t="str">
        <f>IF(CR35="y",CHAR(34)&amp;CR$1&amp;CHAR(34)&amp;",","")</f>
        <v/>
      </c>
      <c r="GN35" s="44" t="str">
        <f>IF(CS35="y",CHAR(34)&amp;CS$1&amp;CHAR(34)&amp;",","")</f>
        <v/>
      </c>
      <c r="GP35" s="44" t="str">
        <f>CHAR(34)&amp;AU35&amp;CHAR(34)</f>
        <v>"State"</v>
      </c>
      <c r="GS35" s="44" t="str">
        <f>SUBSTITUTE("["&amp;_xlfn.CONCAT(CW35:GN35)&amp;"]",",]","]")</f>
        <v>["4Color","words2","exact2","lets11","startM","year18","NoBand","Diagon","Circle","Center","staYEL","NO_RED","NO_BLA","myrBLU","HasSta","1Stars"]</v>
      </c>
      <c r="GT35" s="44" t="str">
        <f>IF(BL35&lt;&gt;"",CHAR(34)&amp;"cl_"&amp;BL35&amp;CHAR(34)&amp;",","")</f>
        <v>"cl_BLU",</v>
      </c>
      <c r="GU35" s="44" t="str">
        <f>IF(BM35&lt;&gt;"",CHAR(34)&amp;"cl_"&amp;BM35&amp;CHAR(34)&amp;",","")</f>
        <v>"cl_WHI",</v>
      </c>
      <c r="GV35" s="44" t="str">
        <f>IF(BN35&lt;&gt;"",CHAR(34)&amp;"cl_"&amp;BN35&amp;CHAR(34)&amp;",","")</f>
        <v>"cl_GRE",</v>
      </c>
      <c r="GW35" s="44" t="str">
        <f>IF(BO35&lt;&gt;"",CHAR(34)&amp;"cl_"&amp;BO35&amp;CHAR(34)&amp;",","")</f>
        <v>"cl_YEL",</v>
      </c>
      <c r="GX35" s="44" t="str">
        <f>IF(BP35&lt;&gt;"",CHAR(34)&amp;"cl_"&amp;BP35&amp;CHAR(34)&amp;",","")</f>
        <v/>
      </c>
      <c r="GY35" s="44" t="str">
        <f>IF(BQ35&lt;&gt;"",CHAR(34)&amp;"cl_"&amp;BQ35&amp;CHAR(34)&amp;",","")</f>
        <v/>
      </c>
      <c r="GZ35" s="44" t="str">
        <f>IF(BR35&lt;&gt;"",CHAR(34)&amp;"cl_"&amp;BR35&amp;CHAR(34)&amp;",","")</f>
        <v/>
      </c>
      <c r="HA35" s="44" t="str">
        <f>IF(BS35&lt;&gt;"",CHAR(34)&amp;"cl_"&amp;BS35&amp;CHAR(34)&amp;",","")</f>
        <v/>
      </c>
      <c r="HB35" s="44" t="str">
        <f>IF(BT35&lt;&gt;"",CHAR(34)&amp;"cl_"&amp;BT35&amp;CHAR(34)&amp;",","")</f>
        <v/>
      </c>
      <c r="HC35" s="44" t="str">
        <f>SUBSTITUTE("["&amp;_xlfn.CONCAT(GT35:HB35)&amp;"]",",]","]")</f>
        <v>["cl_BLU","cl_WHI","cl_GRE","cl_YEL"]</v>
      </c>
      <c r="HE35" s="64"/>
      <c r="HF35" s="65" t="str">
        <f>"{couname:"&amp;CT35&amp;(IF(HK35&lt;&gt;"",",subtype:"&amp;CHAR(34)&amp;HK35&amp;CHAR(34),""))&amp;",year:"&amp;HJ35&amp;",region:"&amp;CU35&amp;",Colors:"&amp;HC35&amp;",Items:"&amp;GS35&amp;",Flag:"&amp;CV35&amp;",HDFlag:"&amp;CHAR(34)&amp;E35&amp;CHAR(34)&amp;",type:"&amp;GP35&amp;", describe: "&amp;HH35&amp;", isnew:"&amp;CHAR(34)&amp;F35&amp;CHAR(34)&amp;", links: "&amp;HL35&amp;"},"</f>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links: "https://en.wikipedia.org/wiki/Flag_of_Mato_Grosso"},</v>
      </c>
      <c r="HG35" s="66" t="str">
        <f>"{couname:"&amp;CT35&amp;(IF(HK35&lt;&gt;"",",subtype:"&amp;CHAR(34)&amp;HK35&amp;CHAR(34),""))&amp;",year:"&amp;HJ35&amp;",region:"&amp;CU35&amp;",Colors:"&amp;HC35&amp;",Items:"&amp;GS35&amp;",Flag:"&amp;CV35&amp;",HDFlag:"&amp;CHAR(34)&amp;E35&amp;CHAR(34)&amp;",type:"&amp;GP35&amp;", describe: "&amp;HI35&amp;", links: "&amp;HL35&amp;"},"</f>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links: "https://en.wikipedia.org/wiki/Flag_of_Mato_Grosso"},</v>
      </c>
      <c r="HH35" s="44" t="str">
        <f>IF(P35&lt;&gt;"",CHAR(34)&amp;"\n"&amp;P35&amp;CHAR(34),CHAR(34)&amp;CHAR(34))</f>
        <v>"\nThe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v>
      </c>
      <c r="HI35" s="44" t="str">
        <f>IF(J35=0,CHAR(34)&amp;CHAR(34),HH35)</f>
        <v>"\nThe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v>
      </c>
      <c r="HJ35" s="44" t="str">
        <f>CHAR(34)&amp;O35&amp;CHAR(34)</f>
        <v>"1890 "</v>
      </c>
      <c r="HL35" s="44" t="str">
        <f>CHAR(34)&amp;I35&amp;CHAR(34)</f>
        <v>"https://en.wikipedia.org/wiki/Flag_of_Mato_Grosso"</v>
      </c>
      <c r="HM35" s="65" t="str">
        <f>"{"&amp;CHAR(34)&amp;"couname"&amp;CHAR(34)&amp;":"&amp;CT35&amp;(IF(H35&lt;&gt;"",","&amp;CHAR(34)&amp;"subtype"&amp;CHAR(34)&amp;":"&amp;CHAR(34)&amp;H35&amp;CHAR(34),""))&amp;","&amp;CHAR(34)&amp;"year"&amp;CHAR(34)&amp;":"&amp;HJ35&amp;","&amp;CHAR(34)&amp;"region"&amp;CHAR(34)&amp;":"&amp;CU35&amp;","&amp;CHAR(34)&amp;"Colors"&amp;CHAR(34)&amp;":"&amp;HC35&amp;","&amp;CHAR(34)&amp;"Items"&amp;CHAR(34)&amp;":"&amp;GS35&amp;","&amp;CHAR(34)&amp;"Flag"&amp;CHAR(34)&amp;":"&amp;CV35&amp;","&amp;CHAR(34)&amp;"HDFlag"&amp;CHAR(34)&amp;":"&amp;CHAR(34)&amp;E35&amp;CHAR(34)&amp;","&amp;CHAR(34)&amp;"type"&amp;CHAR(34)&amp;":"&amp;GP35&amp;", "&amp;CHAR(34)&amp;"describe"&amp;CHAR(34)&amp;": "&amp;HH35&amp;", "&amp;CHAR(34)&amp;"isnew"&amp;CHAR(34)&amp;": "&amp;CHAR(34)&amp;F35&amp;CHAR(34)&amp;", "&amp;CHAR(34)&amp;"links"&amp;CHAR(34)&amp;": "&amp;HL35&amp;"},"</f>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 "links": "https://en.wikipedia.org/wiki/Flag_of_Mato_Grosso"},</v>
      </c>
      <c r="HN35" s="67" t="str">
        <f>"{"&amp;CHAR(34)&amp;"couname"&amp;CHAR(34)&amp;":"&amp;CT35&amp;(IF(H35&lt;&gt;"",","&amp;CHAR(34)&amp;"subtype"&amp;CHAR(34)&amp;":"&amp;CHAR(34)&amp;H35&amp;CHAR(34),""))&amp;","&amp;CHAR(34)&amp;"year"&amp;CHAR(34)&amp;":"&amp;HJ35&amp;","&amp;CHAR(34)&amp;"region"&amp;CHAR(34)&amp;":"&amp;CU35&amp;","&amp;CHAR(34)&amp;"Colors"&amp;CHAR(34)&amp;":"&amp;HC35&amp;","&amp;CHAR(34)&amp;"Items"&amp;CHAR(34)&amp;":"&amp;GS35&amp;","&amp;CHAR(34)&amp;"Flag"&amp;CHAR(34)&amp;":"&amp;CV35&amp;","&amp;CHAR(34)&amp;"HDFlag"&amp;CHAR(34)&amp;":"&amp;CHAR(34)&amp;E35&amp;CHAR(34)&amp;","&amp;CHAR(34)&amp;"type"&amp;CHAR(34)&amp;":"&amp;GP35&amp;", "&amp;CHAR(34)&amp;"describe"&amp;CHAR(34)&amp;": "&amp;HI35&amp;", "&amp;CHAR(34)&amp;"isnew"&amp;CHAR(34)&amp;": "&amp;CHAR(34)&amp;F35&amp;CHAR(34)&amp;", "&amp;CHAR(34)&amp;"links"&amp;CHAR(34)&amp;": "&amp;HL35&amp;"},"</f>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 "links": "https://en.wikipedia.org/wiki/Flag_of_Mato_Grosso"},</v>
      </c>
      <c r="HO35" s="71"/>
      <c r="HP35" s="44" t="str" cm="1">
        <f t="array" ref="HP35">IF(_xlfn.TEXTJOIN(", ", TRUE, IF(ISNUMBER(SEARCH("BLA", BL35:BT35)), COLUMN(BL35:BT35) - COLUMN(BL35) + 1, ""))&lt;&gt;"","BLA","")</f>
        <v/>
      </c>
      <c r="HQ35" s="44" t="str" cm="1">
        <f t="array" ref="HQ35">IF(_xlfn.TEXTJOIN(", ", TRUE, IF(ISNUMBER(SEARCH("BLU", BL35:BT35)), COLUMN(BL35:BT35) - COLUMN(BL35) + 1, ""))&lt;&gt;"","BLU","")</f>
        <v>BLU</v>
      </c>
      <c r="HR35" s="44" t="str" cm="1">
        <f t="array" ref="HR35">IF(_xlfn.TEXTJOIN(", ", TRUE, IF(ISNUMBER(SEARCH("GRE", BL35:BT35)), COLUMN(BL35:BT35) - COLUMN(BL35) + 1, ""))&lt;&gt;"","GRE","")</f>
        <v>GRE</v>
      </c>
      <c r="HS35" s="44" t="str" cm="1">
        <f t="array" ref="HS35">IF(_xlfn.TEXTJOIN(", ", TRUE, IF(ISNUMBER(SEARCH("RED", BL35:BT35)), COLUMN(BL35:BT35) - COLUMN(BL35) + 1, ""))&lt;&gt;"","RED","")</f>
        <v/>
      </c>
      <c r="HT35" s="44" t="str" cm="1">
        <f t="array" ref="HT35">IF(_xlfn.TEXTJOIN(", ", TRUE, IF(ISNUMBER(SEARCH("YEL", BL35:BT35)), COLUMN(BL35:BT35) - COLUMN(BL35) + 1, ""))&lt;&gt;"","YEL","")</f>
        <v>YEL</v>
      </c>
      <c r="HU35" s="44" t="str" cm="1">
        <f t="array" ref="HU35">IF(_xlfn.TEXTJOIN(", ", TRUE, IF(ISNUMBER(SEARCH("ORA", BL35:BT35)), COLUMN(BL35:BT35) - COLUMN(BL35) + 1, ""))&lt;&gt;"","ORA","")</f>
        <v/>
      </c>
      <c r="HV35" s="44" t="str" cm="1">
        <f t="array" ref="HV35">IF(_xlfn.TEXTJOIN(", ", TRUE, IF(ISNUMBER(SEARCH("BRO", BL35:BT35)), COLUMN(BL35:BT35) - COLUMN(BL35) + 1, ""))&lt;&gt;"","BRO","")</f>
        <v/>
      </c>
      <c r="HW35" s="44" t="str" cm="1">
        <f t="array" ref="HW35">IF(_xlfn.TEXTJOIN(", ", TRUE, IF(ISNUMBER(SEARCH("PUR", BL35:BT35)), COLUMN(BL35:BT35) - COLUMN(BL35) + 1, ""))&lt;&gt;"","PUR","")</f>
        <v/>
      </c>
      <c r="HX35" s="44" t="str" cm="1">
        <f t="array" ref="HX35">IF(_xlfn.TEXTJOIN(", ", TRUE, IF(ISNUMBER(SEARCH("WHI", BL35:BT35)), COLUMN(BL35:BT35) - COLUMN(BL35) + 1, ""))&lt;&gt;"","WHI","")</f>
        <v>WHI</v>
      </c>
      <c r="HY35" s="72"/>
      <c r="HZ35" s="72"/>
      <c r="IA35" s="5"/>
      <c r="IB35" s="5"/>
      <c r="IC35" s="68"/>
      <c r="ID35" s="68"/>
      <c r="IE35" s="68"/>
      <c r="IF35" s="68"/>
      <c r="IG35" s="68"/>
      <c r="IH35" s="68"/>
      <c r="II35" s="68"/>
      <c r="IJ35" s="68"/>
      <c r="IK35" s="68"/>
      <c r="IL35" s="44">
        <f>SUM(IC35:IK35)</f>
        <v>0</v>
      </c>
      <c r="IM35" s="42">
        <f>COUNTIF(IC35:IK35,"&gt;0")-CG35</f>
        <v>-4</v>
      </c>
      <c r="IN35" s="69" t="str">
        <f>"http://mkweb.bcgsc.ca/color-summarizer/?url="&amp;D35&amp;"&amp;precision=low&amp;num_clusters="&amp;CG35&amp;"&amp;text=1"</f>
        <v>http://mkweb.bcgsc.ca/color-summarizer/?url=https://upload.wikimedia.org/wikipedia/commons/thumb/0/0b/Bandeira_de_Mato_Grosso.svg/640px-Bandeira_de_Mato_Grosso.svg.png&amp;precision=low&amp;num_clusters=4&amp;text=1</v>
      </c>
      <c r="IO35" s="44" t="str">
        <f>IF(HP35&lt;&gt;"",CHAR(34)&amp;"black"&amp;CHAR(34),"")</f>
        <v/>
      </c>
      <c r="IP35" s="44" t="str">
        <f>IF(HQ35&lt;&gt;"",CHAR(34)&amp;"blue"&amp;CHAR(34),"")</f>
        <v>"blue"</v>
      </c>
      <c r="IQ35" s="44" t="str">
        <f>IF(HR35&lt;&gt;"",CHAR(34)&amp;"green"&amp;CHAR(34),"")</f>
        <v>"green"</v>
      </c>
      <c r="IR35" s="44" t="str">
        <f>IF(HS35&lt;&gt;"",CHAR(34)&amp;"red"&amp;CHAR(34),"")</f>
        <v/>
      </c>
      <c r="IS35" s="44" t="str">
        <f>IF(HT35&lt;&gt;"",CHAR(34)&amp;"yellow"&amp;CHAR(34),"")</f>
        <v>"yellow"</v>
      </c>
      <c r="IT35" s="44" t="str">
        <f>IF(HU35&lt;&gt;"",CHAR(34)&amp;"orange"&amp;CHAR(34),"")</f>
        <v/>
      </c>
      <c r="IU35" s="44" t="str">
        <f>IF(HV35&lt;&gt;"",CHAR(34)&amp;"brown"&amp;CHAR(34),"")</f>
        <v/>
      </c>
      <c r="IV35" s="44" t="str">
        <f>IF(HW35&lt;&gt;"",CHAR(34)&amp;"purple"&amp;CHAR(34),"")</f>
        <v/>
      </c>
      <c r="IW35" s="44" t="str">
        <f>IF(HX35&lt;&gt;"",CHAR(34)&amp;"white"&amp;CHAR(34),"")</f>
        <v>"white"</v>
      </c>
      <c r="IX35" s="44" t="str">
        <f>"{"&amp;CHAR(34)&amp;"url"&amp;CHAR(34)&amp;":"&amp;CHAR(34)&amp;IN35&amp;CHAR(34)&amp;","&amp;CHAR(34)&amp;"name"&amp;CHAR(34)&amp;":"&amp;CHAR(34)&amp;A35&amp;CHAR(34)&amp;"},"</f>
        <v>{"url":"http://mkweb.bcgsc.ca/color-summarizer/?url=https://upload.wikimedia.org/wikipedia/commons/thumb/0/0b/Bandeira_de_Mato_Grosso.svg/640px-Bandeira_de_Mato_Grosso.svg.png&amp;precision=low&amp;num_clusters=4&amp;text=1","name":"[BRA] Matto Grosso"},</v>
      </c>
      <c r="IY35" s="44">
        <v>337</v>
      </c>
    </row>
    <row r="36" spans="1:259" s="44" customFormat="1" ht="38.4" customHeight="1" thickBot="1" x14ac:dyDescent="0.35">
      <c r="A36" s="38" t="s">
        <v>375</v>
      </c>
      <c r="B36" s="83"/>
      <c r="C36" s="39">
        <v>2</v>
      </c>
      <c r="D36" s="70" t="s">
        <v>376</v>
      </c>
      <c r="E36" s="40" t="s">
        <v>377</v>
      </c>
      <c r="F36" s="41" t="s">
        <v>163</v>
      </c>
      <c r="G36" s="42">
        <f>COUNTIF($A$1:$A$8405,A36)</f>
        <v>1</v>
      </c>
      <c r="H36" s="43"/>
      <c r="I36" s="59" t="s">
        <v>378</v>
      </c>
      <c r="J36" s="44" t="str">
        <f>""</f>
        <v/>
      </c>
      <c r="K36" s="45"/>
      <c r="L36" s="46"/>
      <c r="M36" s="46"/>
      <c r="N36" s="47"/>
      <c r="O36" s="74" t="s">
        <v>210</v>
      </c>
      <c r="P36" s="48" t="s">
        <v>379</v>
      </c>
      <c r="Q36" s="73">
        <v>4</v>
      </c>
      <c r="R36" s="49" t="s">
        <v>177</v>
      </c>
      <c r="S36" s="50">
        <v>3</v>
      </c>
      <c r="T36" s="51" t="s">
        <v>165</v>
      </c>
      <c r="U36" s="52" t="s">
        <v>164</v>
      </c>
      <c r="V36" s="52" t="s">
        <v>164</v>
      </c>
      <c r="W36" s="52" t="s">
        <v>164</v>
      </c>
      <c r="X36" s="52" t="s">
        <v>164</v>
      </c>
      <c r="Y36" s="52" t="s">
        <v>164</v>
      </c>
      <c r="Z36" s="52" t="s">
        <v>164</v>
      </c>
      <c r="AA36" s="52" t="s">
        <v>164</v>
      </c>
      <c r="AB36" s="52" t="s">
        <v>164</v>
      </c>
      <c r="AC36" s="52" t="s">
        <v>164</v>
      </c>
      <c r="AD36" s="52" t="s">
        <v>164</v>
      </c>
      <c r="AE36" s="52" t="s">
        <v>164</v>
      </c>
      <c r="AF36" s="53" t="s">
        <v>164</v>
      </c>
      <c r="AG36" s="53" t="s">
        <v>165</v>
      </c>
      <c r="AH36" s="53" t="s">
        <v>164</v>
      </c>
      <c r="AI36" s="53" t="s">
        <v>164</v>
      </c>
      <c r="AJ36" s="53" t="s">
        <v>164</v>
      </c>
      <c r="AK36" s="53" t="s">
        <v>164</v>
      </c>
      <c r="AL36" s="53" t="s">
        <v>164</v>
      </c>
      <c r="AM36" s="53" t="s">
        <v>164</v>
      </c>
      <c r="AN36" s="53" t="s">
        <v>164</v>
      </c>
      <c r="AO36" s="53" t="s">
        <v>164</v>
      </c>
      <c r="AP36" s="53" t="s">
        <v>164</v>
      </c>
      <c r="AQ36" s="53" t="s">
        <v>164</v>
      </c>
      <c r="AR36" s="53" t="s">
        <v>164</v>
      </c>
      <c r="AS36" s="53" t="s">
        <v>164</v>
      </c>
      <c r="AT36" s="54">
        <v>1</v>
      </c>
      <c r="AU36" s="53" t="s">
        <v>308</v>
      </c>
      <c r="AV36" s="53" t="str">
        <f>IF(LEFT(A36,1)="[",LEFT(A36,5)&amp;AU36&amp;A36,"")</f>
        <v>[BRA]State[BRA] Matto Grosso do Sul</v>
      </c>
      <c r="AW36" s="53" t="str">
        <f>C36&amp;A36</f>
        <v>2[BRA] Matto Grosso do Sul</v>
      </c>
      <c r="AX36" s="55"/>
      <c r="AY36" s="55"/>
      <c r="AZ36" s="56" t="s">
        <v>155</v>
      </c>
      <c r="BA36" s="56"/>
      <c r="BB36" s="56"/>
      <c r="BC36" s="57"/>
      <c r="BD36" s="58" t="s">
        <v>152</v>
      </c>
      <c r="BE36" s="59"/>
      <c r="BF36" s="58" t="s">
        <v>153</v>
      </c>
      <c r="BG36" s="58" t="s">
        <v>159</v>
      </c>
      <c r="BH36" s="58" t="s">
        <v>152</v>
      </c>
      <c r="BI36" s="58"/>
      <c r="BJ36" s="58"/>
      <c r="BK36" s="59"/>
      <c r="BL36" s="58" t="s">
        <v>153</v>
      </c>
      <c r="BM36" s="58" t="s">
        <v>159</v>
      </c>
      <c r="BN36" s="58" t="s">
        <v>152</v>
      </c>
      <c r="BO36" s="58" t="s">
        <v>155</v>
      </c>
      <c r="BP36" s="58"/>
      <c r="BQ36" s="58"/>
      <c r="BR36" s="58"/>
      <c r="BS36" s="58"/>
      <c r="BT36" s="58"/>
      <c r="BU36" s="60"/>
      <c r="BV36" s="61"/>
      <c r="BW36" s="61">
        <v>0</v>
      </c>
      <c r="BX36" s="59"/>
      <c r="BY36" s="44" t="s">
        <v>165</v>
      </c>
      <c r="CB36" s="5"/>
      <c r="CC36" s="5"/>
      <c r="CD36" s="62">
        <v>0</v>
      </c>
      <c r="CE36" s="62">
        <v>0</v>
      </c>
      <c r="CF36" s="62" t="e">
        <f>COUNTIF([1]Sheet7!$B$2:'[1]Sheet7'!$B$100,Main!#REF!)</f>
        <v>#REF!</v>
      </c>
      <c r="CG36" s="75" cm="1">
        <f t="array" ref="CG36">SUMPRODUCT(--(LEN(TRIM(BL36:BT36))&gt;0))</f>
        <v>4</v>
      </c>
      <c r="CH36" s="53" t="str">
        <f>IF(CG36=2,"y","n")</f>
        <v>n</v>
      </c>
      <c r="CI36" s="53" t="str">
        <f>IF(CG36=3,"y","n")</f>
        <v>n</v>
      </c>
      <c r="CJ36" s="53" t="str">
        <f>IF(CG36=4,"y","n")</f>
        <v>y</v>
      </c>
      <c r="CK36" s="53" t="str">
        <f>IF(CG36&gt;4,"y","n")</f>
        <v>n</v>
      </c>
      <c r="CL36" s="53" t="str">
        <f>IF(S36=0,"y","n")</f>
        <v>n</v>
      </c>
      <c r="CM36" s="53" t="str">
        <f>IF(S36=2,"y","n")</f>
        <v>n</v>
      </c>
      <c r="CN36" s="53" t="str">
        <f>IF(S36=3,"y","n")</f>
        <v>y</v>
      </c>
      <c r="CO36" s="53" t="str">
        <f>IF(S36&gt;=4,"y","n")</f>
        <v>n</v>
      </c>
      <c r="CP36" s="53" t="str">
        <f>IF(AT36=0,"y","n")</f>
        <v>n</v>
      </c>
      <c r="CQ36" s="53" t="str">
        <f>IF(AT36=1,"y","n")</f>
        <v>y</v>
      </c>
      <c r="CR36" s="53" t="str">
        <f>IF(AT36=2,"y","n")</f>
        <v>n</v>
      </c>
      <c r="CS36" s="53" t="str">
        <f>IF(AT36&gt;=3,"y","n")</f>
        <v>n</v>
      </c>
      <c r="CT36" s="38" t="str">
        <f>CHAR(34)&amp;A36&amp;CHAR(34)</f>
        <v>"[BRA] Matto Grosso do Sul"</v>
      </c>
      <c r="CU36" s="63" t="str">
        <f>CHAR(34)&amp;"rgn_"&amp;R36&amp;CHAR(34)</f>
        <v>"rgn_South America"</v>
      </c>
      <c r="CV36" s="44" t="str">
        <f>CHAR(34)&amp;D36&amp;CHAR(34)</f>
        <v>"https://upload.wikimedia.org/wikipedia/commons/thumb/6/64/Bandeira_de_Mato_Grosso_do_Sul.svg/640px-Bandeira_de_Mato_Grosso_do_Sul.svg.png"</v>
      </c>
      <c r="CW36" s="44" t="str">
        <f>IF(CH36="y",CHAR(34)&amp;CH$1&amp;CHAR(34)&amp;",","")</f>
        <v/>
      </c>
      <c r="CX36" s="44" t="str">
        <f>IF(CI36="y",CHAR(34)&amp;CI$1&amp;CHAR(34)&amp;",","")</f>
        <v/>
      </c>
      <c r="CY36" s="44" t="str">
        <f>IF(CJ36="y",CHAR(34)&amp;CJ$1&amp;CHAR(34)&amp;",","")</f>
        <v>"4Color",</v>
      </c>
      <c r="CZ36" s="44" t="str">
        <f>IF(CK36="y",CHAR(34)&amp;CK$1&amp;CHAR(34)&amp;",","")</f>
        <v/>
      </c>
      <c r="DA36" s="44" t="str">
        <f>IF(Q36&gt;1,CHAR(34)&amp;"words2"&amp;CHAR(34)&amp;",","")</f>
        <v>"words2",</v>
      </c>
      <c r="DB36" s="44" t="str">
        <f>IF(Q36&gt;2,CHAR(34)&amp;"words3"&amp;CHAR(34)&amp;",","")</f>
        <v>"words3",</v>
      </c>
      <c r="DC36" s="44" t="str">
        <f>IF(Q36=2,CHAR(34)&amp;"exact2"&amp;CHAR(34)&amp;",","")</f>
        <v/>
      </c>
      <c r="DD36" s="44" t="str">
        <f>IF(LEN(CHAR(34)&amp;"lets"&amp;LEN(SUBSTITUTE(SUBSTITUTE(IFERROR(TRIM(SUBSTITUTE(SUBSTITUTE(SUBSTITUTE(IFERROR(TRIM(SUBSTITUTE(A36,MID(A36,FIND("(",A36),FIND(")",A36)-FIND("(",A36)+1),"")),A36)," ",""),"-",""),MID(SUBSTITUTE(SUBSTITUTE(IFERROR(TRIM(SUBSTITUTE(A36,MID(A36,FIND("(",A36),FIND(")",A36)-FIND("(",A36)+1),"")),A36)," ",""),"-",""),FIND("[",SUBSTITUTE(SUBSTITUTE(IFERROR(TRIM(SUBSTITUTE(A36,MID(A36,FIND("(",A36),FIND(")",A36)-FIND("(",A36)+1),"")),A36)," ",""),"-","")),FIND("]",SUBSTITUTE(SUBSTITUTE(IFERROR(TRIM(SUBSTITUTE(A36,MID(A36,FIND("(",A36),FIND(")",A36)-FIND("(",A36)+1),"")),A36)," ",""),"-",""))-FIND("[",SUBSTITUTE(SUBSTITUTE(IFERROR(TRIM(SUBSTITUTE(A36,MID(A36,FIND("(",A36),FIND(")",A36)-FIND("(",A36)+1),"")),A36)," ",""),"-",""))+1),"")),SUBSTITUTE(SUBSTITUTE(IFERROR(TRIM(SUBSTITUTE(A36,MID(A36,FIND("(",A36),FIND(")",A36)-FIND("(",A36)+1),"")),A36)," ",""),"-",""))," ",""),"-",""))&amp;CHAR(34)&amp;",")=9,CHAR(34)&amp;"lets"&amp;LEN(SUBSTITUTE(SUBSTITUTE(IFERROR(TRIM(SUBSTITUTE(SUBSTITUTE(SUBSTITUTE(IFERROR(TRIM(SUBSTITUTE(A36,MID(A36,FIND("(",A36),FIND(")",A36)-FIND("(",A36)+1),"")),A36)," ",""),"-",""),MID(SUBSTITUTE(SUBSTITUTE(IFERROR(TRIM(SUBSTITUTE(A36,MID(A36,FIND("(",A36),FIND(")",A36)-FIND("(",A36)+1),"")),A36)," ",""),"-",""),FIND("[",SUBSTITUTE(SUBSTITUTE(IFERROR(TRIM(SUBSTITUTE(A36,MID(A36,FIND("(",A36),FIND(")",A36)-FIND("(",A36)+1),"")),A36)," ",""),"-","")),FIND("]",SUBSTITUTE(SUBSTITUTE(IFERROR(TRIM(SUBSTITUTE(A36,MID(A36,FIND("(",A36),FIND(")",A36)-FIND("(",A36)+1),"")),A36)," ",""),"-",""))-FIND("[",SUBSTITUTE(SUBSTITUTE(IFERROR(TRIM(SUBSTITUTE(A36,MID(A36,FIND("(",A36),FIND(")",A36)-FIND("(",A36)+1),"")),A36)," ",""),"-",""))+1),"")),SUBSTITUTE(SUBSTITUTE(IFERROR(TRIM(SUBSTITUTE(A36,MID(A36,FIND("(",A36),FIND(")",A36)-FIND("(",A36)+1),"")),A36)," ",""),"-",""))," ",""),"-",""))&amp;CHAR(34)&amp;",",CHAR(34)&amp;"lets0"&amp;LEN(SUBSTITUTE(SUBSTITUTE(IFERROR(TRIM(SUBSTITUTE(SUBSTITUTE(SUBSTITUTE(IFERROR(TRIM(SUBSTITUTE(A36,MID(A36,FIND("(",A36),FIND(")",A36)-FIND("(",A36)+1),"")),A36)," ",""),"-",""),MID(SUBSTITUTE(SUBSTITUTE(IFERROR(TRIM(SUBSTITUTE(A36,MID(A36,FIND("(",A36),FIND(")",A36)-FIND("(",A36)+1),"")),A36)," ",""),"-",""),FIND("[",SUBSTITUTE(SUBSTITUTE(IFERROR(TRIM(SUBSTITUTE(A36,MID(A36,FIND("(",A36),FIND(")",A36)-FIND("(",A36)+1),"")),A36)," ",""),"-","")),FIND("]",SUBSTITUTE(SUBSTITUTE(IFERROR(TRIM(SUBSTITUTE(A36,MID(A36,FIND("(",A36),FIND(")",A36)-FIND("(",A36)+1),"")),A36)," ",""),"-",""))-FIND("[",SUBSTITUTE(SUBSTITUTE(IFERROR(TRIM(SUBSTITUTE(A36,MID(A36,FIND("(",A36),FIND(")",A36)-FIND("(",A36)+1),"")),A36)," ",""),"-",""))+1),"")),SUBSTITUTE(SUBSTITUTE(IFERROR(TRIM(SUBSTITUTE(A36,MID(A36,FIND("(",A36),FIND(")",A36)-FIND("(",A36)+1),"")),A36)," ",""),"-",""))," ",""),"-",""))&amp;CHAR(34)&amp;",")</f>
        <v>"lets16",</v>
      </c>
      <c r="DE36" s="44" t="str">
        <f>IFERROR(CHAR(34)&amp;"start"&amp;LEFT(TRIM(SUBSTITUTE(SUBSTITUTE(TRIM(SUBSTITUTE(SUBSTITUTE(A36, MID(A36, FIND("[", A36), FIND("]", A36) - FIND("[", A36) + 1), ""), "  ", " ")), MID(TRIM(SUBSTITUTE(SUBSTITUTE(A36, MID(A36, FIND("[", A36), FIND("]", A36) - FIND("[", A36) + 1), ""), "  ", " ")), FIND("[", TRIM(SUBSTITUTE(SUBSTITUTE(A36, MID(A36, FIND("[", A36), FIND("]", A36) - FIND("[", A36) + 1), ""), "  ", " "))), FIND("]", TRIM(SUBSTITUTE(SUBSTITUTE(A36, MID(A36, FIND("[", A36), FIND("]", A36) - FIND("[", A36) + 1), ""), "  ", " "))) - FIND("[", TRIM(SUBSTITUTE(SUBSTITUTE(A36, MID(A36, FIND("[", A36), FIND("]", A36) - FIND("[", A36) + 1), ""), "  ", " "))) + 1), ""), "  ", " ")),1)&amp;CHAR(34)&amp;",",CHAR(34)&amp;"start"&amp;IFERROR(LEFT(SUBSTITUTE(A36,"["&amp;MID(A36,FIND("[",A36)+1,FIND("]",A36)-FIND("[",A36)-1)&amp;"] ",""),1),LEFT(A36,1))&amp;CHAR(34)&amp;",")</f>
        <v>"startM",</v>
      </c>
      <c r="DF36" s="44" t="str">
        <f>IFERROR(IF(SEARCH("tan",A36)&gt;0,CHAR(34)&amp;"withtn"&amp;CHAR(34)&amp;",",""),"")</f>
        <v/>
      </c>
      <c r="DG36" s="44" t="str">
        <f>IFERROR(IF(SEARCH("q",A36)&gt;0,CHAR(34)&amp;"with_q"&amp;CHAR(34)&amp;",",""),"")</f>
        <v/>
      </c>
      <c r="DH36" s="44" t="str">
        <f>IFERROR(IF(SEARCH("v",A36)&gt;0,CHAR(34)&amp;"with_v"&amp;CHAR(34)&amp;",",""),"")</f>
        <v/>
      </c>
      <c r="DI36" s="44" t="str">
        <f>IFERROR(IF(SEARCH("w",A36)&gt;0,CHAR(34)&amp;"with_w"&amp;CHAR(34)&amp;",",""),"")</f>
        <v/>
      </c>
      <c r="DJ36" s="44" t="str">
        <f>IFERROR(IF(SEARCH("y",A36)&gt;0,CHAR(34)&amp;"with_y"&amp;CHAR(34)&amp;",",""),"")</f>
        <v/>
      </c>
      <c r="DK36" s="44" t="str">
        <f>IFERROR(IF(SEARCH("z",A36)&gt;0,CHAR(34)&amp;"with_z"&amp;CHAR(34)&amp;",",""),"")</f>
        <v/>
      </c>
      <c r="DL36" s="44" t="str">
        <f>IF(CG36=2, CHAR(34) &amp; _xlfn.TEXTJOIN("", TRUE, _xlfn._xlws.SORT(HP36:HX36)) &amp; CHAR(34) &amp; ",", "")</f>
        <v/>
      </c>
      <c r="DM36" s="44" t="str" cm="1">
        <f t="array" ref="DM36">IF(CG36=3,CHAR(34) &amp; _xlfn.TEXTJOIN("", TRUE, RIGHT(HP36:HX36, 2)) &amp; CHAR(34) &amp; ",", "")</f>
        <v/>
      </c>
      <c r="DN36" s="44" t="str">
        <f>IF(AND(ISNUMBER(SEARCH("18", O36)), ISERROR(SEARCH("1918", O36)), ISERROR(SEARCH("2018", O36))), CHAR(34) &amp; "year18" &amp; CHAR(34) &amp; ",", "")</f>
        <v/>
      </c>
      <c r="DO36" s="44" t="str">
        <f>IF(AND(ISNUMBER(SEARCH("19", O36)), ISERROR(SEARCH("1819", O36)),  ISERROR(SEARCH("1219", O36)),ISERROR(SEARCH("1119", O36)),ISERROR(SEARCH("1190", O36)),ISERROR(SEARCH("2019", O36))), CHAR(34) &amp; "year19" &amp; CHAR(34) &amp; ",", "")</f>
        <v>"year19",</v>
      </c>
      <c r="DP36" s="5" t="str">
        <f>IF(AND(ISNUMBER(SEARCH("20", O36)), ISERROR(SEARCH("1920", O36))), CHAR(34)&amp;"year00"&amp;CHAR(34)&amp;",", "")</f>
        <v/>
      </c>
      <c r="DQ36" s="5" t="str">
        <f>IF(CC36="y",CHAR(34)&amp;"soviet"&amp;CHAR(34)&amp;",","")</f>
        <v/>
      </c>
      <c r="DR36" s="5" t="str">
        <f>IF(BY36="y",CHAR(34)&amp;"dgband"&amp;CHAR(34)&amp;",","")</f>
        <v>"dgband",</v>
      </c>
      <c r="DS36" s="5" t="str">
        <f>IF(W36="y",IF(AND(V36="n",BY36&lt;&gt;"y"),CHAR(34)&amp;"allver"&amp;CHAR(34)&amp;",",""),"")</f>
        <v/>
      </c>
      <c r="DT36" s="5" t="str">
        <f>IF(V36="y",IF(AND(W36="n",BY36&lt;&gt;"y"),CHAR(34)&amp;"allhor"&amp;CHAR(34)&amp;",",""),"")</f>
        <v/>
      </c>
      <c r="DU36" s="5" t="str">
        <f>IF(BY36="y",IF(AND(W36="n",V36="n"),CHAR(34)&amp;"alldia"&amp;CHAR(34)&amp;",",""),"")</f>
        <v>"alldia",</v>
      </c>
      <c r="DV36" s="44" t="str">
        <f>IF(IA36&lt;&gt;"",(IF(IA36="y",CHAR(34)&amp;"largec"&amp;CHAR(34)&amp;",",CHAR(34)&amp;"smallc"&amp;CHAR(34)&amp;",")),"")</f>
        <v/>
      </c>
      <c r="DW36" s="44" t="str">
        <f>IF(CL36="y",CHAR(34)&amp;CL$1&amp;CHAR(34)&amp;",","")</f>
        <v/>
      </c>
      <c r="DX36" s="44" t="str">
        <f>IF(CM36="y",CHAR(34)&amp;CM$1&amp;CHAR(34)&amp;",","")</f>
        <v/>
      </c>
      <c r="DY36" s="44" t="str">
        <f>IF(CN36="y",CHAR(34)&amp;CN$1&amp;CHAR(34)&amp;",","")</f>
        <v>"3Bands",</v>
      </c>
      <c r="DZ36" s="44" t="str">
        <f>IF(CO36="y",CHAR(34)&amp;CO$1&amp;CHAR(34)&amp;",","")</f>
        <v/>
      </c>
      <c r="EA36" s="44" t="str">
        <f>IF(T36="y",CHAR(34)&amp;T$1&amp;CHAR(34)&amp;",","")</f>
        <v>"Diagon",</v>
      </c>
      <c r="EB36" s="44" t="str">
        <f>IF(U36="y",CHAR(34)&amp;U$1&amp;CHAR(34)&amp;",","")</f>
        <v/>
      </c>
      <c r="EC36" s="44" t="str">
        <f>IF(V36="y",CHAR(34)&amp;V$1&amp;CHAR(34)&amp;",","")</f>
        <v/>
      </c>
      <c r="ED36" s="44" t="str">
        <f>IF(W36="y",CHAR(34)&amp;W$1&amp;CHAR(34)&amp;",","")</f>
        <v/>
      </c>
      <c r="EE36" s="44" t="str">
        <f>IF(X36="y",CHAR(34)&amp;X$1&amp;CHAR(34)&amp;",","")</f>
        <v/>
      </c>
      <c r="EF36" s="44" t="str">
        <f>IF(AND(Y36&lt;&gt;"n",Y36&lt;&gt;""),CHAR(34)&amp;Y$1&amp;CHAR(34)&amp;",","")</f>
        <v/>
      </c>
      <c r="EG36" s="44" t="str">
        <f>IF(Z36="y",CHAR(34)&amp;Z$1&amp;CHAR(34)&amp;",","")</f>
        <v/>
      </c>
      <c r="EH36" s="44" t="str">
        <f>IF(AA36="y",CHAR(34)&amp;AA$1&amp;CHAR(34)&amp;",","")</f>
        <v/>
      </c>
      <c r="EI36" s="44" t="str">
        <f>IF(AB36="y",CHAR(34)&amp;AB$1&amp;CHAR(34)&amp;",","")</f>
        <v/>
      </c>
      <c r="EJ36" s="44" t="str">
        <f>IF(AC36="y",CHAR(34)&amp;AC$1&amp;CHAR(34)&amp;",","")</f>
        <v/>
      </c>
      <c r="EK36" s="44" t="str">
        <f>IF(AD36="y",CHAR(34)&amp;AD$1&amp;CHAR(34)&amp;",","")</f>
        <v/>
      </c>
      <c r="EL36" s="44" t="str">
        <f>IF(AE36="y",CHAR(34)&amp;AE$1&amp;CHAR(34)&amp;",","")</f>
        <v/>
      </c>
      <c r="EM36" s="44" t="str">
        <f>IF(AF36="y",CHAR(34)&amp;AF$1&amp;CHAR(34)&amp;",","")</f>
        <v/>
      </c>
      <c r="EN36" s="44" t="str">
        <f>IF(AG36="y",CHAR(34)&amp;AG$1&amp;CHAR(34)&amp;",","")</f>
        <v>"Unequa",</v>
      </c>
      <c r="EO36" s="44" t="str">
        <f>IF(AH36="y",CHAR(34)&amp;AH$1&amp;CHAR(34)&amp;",","")</f>
        <v/>
      </c>
      <c r="EP36" s="44" t="str">
        <f>IF(AI36="y",CHAR(34)&amp;AI$1&amp;CHAR(34)&amp;",","")</f>
        <v/>
      </c>
      <c r="EQ36" s="44" t="str">
        <f>IF(AJ36="y",CHAR(34)&amp;AJ$1&amp;CHAR(34)&amp;",","")</f>
        <v/>
      </c>
      <c r="ER36" s="44" t="str">
        <f>IF(AK36="y",CHAR(34)&amp;AK$1&amp;CHAR(34)&amp;",","")</f>
        <v/>
      </c>
      <c r="ES36" s="44" t="str">
        <f>IF(AL36="y",CHAR(34)&amp;AL$1&amp;CHAR(34)&amp;",","")</f>
        <v/>
      </c>
      <c r="ET36" s="44" t="str">
        <f>IF(AM36="y",CHAR(34)&amp;AM$1&amp;CHAR(34)&amp;",","")</f>
        <v/>
      </c>
      <c r="EU36" s="44" t="str">
        <f>IF(AN36="y",CHAR(34)&amp;AN$1&amp;CHAR(34)&amp;",","")</f>
        <v/>
      </c>
      <c r="EV36" s="44" t="str">
        <f>IF(AO36="y",CHAR(34)&amp;AO$1&amp;CHAR(34)&amp;",","")</f>
        <v/>
      </c>
      <c r="EW36" s="44" t="str">
        <f>IF(AP36="y",CHAR(34)&amp;AP$1&amp;CHAR(34)&amp;",","")</f>
        <v/>
      </c>
      <c r="EX36" s="44" t="str">
        <f>IF(AQ36="y",CHAR(34)&amp;AQ$1&amp;CHAR(34)&amp;",","")</f>
        <v/>
      </c>
      <c r="EY36" s="44" t="str">
        <f>IF(AR36="y",CHAR(34)&amp;AR$1&amp;CHAR(34)&amp;",","")</f>
        <v/>
      </c>
      <c r="EZ36" s="44" t="str">
        <f>IF(AS36="y",CHAR(34)&amp;AS$1&amp;CHAR(34)&amp;",","")</f>
        <v/>
      </c>
      <c r="FA36" s="44" t="str">
        <f>IF(AT36&gt;0,CHAR(34)&amp;"sta"&amp;AZ36&amp;CHAR(34)&amp;",","")</f>
        <v>"staYEL",</v>
      </c>
      <c r="FB36" s="44" t="str">
        <f>IF(AND(AT36&gt;0,BA36&lt;&gt;""),CHAR(34)&amp;"sta"&amp;BA36&amp;CHAR(34)&amp;",","")</f>
        <v/>
      </c>
      <c r="FC36" s="44" t="str">
        <f>IF(AND(AT36&gt;0,BB36&lt;&gt;""),CHAR(34)&amp;"sta"&amp;BB36&amp;CHAR(34)&amp;",","")</f>
        <v/>
      </c>
      <c r="FD36" s="44" t="str">
        <f>IF(BV36="n",CHAR(34)&amp;"tcWHYE"&amp;CHAR(34)&amp;",",IF(BV36="y",CHAR(34)&amp;FD$1&amp;CHAR(34)&amp;",",""))</f>
        <v/>
      </c>
      <c r="FE36" s="44" t="str">
        <f>IF(COUNTIF(BL36:BT36,"BLU")=0,CHAR(34)&amp;"NO_BLU"&amp;CHAR(34)&amp;",", "")</f>
        <v/>
      </c>
      <c r="FF36" s="44" t="str">
        <f>IF(COUNTIF(BL36:BT36,"WHI")=0,CHAR(34)&amp;"NO_WHI"&amp;CHAR(34)&amp;",", "")</f>
        <v/>
      </c>
      <c r="FG36" s="44" t="str">
        <f>IF(COUNTIF(BL36:BT36,"RED")=0,CHAR(34)&amp;"NO_RED"&amp;CHAR(34)&amp;",", "")</f>
        <v>"NO_RED",</v>
      </c>
      <c r="FH36" s="44" t="str">
        <f>IF(COUNTIF(BL36:BS36,"GRE")=0,CHAR(34)&amp;"NO_GRE"&amp;CHAR(34)&amp;",", "")</f>
        <v/>
      </c>
      <c r="FI36" s="44" t="str">
        <f>IF(COUNTIF(BL36:BT36,"YEL")=0,CHAR(34)&amp;"NO_YEL"&amp;CHAR(34)&amp;",", "")</f>
        <v/>
      </c>
      <c r="FJ36" s="44" t="str">
        <f>IF(COUNTIF(BL36:BT36,"BLA")=0,CHAR(34)&amp;"NO_BLA"&amp;CHAR(34)&amp;",", "")</f>
        <v>"NO_BLA",</v>
      </c>
      <c r="FK36" s="44" t="str">
        <f>IF(AND(FH36&lt;&gt;"",FF36&lt;&gt;""),CHAR(34)&amp;"WHGRNO"&amp;CHAR(34)&amp;",","")</f>
        <v/>
      </c>
      <c r="FL36" s="44" t="str">
        <f>IF(AND(FI36&lt;&gt;"",FF36&lt;&gt;""),CHAR(34)&amp;"WHYENO"&amp;CHAR(34)&amp;",","")</f>
        <v/>
      </c>
      <c r="FM36" s="44" t="str">
        <f>IF(AND(FJ36&lt;&gt;"",FF36&lt;&gt;""),CHAR(34)&amp;"BAWHNO"&amp;CHAR(34)&amp;",","")</f>
        <v/>
      </c>
      <c r="FN36" s="44" t="str">
        <f>IF(AND(FE36&lt;&gt;"",FF36&lt;&gt;""),CHAR(34)&amp;"BLWHNO"&amp;CHAR(34)&amp;",","")</f>
        <v/>
      </c>
      <c r="FO36" s="44" t="str">
        <f>IF(AND(FE36&lt;&gt;"",FG36&lt;&gt;""),CHAR(34)&amp;"BLRENO"&amp;CHAR(34)&amp;",","")</f>
        <v/>
      </c>
      <c r="FP36" s="44" t="str">
        <f>IF(AND(FF36&lt;&gt;"",FF36&lt;&gt;""),CHAR(34)&amp;"WHRENO"&amp;CHAR(34)&amp;",","")</f>
        <v/>
      </c>
      <c r="FQ36" s="44" t="str">
        <f>IF(LEN(BF36)=3,CHAR(34)&amp;"001"&amp;BF36&amp;CHAR(34)&amp;",","")</f>
        <v>"001GRE",</v>
      </c>
      <c r="FR36" s="44" t="str">
        <f>IF(LEN(BG36)=3,CHAR(34)&amp;"002"&amp;BG36&amp;CHAR(34)&amp;",","")</f>
        <v>"002WHI",</v>
      </c>
      <c r="FS36" s="44" t="str">
        <f>IF(LEN(BH36)=3,CHAR(34)&amp;"003"&amp;BH36&amp;CHAR(34)&amp;",","")</f>
        <v>"003BLU",</v>
      </c>
      <c r="FT36" s="44" t="str">
        <f>CHAR(34)&amp;"myr"&amp;BD36&amp;CHAR(34)&amp;","</f>
        <v>"myrBLU",</v>
      </c>
      <c r="FU36" s="44" t="str">
        <f>IF(AY36="y",CHAR(34)&amp;"island"&amp;CHAR(34)&amp;",","")</f>
        <v/>
      </c>
      <c r="FV36" s="44" t="str">
        <f>IF(BZ36="y",CHAR(34)&amp;"landlo"&amp;CHAR(34)&amp;",","")</f>
        <v/>
      </c>
      <c r="FW36" s="44" t="str">
        <f>IF(CA36="y",CHAR(34)&amp;"eunion"&amp;CHAR(34)&amp;",","")</f>
        <v/>
      </c>
      <c r="FX36" s="44" t="str">
        <f>SUBSTITUTE(IFERROR(SEARCH("[",A36),IFERROR(IF(AND(CA36&lt;&gt;"y",SEARCH("Europe",R36)&gt;0),CHAR(34)&amp;"noeuni"&amp;CHAR(34)&amp;",",""),"")),"1","")</f>
        <v/>
      </c>
      <c r="FY36" s="44" t="str">
        <f>IFERROR(IF(SEARCH("Arabic",CB36)&gt;0,CHAR(34)&amp;"arabic"&amp;CHAR(34)&amp;",",""),"")</f>
        <v/>
      </c>
      <c r="FZ36" s="44" t="str">
        <f>IFERROR(IF(SEARCH("English",CB36)&gt;0,CHAR(34)&amp;"englis"&amp;CHAR(34)&amp;",",""),"")</f>
        <v/>
      </c>
      <c r="GA36" s="44" t="str">
        <f>IFERROR(IF(SEARCH("French",CB36)&gt;0,CHAR(34)&amp;"french"&amp;CHAR(34)&amp;",",""),"")</f>
        <v/>
      </c>
      <c r="GB36" s="44" t="str">
        <f>IFERROR(IF(SEARCH("Spanish",CB36)&gt;0,CHAR(34)&amp;"spanis"&amp;CHAR(34)&amp;",",""),"")</f>
        <v/>
      </c>
      <c r="GC36" s="44" t="str">
        <f>IFERROR(IF(SEARCH("Portuguese",CB36)&gt;0,CHAR(34)&amp;"portug"&amp;CHAR(34)&amp;",",""),"")</f>
        <v/>
      </c>
      <c r="GD36" s="44" t="str">
        <f>IFERROR(IF(SEARCH("German",CB36)&gt;0,CHAR(34)&amp;"german"&amp;CHAR(34)&amp;",",""),"")</f>
        <v/>
      </c>
      <c r="GE36" s="44" t="str">
        <f>IFERROR(IF(SEARCH("Dutch",CB36)&gt;0,CHAR(34)&amp;"dutchs"&amp;CHAR(34)&amp;",",""),"")</f>
        <v/>
      </c>
      <c r="GF36" s="44" t="str">
        <f>IFERROR(IF(SEARCH("Historical",AU36)&gt;0,CHAR(34)&amp;"histor"&amp;CHAR(34)&amp;",",""),"")</f>
        <v/>
      </c>
      <c r="GG36" s="44" t="str">
        <f>IF(BU36="y",CHAR(34)&amp;"unjack"&amp;CHAR(34)&amp;",","")</f>
        <v/>
      </c>
      <c r="GH36" s="44" t="str">
        <f>IF(CD36=1,CHAR(34)&amp;"southc"&amp;CHAR(34)&amp;",","")</f>
        <v/>
      </c>
      <c r="GI36" s="44" t="str">
        <f>IF(CE36=1,CHAR(34)&amp;"hasmap"&amp;CHAR(34)&amp;",","")</f>
        <v/>
      </c>
      <c r="GJ36" s="44" t="str">
        <f>IF(CP36="y",CHAR(34)&amp;CP$1&amp;CHAR(34)&amp;",","")</f>
        <v/>
      </c>
      <c r="GK36" s="44" t="str">
        <f>IF(GJ36="",CHAR(34)&amp;"HasSta"&amp;CHAR(34)&amp;",","")</f>
        <v>"HasSta",</v>
      </c>
      <c r="GL36" s="44" t="str">
        <f>IF(CQ36="y",CHAR(34)&amp;CQ$1&amp;CHAR(34)&amp;",","")</f>
        <v>"1Stars",</v>
      </c>
      <c r="GM36" s="44" t="str">
        <f>IF(CR36="y",CHAR(34)&amp;CR$1&amp;CHAR(34)&amp;",","")</f>
        <v/>
      </c>
      <c r="GN36" s="44" t="str">
        <f>IF(CS36="y",CHAR(34)&amp;CS$1&amp;CHAR(34)&amp;",","")</f>
        <v/>
      </c>
      <c r="GP36" s="44" t="str">
        <f>CHAR(34)&amp;AU36&amp;CHAR(34)</f>
        <v>"State"</v>
      </c>
      <c r="GS36" s="44" t="str">
        <f>SUBSTITUTE("["&amp;_xlfn.CONCAT(CW36:GN36)&amp;"]",",]","]")</f>
        <v>["4Color","words2","words3","lets16","startM","year19","dgband","alldia","3Bands","Diagon","Unequa","staYEL","NO_RED","NO_BLA","001GRE","002WHI","003BLU","myrBLU","HasSta","1Stars"]</v>
      </c>
      <c r="GT36" s="44" t="str">
        <f>IF(BL36&lt;&gt;"",CHAR(34)&amp;"cl_"&amp;BL36&amp;CHAR(34)&amp;",","")</f>
        <v>"cl_GRE",</v>
      </c>
      <c r="GU36" s="44" t="str">
        <f>IF(BM36&lt;&gt;"",CHAR(34)&amp;"cl_"&amp;BM36&amp;CHAR(34)&amp;",","")</f>
        <v>"cl_WHI",</v>
      </c>
      <c r="GV36" s="44" t="str">
        <f>IF(BN36&lt;&gt;"",CHAR(34)&amp;"cl_"&amp;BN36&amp;CHAR(34)&amp;",","")</f>
        <v>"cl_BLU",</v>
      </c>
      <c r="GW36" s="44" t="str">
        <f>IF(BO36&lt;&gt;"",CHAR(34)&amp;"cl_"&amp;BO36&amp;CHAR(34)&amp;",","")</f>
        <v>"cl_YEL",</v>
      </c>
      <c r="GX36" s="44" t="str">
        <f>IF(BP36&lt;&gt;"",CHAR(34)&amp;"cl_"&amp;BP36&amp;CHAR(34)&amp;",","")</f>
        <v/>
      </c>
      <c r="GY36" s="44" t="str">
        <f>IF(BQ36&lt;&gt;"",CHAR(34)&amp;"cl_"&amp;BQ36&amp;CHAR(34)&amp;",","")</f>
        <v/>
      </c>
      <c r="GZ36" s="44" t="str">
        <f>IF(BR36&lt;&gt;"",CHAR(34)&amp;"cl_"&amp;BR36&amp;CHAR(34)&amp;",","")</f>
        <v/>
      </c>
      <c r="HA36" s="44" t="str">
        <f>IF(BS36&lt;&gt;"",CHAR(34)&amp;"cl_"&amp;BS36&amp;CHAR(34)&amp;",","")</f>
        <v/>
      </c>
      <c r="HB36" s="44" t="str">
        <f>IF(BT36&lt;&gt;"",CHAR(34)&amp;"cl_"&amp;BT36&amp;CHAR(34)&amp;",","")</f>
        <v/>
      </c>
      <c r="HC36" s="44" t="str">
        <f>SUBSTITUTE("["&amp;_xlfn.CONCAT(GT36:HB36)&amp;"]",",]","]")</f>
        <v>["cl_GRE","cl_WHI","cl_BLU","cl_YEL"]</v>
      </c>
      <c r="HE36" s="64"/>
      <c r="HF36" s="65" t="str">
        <f>"{couname:"&amp;CT36&amp;(IF(HK36&lt;&gt;"",",subtype:"&amp;CHAR(34)&amp;HK36&amp;CHAR(34),""))&amp;",year:"&amp;HJ36&amp;",region:"&amp;CU36&amp;",Colors:"&amp;HC36&amp;",Items:"&amp;GS36&amp;",Flag:"&amp;CV36&amp;",HDFlag:"&amp;CHAR(34)&amp;E36&amp;CHAR(34)&amp;",type:"&amp;GP36&amp;", describe: "&amp;HH36&amp;", isnew:"&amp;CHAR(34)&amp;F36&amp;CHAR(34)&amp;", links: "&amp;HL36&amp;"},"</f>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links: "https://en.wikipedia.org/wiki/Flag_of_Mato_Grosso_do_Sul"},</v>
      </c>
      <c r="HG36" s="66" t="str">
        <f>"{couname:"&amp;CT36&amp;(IF(HK36&lt;&gt;"",",subtype:"&amp;CHAR(34)&amp;HK36&amp;CHAR(34),""))&amp;",year:"&amp;HJ36&amp;",region:"&amp;CU36&amp;",Colors:"&amp;HC36&amp;",Items:"&amp;GS36&amp;",Flag:"&amp;CV36&amp;",HDFlag:"&amp;CHAR(34)&amp;E36&amp;CHAR(34)&amp;",type:"&amp;GP36&amp;", describe: "&amp;HI36&amp;", links: "&amp;HL36&amp;"},"</f>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links: "https://en.wikipedia.org/wiki/Flag_of_Mato_Grosso_do_Sul"},</v>
      </c>
      <c r="HH36" s="44" t="str">
        <f>IF(P36&lt;&gt;"",CHAR(34)&amp;"\n"&amp;P36&amp;CHAR(34),CHAR(34)&amp;CHAR(34))</f>
        <v>"\nGreen represents the richness of the forests and fields; White symbolizes peace and friendship; Blue represents the sky of the state of Mato Grosso and the hope of the people; Yellow symbolizes the wealth acquired through the people's work."</v>
      </c>
      <c r="HI36" s="44" t="str">
        <f>IF(J36=0,CHAR(34)&amp;CHAR(34),HH36)</f>
        <v>"\nGreen represents the richness of the forests and fields; White symbolizes peace and friendship; Blue represents the sky of the state of Mato Grosso and the hope of the people; Yellow symbolizes the wealth acquired through the people's work."</v>
      </c>
      <c r="HJ36" s="44" t="str">
        <f>CHAR(34)&amp;O36&amp;CHAR(34)</f>
        <v>"1979 "</v>
      </c>
      <c r="HL36" s="44" t="str">
        <f>CHAR(34)&amp;I36&amp;CHAR(34)</f>
        <v>"https://en.wikipedia.org/wiki/Flag_of_Mato_Grosso_do_Sul"</v>
      </c>
      <c r="HM36" s="65" t="str">
        <f>"{"&amp;CHAR(34)&amp;"couname"&amp;CHAR(34)&amp;":"&amp;CT36&amp;(IF(H36&lt;&gt;"",","&amp;CHAR(34)&amp;"subtype"&amp;CHAR(34)&amp;":"&amp;CHAR(34)&amp;H36&amp;CHAR(34),""))&amp;","&amp;CHAR(34)&amp;"year"&amp;CHAR(34)&amp;":"&amp;HJ36&amp;","&amp;CHAR(34)&amp;"region"&amp;CHAR(34)&amp;":"&amp;CU36&amp;","&amp;CHAR(34)&amp;"Colors"&amp;CHAR(34)&amp;":"&amp;HC36&amp;","&amp;CHAR(34)&amp;"Items"&amp;CHAR(34)&amp;":"&amp;GS36&amp;","&amp;CHAR(34)&amp;"Flag"&amp;CHAR(34)&amp;":"&amp;CV36&amp;","&amp;CHAR(34)&amp;"HDFlag"&amp;CHAR(34)&amp;":"&amp;CHAR(34)&amp;E36&amp;CHAR(34)&amp;","&amp;CHAR(34)&amp;"type"&amp;CHAR(34)&amp;":"&amp;GP36&amp;", "&amp;CHAR(34)&amp;"describe"&amp;CHAR(34)&amp;": "&amp;HH36&amp;", "&amp;CHAR(34)&amp;"isnew"&amp;CHAR(34)&amp;": "&amp;CHAR(34)&amp;F36&amp;CHAR(34)&amp;", "&amp;CHAR(34)&amp;"links"&amp;CHAR(34)&amp;": "&amp;HL36&amp;"},"</f>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 "links": "https://en.wikipedia.org/wiki/Flag_of_Mato_Grosso_do_Sul"},</v>
      </c>
      <c r="HN36" s="67" t="str">
        <f>"{"&amp;CHAR(34)&amp;"couname"&amp;CHAR(34)&amp;":"&amp;CT36&amp;(IF(H36&lt;&gt;"",","&amp;CHAR(34)&amp;"subtype"&amp;CHAR(34)&amp;":"&amp;CHAR(34)&amp;H36&amp;CHAR(34),""))&amp;","&amp;CHAR(34)&amp;"year"&amp;CHAR(34)&amp;":"&amp;HJ36&amp;","&amp;CHAR(34)&amp;"region"&amp;CHAR(34)&amp;":"&amp;CU36&amp;","&amp;CHAR(34)&amp;"Colors"&amp;CHAR(34)&amp;":"&amp;HC36&amp;","&amp;CHAR(34)&amp;"Items"&amp;CHAR(34)&amp;":"&amp;GS36&amp;","&amp;CHAR(34)&amp;"Flag"&amp;CHAR(34)&amp;":"&amp;CV36&amp;","&amp;CHAR(34)&amp;"HDFlag"&amp;CHAR(34)&amp;":"&amp;CHAR(34)&amp;E36&amp;CHAR(34)&amp;","&amp;CHAR(34)&amp;"type"&amp;CHAR(34)&amp;":"&amp;GP36&amp;", "&amp;CHAR(34)&amp;"describe"&amp;CHAR(34)&amp;": "&amp;HI36&amp;", "&amp;CHAR(34)&amp;"isnew"&amp;CHAR(34)&amp;": "&amp;CHAR(34)&amp;F36&amp;CHAR(34)&amp;", "&amp;CHAR(34)&amp;"links"&amp;CHAR(34)&amp;": "&amp;HL36&amp;"},"</f>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 "links": "https://en.wikipedia.org/wiki/Flag_of_Mato_Grosso_do_Sul"},</v>
      </c>
      <c r="HO36" s="71"/>
      <c r="HP36" s="44" t="str" cm="1">
        <f t="array" ref="HP36">IF(_xlfn.TEXTJOIN(", ", TRUE, IF(ISNUMBER(SEARCH("BLA", BL36:BT36)), COLUMN(BL36:BT36) - COLUMN(BL36) + 1, ""))&lt;&gt;"","BLA","")</f>
        <v/>
      </c>
      <c r="HQ36" s="44" t="str" cm="1">
        <f t="array" ref="HQ36">IF(_xlfn.TEXTJOIN(", ", TRUE, IF(ISNUMBER(SEARCH("BLU", BL36:BT36)), COLUMN(BL36:BT36) - COLUMN(BL36) + 1, ""))&lt;&gt;"","BLU","")</f>
        <v>BLU</v>
      </c>
      <c r="HR36" s="44" t="str" cm="1">
        <f t="array" ref="HR36">IF(_xlfn.TEXTJOIN(", ", TRUE, IF(ISNUMBER(SEARCH("GRE", BL36:BT36)), COLUMN(BL36:BT36) - COLUMN(BL36) + 1, ""))&lt;&gt;"","GRE","")</f>
        <v>GRE</v>
      </c>
      <c r="HS36" s="44" t="str" cm="1">
        <f t="array" ref="HS36">IF(_xlfn.TEXTJOIN(", ", TRUE, IF(ISNUMBER(SEARCH("RED", BL36:BT36)), COLUMN(BL36:BT36) - COLUMN(BL36) + 1, ""))&lt;&gt;"","RED","")</f>
        <v/>
      </c>
      <c r="HT36" s="44" t="str" cm="1">
        <f t="array" ref="HT36">IF(_xlfn.TEXTJOIN(", ", TRUE, IF(ISNUMBER(SEARCH("YEL", BL36:BT36)), COLUMN(BL36:BT36) - COLUMN(BL36) + 1, ""))&lt;&gt;"","YEL","")</f>
        <v>YEL</v>
      </c>
      <c r="HU36" s="44" t="str" cm="1">
        <f t="array" ref="HU36">IF(_xlfn.TEXTJOIN(", ", TRUE, IF(ISNUMBER(SEARCH("ORA", BL36:BT36)), COLUMN(BL36:BT36) - COLUMN(BL36) + 1, ""))&lt;&gt;"","ORA","")</f>
        <v/>
      </c>
      <c r="HV36" s="44" t="str" cm="1">
        <f t="array" ref="HV36">IF(_xlfn.TEXTJOIN(", ", TRUE, IF(ISNUMBER(SEARCH("BRO", BL36:BT36)), COLUMN(BL36:BT36) - COLUMN(BL36) + 1, ""))&lt;&gt;"","BRO","")</f>
        <v/>
      </c>
      <c r="HW36" s="44" t="str" cm="1">
        <f t="array" ref="HW36">IF(_xlfn.TEXTJOIN(", ", TRUE, IF(ISNUMBER(SEARCH("PUR", BL36:BT36)), COLUMN(BL36:BT36) - COLUMN(BL36) + 1, ""))&lt;&gt;"","PUR","")</f>
        <v/>
      </c>
      <c r="HX36" s="44" t="str" cm="1">
        <f t="array" ref="HX36">IF(_xlfn.TEXTJOIN(", ", TRUE, IF(ISNUMBER(SEARCH("WHI", BL36:BT36)), COLUMN(BL36:BT36) - COLUMN(BL36) + 1, ""))&lt;&gt;"","WHI","")</f>
        <v>WHI</v>
      </c>
      <c r="HY36" s="72"/>
      <c r="HZ36" s="72"/>
      <c r="IA36" s="5"/>
      <c r="IB36" s="5"/>
      <c r="IC36" s="68"/>
      <c r="ID36" s="68"/>
      <c r="IE36" s="68"/>
      <c r="IF36" s="68"/>
      <c r="IG36" s="68"/>
      <c r="IH36" s="68"/>
      <c r="II36" s="68"/>
      <c r="IJ36" s="68"/>
      <c r="IK36" s="68"/>
      <c r="IL36" s="44">
        <f>SUM(IC36:IK36)</f>
        <v>0</v>
      </c>
      <c r="IM36" s="42">
        <f>COUNTIF(IC36:IK36,"&gt;0")-CG36</f>
        <v>-4</v>
      </c>
      <c r="IN36" s="69" t="str">
        <f>"http://mkweb.bcgsc.ca/color-summarizer/?url="&amp;D36&amp;"&amp;precision=low&amp;num_clusters="&amp;CG36&amp;"&amp;text=1"</f>
        <v>http://mkweb.bcgsc.ca/color-summarizer/?url=https://upload.wikimedia.org/wikipedia/commons/thumb/6/64/Bandeira_de_Mato_Grosso_do_Sul.svg/640px-Bandeira_de_Mato_Grosso_do_Sul.svg.png&amp;precision=low&amp;num_clusters=4&amp;text=1</v>
      </c>
      <c r="IO36" s="44" t="str">
        <f>IF(HP36&lt;&gt;"",CHAR(34)&amp;"black"&amp;CHAR(34),"")</f>
        <v/>
      </c>
      <c r="IP36" s="44" t="str">
        <f>IF(HQ36&lt;&gt;"",CHAR(34)&amp;"blue"&amp;CHAR(34),"")</f>
        <v>"blue"</v>
      </c>
      <c r="IQ36" s="44" t="str">
        <f>IF(HR36&lt;&gt;"",CHAR(34)&amp;"green"&amp;CHAR(34),"")</f>
        <v>"green"</v>
      </c>
      <c r="IR36" s="44" t="str">
        <f>IF(HS36&lt;&gt;"",CHAR(34)&amp;"red"&amp;CHAR(34),"")</f>
        <v/>
      </c>
      <c r="IS36" s="44" t="str">
        <f>IF(HT36&lt;&gt;"",CHAR(34)&amp;"yellow"&amp;CHAR(34),"")</f>
        <v>"yellow"</v>
      </c>
      <c r="IT36" s="44" t="str">
        <f>IF(HU36&lt;&gt;"",CHAR(34)&amp;"orange"&amp;CHAR(34),"")</f>
        <v/>
      </c>
      <c r="IU36" s="44" t="str">
        <f>IF(HV36&lt;&gt;"",CHAR(34)&amp;"brown"&amp;CHAR(34),"")</f>
        <v/>
      </c>
      <c r="IV36" s="44" t="str">
        <f>IF(HW36&lt;&gt;"",CHAR(34)&amp;"purple"&amp;CHAR(34),"")</f>
        <v/>
      </c>
      <c r="IW36" s="44" t="str">
        <f>IF(HX36&lt;&gt;"",CHAR(34)&amp;"white"&amp;CHAR(34),"")</f>
        <v>"white"</v>
      </c>
      <c r="IX36" s="44" t="str">
        <f>"{"&amp;CHAR(34)&amp;"url"&amp;CHAR(34)&amp;":"&amp;CHAR(34)&amp;IN36&amp;CHAR(34)&amp;","&amp;CHAR(34)&amp;"name"&amp;CHAR(34)&amp;":"&amp;CHAR(34)&amp;A36&amp;CHAR(34)&amp;"},"</f>
        <v>{"url":"http://mkweb.bcgsc.ca/color-summarizer/?url=https://upload.wikimedia.org/wikipedia/commons/thumb/6/64/Bandeira_de_Mato_Grosso_do_Sul.svg/640px-Bandeira_de_Mato_Grosso_do_Sul.svg.png&amp;precision=low&amp;num_clusters=4&amp;text=1","name":"[BRA] Matto Grosso do Sul"},</v>
      </c>
      <c r="IY36" s="44">
        <v>338</v>
      </c>
    </row>
    <row r="37" spans="1:259" s="44" customFormat="1" ht="38.4" customHeight="1" thickBot="1" x14ac:dyDescent="0.35">
      <c r="A37" s="38" t="s">
        <v>380</v>
      </c>
      <c r="B37" s="83"/>
      <c r="C37" s="39">
        <v>2</v>
      </c>
      <c r="D37" s="70" t="s">
        <v>381</v>
      </c>
      <c r="E37" s="40" t="s">
        <v>382</v>
      </c>
      <c r="F37" s="41" t="s">
        <v>163</v>
      </c>
      <c r="G37" s="42">
        <f>COUNTIF($A$1:$A$8405,A37)</f>
        <v>1</v>
      </c>
      <c r="H37" s="43"/>
      <c r="I37" s="59" t="s">
        <v>383</v>
      </c>
      <c r="J37" s="44" t="str">
        <f>""</f>
        <v/>
      </c>
      <c r="K37" s="45"/>
      <c r="L37" s="46"/>
      <c r="M37" s="46"/>
      <c r="N37" s="47"/>
      <c r="O37" s="74" t="s">
        <v>243</v>
      </c>
      <c r="P37" s="48" t="s">
        <v>384</v>
      </c>
      <c r="Q37" s="73">
        <v>2</v>
      </c>
      <c r="R37" s="49" t="s">
        <v>177</v>
      </c>
      <c r="S37" s="50">
        <v>0</v>
      </c>
      <c r="T37" s="51" t="s">
        <v>165</v>
      </c>
      <c r="U37" s="52" t="s">
        <v>164</v>
      </c>
      <c r="V37" s="52" t="s">
        <v>164</v>
      </c>
      <c r="W37" s="52" t="s">
        <v>164</v>
      </c>
      <c r="X37" s="52" t="s">
        <v>164</v>
      </c>
      <c r="Y37" s="52" t="s">
        <v>164</v>
      </c>
      <c r="Z37" s="52" t="s">
        <v>164</v>
      </c>
      <c r="AA37" s="52" t="s">
        <v>164</v>
      </c>
      <c r="AB37" s="52" t="s">
        <v>165</v>
      </c>
      <c r="AC37" s="52" t="s">
        <v>164</v>
      </c>
      <c r="AD37" s="52" t="s">
        <v>164</v>
      </c>
      <c r="AE37" s="52" t="s">
        <v>164</v>
      </c>
      <c r="AF37" s="53" t="s">
        <v>164</v>
      </c>
      <c r="AG37" s="53" t="s">
        <v>164</v>
      </c>
      <c r="AH37" s="53" t="s">
        <v>165</v>
      </c>
      <c r="AI37" s="53" t="s">
        <v>164</v>
      </c>
      <c r="AJ37" s="53" t="s">
        <v>164</v>
      </c>
      <c r="AK37" s="53" t="s">
        <v>164</v>
      </c>
      <c r="AL37" s="53" t="s">
        <v>164</v>
      </c>
      <c r="AM37" s="53" t="s">
        <v>164</v>
      </c>
      <c r="AN37" s="53" t="s">
        <v>164</v>
      </c>
      <c r="AO37" s="53" t="s">
        <v>164</v>
      </c>
      <c r="AP37" s="53" t="s">
        <v>164</v>
      </c>
      <c r="AQ37" s="53" t="s">
        <v>164</v>
      </c>
      <c r="AR37" s="53" t="s">
        <v>164</v>
      </c>
      <c r="AS37" s="53" t="s">
        <v>164</v>
      </c>
      <c r="AT37" s="54">
        <v>0</v>
      </c>
      <c r="AU37" s="53" t="s">
        <v>308</v>
      </c>
      <c r="AV37" s="53" t="str">
        <f>IF(LEFT(A37,1)="[",LEFT(A37,5)&amp;AU37&amp;A37,"")</f>
        <v>[BRA]State[BRA] Minas Gerais</v>
      </c>
      <c r="AW37" s="53" t="str">
        <f>C37&amp;A37</f>
        <v>2[BRA] Minas Gerais</v>
      </c>
      <c r="AX37" s="55"/>
      <c r="AY37" s="55"/>
      <c r="AZ37" s="56"/>
      <c r="BA37" s="56"/>
      <c r="BB37" s="56"/>
      <c r="BC37" s="57"/>
      <c r="BD37" s="58" t="s">
        <v>159</v>
      </c>
      <c r="BE37" s="59"/>
      <c r="BF37" s="58"/>
      <c r="BG37" s="58"/>
      <c r="BH37" s="58"/>
      <c r="BI37" s="58"/>
      <c r="BJ37" s="58"/>
      <c r="BK37" s="59"/>
      <c r="BL37" s="58" t="s">
        <v>154</v>
      </c>
      <c r="BM37" s="58" t="s">
        <v>159</v>
      </c>
      <c r="BN37" s="58" t="s">
        <v>151</v>
      </c>
      <c r="BO37" s="58"/>
      <c r="BP37" s="58"/>
      <c r="BQ37" s="58"/>
      <c r="BR37" s="58"/>
      <c r="BS37" s="58"/>
      <c r="BT37" s="58"/>
      <c r="BU37" s="60"/>
      <c r="BV37" s="61"/>
      <c r="BW37" s="61">
        <v>0</v>
      </c>
      <c r="BX37" s="59"/>
      <c r="BY37" s="44" t="s">
        <v>164</v>
      </c>
      <c r="CB37" s="5"/>
      <c r="CC37" s="5"/>
      <c r="CD37" s="62">
        <v>0</v>
      </c>
      <c r="CE37" s="62">
        <v>0</v>
      </c>
      <c r="CF37" s="62" t="e">
        <f>COUNTIF([1]Sheet7!$B$2:'[1]Sheet7'!$B$100,Main!#REF!)</f>
        <v>#REF!</v>
      </c>
      <c r="CG37" s="75" cm="1">
        <f t="array" ref="CG37">SUMPRODUCT(--(LEN(TRIM(BL37:BT37))&gt;0))</f>
        <v>3</v>
      </c>
      <c r="CH37" s="53" t="str">
        <f>IF(CG37=2,"y","n")</f>
        <v>n</v>
      </c>
      <c r="CI37" s="53" t="str">
        <f>IF(CG37=3,"y","n")</f>
        <v>y</v>
      </c>
      <c r="CJ37" s="53" t="str">
        <f>IF(CG37=4,"y","n")</f>
        <v>n</v>
      </c>
      <c r="CK37" s="53" t="str">
        <f>IF(CG37&gt;4,"y","n")</f>
        <v>n</v>
      </c>
      <c r="CL37" s="53" t="str">
        <f>IF(S37=0,"y","n")</f>
        <v>y</v>
      </c>
      <c r="CM37" s="53" t="str">
        <f>IF(S37=2,"y","n")</f>
        <v>n</v>
      </c>
      <c r="CN37" s="53" t="str">
        <f>IF(S37=3,"y","n")</f>
        <v>n</v>
      </c>
      <c r="CO37" s="53" t="str">
        <f>IF(S37&gt;=4,"y","n")</f>
        <v>n</v>
      </c>
      <c r="CP37" s="53" t="str">
        <f>IF(AT37=0,"y","n")</f>
        <v>y</v>
      </c>
      <c r="CQ37" s="53" t="str">
        <f>IF(AT37=1,"y","n")</f>
        <v>n</v>
      </c>
      <c r="CR37" s="53" t="str">
        <f>IF(AT37=2,"y","n")</f>
        <v>n</v>
      </c>
      <c r="CS37" s="53" t="str">
        <f>IF(AT37&gt;=3,"y","n")</f>
        <v>n</v>
      </c>
      <c r="CT37" s="38" t="str">
        <f>CHAR(34)&amp;A37&amp;CHAR(34)</f>
        <v>"[BRA] Minas Gerais"</v>
      </c>
      <c r="CU37" s="63" t="str">
        <f>CHAR(34)&amp;"rgn_"&amp;R37&amp;CHAR(34)</f>
        <v>"rgn_South America"</v>
      </c>
      <c r="CV37" s="44" t="str">
        <f>CHAR(34)&amp;D37&amp;CHAR(34)</f>
        <v>"https://upload.wikimedia.org/wikipedia/commons/thumb/f/f4/Bandeira_de_Minas_Gerais.svg/640px-Bandeira_de_Minas_Gerais.svg.png"</v>
      </c>
      <c r="CW37" s="44" t="str">
        <f>IF(CH37="y",CHAR(34)&amp;CH$1&amp;CHAR(34)&amp;",","")</f>
        <v/>
      </c>
      <c r="CX37" s="44" t="str">
        <f>IF(CI37="y",CHAR(34)&amp;CI$1&amp;CHAR(34)&amp;",","")</f>
        <v>"3Color",</v>
      </c>
      <c r="CY37" s="44" t="str">
        <f>IF(CJ37="y",CHAR(34)&amp;CJ$1&amp;CHAR(34)&amp;",","")</f>
        <v/>
      </c>
      <c r="CZ37" s="44" t="str">
        <f>IF(CK37="y",CHAR(34)&amp;CK$1&amp;CHAR(34)&amp;",","")</f>
        <v/>
      </c>
      <c r="DA37" s="44" t="str">
        <f>IF(Q37&gt;1,CHAR(34)&amp;"words2"&amp;CHAR(34)&amp;",","")</f>
        <v>"words2",</v>
      </c>
      <c r="DB37" s="44" t="str">
        <f>IF(Q37&gt;2,CHAR(34)&amp;"words3"&amp;CHAR(34)&amp;",","")</f>
        <v/>
      </c>
      <c r="DC37" s="44" t="str">
        <f>IF(Q37=2,CHAR(34)&amp;"exact2"&amp;CHAR(34)&amp;",","")</f>
        <v>"exact2",</v>
      </c>
      <c r="DD37" s="44" t="str">
        <f>IF(LEN(CHAR(34)&amp;"lets"&amp;LEN(SUBSTITUTE(SUBSTITUTE(IFERROR(TRIM(SUBSTITUTE(SUBSTITUTE(SUBSTITUTE(IFERROR(TRIM(SUBSTITUTE(A37,MID(A37,FIND("(",A37),FIND(")",A37)-FIND("(",A37)+1),"")),A37),"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",""),"-",""))&amp;CHAR(34)&amp;",")=9,CHAR(34)&amp;"lets"&amp;LEN(SUBSTITUTE(SUBSTITUTE(IFERROR(TRIM(SUBSTITUTE(SUBSTITUTE(SUBSTITUTE(IFERROR(TRIM(SUBSTITUTE(A37,MID(A37,FIND("(",A37),FIND(")",A37)-FIND("(",A37)+1),"")),A37),"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",""),"-",""))&amp;CHAR(34)&amp;",",CHAR(34)&amp;"lets0"&amp;LEN(SUBSTITUTE(SUBSTITUTE(IFERROR(TRIM(SUBSTITUTE(SUBSTITUTE(SUBSTITUTE(IFERROR(TRIM(SUBSTITUTE(A37,MID(A37,FIND("(",A37),FIND(")",A37)-FIND("(",A37)+1),"")),A37),"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f>
        <v>"lets11",</v>
      </c>
      <c r="DE37" s="44" t="str">
        <f>IFERROR(CHAR(34)&amp;"start"&amp;LEFT(TRIM(SUBSTITUTE(SUBSTITUTE(TRIM(SUBSTITUTE(SUBSTITUTE(A37, MID(A37, FIND("[", A37), FIND("]", A37) - FIND("[", A37) + 1), ""), "  ", " ")), MID(TRIM(SUBSTITUTE(SUBSTITUTE(A37, MID(A37, FIND("[", A37), FIND("]", A37) - FIND("[", A37) + 1), ""), "  ", " ")), FIND("[", TRIM(SUBSTITUTE(SUBSTITUTE(A37, MID(A37, FIND("[", A37), FIND("]", A37) - FIND("[", A37) + 1), ""), "  ", " "))), FIND("]", TRIM(SUBSTITUTE(SUBSTITUTE(A37, MID(A37, FIND("[", A37), FIND("]", A37) - FIND("[", A37) + 1), ""), "  ", " "))) - FIND("[", TRIM(SUBSTITUTE(SUBSTITUTE(A37, MID(A37, FIND("[", A37), FIND("]", A37) - FIND("[", A37) + 1), ""), "  ", " "))) + 1), ""), "  ", " ")),1)&amp;CHAR(34)&amp;",",CHAR(34)&amp;"start"&amp;IFERROR(LEFT(SUBSTITUTE(A37,"["&amp;MID(A37,FIND("[",A37)+1,FIND("]",A37)-FIND("[",A37)-1)&amp;"] ",""),1),LEFT(A37,1))&amp;CHAR(34)&amp;",")</f>
        <v>"startM",</v>
      </c>
      <c r="DF37" s="44" t="str">
        <f>IFERROR(IF(SEARCH("tan",A37)&gt;0,CHAR(34)&amp;"withtn"&amp;CHAR(34)&amp;",",""),"")</f>
        <v/>
      </c>
      <c r="DG37" s="44" t="str">
        <f>IFERROR(IF(SEARCH("q",A37)&gt;0,CHAR(34)&amp;"with_q"&amp;CHAR(34)&amp;",",""),"")</f>
        <v/>
      </c>
      <c r="DH37" s="44" t="str">
        <f>IFERROR(IF(SEARCH("v",A37)&gt;0,CHAR(34)&amp;"with_v"&amp;CHAR(34)&amp;",",""),"")</f>
        <v/>
      </c>
      <c r="DI37" s="44" t="str">
        <f>IFERROR(IF(SEARCH("w",A37)&gt;0,CHAR(34)&amp;"with_w"&amp;CHAR(34)&amp;",",""),"")</f>
        <v/>
      </c>
      <c r="DJ37" s="44" t="str">
        <f>IFERROR(IF(SEARCH("y",A37)&gt;0,CHAR(34)&amp;"with_y"&amp;CHAR(34)&amp;",",""),"")</f>
        <v/>
      </c>
      <c r="DK37" s="44" t="str">
        <f>IFERROR(IF(SEARCH("z",A37)&gt;0,CHAR(34)&amp;"with_z"&amp;CHAR(34)&amp;",",""),"")</f>
        <v/>
      </c>
      <c r="DL37" s="44" t="str">
        <f>IF(CG37=2, CHAR(34) &amp; _xlfn.TEXTJOIN("", TRUE, _xlfn._xlws.SORT(HP37:HX37)) &amp; CHAR(34) &amp; ",", "")</f>
        <v/>
      </c>
      <c r="DM37" s="44" t="str" cm="1">
        <f t="array" ref="DM37">IF(CG37=3,CHAR(34) &amp; _xlfn.TEXTJOIN("", TRUE, RIGHT(HP37:HX37, 2)) &amp; CHAR(34) &amp; ",", "")</f>
        <v>"LAEDHI",</v>
      </c>
      <c r="DN37" s="44" t="str">
        <f>IF(AND(ISNUMBER(SEARCH("18", O37)), ISERROR(SEARCH("1918", O37)), ISERROR(SEARCH("2018", O37))), CHAR(34) &amp; "year18" &amp; CHAR(34) &amp; ",", "")</f>
        <v/>
      </c>
      <c r="DO37" s="44" t="str">
        <f>IF(AND(ISNUMBER(SEARCH("19", O37)), ISERROR(SEARCH("1819", O37)),  ISERROR(SEARCH("1219", O37)),ISERROR(SEARCH("1119", O37)),ISERROR(SEARCH("1190", O37)),ISERROR(SEARCH("2019", O37))), CHAR(34) &amp; "year19" &amp; CHAR(34) &amp; ",", "")</f>
        <v>"year19",</v>
      </c>
      <c r="DP37" s="5" t="str">
        <f>IF(AND(ISNUMBER(SEARCH("20", O37)), ISERROR(SEARCH("1920", O37))), CHAR(34)&amp;"year00"&amp;CHAR(34)&amp;",", "")</f>
        <v/>
      </c>
      <c r="DQ37" s="5" t="str">
        <f>IF(CC37="y",CHAR(34)&amp;"soviet"&amp;CHAR(34)&amp;",","")</f>
        <v/>
      </c>
      <c r="DR37" s="5" t="str">
        <f>IF(BY37="y",CHAR(34)&amp;"dgband"&amp;CHAR(34)&amp;",","")</f>
        <v/>
      </c>
      <c r="DS37" s="5" t="str">
        <f>IF(W37="y",IF(AND(V37="n",BY37&lt;&gt;"y"),CHAR(34)&amp;"allver"&amp;CHAR(34)&amp;",",""),"")</f>
        <v/>
      </c>
      <c r="DT37" s="5" t="str">
        <f>IF(V37="y",IF(AND(W37="n",BY37&lt;&gt;"y"),CHAR(34)&amp;"allhor"&amp;CHAR(34)&amp;",",""),"")</f>
        <v/>
      </c>
      <c r="DU37" s="5" t="str">
        <f>IF(BY37="y",IF(AND(W37="n",V37="n"),CHAR(34)&amp;"alldia"&amp;CHAR(34)&amp;",",""),"")</f>
        <v/>
      </c>
      <c r="DV37" s="44" t="str">
        <f>IF(IA37&lt;&gt;"",(IF(IA37="y",CHAR(34)&amp;"largec"&amp;CHAR(34)&amp;",",CHAR(34)&amp;"smallc"&amp;CHAR(34)&amp;",")),"")</f>
        <v/>
      </c>
      <c r="DW37" s="44" t="str">
        <f>IF(CL37="y",CHAR(34)&amp;CL$1&amp;CHAR(34)&amp;",","")</f>
        <v>"NoBand",</v>
      </c>
      <c r="DX37" s="44" t="str">
        <f>IF(CM37="y",CHAR(34)&amp;CM$1&amp;CHAR(34)&amp;",","")</f>
        <v/>
      </c>
      <c r="DY37" s="44" t="str">
        <f>IF(CN37="y",CHAR(34)&amp;CN$1&amp;CHAR(34)&amp;",","")</f>
        <v/>
      </c>
      <c r="DZ37" s="44" t="str">
        <f>IF(CO37="y",CHAR(34)&amp;CO$1&amp;CHAR(34)&amp;",","")</f>
        <v/>
      </c>
      <c r="EA37" s="44" t="str">
        <f>IF(T37="y",CHAR(34)&amp;T$1&amp;CHAR(34)&amp;",","")</f>
        <v>"Diagon",</v>
      </c>
      <c r="EB37" s="44" t="str">
        <f>IF(U37="y",CHAR(34)&amp;U$1&amp;CHAR(34)&amp;",","")</f>
        <v/>
      </c>
      <c r="EC37" s="44" t="str">
        <f>IF(V37="y",CHAR(34)&amp;V$1&amp;CHAR(34)&amp;",","")</f>
        <v/>
      </c>
      <c r="ED37" s="44" t="str">
        <f>IF(W37="y",CHAR(34)&amp;W$1&amp;CHAR(34)&amp;",","")</f>
        <v/>
      </c>
      <c r="EE37" s="44" t="str">
        <f>IF(X37="y",CHAR(34)&amp;X$1&amp;CHAR(34)&amp;",","")</f>
        <v/>
      </c>
      <c r="EF37" s="44" t="str">
        <f>IF(AND(Y37&lt;&gt;"n",Y37&lt;&gt;""),CHAR(34)&amp;Y$1&amp;CHAR(34)&amp;",","")</f>
        <v/>
      </c>
      <c r="EG37" s="44" t="str">
        <f>IF(Z37="y",CHAR(34)&amp;Z$1&amp;CHAR(34)&amp;",","")</f>
        <v/>
      </c>
      <c r="EH37" s="44" t="str">
        <f>IF(AA37="y",CHAR(34)&amp;AA$1&amp;CHAR(34)&amp;",","")</f>
        <v/>
      </c>
      <c r="EI37" s="44" t="str">
        <f>IF(AB37="y",CHAR(34)&amp;AB$1&amp;CHAR(34)&amp;",","")</f>
        <v>"Texted",</v>
      </c>
      <c r="EJ37" s="44" t="str">
        <f>IF(AC37="y",CHAR(34)&amp;AC$1&amp;CHAR(34)&amp;",","")</f>
        <v/>
      </c>
      <c r="EK37" s="44" t="str">
        <f>IF(AD37="y",CHAR(34)&amp;AD$1&amp;CHAR(34)&amp;",","")</f>
        <v/>
      </c>
      <c r="EL37" s="44" t="str">
        <f>IF(AE37="y",CHAR(34)&amp;AE$1&amp;CHAR(34)&amp;",","")</f>
        <v/>
      </c>
      <c r="EM37" s="44" t="str">
        <f>IF(AF37="y",CHAR(34)&amp;AF$1&amp;CHAR(34)&amp;",","")</f>
        <v/>
      </c>
      <c r="EN37" s="44" t="str">
        <f>IF(AG37="y",CHAR(34)&amp;AG$1&amp;CHAR(34)&amp;",","")</f>
        <v/>
      </c>
      <c r="EO37" s="44" t="str">
        <f>IF(AH37="y",CHAR(34)&amp;AH$1&amp;CHAR(34)&amp;",","")</f>
        <v>"Center",</v>
      </c>
      <c r="EP37" s="44" t="str">
        <f>IF(AI37="y",CHAR(34)&amp;AI$1&amp;CHAR(34)&amp;",","")</f>
        <v/>
      </c>
      <c r="EQ37" s="44" t="str">
        <f>IF(AJ37="y",CHAR(34)&amp;AJ$1&amp;CHAR(34)&amp;",","")</f>
        <v/>
      </c>
      <c r="ER37" s="44" t="str">
        <f>IF(AK37="y",CHAR(34)&amp;AK$1&amp;CHAR(34)&amp;",","")</f>
        <v/>
      </c>
      <c r="ES37" s="44" t="str">
        <f>IF(AL37="y",CHAR(34)&amp;AL$1&amp;CHAR(34)&amp;",","")</f>
        <v/>
      </c>
      <c r="ET37" s="44" t="str">
        <f>IF(AM37="y",CHAR(34)&amp;AM$1&amp;CHAR(34)&amp;",","")</f>
        <v/>
      </c>
      <c r="EU37" s="44" t="str">
        <f>IF(AN37="y",CHAR(34)&amp;AN$1&amp;CHAR(34)&amp;",","")</f>
        <v/>
      </c>
      <c r="EV37" s="44" t="str">
        <f>IF(AO37="y",CHAR(34)&amp;AO$1&amp;CHAR(34)&amp;",","")</f>
        <v/>
      </c>
      <c r="EW37" s="44" t="str">
        <f>IF(AP37="y",CHAR(34)&amp;AP$1&amp;CHAR(34)&amp;",","")</f>
        <v/>
      </c>
      <c r="EX37" s="44" t="str">
        <f>IF(AQ37="y",CHAR(34)&amp;AQ$1&amp;CHAR(34)&amp;",","")</f>
        <v/>
      </c>
      <c r="EY37" s="44" t="str">
        <f>IF(AR37="y",CHAR(34)&amp;AR$1&amp;CHAR(34)&amp;",","")</f>
        <v/>
      </c>
      <c r="EZ37" s="44" t="str">
        <f>IF(AS37="y",CHAR(34)&amp;AS$1&amp;CHAR(34)&amp;",","")</f>
        <v/>
      </c>
      <c r="FA37" s="44" t="str">
        <f>IF(AT37&gt;0,CHAR(34)&amp;"sta"&amp;AZ37&amp;CHAR(34)&amp;",","")</f>
        <v/>
      </c>
      <c r="FB37" s="44" t="str">
        <f>IF(AND(AT37&gt;0,BA37&lt;&gt;""),CHAR(34)&amp;"sta"&amp;BA37&amp;CHAR(34)&amp;",","")</f>
        <v/>
      </c>
      <c r="FC37" s="44" t="str">
        <f>IF(AND(AT37&gt;0,BB37&lt;&gt;""),CHAR(34)&amp;"sta"&amp;BB37&amp;CHAR(34)&amp;",","")</f>
        <v/>
      </c>
      <c r="FD37" s="44" t="str">
        <f>IF(BV37="n",CHAR(34)&amp;"tcWHYE"&amp;CHAR(34)&amp;",",IF(BV37="y",CHAR(34)&amp;FD$1&amp;CHAR(34)&amp;",",""))</f>
        <v/>
      </c>
      <c r="FE37" s="44" t="str">
        <f>IF(COUNTIF(BL37:BT37,"BLU")=0,CHAR(34)&amp;"NO_BLU"&amp;CHAR(34)&amp;",", "")</f>
        <v>"NO_BLU",</v>
      </c>
      <c r="FF37" s="44" t="str">
        <f>IF(COUNTIF(BL37:BT37,"WHI")=0,CHAR(34)&amp;"NO_WHI"&amp;CHAR(34)&amp;",", "")</f>
        <v/>
      </c>
      <c r="FG37" s="44" t="str">
        <f>IF(COUNTIF(BL37:BT37,"RED")=0,CHAR(34)&amp;"NO_RED"&amp;CHAR(34)&amp;",", "")</f>
        <v/>
      </c>
      <c r="FH37" s="44" t="str">
        <f>IF(COUNTIF(BL37:BS37,"GRE")=0,CHAR(34)&amp;"NO_GRE"&amp;CHAR(34)&amp;",", "")</f>
        <v>"NO_GRE",</v>
      </c>
      <c r="FI37" s="44" t="str">
        <f>IF(COUNTIF(BL37:BT37,"YEL")=0,CHAR(34)&amp;"NO_YEL"&amp;CHAR(34)&amp;",", "")</f>
        <v>"NO_YEL",</v>
      </c>
      <c r="FJ37" s="44" t="str">
        <f>IF(COUNTIF(BL37:BT37,"BLA")=0,CHAR(34)&amp;"NO_BLA"&amp;CHAR(34)&amp;",", "")</f>
        <v/>
      </c>
      <c r="FK37" s="44" t="str">
        <f>IF(AND(FH37&lt;&gt;"",FF37&lt;&gt;""),CHAR(34)&amp;"WHGRNO"&amp;CHAR(34)&amp;",","")</f>
        <v/>
      </c>
      <c r="FL37" s="44" t="str">
        <f>IF(AND(FI37&lt;&gt;"",FF37&lt;&gt;""),CHAR(34)&amp;"WHYENO"&amp;CHAR(34)&amp;",","")</f>
        <v/>
      </c>
      <c r="FM37" s="44" t="str">
        <f>IF(AND(FJ37&lt;&gt;"",FF37&lt;&gt;""),CHAR(34)&amp;"BAWHNO"&amp;CHAR(34)&amp;",","")</f>
        <v/>
      </c>
      <c r="FN37" s="44" t="str">
        <f>IF(AND(FE37&lt;&gt;"",FF37&lt;&gt;""),CHAR(34)&amp;"BLWHNO"&amp;CHAR(34)&amp;",","")</f>
        <v/>
      </c>
      <c r="FO37" s="44" t="str">
        <f>IF(AND(FE37&lt;&gt;"",FG37&lt;&gt;""),CHAR(34)&amp;"BLRENO"&amp;CHAR(34)&amp;",","")</f>
        <v/>
      </c>
      <c r="FP37" s="44" t="str">
        <f>IF(AND(FF37&lt;&gt;"",FF37&lt;&gt;""),CHAR(34)&amp;"WHRENO"&amp;CHAR(34)&amp;",","")</f>
        <v/>
      </c>
      <c r="FQ37" s="44" t="str">
        <f>IF(LEN(BF37)=3,CHAR(34)&amp;"001"&amp;BF37&amp;CHAR(34)&amp;",","")</f>
        <v/>
      </c>
      <c r="FR37" s="44" t="str">
        <f>IF(LEN(BG37)=3,CHAR(34)&amp;"002"&amp;BG37&amp;CHAR(34)&amp;",","")</f>
        <v/>
      </c>
      <c r="FS37" s="44" t="str">
        <f>IF(LEN(BH37)=3,CHAR(34)&amp;"003"&amp;BH37&amp;CHAR(34)&amp;",","")</f>
        <v/>
      </c>
      <c r="FT37" s="44" t="str">
        <f>CHAR(34)&amp;"myr"&amp;BD37&amp;CHAR(34)&amp;","</f>
        <v>"myrWHI",</v>
      </c>
      <c r="FU37" s="44" t="str">
        <f>IF(AY37="y",CHAR(34)&amp;"island"&amp;CHAR(34)&amp;",","")</f>
        <v/>
      </c>
      <c r="FV37" s="44" t="str">
        <f>IF(BZ37="y",CHAR(34)&amp;"landlo"&amp;CHAR(34)&amp;",","")</f>
        <v/>
      </c>
      <c r="FW37" s="44" t="str">
        <f>IF(CA37="y",CHAR(34)&amp;"eunion"&amp;CHAR(34)&amp;",","")</f>
        <v/>
      </c>
      <c r="FX37" s="44" t="str">
        <f>SUBSTITUTE(IFERROR(SEARCH("[",A37),IFERROR(IF(AND(CA37&lt;&gt;"y",SEARCH("Europe",R37)&gt;0),CHAR(34)&amp;"noeuni"&amp;CHAR(34)&amp;",",""),"")),"1","")</f>
        <v/>
      </c>
      <c r="FY37" s="44" t="str">
        <f>IFERROR(IF(SEARCH("Arabic",CB37)&gt;0,CHAR(34)&amp;"arabic"&amp;CHAR(34)&amp;",",""),"")</f>
        <v/>
      </c>
      <c r="FZ37" s="44" t="str">
        <f>IFERROR(IF(SEARCH("English",CB37)&gt;0,CHAR(34)&amp;"englis"&amp;CHAR(34)&amp;",",""),"")</f>
        <v/>
      </c>
      <c r="GA37" s="44" t="str">
        <f>IFERROR(IF(SEARCH("French",CB37)&gt;0,CHAR(34)&amp;"french"&amp;CHAR(34)&amp;",",""),"")</f>
        <v/>
      </c>
      <c r="GB37" s="44" t="str">
        <f>IFERROR(IF(SEARCH("Spanish",CB37)&gt;0,CHAR(34)&amp;"spanis"&amp;CHAR(34)&amp;",",""),"")</f>
        <v/>
      </c>
      <c r="GC37" s="44" t="str">
        <f>IFERROR(IF(SEARCH("Portuguese",CB37)&gt;0,CHAR(34)&amp;"portug"&amp;CHAR(34)&amp;",",""),"")</f>
        <v/>
      </c>
      <c r="GD37" s="44" t="str">
        <f>IFERROR(IF(SEARCH("German",CB37)&gt;0,CHAR(34)&amp;"german"&amp;CHAR(34)&amp;",",""),"")</f>
        <v/>
      </c>
      <c r="GE37" s="44" t="str">
        <f>IFERROR(IF(SEARCH("Dutch",CB37)&gt;0,CHAR(34)&amp;"dutchs"&amp;CHAR(34)&amp;",",""),"")</f>
        <v/>
      </c>
      <c r="GF37" s="44" t="str">
        <f>IFERROR(IF(SEARCH("Historical",AU37)&gt;0,CHAR(34)&amp;"histor"&amp;CHAR(34)&amp;",",""),"")</f>
        <v/>
      </c>
      <c r="GG37" s="44" t="str">
        <f>IF(BU37="y",CHAR(34)&amp;"unjack"&amp;CHAR(34)&amp;",","")</f>
        <v/>
      </c>
      <c r="GH37" s="44" t="str">
        <f>IF(CD37=1,CHAR(34)&amp;"southc"&amp;CHAR(34)&amp;",","")</f>
        <v/>
      </c>
      <c r="GI37" s="44" t="str">
        <f>IF(CE37=1,CHAR(34)&amp;"hasmap"&amp;CHAR(34)&amp;",","")</f>
        <v/>
      </c>
      <c r="GJ37" s="44" t="str">
        <f>IF(CP37="y",CHAR(34)&amp;CP$1&amp;CHAR(34)&amp;",","")</f>
        <v>"NoStar",</v>
      </c>
      <c r="GK37" s="44" t="str">
        <f>IF(GJ37="",CHAR(34)&amp;"HasSta"&amp;CHAR(34)&amp;",","")</f>
        <v/>
      </c>
      <c r="GL37" s="44" t="str">
        <f>IF(CQ37="y",CHAR(34)&amp;CQ$1&amp;CHAR(34)&amp;",","")</f>
        <v/>
      </c>
      <c r="GM37" s="44" t="str">
        <f>IF(CR37="y",CHAR(34)&amp;CR$1&amp;CHAR(34)&amp;",","")</f>
        <v/>
      </c>
      <c r="GN37" s="44" t="str">
        <f>IF(CS37="y",CHAR(34)&amp;CS$1&amp;CHAR(34)&amp;",","")</f>
        <v/>
      </c>
      <c r="GP37" s="44" t="str">
        <f>CHAR(34)&amp;AU37&amp;CHAR(34)</f>
        <v>"State"</v>
      </c>
      <c r="GS37" s="44" t="str">
        <f>SUBSTITUTE("["&amp;_xlfn.CONCAT(CW37:GN37)&amp;"]",",]","]")</f>
        <v>["3Color","words2","exact2","lets11","startM","LAEDHI","year19","NoBand","Diagon","Texted","Center","NO_BLU","NO_GRE","NO_YEL","myrWHI","NoStar"]</v>
      </c>
      <c r="GT37" s="44" t="str">
        <f>IF(BL37&lt;&gt;"",CHAR(34)&amp;"cl_"&amp;BL37&amp;CHAR(34)&amp;",","")</f>
        <v>"cl_RED",</v>
      </c>
      <c r="GU37" s="44" t="str">
        <f>IF(BM37&lt;&gt;"",CHAR(34)&amp;"cl_"&amp;BM37&amp;CHAR(34)&amp;",","")</f>
        <v>"cl_WHI",</v>
      </c>
      <c r="GV37" s="44" t="str">
        <f>IF(BN37&lt;&gt;"",CHAR(34)&amp;"cl_"&amp;BN37&amp;CHAR(34)&amp;",","")</f>
        <v>"cl_BLA",</v>
      </c>
      <c r="GW37" s="44" t="str">
        <f>IF(BO37&lt;&gt;"",CHAR(34)&amp;"cl_"&amp;BO37&amp;CHAR(34)&amp;",","")</f>
        <v/>
      </c>
      <c r="GX37" s="44" t="str">
        <f>IF(BP37&lt;&gt;"",CHAR(34)&amp;"cl_"&amp;BP37&amp;CHAR(34)&amp;",","")</f>
        <v/>
      </c>
      <c r="GY37" s="44" t="str">
        <f>IF(BQ37&lt;&gt;"",CHAR(34)&amp;"cl_"&amp;BQ37&amp;CHAR(34)&amp;",","")</f>
        <v/>
      </c>
      <c r="GZ37" s="44" t="str">
        <f>IF(BR37&lt;&gt;"",CHAR(34)&amp;"cl_"&amp;BR37&amp;CHAR(34)&amp;",","")</f>
        <v/>
      </c>
      <c r="HA37" s="44" t="str">
        <f>IF(BS37&lt;&gt;"",CHAR(34)&amp;"cl_"&amp;BS37&amp;CHAR(34)&amp;",","")</f>
        <v/>
      </c>
      <c r="HB37" s="44" t="str">
        <f>IF(BT37&lt;&gt;"",CHAR(34)&amp;"cl_"&amp;BT37&amp;CHAR(34)&amp;",","")</f>
        <v/>
      </c>
      <c r="HC37" s="44" t="str">
        <f>SUBSTITUTE("["&amp;_xlfn.CONCAT(GT37:HB37)&amp;"]",",]","]")</f>
        <v>["cl_RED","cl_WHI","cl_BLA"]</v>
      </c>
      <c r="HE37" s="64"/>
      <c r="HF37" s="65" t="str">
        <f>"{couname:"&amp;CT37&amp;(IF(HK37&lt;&gt;"",",subtype:"&amp;CHAR(34)&amp;HK37&amp;CHAR(34),""))&amp;",year:"&amp;HJ37&amp;",region:"&amp;CU37&amp;",Colors:"&amp;HC37&amp;",Items:"&amp;GS37&amp;",Flag:"&amp;CV37&amp;",HDFlag:"&amp;CHAR(34)&amp;E37&amp;CHAR(34)&amp;",type:"&amp;GP37&amp;", describe: "&amp;HH37&amp;", isnew:"&amp;CHAR(34)&amp;F37&amp;CHAR(34)&amp;", links: "&amp;HL37&amp;"},"</f>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links: "https://en.wikipedia.org/wiki/Flag_of_Minas_Gerais"},</v>
      </c>
      <c r="HG37" s="66" t="str">
        <f>"{couname:"&amp;CT37&amp;(IF(HK37&lt;&gt;"",",subtype:"&amp;CHAR(34)&amp;HK37&amp;CHAR(34),""))&amp;",year:"&amp;HJ37&amp;",region:"&amp;CU37&amp;",Colors:"&amp;HC37&amp;",Items:"&amp;GS37&amp;",Flag:"&amp;CV37&amp;",HDFlag:"&amp;CHAR(34)&amp;E37&amp;CHAR(34)&amp;",type:"&amp;GP37&amp;", describe: "&amp;HI37&amp;", links: "&amp;HL37&amp;"},"</f>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links: "https://en.wikipedia.org/wiki/Flag_of_Minas_Gerais"},</v>
      </c>
      <c r="HH37" s="44" t="str">
        <f>IF(P37&lt;&gt;"",CHAR(34)&amp;"\n"&amp;P37&amp;CHAR(34),CHAR(34)&amp;CHAR(34))</f>
        <v>"\nThe flag is based on the flag of the separatist Inconfidência Mineira movement, which sought to make the captaincy of Minas Gerais independent from then colonial Brazil. The equilateral triangle symbolizes the Holy Trinity and its color represents revolution."</v>
      </c>
      <c r="HI37" s="44" t="str">
        <f>IF(J37=0,CHAR(34)&amp;CHAR(34),HH37)</f>
        <v>"\nThe flag is based on the flag of the separatist Inconfidência Mineira movement, which sought to make the captaincy of Minas Gerais independent from then colonial Brazil. The equilateral triangle symbolizes the Holy Trinity and its color represents revolution."</v>
      </c>
      <c r="HJ37" s="44" t="str">
        <f>CHAR(34)&amp;O37&amp;CHAR(34)</f>
        <v>"1963 "</v>
      </c>
      <c r="HL37" s="44" t="str">
        <f>CHAR(34)&amp;I37&amp;CHAR(34)</f>
        <v>"https://en.wikipedia.org/wiki/Flag_of_Minas_Gerais"</v>
      </c>
      <c r="HM37" s="65" t="str">
        <f>"{"&amp;CHAR(34)&amp;"couname"&amp;CHAR(34)&amp;":"&amp;CT37&amp;(IF(H37&lt;&gt;"",","&amp;CHAR(34)&amp;"subtype"&amp;CHAR(34)&amp;":"&amp;CHAR(34)&amp;H37&amp;CHAR(34),""))&amp;","&amp;CHAR(34)&amp;"year"&amp;CHAR(34)&amp;":"&amp;HJ37&amp;","&amp;CHAR(34)&amp;"region"&amp;CHAR(34)&amp;":"&amp;CU37&amp;","&amp;CHAR(34)&amp;"Colors"&amp;CHAR(34)&amp;":"&amp;HC37&amp;","&amp;CHAR(34)&amp;"Items"&amp;CHAR(34)&amp;":"&amp;GS37&amp;","&amp;CHAR(34)&amp;"Flag"&amp;CHAR(34)&amp;":"&amp;CV37&amp;","&amp;CHAR(34)&amp;"HDFlag"&amp;CHAR(34)&amp;":"&amp;CHAR(34)&amp;E37&amp;CHAR(34)&amp;","&amp;CHAR(34)&amp;"type"&amp;CHAR(34)&amp;":"&amp;GP37&amp;", "&amp;CHAR(34)&amp;"describe"&amp;CHAR(34)&amp;": "&amp;HH37&amp;", "&amp;CHAR(34)&amp;"isnew"&amp;CHAR(34)&amp;": "&amp;CHAR(34)&amp;F37&amp;CHAR(34)&amp;", "&amp;CHAR(34)&amp;"links"&amp;CHAR(34)&amp;": "&amp;HL37&amp;"},"</f>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 "links": "https://en.wikipedia.org/wiki/Flag_of_Minas_Gerais"},</v>
      </c>
      <c r="HN37" s="67" t="str">
        <f>"{"&amp;CHAR(34)&amp;"couname"&amp;CHAR(34)&amp;":"&amp;CT37&amp;(IF(H37&lt;&gt;"",","&amp;CHAR(34)&amp;"subtype"&amp;CHAR(34)&amp;":"&amp;CHAR(34)&amp;H37&amp;CHAR(34),""))&amp;","&amp;CHAR(34)&amp;"year"&amp;CHAR(34)&amp;":"&amp;HJ37&amp;","&amp;CHAR(34)&amp;"region"&amp;CHAR(34)&amp;":"&amp;CU37&amp;","&amp;CHAR(34)&amp;"Colors"&amp;CHAR(34)&amp;":"&amp;HC37&amp;","&amp;CHAR(34)&amp;"Items"&amp;CHAR(34)&amp;":"&amp;GS37&amp;","&amp;CHAR(34)&amp;"Flag"&amp;CHAR(34)&amp;":"&amp;CV37&amp;","&amp;CHAR(34)&amp;"HDFlag"&amp;CHAR(34)&amp;":"&amp;CHAR(34)&amp;E37&amp;CHAR(34)&amp;","&amp;CHAR(34)&amp;"type"&amp;CHAR(34)&amp;":"&amp;GP37&amp;", "&amp;CHAR(34)&amp;"describe"&amp;CHAR(34)&amp;": "&amp;HI37&amp;", "&amp;CHAR(34)&amp;"isnew"&amp;CHAR(34)&amp;": "&amp;CHAR(34)&amp;F37&amp;CHAR(34)&amp;", "&amp;CHAR(34)&amp;"links"&amp;CHAR(34)&amp;": "&amp;HL37&amp;"},"</f>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 "links": "https://en.wikipedia.org/wiki/Flag_of_Minas_Gerais"},</v>
      </c>
      <c r="HO37" s="71"/>
      <c r="HP37" s="44" t="str" cm="1">
        <f t="array" ref="HP37">IF(_xlfn.TEXTJOIN(", ", TRUE, IF(ISNUMBER(SEARCH("BLA", BL37:BT37)), COLUMN(BL37:BT37) - COLUMN(BL37) + 1, ""))&lt;&gt;"","BLA","")</f>
        <v>BLA</v>
      </c>
      <c r="HQ37" s="44" t="str" cm="1">
        <f t="array" ref="HQ37">IF(_xlfn.TEXTJOIN(", ", TRUE, IF(ISNUMBER(SEARCH("BLU", BL37:BT37)), COLUMN(BL37:BT37) - COLUMN(BL37) + 1, ""))&lt;&gt;"","BLU","")</f>
        <v/>
      </c>
      <c r="HR37" s="44" t="str" cm="1">
        <f t="array" ref="HR37">IF(_xlfn.TEXTJOIN(", ", TRUE, IF(ISNUMBER(SEARCH("GRE", BL37:BT37)), COLUMN(BL37:BT37) - COLUMN(BL37) + 1, ""))&lt;&gt;"","GRE","")</f>
        <v/>
      </c>
      <c r="HS37" s="44" t="str" cm="1">
        <f t="array" ref="HS37">IF(_xlfn.TEXTJOIN(", ", TRUE, IF(ISNUMBER(SEARCH("RED", BL37:BT37)), COLUMN(BL37:BT37) - COLUMN(BL37) + 1, ""))&lt;&gt;"","RED","")</f>
        <v>RED</v>
      </c>
      <c r="HT37" s="44" t="str" cm="1">
        <f t="array" ref="HT37">IF(_xlfn.TEXTJOIN(", ", TRUE, IF(ISNUMBER(SEARCH("YEL", BL37:BT37)), COLUMN(BL37:BT37) - COLUMN(BL37) + 1, ""))&lt;&gt;"","YEL","")</f>
        <v/>
      </c>
      <c r="HU37" s="44" t="str" cm="1">
        <f t="array" ref="HU37">IF(_xlfn.TEXTJOIN(", ", TRUE, IF(ISNUMBER(SEARCH("ORA", BL37:BT37)), COLUMN(BL37:BT37) - COLUMN(BL37) + 1, ""))&lt;&gt;"","ORA","")</f>
        <v/>
      </c>
      <c r="HV37" s="44" t="str" cm="1">
        <f t="array" ref="HV37">IF(_xlfn.TEXTJOIN(", ", TRUE, IF(ISNUMBER(SEARCH("BRO", BL37:BT37)), COLUMN(BL37:BT37) - COLUMN(BL37) + 1, ""))&lt;&gt;"","BRO","")</f>
        <v/>
      </c>
      <c r="HW37" s="44" t="str" cm="1">
        <f t="array" ref="HW37">IF(_xlfn.TEXTJOIN(", ", TRUE, IF(ISNUMBER(SEARCH("PUR", BL37:BT37)), COLUMN(BL37:BT37) - COLUMN(BL37) + 1, ""))&lt;&gt;"","PUR","")</f>
        <v/>
      </c>
      <c r="HX37" s="44" t="str" cm="1">
        <f t="array" ref="HX37">IF(_xlfn.TEXTJOIN(", ", TRUE, IF(ISNUMBER(SEARCH("WHI", BL37:BT37)), COLUMN(BL37:BT37) - COLUMN(BL37) + 1, ""))&lt;&gt;"","WHI","")</f>
        <v>WHI</v>
      </c>
      <c r="HY37" s="72"/>
      <c r="HZ37" s="72"/>
      <c r="IA37" s="5"/>
      <c r="IB37" s="5"/>
      <c r="IC37" s="68"/>
      <c r="ID37" s="68"/>
      <c r="IE37" s="68"/>
      <c r="IF37" s="68"/>
      <c r="IG37" s="68"/>
      <c r="IH37" s="68"/>
      <c r="II37" s="68"/>
      <c r="IJ37" s="68"/>
      <c r="IK37" s="68"/>
      <c r="IL37" s="44">
        <f>SUM(IC37:IK37)</f>
        <v>0</v>
      </c>
      <c r="IM37" s="42">
        <f>COUNTIF(IC37:IK37,"&gt;0")-CG37</f>
        <v>-3</v>
      </c>
      <c r="IN37" s="69" t="str">
        <f>"http://mkweb.bcgsc.ca/color-summarizer/?url="&amp;D37&amp;"&amp;precision=low&amp;num_clusters="&amp;CG37&amp;"&amp;text=1"</f>
        <v>http://mkweb.bcgsc.ca/color-summarizer/?url=https://upload.wikimedia.org/wikipedia/commons/thumb/f/f4/Bandeira_de_Minas_Gerais.svg/640px-Bandeira_de_Minas_Gerais.svg.png&amp;precision=low&amp;num_clusters=3&amp;text=1</v>
      </c>
      <c r="IO37" s="44" t="str">
        <f>IF(HP37&lt;&gt;"",CHAR(34)&amp;"black"&amp;CHAR(34),"")</f>
        <v>"black"</v>
      </c>
      <c r="IP37" s="44" t="str">
        <f>IF(HQ37&lt;&gt;"",CHAR(34)&amp;"blue"&amp;CHAR(34),"")</f>
        <v/>
      </c>
      <c r="IQ37" s="44" t="str">
        <f>IF(HR37&lt;&gt;"",CHAR(34)&amp;"green"&amp;CHAR(34),"")</f>
        <v/>
      </c>
      <c r="IR37" s="44" t="str">
        <f>IF(HS37&lt;&gt;"",CHAR(34)&amp;"red"&amp;CHAR(34),"")</f>
        <v>"red"</v>
      </c>
      <c r="IS37" s="44" t="str">
        <f>IF(HT37&lt;&gt;"",CHAR(34)&amp;"yellow"&amp;CHAR(34),"")</f>
        <v/>
      </c>
      <c r="IT37" s="44" t="str">
        <f>IF(HU37&lt;&gt;"",CHAR(34)&amp;"orange"&amp;CHAR(34),"")</f>
        <v/>
      </c>
      <c r="IU37" s="44" t="str">
        <f>IF(HV37&lt;&gt;"",CHAR(34)&amp;"brown"&amp;CHAR(34),"")</f>
        <v/>
      </c>
      <c r="IV37" s="44" t="str">
        <f>IF(HW37&lt;&gt;"",CHAR(34)&amp;"purple"&amp;CHAR(34),"")</f>
        <v/>
      </c>
      <c r="IW37" s="44" t="str">
        <f>IF(HX37&lt;&gt;"",CHAR(34)&amp;"white"&amp;CHAR(34),"")</f>
        <v>"white"</v>
      </c>
      <c r="IX37" s="44" t="str">
        <f>"{"&amp;CHAR(34)&amp;"url"&amp;CHAR(34)&amp;":"&amp;CHAR(34)&amp;IN37&amp;CHAR(34)&amp;","&amp;CHAR(34)&amp;"name"&amp;CHAR(34)&amp;":"&amp;CHAR(34)&amp;A37&amp;CHAR(34)&amp;"},"</f>
        <v>{"url":"http://mkweb.bcgsc.ca/color-summarizer/?url=https://upload.wikimedia.org/wikipedia/commons/thumb/f/f4/Bandeira_de_Minas_Gerais.svg/640px-Bandeira_de_Minas_Gerais.svg.png&amp;precision=low&amp;num_clusters=3&amp;text=1","name":"[BRA] Minas Gerais"},</v>
      </c>
      <c r="IY37" s="44">
        <v>339</v>
      </c>
    </row>
    <row r="38" spans="1:259" s="44" customFormat="1" ht="38.4" customHeight="1" thickBot="1" x14ac:dyDescent="0.35">
      <c r="A38" s="38" t="s">
        <v>385</v>
      </c>
      <c r="B38" s="83"/>
      <c r="C38" s="39">
        <v>2</v>
      </c>
      <c r="D38" s="70" t="s">
        <v>386</v>
      </c>
      <c r="E38" s="40" t="s">
        <v>387</v>
      </c>
      <c r="F38" s="41" t="s">
        <v>163</v>
      </c>
      <c r="G38" s="42">
        <f>COUNTIF($A$1:$A$8405,A38)</f>
        <v>1</v>
      </c>
      <c r="H38" s="43"/>
      <c r="I38" s="59" t="s">
        <v>388</v>
      </c>
      <c r="J38" s="44" t="str">
        <f>""</f>
        <v/>
      </c>
      <c r="K38" s="45"/>
      <c r="L38" s="46"/>
      <c r="M38" s="46"/>
      <c r="N38" s="47"/>
      <c r="O38" s="74" t="s">
        <v>373</v>
      </c>
      <c r="P38" s="48" t="s">
        <v>389</v>
      </c>
      <c r="Q38" s="73">
        <v>1</v>
      </c>
      <c r="R38" s="49" t="s">
        <v>177</v>
      </c>
      <c r="S38" s="50">
        <v>3</v>
      </c>
      <c r="T38" s="51" t="s">
        <v>165</v>
      </c>
      <c r="U38" s="52" t="s">
        <v>164</v>
      </c>
      <c r="V38" s="52" t="s">
        <v>164</v>
      </c>
      <c r="W38" s="52" t="s">
        <v>164</v>
      </c>
      <c r="X38" s="52" t="s">
        <v>164</v>
      </c>
      <c r="Y38" s="52" t="s">
        <v>164</v>
      </c>
      <c r="Z38" s="52" t="s">
        <v>164</v>
      </c>
      <c r="AA38" s="52" t="s">
        <v>164</v>
      </c>
      <c r="AB38" s="52" t="s">
        <v>164</v>
      </c>
      <c r="AC38" s="52" t="s">
        <v>164</v>
      </c>
      <c r="AD38" s="52" t="s">
        <v>164</v>
      </c>
      <c r="AE38" s="52" t="s">
        <v>164</v>
      </c>
      <c r="AF38" s="53" t="s">
        <v>164</v>
      </c>
      <c r="AG38" s="53" t="s">
        <v>165</v>
      </c>
      <c r="AH38" s="53" t="s">
        <v>165</v>
      </c>
      <c r="AI38" s="53" t="s">
        <v>164</v>
      </c>
      <c r="AJ38" s="53" t="s">
        <v>164</v>
      </c>
      <c r="AK38" s="53" t="s">
        <v>164</v>
      </c>
      <c r="AL38" s="53" t="s">
        <v>164</v>
      </c>
      <c r="AM38" s="53" t="s">
        <v>164</v>
      </c>
      <c r="AN38" s="53" t="s">
        <v>164</v>
      </c>
      <c r="AO38" s="53" t="s">
        <v>164</v>
      </c>
      <c r="AP38" s="53" t="s">
        <v>164</v>
      </c>
      <c r="AQ38" s="53" t="s">
        <v>164</v>
      </c>
      <c r="AR38" s="53" t="s">
        <v>164</v>
      </c>
      <c r="AS38" s="53" t="s">
        <v>164</v>
      </c>
      <c r="AT38" s="54">
        <v>1</v>
      </c>
      <c r="AU38" s="53" t="s">
        <v>308</v>
      </c>
      <c r="AV38" s="53" t="str">
        <f>IF(LEFT(A38,1)="[",LEFT(A38,5)&amp;AU38&amp;A38,"")</f>
        <v>[BRA]State[BRA] Pará</v>
      </c>
      <c r="AW38" s="53" t="str">
        <f>C38&amp;A38</f>
        <v>2[BRA] Pará</v>
      </c>
      <c r="AX38" s="55"/>
      <c r="AY38" s="55"/>
      <c r="AZ38" s="56" t="s">
        <v>152</v>
      </c>
      <c r="BA38" s="56"/>
      <c r="BB38" s="56"/>
      <c r="BC38" s="57"/>
      <c r="BD38" s="58" t="s">
        <v>154</v>
      </c>
      <c r="BE38" s="59"/>
      <c r="BF38" s="58" t="s">
        <v>154</v>
      </c>
      <c r="BG38" s="58" t="s">
        <v>159</v>
      </c>
      <c r="BH38" s="58" t="s">
        <v>154</v>
      </c>
      <c r="BI38" s="58"/>
      <c r="BJ38" s="58"/>
      <c r="BK38" s="59"/>
      <c r="BL38" s="58" t="s">
        <v>154</v>
      </c>
      <c r="BM38" s="58" t="s">
        <v>159</v>
      </c>
      <c r="BN38" s="58" t="s">
        <v>152</v>
      </c>
      <c r="BO38" s="58"/>
      <c r="BP38" s="58"/>
      <c r="BQ38" s="58"/>
      <c r="BR38" s="58"/>
      <c r="BS38" s="58"/>
      <c r="BT38" s="58"/>
      <c r="BU38" s="60"/>
      <c r="BV38" s="61"/>
      <c r="BW38" s="61">
        <v>0</v>
      </c>
      <c r="BX38" s="59"/>
      <c r="BY38" s="44" t="s">
        <v>165</v>
      </c>
      <c r="CB38" s="5"/>
      <c r="CC38" s="5"/>
      <c r="CD38" s="62">
        <v>0</v>
      </c>
      <c r="CE38" s="62">
        <v>0</v>
      </c>
      <c r="CF38" s="62" t="e">
        <f>COUNTIF([1]Sheet7!$B$2:'[1]Sheet7'!$B$100,Main!#REF!)</f>
        <v>#REF!</v>
      </c>
      <c r="CG38" s="75" cm="1">
        <f t="array" ref="CG38">SUMPRODUCT(--(LEN(TRIM(BL38:BT38))&gt;0))</f>
        <v>3</v>
      </c>
      <c r="CH38" s="53" t="str">
        <f>IF(CG38=2,"y","n")</f>
        <v>n</v>
      </c>
      <c r="CI38" s="53" t="str">
        <f>IF(CG38=3,"y","n")</f>
        <v>y</v>
      </c>
      <c r="CJ38" s="53" t="str">
        <f>IF(CG38=4,"y","n")</f>
        <v>n</v>
      </c>
      <c r="CK38" s="53" t="str">
        <f>IF(CG38&gt;4,"y","n")</f>
        <v>n</v>
      </c>
      <c r="CL38" s="53" t="str">
        <f>IF(S38=0,"y","n")</f>
        <v>n</v>
      </c>
      <c r="CM38" s="53" t="str">
        <f>IF(S38=2,"y","n")</f>
        <v>n</v>
      </c>
      <c r="CN38" s="53" t="str">
        <f>IF(S38=3,"y","n")</f>
        <v>y</v>
      </c>
      <c r="CO38" s="53" t="str">
        <f>IF(S38&gt;=4,"y","n")</f>
        <v>n</v>
      </c>
      <c r="CP38" s="53" t="str">
        <f>IF(AT38=0,"y","n")</f>
        <v>n</v>
      </c>
      <c r="CQ38" s="53" t="str">
        <f>IF(AT38=1,"y","n")</f>
        <v>y</v>
      </c>
      <c r="CR38" s="53" t="str">
        <f>IF(AT38=2,"y","n")</f>
        <v>n</v>
      </c>
      <c r="CS38" s="53" t="str">
        <f>IF(AT38&gt;=3,"y","n")</f>
        <v>n</v>
      </c>
      <c r="CT38" s="38" t="str">
        <f>CHAR(34)&amp;A38&amp;CHAR(34)</f>
        <v>"[BRA] Pará"</v>
      </c>
      <c r="CU38" s="63" t="str">
        <f>CHAR(34)&amp;"rgn_"&amp;R38&amp;CHAR(34)</f>
        <v>"rgn_South America"</v>
      </c>
      <c r="CV38" s="44" t="str">
        <f>CHAR(34)&amp;D38&amp;CHAR(34)</f>
        <v>"https://upload.wikimedia.org/wikipedia/commons/thumb/4/44/Bandeira_do_par%C3%A1.png/640px-Bandeira_do_par%C3%A1.png"</v>
      </c>
      <c r="CW38" s="44" t="str">
        <f>IF(CH38="y",CHAR(34)&amp;CH$1&amp;CHAR(34)&amp;",","")</f>
        <v/>
      </c>
      <c r="CX38" s="44" t="str">
        <f>IF(CI38="y",CHAR(34)&amp;CI$1&amp;CHAR(34)&amp;",","")</f>
        <v>"3Color",</v>
      </c>
      <c r="CY38" s="44" t="str">
        <f>IF(CJ38="y",CHAR(34)&amp;CJ$1&amp;CHAR(34)&amp;",","")</f>
        <v/>
      </c>
      <c r="CZ38" s="44" t="str">
        <f>IF(CK38="y",CHAR(34)&amp;CK$1&amp;CHAR(34)&amp;",","")</f>
        <v/>
      </c>
      <c r="DA38" s="44" t="str">
        <f>IF(Q38&gt;1,CHAR(34)&amp;"words2"&amp;CHAR(34)&amp;",","")</f>
        <v/>
      </c>
      <c r="DB38" s="44" t="str">
        <f>IF(Q38&gt;2,CHAR(34)&amp;"words3"&amp;CHAR(34)&amp;",","")</f>
        <v/>
      </c>
      <c r="DC38" s="44" t="str">
        <f>IF(Q38=2,CHAR(34)&amp;"exact2"&amp;CHAR(34)&amp;",","")</f>
        <v/>
      </c>
      <c r="DD38" s="44" t="str">
        <f>IF(LEN(CHAR(34)&amp;"lets"&amp;LEN(SUBSTITUTE(SUBSTITUTE(IFERROR(TRIM(SUBSTITUTE(SUBSTITUTE(SUBSTITUTE(IFERROR(TRIM(SUBSTITUTE(A38,MID(A38,FIND("(",A38),FIND(")",A38)-FIND("(",A38)+1),"")),A38),"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",""),"-",""))&amp;CHAR(34)&amp;",")=9,CHAR(34)&amp;"lets"&amp;LEN(SUBSTITUTE(SUBSTITUTE(IFERROR(TRIM(SUBSTITUTE(SUBSTITUTE(SUBSTITUTE(IFERROR(TRIM(SUBSTITUTE(A38,MID(A38,FIND("(",A38),FIND(")",A38)-FIND("(",A38)+1),"")),A38),"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",""),"-",""))&amp;CHAR(34)&amp;",",CHAR(34)&amp;"lets0"&amp;LEN(SUBSTITUTE(SUBSTITUTE(IFERROR(TRIM(SUBSTITUTE(SUBSTITUTE(SUBSTITUTE(IFERROR(TRIM(SUBSTITUTE(A38,MID(A38,FIND("(",A38),FIND(")",A38)-FIND("(",A38)+1),"")),A38),"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f>
        <v>"lets04",</v>
      </c>
      <c r="DE38" s="44" t="str">
        <f>IFERROR(CHAR(34)&amp;"start"&amp;LEFT(TRIM(SUBSTITUTE(SUBSTITUTE(TRIM(SUBSTITUTE(SUBSTITUTE(A38, MID(A38, FIND("[", A38), FIND("]", A38) - FIND("[", A38) + 1), ""), "  ", " ")), MID(TRIM(SUBSTITUTE(SUBSTITUTE(A38, MID(A38, FIND("[", A38), FIND("]", A38) - FIND("[", A38) + 1), ""), "  ", " ")), FIND("[", TRIM(SUBSTITUTE(SUBSTITUTE(A38, MID(A38, FIND("[", A38), FIND("]", A38) - FIND("[", A38) + 1), ""), "  ", " "))), FIND("]", TRIM(SUBSTITUTE(SUBSTITUTE(A38, MID(A38, FIND("[", A38), FIND("]", A38) - FIND("[", A38) + 1), ""), "  ", " "))) - FIND("[", TRIM(SUBSTITUTE(SUBSTITUTE(A38, MID(A38, FIND("[", A38), FIND("]", A38) - FIND("[", A38) + 1), ""), "  ", " "))) + 1), ""), "  ", " ")),1)&amp;CHAR(34)&amp;",",CHAR(34)&amp;"start"&amp;IFERROR(LEFT(SUBSTITUTE(A38,"["&amp;MID(A38,FIND("[",A38)+1,FIND("]",A38)-FIND("[",A38)-1)&amp;"] ",""),1),LEFT(A38,1))&amp;CHAR(34)&amp;",")</f>
        <v>"startP",</v>
      </c>
      <c r="DF38" s="44" t="str">
        <f>IFERROR(IF(SEARCH("tan",A38)&gt;0,CHAR(34)&amp;"withtn"&amp;CHAR(34)&amp;",",""),"")</f>
        <v/>
      </c>
      <c r="DG38" s="44" t="str">
        <f>IFERROR(IF(SEARCH("q",A38)&gt;0,CHAR(34)&amp;"with_q"&amp;CHAR(34)&amp;",",""),"")</f>
        <v/>
      </c>
      <c r="DH38" s="44" t="str">
        <f>IFERROR(IF(SEARCH("v",A38)&gt;0,CHAR(34)&amp;"with_v"&amp;CHAR(34)&amp;",",""),"")</f>
        <v/>
      </c>
      <c r="DI38" s="44" t="str">
        <f>IFERROR(IF(SEARCH("w",A38)&gt;0,CHAR(34)&amp;"with_w"&amp;CHAR(34)&amp;",",""),"")</f>
        <v/>
      </c>
      <c r="DJ38" s="44" t="str">
        <f>IFERROR(IF(SEARCH("y",A38)&gt;0,CHAR(34)&amp;"with_y"&amp;CHAR(34)&amp;",",""),"")</f>
        <v/>
      </c>
      <c r="DK38" s="44" t="str">
        <f>IFERROR(IF(SEARCH("z",A38)&gt;0,CHAR(34)&amp;"with_z"&amp;CHAR(34)&amp;",",""),"")</f>
        <v/>
      </c>
      <c r="DL38" s="44" t="str">
        <f>IF(CG38=2, CHAR(34) &amp; _xlfn.TEXTJOIN("", TRUE, _xlfn._xlws.SORT(HP38:HX38)) &amp; CHAR(34) &amp; ",", "")</f>
        <v/>
      </c>
      <c r="DM38" s="44" t="str" cm="1">
        <f t="array" ref="DM38">IF(CG38=3,CHAR(34) &amp; _xlfn.TEXTJOIN("", TRUE, RIGHT(HP38:HX38, 2)) &amp; CHAR(34) &amp; ",", "")</f>
        <v>"LUEDHI",</v>
      </c>
      <c r="DN38" s="44" t="str">
        <f>IF(AND(ISNUMBER(SEARCH("18", O38)), ISERROR(SEARCH("1918", O38)), ISERROR(SEARCH("2018", O38))), CHAR(34) &amp; "year18" &amp; CHAR(34) &amp; ",", "")</f>
        <v>"year18",</v>
      </c>
      <c r="DO38" s="44" t="str">
        <f>IF(AND(ISNUMBER(SEARCH("19", O38)), ISERROR(SEARCH("1819", O38)),  ISERROR(SEARCH("1219", O38)),ISERROR(SEARCH("1119", O38)),ISERROR(SEARCH("1190", O38)),ISERROR(SEARCH("2019", O38))), CHAR(34) &amp; "year19" &amp; CHAR(34) &amp; ",", "")</f>
        <v/>
      </c>
      <c r="DP38" s="5" t="str">
        <f>IF(AND(ISNUMBER(SEARCH("20", O38)), ISERROR(SEARCH("1920", O38))), CHAR(34)&amp;"year00"&amp;CHAR(34)&amp;",", "")</f>
        <v/>
      </c>
      <c r="DQ38" s="5" t="str">
        <f>IF(CC38="y",CHAR(34)&amp;"soviet"&amp;CHAR(34)&amp;",","")</f>
        <v/>
      </c>
      <c r="DR38" s="5" t="str">
        <f>IF(BY38="y",CHAR(34)&amp;"dgband"&amp;CHAR(34)&amp;",","")</f>
        <v>"dgband",</v>
      </c>
      <c r="DS38" s="5" t="str">
        <f>IF(W38="y",IF(AND(V38="n",BY38&lt;&gt;"y"),CHAR(34)&amp;"allver"&amp;CHAR(34)&amp;",",""),"")</f>
        <v/>
      </c>
      <c r="DT38" s="5" t="str">
        <f>IF(V38="y",IF(AND(W38="n",BY38&lt;&gt;"y"),CHAR(34)&amp;"allhor"&amp;CHAR(34)&amp;",",""),"")</f>
        <v/>
      </c>
      <c r="DU38" s="5" t="str">
        <f>IF(BY38="y",IF(AND(W38="n",V38="n"),CHAR(34)&amp;"alldia"&amp;CHAR(34)&amp;",",""),"")</f>
        <v>"alldia",</v>
      </c>
      <c r="DV38" s="44" t="str">
        <f>IF(IA38&lt;&gt;"",(IF(IA38="y",CHAR(34)&amp;"largec"&amp;CHAR(34)&amp;",",CHAR(34)&amp;"smallc"&amp;CHAR(34)&amp;",")),"")</f>
        <v/>
      </c>
      <c r="DW38" s="44" t="str">
        <f>IF(CL38="y",CHAR(34)&amp;CL$1&amp;CHAR(34)&amp;",","")</f>
        <v/>
      </c>
      <c r="DX38" s="44" t="str">
        <f>IF(CM38="y",CHAR(34)&amp;CM$1&amp;CHAR(34)&amp;",","")</f>
        <v/>
      </c>
      <c r="DY38" s="44" t="str">
        <f>IF(CN38="y",CHAR(34)&amp;CN$1&amp;CHAR(34)&amp;",","")</f>
        <v>"3Bands",</v>
      </c>
      <c r="DZ38" s="44" t="str">
        <f>IF(CO38="y",CHAR(34)&amp;CO$1&amp;CHAR(34)&amp;",","")</f>
        <v/>
      </c>
      <c r="EA38" s="44" t="str">
        <f>IF(T38="y",CHAR(34)&amp;T$1&amp;CHAR(34)&amp;",","")</f>
        <v>"Diagon",</v>
      </c>
      <c r="EB38" s="44" t="str">
        <f>IF(U38="y",CHAR(34)&amp;U$1&amp;CHAR(34)&amp;",","")</f>
        <v/>
      </c>
      <c r="EC38" s="44" t="str">
        <f>IF(V38="y",CHAR(34)&amp;V$1&amp;CHAR(34)&amp;",","")</f>
        <v/>
      </c>
      <c r="ED38" s="44" t="str">
        <f>IF(W38="y",CHAR(34)&amp;W$1&amp;CHAR(34)&amp;",","")</f>
        <v/>
      </c>
      <c r="EE38" s="44" t="str">
        <f>IF(X38="y",CHAR(34)&amp;X$1&amp;CHAR(34)&amp;",","")</f>
        <v/>
      </c>
      <c r="EF38" s="44" t="str">
        <f>IF(AND(Y38&lt;&gt;"n",Y38&lt;&gt;""),CHAR(34)&amp;Y$1&amp;CHAR(34)&amp;",","")</f>
        <v/>
      </c>
      <c r="EG38" s="44" t="str">
        <f>IF(Z38="y",CHAR(34)&amp;Z$1&amp;CHAR(34)&amp;",","")</f>
        <v/>
      </c>
      <c r="EH38" s="44" t="str">
        <f>IF(AA38="y",CHAR(34)&amp;AA$1&amp;CHAR(34)&amp;",","")</f>
        <v/>
      </c>
      <c r="EI38" s="44" t="str">
        <f>IF(AB38="y",CHAR(34)&amp;AB$1&amp;CHAR(34)&amp;",","")</f>
        <v/>
      </c>
      <c r="EJ38" s="44" t="str">
        <f>IF(AC38="y",CHAR(34)&amp;AC$1&amp;CHAR(34)&amp;",","")</f>
        <v/>
      </c>
      <c r="EK38" s="44" t="str">
        <f>IF(AD38="y",CHAR(34)&amp;AD$1&amp;CHAR(34)&amp;",","")</f>
        <v/>
      </c>
      <c r="EL38" s="44" t="str">
        <f>IF(AE38="y",CHAR(34)&amp;AE$1&amp;CHAR(34)&amp;",","")</f>
        <v/>
      </c>
      <c r="EM38" s="44" t="str">
        <f>IF(AF38="y",CHAR(34)&amp;AF$1&amp;CHAR(34)&amp;",","")</f>
        <v/>
      </c>
      <c r="EN38" s="44" t="str">
        <f>IF(AG38="y",CHAR(34)&amp;AG$1&amp;CHAR(34)&amp;",","")</f>
        <v>"Unequa",</v>
      </c>
      <c r="EO38" s="44" t="str">
        <f>IF(AH38="y",CHAR(34)&amp;AH$1&amp;CHAR(34)&amp;",","")</f>
        <v>"Center",</v>
      </c>
      <c r="EP38" s="44" t="str">
        <f>IF(AI38="y",CHAR(34)&amp;AI$1&amp;CHAR(34)&amp;",","")</f>
        <v/>
      </c>
      <c r="EQ38" s="44" t="str">
        <f>IF(AJ38="y",CHAR(34)&amp;AJ$1&amp;CHAR(34)&amp;",","")</f>
        <v/>
      </c>
      <c r="ER38" s="44" t="str">
        <f>IF(AK38="y",CHAR(34)&amp;AK$1&amp;CHAR(34)&amp;",","")</f>
        <v/>
      </c>
      <c r="ES38" s="44" t="str">
        <f>IF(AL38="y",CHAR(34)&amp;AL$1&amp;CHAR(34)&amp;",","")</f>
        <v/>
      </c>
      <c r="ET38" s="44" t="str">
        <f>IF(AM38="y",CHAR(34)&amp;AM$1&amp;CHAR(34)&amp;",","")</f>
        <v/>
      </c>
      <c r="EU38" s="44" t="str">
        <f>IF(AN38="y",CHAR(34)&amp;AN$1&amp;CHAR(34)&amp;",","")</f>
        <v/>
      </c>
      <c r="EV38" s="44" t="str">
        <f>IF(AO38="y",CHAR(34)&amp;AO$1&amp;CHAR(34)&amp;",","")</f>
        <v/>
      </c>
      <c r="EW38" s="44" t="str">
        <f>IF(AP38="y",CHAR(34)&amp;AP$1&amp;CHAR(34)&amp;",","")</f>
        <v/>
      </c>
      <c r="EX38" s="44" t="str">
        <f>IF(AQ38="y",CHAR(34)&amp;AQ$1&amp;CHAR(34)&amp;",","")</f>
        <v/>
      </c>
      <c r="EY38" s="44" t="str">
        <f>IF(AR38="y",CHAR(34)&amp;AR$1&amp;CHAR(34)&amp;",","")</f>
        <v/>
      </c>
      <c r="EZ38" s="44" t="str">
        <f>IF(AS38="y",CHAR(34)&amp;AS$1&amp;CHAR(34)&amp;",","")</f>
        <v/>
      </c>
      <c r="FA38" s="44" t="str">
        <f>IF(AT38&gt;0,CHAR(34)&amp;"sta"&amp;AZ38&amp;CHAR(34)&amp;",","")</f>
        <v>"staBLU",</v>
      </c>
      <c r="FB38" s="44" t="str">
        <f>IF(AND(AT38&gt;0,BA38&lt;&gt;""),CHAR(34)&amp;"sta"&amp;BA38&amp;CHAR(34)&amp;",","")</f>
        <v/>
      </c>
      <c r="FC38" s="44" t="str">
        <f>IF(AND(AT38&gt;0,BB38&lt;&gt;""),CHAR(34)&amp;"sta"&amp;BB38&amp;CHAR(34)&amp;",","")</f>
        <v/>
      </c>
      <c r="FD38" s="44" t="str">
        <f>IF(BV38="n",CHAR(34)&amp;"tcWHYE"&amp;CHAR(34)&amp;",",IF(BV38="y",CHAR(34)&amp;FD$1&amp;CHAR(34)&amp;",",""))</f>
        <v/>
      </c>
      <c r="FE38" s="44" t="str">
        <f>IF(COUNTIF(BL38:BT38,"BLU")=0,CHAR(34)&amp;"NO_BLU"&amp;CHAR(34)&amp;",", "")</f>
        <v/>
      </c>
      <c r="FF38" s="44" t="str">
        <f>IF(COUNTIF(BL38:BT38,"WHI")=0,CHAR(34)&amp;"NO_WHI"&amp;CHAR(34)&amp;",", "")</f>
        <v/>
      </c>
      <c r="FG38" s="44" t="str">
        <f>IF(COUNTIF(BL38:BT38,"RED")=0,CHAR(34)&amp;"NO_RED"&amp;CHAR(34)&amp;",", "")</f>
        <v/>
      </c>
      <c r="FH38" s="44" t="str">
        <f>IF(COUNTIF(BL38:BS38,"GRE")=0,CHAR(34)&amp;"NO_GRE"&amp;CHAR(34)&amp;",", "")</f>
        <v>"NO_GRE",</v>
      </c>
      <c r="FI38" s="44" t="str">
        <f>IF(COUNTIF(BL38:BT38,"YEL")=0,CHAR(34)&amp;"NO_YEL"&amp;CHAR(34)&amp;",", "")</f>
        <v>"NO_YEL",</v>
      </c>
      <c r="FJ38" s="44" t="str">
        <f>IF(COUNTIF(BL38:BT38,"BLA")=0,CHAR(34)&amp;"NO_BLA"&amp;CHAR(34)&amp;",", "")</f>
        <v>"NO_BLA",</v>
      </c>
      <c r="FK38" s="44" t="str">
        <f>IF(AND(FH38&lt;&gt;"",FF38&lt;&gt;""),CHAR(34)&amp;"WHGRNO"&amp;CHAR(34)&amp;",","")</f>
        <v/>
      </c>
      <c r="FL38" s="44" t="str">
        <f>IF(AND(FI38&lt;&gt;"",FF38&lt;&gt;""),CHAR(34)&amp;"WHYENO"&amp;CHAR(34)&amp;",","")</f>
        <v/>
      </c>
      <c r="FM38" s="44" t="str">
        <f>IF(AND(FJ38&lt;&gt;"",FF38&lt;&gt;""),CHAR(34)&amp;"BAWHNO"&amp;CHAR(34)&amp;",","")</f>
        <v/>
      </c>
      <c r="FN38" s="44" t="str">
        <f>IF(AND(FE38&lt;&gt;"",FF38&lt;&gt;""),CHAR(34)&amp;"BLWHNO"&amp;CHAR(34)&amp;",","")</f>
        <v/>
      </c>
      <c r="FO38" s="44" t="str">
        <f>IF(AND(FE38&lt;&gt;"",FG38&lt;&gt;""),CHAR(34)&amp;"BLRENO"&amp;CHAR(34)&amp;",","")</f>
        <v/>
      </c>
      <c r="FP38" s="44" t="str">
        <f>IF(AND(FF38&lt;&gt;"",FF38&lt;&gt;""),CHAR(34)&amp;"WHRENO"&amp;CHAR(34)&amp;",","")</f>
        <v/>
      </c>
      <c r="FQ38" s="44" t="str">
        <f>IF(LEN(BF38)=3,CHAR(34)&amp;"001"&amp;BF38&amp;CHAR(34)&amp;",","")</f>
        <v>"001RED",</v>
      </c>
      <c r="FR38" s="44" t="str">
        <f>IF(LEN(BG38)=3,CHAR(34)&amp;"002"&amp;BG38&amp;CHAR(34)&amp;",","")</f>
        <v>"002WHI",</v>
      </c>
      <c r="FS38" s="44" t="str">
        <f>IF(LEN(BH38)=3,CHAR(34)&amp;"003"&amp;BH38&amp;CHAR(34)&amp;",","")</f>
        <v>"003RED",</v>
      </c>
      <c r="FT38" s="44" t="str">
        <f>CHAR(34)&amp;"myr"&amp;BD38&amp;CHAR(34)&amp;","</f>
        <v>"myrRED",</v>
      </c>
      <c r="FU38" s="44" t="str">
        <f>IF(AY38="y",CHAR(34)&amp;"island"&amp;CHAR(34)&amp;",","")</f>
        <v/>
      </c>
      <c r="FV38" s="44" t="str">
        <f>IF(BZ38="y",CHAR(34)&amp;"landlo"&amp;CHAR(34)&amp;",","")</f>
        <v/>
      </c>
      <c r="FW38" s="44" t="str">
        <f>IF(CA38="y",CHAR(34)&amp;"eunion"&amp;CHAR(34)&amp;",","")</f>
        <v/>
      </c>
      <c r="FX38" s="44" t="str">
        <f>SUBSTITUTE(IFERROR(SEARCH("[",A38),IFERROR(IF(AND(CA38&lt;&gt;"y",SEARCH("Europe",R38)&gt;0),CHAR(34)&amp;"noeuni"&amp;CHAR(34)&amp;",",""),"")),"1","")</f>
        <v/>
      </c>
      <c r="FY38" s="44" t="str">
        <f>IFERROR(IF(SEARCH("Arabic",CB38)&gt;0,CHAR(34)&amp;"arabic"&amp;CHAR(34)&amp;",",""),"")</f>
        <v/>
      </c>
      <c r="FZ38" s="44" t="str">
        <f>IFERROR(IF(SEARCH("English",CB38)&gt;0,CHAR(34)&amp;"englis"&amp;CHAR(34)&amp;",",""),"")</f>
        <v/>
      </c>
      <c r="GA38" s="44" t="str">
        <f>IFERROR(IF(SEARCH("French",CB38)&gt;0,CHAR(34)&amp;"french"&amp;CHAR(34)&amp;",",""),"")</f>
        <v/>
      </c>
      <c r="GB38" s="44" t="str">
        <f>IFERROR(IF(SEARCH("Spanish",CB38)&gt;0,CHAR(34)&amp;"spanis"&amp;CHAR(34)&amp;",",""),"")</f>
        <v/>
      </c>
      <c r="GC38" s="44" t="str">
        <f>IFERROR(IF(SEARCH("Portuguese",CB38)&gt;0,CHAR(34)&amp;"portug"&amp;CHAR(34)&amp;",",""),"")</f>
        <v/>
      </c>
      <c r="GD38" s="44" t="str">
        <f>IFERROR(IF(SEARCH("German",CB38)&gt;0,CHAR(34)&amp;"german"&amp;CHAR(34)&amp;",",""),"")</f>
        <v/>
      </c>
      <c r="GE38" s="44" t="str">
        <f>IFERROR(IF(SEARCH("Dutch",CB38)&gt;0,CHAR(34)&amp;"dutchs"&amp;CHAR(34)&amp;",",""),"")</f>
        <v/>
      </c>
      <c r="GF38" s="44" t="str">
        <f>IFERROR(IF(SEARCH("Historical",AU38)&gt;0,CHAR(34)&amp;"histor"&amp;CHAR(34)&amp;",",""),"")</f>
        <v/>
      </c>
      <c r="GG38" s="44" t="str">
        <f>IF(BU38="y",CHAR(34)&amp;"unjack"&amp;CHAR(34)&amp;",","")</f>
        <v/>
      </c>
      <c r="GH38" s="44" t="str">
        <f>IF(CD38=1,CHAR(34)&amp;"southc"&amp;CHAR(34)&amp;",","")</f>
        <v/>
      </c>
      <c r="GI38" s="44" t="str">
        <f>IF(CE38=1,CHAR(34)&amp;"hasmap"&amp;CHAR(34)&amp;",","")</f>
        <v/>
      </c>
      <c r="GJ38" s="44" t="str">
        <f>IF(CP38="y",CHAR(34)&amp;CP$1&amp;CHAR(34)&amp;",","")</f>
        <v/>
      </c>
      <c r="GK38" s="44" t="str">
        <f>IF(GJ38="",CHAR(34)&amp;"HasSta"&amp;CHAR(34)&amp;",","")</f>
        <v>"HasSta",</v>
      </c>
      <c r="GL38" s="44" t="str">
        <f>IF(CQ38="y",CHAR(34)&amp;CQ$1&amp;CHAR(34)&amp;",","")</f>
        <v>"1Stars",</v>
      </c>
      <c r="GM38" s="44" t="str">
        <f>IF(CR38="y",CHAR(34)&amp;CR$1&amp;CHAR(34)&amp;",","")</f>
        <v/>
      </c>
      <c r="GN38" s="44" t="str">
        <f>IF(CS38="y",CHAR(34)&amp;CS$1&amp;CHAR(34)&amp;",","")</f>
        <v/>
      </c>
      <c r="GP38" s="44" t="str">
        <f>CHAR(34)&amp;AU38&amp;CHAR(34)</f>
        <v>"State"</v>
      </c>
      <c r="GS38" s="44" t="str">
        <f>SUBSTITUTE("["&amp;_xlfn.CONCAT(CW38:GN38)&amp;"]",",]","]")</f>
        <v>["3Color","lets04","startP","LUEDHI","year18","dgband","alldia","3Bands","Diagon","Unequa","Center","staBLU","NO_GRE","NO_YEL","NO_BLA","001RED","002WHI","003RED","myrRED","HasSta","1Stars"]</v>
      </c>
      <c r="GT38" s="44" t="str">
        <f>IF(BL38&lt;&gt;"",CHAR(34)&amp;"cl_"&amp;BL38&amp;CHAR(34)&amp;",","")</f>
        <v>"cl_RED",</v>
      </c>
      <c r="GU38" s="44" t="str">
        <f>IF(BM38&lt;&gt;"",CHAR(34)&amp;"cl_"&amp;BM38&amp;CHAR(34)&amp;",","")</f>
        <v>"cl_WHI",</v>
      </c>
      <c r="GV38" s="44" t="str">
        <f>IF(BN38&lt;&gt;"",CHAR(34)&amp;"cl_"&amp;BN38&amp;CHAR(34)&amp;",","")</f>
        <v>"cl_BLU",</v>
      </c>
      <c r="GW38" s="44" t="str">
        <f>IF(BO38&lt;&gt;"",CHAR(34)&amp;"cl_"&amp;BO38&amp;CHAR(34)&amp;",","")</f>
        <v/>
      </c>
      <c r="GX38" s="44" t="str">
        <f>IF(BP38&lt;&gt;"",CHAR(34)&amp;"cl_"&amp;BP38&amp;CHAR(34)&amp;",","")</f>
        <v/>
      </c>
      <c r="GY38" s="44" t="str">
        <f>IF(BQ38&lt;&gt;"",CHAR(34)&amp;"cl_"&amp;BQ38&amp;CHAR(34)&amp;",","")</f>
        <v/>
      </c>
      <c r="GZ38" s="44" t="str">
        <f>IF(BR38&lt;&gt;"",CHAR(34)&amp;"cl_"&amp;BR38&amp;CHAR(34)&amp;",","")</f>
        <v/>
      </c>
      <c r="HA38" s="44" t="str">
        <f>IF(BS38&lt;&gt;"",CHAR(34)&amp;"cl_"&amp;BS38&amp;CHAR(34)&amp;",","")</f>
        <v/>
      </c>
      <c r="HB38" s="44" t="str">
        <f>IF(BT38&lt;&gt;"",CHAR(34)&amp;"cl_"&amp;BT38&amp;CHAR(34)&amp;",","")</f>
        <v/>
      </c>
      <c r="HC38" s="44" t="str">
        <f>SUBSTITUTE("["&amp;_xlfn.CONCAT(GT38:HB38)&amp;"]",",]","]")</f>
        <v>["cl_RED","cl_WHI","cl_BLU"]</v>
      </c>
      <c r="HE38" s="64"/>
      <c r="HF38" s="65" t="str">
        <f>"{couname:"&amp;CT38&amp;(IF(HK38&lt;&gt;"",",subtype:"&amp;CHAR(34)&amp;HK38&amp;CHAR(34),""))&amp;",year:"&amp;HJ38&amp;",region:"&amp;CU38&amp;",Colors:"&amp;HC38&amp;",Items:"&amp;GS38&amp;",Flag:"&amp;CV38&amp;",HDFlag:"&amp;CHAR(34)&amp;E38&amp;CHAR(34)&amp;",type:"&amp;GP38&amp;", describe: "&amp;HH38&amp;", isnew:"&amp;CHAR(34)&amp;F38&amp;CHAR(34)&amp;", links: "&amp;HL38&amp;"},"</f>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links: "https://en.wikipedia.org/wiki/Flag_of_Pará"},</v>
      </c>
      <c r="HG38" s="66" t="str">
        <f>"{couname:"&amp;CT38&amp;(IF(HK38&lt;&gt;"",",subtype:"&amp;CHAR(34)&amp;HK38&amp;CHAR(34),""))&amp;",year:"&amp;HJ38&amp;",region:"&amp;CU38&amp;",Colors:"&amp;HC38&amp;",Items:"&amp;GS38&amp;",Flag:"&amp;CV38&amp;",HDFlag:"&amp;CHAR(34)&amp;E38&amp;CHAR(34)&amp;",type:"&amp;GP38&amp;", describe: "&amp;HI38&amp;", links: "&amp;HL38&amp;"},"</f>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links: "https://en.wikipedia.org/wiki/Flag_of_Pará"},</v>
      </c>
      <c r="HH38" s="44" t="str">
        <f>IF(P38&lt;&gt;"",CHAR(34)&amp;"\n"&amp;P38&amp;CHAR(34),CHAR(34)&amp;CHAR(34))</f>
        <v>"\nThe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v>
      </c>
      <c r="HI38" s="44" t="str">
        <f>IF(J38=0,CHAR(34)&amp;CHAR(34),HH38)</f>
        <v>"\nThe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v>
      </c>
      <c r="HJ38" s="44" t="str">
        <f>CHAR(34)&amp;O38&amp;CHAR(34)</f>
        <v>"1890 "</v>
      </c>
      <c r="HL38" s="44" t="str">
        <f>CHAR(34)&amp;I38&amp;CHAR(34)</f>
        <v>"https://en.wikipedia.org/wiki/Flag_of_Pará"</v>
      </c>
      <c r="HM38" s="65" t="str">
        <f>"{"&amp;CHAR(34)&amp;"couname"&amp;CHAR(34)&amp;":"&amp;CT38&amp;(IF(H38&lt;&gt;"",","&amp;CHAR(34)&amp;"subtype"&amp;CHAR(34)&amp;":"&amp;CHAR(34)&amp;H38&amp;CHAR(34),""))&amp;","&amp;CHAR(34)&amp;"year"&amp;CHAR(34)&amp;":"&amp;HJ38&amp;","&amp;CHAR(34)&amp;"region"&amp;CHAR(34)&amp;":"&amp;CU38&amp;","&amp;CHAR(34)&amp;"Colors"&amp;CHAR(34)&amp;":"&amp;HC38&amp;","&amp;CHAR(34)&amp;"Items"&amp;CHAR(34)&amp;":"&amp;GS38&amp;","&amp;CHAR(34)&amp;"Flag"&amp;CHAR(34)&amp;":"&amp;CV38&amp;","&amp;CHAR(34)&amp;"HDFlag"&amp;CHAR(34)&amp;":"&amp;CHAR(34)&amp;E38&amp;CHAR(34)&amp;","&amp;CHAR(34)&amp;"type"&amp;CHAR(34)&amp;":"&amp;GP38&amp;", "&amp;CHAR(34)&amp;"describe"&amp;CHAR(34)&amp;": "&amp;HH38&amp;", "&amp;CHAR(34)&amp;"isnew"&amp;CHAR(34)&amp;": "&amp;CHAR(34)&amp;F38&amp;CHAR(34)&amp;", "&amp;CHAR(34)&amp;"links"&amp;CHAR(34)&amp;": "&amp;HL38&amp;"},"</f>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 "links": "https://en.wikipedia.org/wiki/Flag_of_Pará"},</v>
      </c>
      <c r="HN38" s="67" t="str">
        <f>"{"&amp;CHAR(34)&amp;"couname"&amp;CHAR(34)&amp;":"&amp;CT38&amp;(IF(H38&lt;&gt;"",","&amp;CHAR(34)&amp;"subtype"&amp;CHAR(34)&amp;":"&amp;CHAR(34)&amp;H38&amp;CHAR(34),""))&amp;","&amp;CHAR(34)&amp;"year"&amp;CHAR(34)&amp;":"&amp;HJ38&amp;","&amp;CHAR(34)&amp;"region"&amp;CHAR(34)&amp;":"&amp;CU38&amp;","&amp;CHAR(34)&amp;"Colors"&amp;CHAR(34)&amp;":"&amp;HC38&amp;","&amp;CHAR(34)&amp;"Items"&amp;CHAR(34)&amp;":"&amp;GS38&amp;","&amp;CHAR(34)&amp;"Flag"&amp;CHAR(34)&amp;":"&amp;CV38&amp;","&amp;CHAR(34)&amp;"HDFlag"&amp;CHAR(34)&amp;":"&amp;CHAR(34)&amp;E38&amp;CHAR(34)&amp;","&amp;CHAR(34)&amp;"type"&amp;CHAR(34)&amp;":"&amp;GP38&amp;", "&amp;CHAR(34)&amp;"describe"&amp;CHAR(34)&amp;": "&amp;HI38&amp;", "&amp;CHAR(34)&amp;"isnew"&amp;CHAR(34)&amp;": "&amp;CHAR(34)&amp;F38&amp;CHAR(34)&amp;", "&amp;CHAR(34)&amp;"links"&amp;CHAR(34)&amp;": "&amp;HL38&amp;"},"</f>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 "links": "https://en.wikipedia.org/wiki/Flag_of_Pará"},</v>
      </c>
      <c r="HO38" s="71"/>
      <c r="HP38" s="44" t="str" cm="1">
        <f t="array" ref="HP38">IF(_xlfn.TEXTJOIN(", ", TRUE, IF(ISNUMBER(SEARCH("BLA", BL38:BT38)), COLUMN(BL38:BT38) - COLUMN(BL38) + 1, ""))&lt;&gt;"","BLA","")</f>
        <v/>
      </c>
      <c r="HQ38" s="44" t="str" cm="1">
        <f t="array" ref="HQ38">IF(_xlfn.TEXTJOIN(", ", TRUE, IF(ISNUMBER(SEARCH("BLU", BL38:BT38)), COLUMN(BL38:BT38) - COLUMN(BL38) + 1, ""))&lt;&gt;"","BLU","")</f>
        <v>BLU</v>
      </c>
      <c r="HR38" s="44" t="str" cm="1">
        <f t="array" ref="HR38">IF(_xlfn.TEXTJOIN(", ", TRUE, IF(ISNUMBER(SEARCH("GRE", BL38:BT38)), COLUMN(BL38:BT38) - COLUMN(BL38) + 1, ""))&lt;&gt;"","GRE","")</f>
        <v/>
      </c>
      <c r="HS38" s="44" t="str" cm="1">
        <f t="array" ref="HS38">IF(_xlfn.TEXTJOIN(", ", TRUE, IF(ISNUMBER(SEARCH("RED", BL38:BT38)), COLUMN(BL38:BT38) - COLUMN(BL38) + 1, ""))&lt;&gt;"","RED","")</f>
        <v>RED</v>
      </c>
      <c r="HT38" s="44" t="str" cm="1">
        <f t="array" ref="HT38">IF(_xlfn.TEXTJOIN(", ", TRUE, IF(ISNUMBER(SEARCH("YEL", BL38:BT38)), COLUMN(BL38:BT38) - COLUMN(BL38) + 1, ""))&lt;&gt;"","YEL","")</f>
        <v/>
      </c>
      <c r="HU38" s="44" t="str" cm="1">
        <f t="array" ref="HU38">IF(_xlfn.TEXTJOIN(", ", TRUE, IF(ISNUMBER(SEARCH("ORA", BL38:BT38)), COLUMN(BL38:BT38) - COLUMN(BL38) + 1, ""))&lt;&gt;"","ORA","")</f>
        <v/>
      </c>
      <c r="HV38" s="44" t="str" cm="1">
        <f t="array" ref="HV38">IF(_xlfn.TEXTJOIN(", ", TRUE, IF(ISNUMBER(SEARCH("BRO", BL38:BT38)), COLUMN(BL38:BT38) - COLUMN(BL38) + 1, ""))&lt;&gt;"","BRO","")</f>
        <v/>
      </c>
      <c r="HW38" s="44" t="str" cm="1">
        <f t="array" ref="HW38">IF(_xlfn.TEXTJOIN(", ", TRUE, IF(ISNUMBER(SEARCH("PUR", BL38:BT38)), COLUMN(BL38:BT38) - COLUMN(BL38) + 1, ""))&lt;&gt;"","PUR","")</f>
        <v/>
      </c>
      <c r="HX38" s="44" t="str" cm="1">
        <f t="array" ref="HX38">IF(_xlfn.TEXTJOIN(", ", TRUE, IF(ISNUMBER(SEARCH("WHI", BL38:BT38)), COLUMN(BL38:BT38) - COLUMN(BL38) + 1, ""))&lt;&gt;"","WHI","")</f>
        <v>WHI</v>
      </c>
      <c r="HY38" s="72"/>
      <c r="HZ38" s="72"/>
      <c r="IA38" s="5"/>
      <c r="IB38" s="5"/>
      <c r="IC38" s="68"/>
      <c r="ID38" s="68"/>
      <c r="IE38" s="68"/>
      <c r="IF38" s="68"/>
      <c r="IG38" s="68"/>
      <c r="IH38" s="68"/>
      <c r="II38" s="68"/>
      <c r="IJ38" s="68"/>
      <c r="IK38" s="68"/>
      <c r="IL38" s="44">
        <f>SUM(IC38:IK38)</f>
        <v>0</v>
      </c>
      <c r="IM38" s="42">
        <f>COUNTIF(IC38:IK38,"&gt;0")-CG38</f>
        <v>-3</v>
      </c>
      <c r="IN38" s="69" t="str">
        <f>"http://mkweb.bcgsc.ca/color-summarizer/?url="&amp;D38&amp;"&amp;precision=low&amp;num_clusters="&amp;CG38&amp;"&amp;text=1"</f>
        <v>http://mkweb.bcgsc.ca/color-summarizer/?url=https://upload.wikimedia.org/wikipedia/commons/thumb/4/44/Bandeira_do_par%C3%A1.png/640px-Bandeira_do_par%C3%A1.png&amp;precision=low&amp;num_clusters=3&amp;text=1</v>
      </c>
      <c r="IO38" s="44" t="str">
        <f>IF(HP38&lt;&gt;"",CHAR(34)&amp;"black"&amp;CHAR(34),"")</f>
        <v/>
      </c>
      <c r="IP38" s="44" t="str">
        <f>IF(HQ38&lt;&gt;"",CHAR(34)&amp;"blue"&amp;CHAR(34),"")</f>
        <v>"blue"</v>
      </c>
      <c r="IQ38" s="44" t="str">
        <f>IF(HR38&lt;&gt;"",CHAR(34)&amp;"green"&amp;CHAR(34),"")</f>
        <v/>
      </c>
      <c r="IR38" s="44" t="str">
        <f>IF(HS38&lt;&gt;"",CHAR(34)&amp;"red"&amp;CHAR(34),"")</f>
        <v>"red"</v>
      </c>
      <c r="IS38" s="44" t="str">
        <f>IF(HT38&lt;&gt;"",CHAR(34)&amp;"yellow"&amp;CHAR(34),"")</f>
        <v/>
      </c>
      <c r="IT38" s="44" t="str">
        <f>IF(HU38&lt;&gt;"",CHAR(34)&amp;"orange"&amp;CHAR(34),"")</f>
        <v/>
      </c>
      <c r="IU38" s="44" t="str">
        <f>IF(HV38&lt;&gt;"",CHAR(34)&amp;"brown"&amp;CHAR(34),"")</f>
        <v/>
      </c>
      <c r="IV38" s="44" t="str">
        <f>IF(HW38&lt;&gt;"",CHAR(34)&amp;"purple"&amp;CHAR(34),"")</f>
        <v/>
      </c>
      <c r="IW38" s="44" t="str">
        <f>IF(HX38&lt;&gt;"",CHAR(34)&amp;"white"&amp;CHAR(34),"")</f>
        <v>"white"</v>
      </c>
      <c r="IX38" s="44" t="str">
        <f>"{"&amp;CHAR(34)&amp;"url"&amp;CHAR(34)&amp;":"&amp;CHAR(34)&amp;IN38&amp;CHAR(34)&amp;","&amp;CHAR(34)&amp;"name"&amp;CHAR(34)&amp;":"&amp;CHAR(34)&amp;A38&amp;CHAR(34)&amp;"},"</f>
        <v>{"url":"http://mkweb.bcgsc.ca/color-summarizer/?url=https://upload.wikimedia.org/wikipedia/commons/thumb/4/44/Bandeira_do_par%C3%A1.png/640px-Bandeira_do_par%C3%A1.png&amp;precision=low&amp;num_clusters=3&amp;text=1","name":"[BRA] Pará"},</v>
      </c>
      <c r="IY38" s="44">
        <v>340</v>
      </c>
    </row>
    <row r="39" spans="1:259" s="44" customFormat="1" ht="38.4" customHeight="1" thickBot="1" x14ac:dyDescent="0.35">
      <c r="A39" s="38" t="s">
        <v>390</v>
      </c>
      <c r="B39" s="83"/>
      <c r="C39" s="39">
        <v>2</v>
      </c>
      <c r="D39" s="70" t="s">
        <v>391</v>
      </c>
      <c r="E39" s="40" t="s">
        <v>392</v>
      </c>
      <c r="F39" s="41" t="s">
        <v>163</v>
      </c>
      <c r="G39" s="42">
        <f>COUNTIF($A$1:$A$8405,A39)</f>
        <v>1</v>
      </c>
      <c r="H39" s="43"/>
      <c r="I39" s="59" t="s">
        <v>393</v>
      </c>
      <c r="J39" s="44" t="str">
        <f>""</f>
        <v/>
      </c>
      <c r="K39" s="45"/>
      <c r="L39" s="46"/>
      <c r="M39" s="46"/>
      <c r="N39" s="47"/>
      <c r="O39" s="74" t="s">
        <v>196</v>
      </c>
      <c r="P39" s="48" t="s">
        <v>394</v>
      </c>
      <c r="Q39" s="73">
        <v>1</v>
      </c>
      <c r="R39" s="49" t="s">
        <v>177</v>
      </c>
      <c r="S39" s="50">
        <v>2</v>
      </c>
      <c r="T39" s="51" t="s">
        <v>164</v>
      </c>
      <c r="U39" s="52" t="s">
        <v>164</v>
      </c>
      <c r="V39" s="52" t="s">
        <v>164</v>
      </c>
      <c r="W39" s="52" t="s">
        <v>165</v>
      </c>
      <c r="X39" s="52" t="s">
        <v>164</v>
      </c>
      <c r="Y39" s="52" t="s">
        <v>164</v>
      </c>
      <c r="Z39" s="52" t="s">
        <v>164</v>
      </c>
      <c r="AA39" s="52" t="s">
        <v>164</v>
      </c>
      <c r="AB39" s="52" t="s">
        <v>165</v>
      </c>
      <c r="AC39" s="52" t="s">
        <v>164</v>
      </c>
      <c r="AD39" s="52" t="s">
        <v>164</v>
      </c>
      <c r="AE39" s="52" t="s">
        <v>164</v>
      </c>
      <c r="AF39" s="53" t="s">
        <v>164</v>
      </c>
      <c r="AG39" s="53" t="s">
        <v>164</v>
      </c>
      <c r="AH39" s="53" t="s">
        <v>164</v>
      </c>
      <c r="AI39" s="53" t="s">
        <v>164</v>
      </c>
      <c r="AJ39" s="53" t="s">
        <v>164</v>
      </c>
      <c r="AK39" s="53" t="s">
        <v>164</v>
      </c>
      <c r="AL39" s="53" t="s">
        <v>164</v>
      </c>
      <c r="AM39" s="53" t="s">
        <v>164</v>
      </c>
      <c r="AN39" s="53" t="s">
        <v>164</v>
      </c>
      <c r="AO39" s="53" t="s">
        <v>164</v>
      </c>
      <c r="AP39" s="53" t="s">
        <v>164</v>
      </c>
      <c r="AQ39" s="53" t="s">
        <v>164</v>
      </c>
      <c r="AR39" s="53" t="s">
        <v>164</v>
      </c>
      <c r="AS39" s="53" t="s">
        <v>164</v>
      </c>
      <c r="AT39" s="54">
        <v>0</v>
      </c>
      <c r="AU39" s="53" t="s">
        <v>308</v>
      </c>
      <c r="AV39" s="53" t="str">
        <f>IF(LEFT(A39,1)="[",LEFT(A39,5)&amp;AU39&amp;A39,"")</f>
        <v>[BRA]State[BRA] Paraiba</v>
      </c>
      <c r="AW39" s="53" t="str">
        <f>C39&amp;A39</f>
        <v>2[BRA] Paraiba</v>
      </c>
      <c r="AX39" s="55"/>
      <c r="AY39" s="55"/>
      <c r="AZ39" s="56"/>
      <c r="BA39" s="56"/>
      <c r="BB39" s="56"/>
      <c r="BC39" s="57"/>
      <c r="BD39" s="58" t="s">
        <v>154</v>
      </c>
      <c r="BE39" s="59"/>
      <c r="BF39" s="58" t="s">
        <v>151</v>
      </c>
      <c r="BG39" s="58"/>
      <c r="BH39" s="58" t="s">
        <v>154</v>
      </c>
      <c r="BI39" s="58"/>
      <c r="BJ39" s="58"/>
      <c r="BK39" s="59"/>
      <c r="BL39" s="58" t="s">
        <v>151</v>
      </c>
      <c r="BM39" s="58" t="s">
        <v>159</v>
      </c>
      <c r="BN39" s="58" t="s">
        <v>154</v>
      </c>
      <c r="BO39" s="58"/>
      <c r="BP39" s="58"/>
      <c r="BQ39" s="58"/>
      <c r="BR39" s="58"/>
      <c r="BS39" s="58"/>
      <c r="BT39" s="58"/>
      <c r="BU39" s="60"/>
      <c r="BV39" s="61"/>
      <c r="BW39" s="61">
        <v>0</v>
      </c>
      <c r="BX39" s="59"/>
      <c r="CB39" s="5"/>
      <c r="CC39" s="5"/>
      <c r="CD39" s="62">
        <v>0</v>
      </c>
      <c r="CE39" s="62">
        <v>0</v>
      </c>
      <c r="CF39" s="62" t="e">
        <f>COUNTIF([1]Sheet7!$B$2:'[1]Sheet7'!$B$100,Main!#REF!)</f>
        <v>#REF!</v>
      </c>
      <c r="CG39" s="75" cm="1">
        <f t="array" ref="CG39">SUMPRODUCT(--(LEN(TRIM(BL39:BT39))&gt;0))</f>
        <v>3</v>
      </c>
      <c r="CH39" s="53" t="str">
        <f>IF(CG39=2,"y","n")</f>
        <v>n</v>
      </c>
      <c r="CI39" s="53" t="str">
        <f>IF(CG39=3,"y","n")</f>
        <v>y</v>
      </c>
      <c r="CJ39" s="53" t="str">
        <f>IF(CG39=4,"y","n")</f>
        <v>n</v>
      </c>
      <c r="CK39" s="53" t="str">
        <f>IF(CG39&gt;4,"y","n")</f>
        <v>n</v>
      </c>
      <c r="CL39" s="53" t="str">
        <f>IF(S39=0,"y","n")</f>
        <v>n</v>
      </c>
      <c r="CM39" s="53" t="str">
        <f>IF(S39=2,"y","n")</f>
        <v>y</v>
      </c>
      <c r="CN39" s="53" t="str">
        <f>IF(S39=3,"y","n")</f>
        <v>n</v>
      </c>
      <c r="CO39" s="53" t="str">
        <f>IF(S39&gt;=4,"y","n")</f>
        <v>n</v>
      </c>
      <c r="CP39" s="53" t="str">
        <f>IF(AT39=0,"y","n")</f>
        <v>y</v>
      </c>
      <c r="CQ39" s="53" t="str">
        <f>IF(AT39=1,"y","n")</f>
        <v>n</v>
      </c>
      <c r="CR39" s="53" t="str">
        <f>IF(AT39=2,"y","n")</f>
        <v>n</v>
      </c>
      <c r="CS39" s="53" t="str">
        <f>IF(AT39&gt;=3,"y","n")</f>
        <v>n</v>
      </c>
      <c r="CT39" s="38" t="str">
        <f>CHAR(34)&amp;A39&amp;CHAR(34)</f>
        <v>"[BRA] Paraiba"</v>
      </c>
      <c r="CU39" s="63" t="str">
        <f>CHAR(34)&amp;"rgn_"&amp;R39&amp;CHAR(34)</f>
        <v>"rgn_South America"</v>
      </c>
      <c r="CV39" s="44" t="str">
        <f>CHAR(34)&amp;D39&amp;CHAR(34)</f>
        <v>"https://upload.wikimedia.org/wikipedia/commons/thumb/b/bb/Bandeira_da_Para%C3%ADba.svg/640px-Bandeira_da_Para%C3%ADba.svg.png"</v>
      </c>
      <c r="CW39" s="44" t="str">
        <f>IF(CH39="y",CHAR(34)&amp;CH$1&amp;CHAR(34)&amp;",","")</f>
        <v/>
      </c>
      <c r="CX39" s="44" t="str">
        <f>IF(CI39="y",CHAR(34)&amp;CI$1&amp;CHAR(34)&amp;",","")</f>
        <v>"3Color",</v>
      </c>
      <c r="CY39" s="44" t="str">
        <f>IF(CJ39="y",CHAR(34)&amp;CJ$1&amp;CHAR(34)&amp;",","")</f>
        <v/>
      </c>
      <c r="CZ39" s="44" t="str">
        <f>IF(CK39="y",CHAR(34)&amp;CK$1&amp;CHAR(34)&amp;",","")</f>
        <v/>
      </c>
      <c r="DA39" s="44" t="str">
        <f>IF(Q39&gt;1,CHAR(34)&amp;"words2"&amp;CHAR(34)&amp;",","")</f>
        <v/>
      </c>
      <c r="DB39" s="44" t="str">
        <f>IF(Q39&gt;2,CHAR(34)&amp;"words3"&amp;CHAR(34)&amp;",","")</f>
        <v/>
      </c>
      <c r="DC39" s="44" t="str">
        <f>IF(Q39=2,CHAR(34)&amp;"exact2"&amp;CHAR(34)&amp;",","")</f>
        <v/>
      </c>
      <c r="DD39" s="44" t="str">
        <f>IF(LEN(CHAR(34)&amp;"lets"&amp;LEN(SUBSTITUTE(SUBSTITUTE(IFERROR(TRIM(SUBSTITUTE(SUBSTITUTE(SUBSTITUTE(IFERROR(TRIM(SUBSTITUTE(A39,MID(A39,FIND("(",A39),FIND(")",A39)-FIND("(",A39)+1),"")),A39),"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",""),"-",""))&amp;CHAR(34)&amp;",")=9,CHAR(34)&amp;"lets"&amp;LEN(SUBSTITUTE(SUBSTITUTE(IFERROR(TRIM(SUBSTITUTE(SUBSTITUTE(SUBSTITUTE(IFERROR(TRIM(SUBSTITUTE(A39,MID(A39,FIND("(",A39),FIND(")",A39)-FIND("(",A39)+1),"")),A39),"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",""),"-",""))&amp;CHAR(34)&amp;",",CHAR(34)&amp;"lets0"&amp;LEN(SUBSTITUTE(SUBSTITUTE(IFERROR(TRIM(SUBSTITUTE(SUBSTITUTE(SUBSTITUTE(IFERROR(TRIM(SUBSTITUTE(A39,MID(A39,FIND("(",A39),FIND(")",A39)-FIND("(",A39)+1),"")),A39),"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f>
        <v>"lets07",</v>
      </c>
      <c r="DE39" s="44" t="str">
        <f>IFERROR(CHAR(34)&amp;"start"&amp;LEFT(TRIM(SUBSTITUTE(SUBSTITUTE(TRIM(SUBSTITUTE(SUBSTITUTE(A39, MID(A39, FIND("[", A39), FIND("]", A39) - FIND("[", A39) + 1), ""), "  ", " ")), MID(TRIM(SUBSTITUTE(SUBSTITUTE(A39, MID(A39, FIND("[", A39), FIND("]", A39) - FIND("[", A39) + 1), ""), "  ", " ")), FIND("[", TRIM(SUBSTITUTE(SUBSTITUTE(A39, MID(A39, FIND("[", A39), FIND("]", A39) - FIND("[", A39) + 1), ""), "  ", " "))), FIND("]", TRIM(SUBSTITUTE(SUBSTITUTE(A39, MID(A39, FIND("[", A39), FIND("]", A39) - FIND("[", A39) + 1), ""), "  ", " "))) - FIND("[", TRIM(SUBSTITUTE(SUBSTITUTE(A39, MID(A39, FIND("[", A39), FIND("]", A39) - FIND("[", A39) + 1), ""), "  ", " "))) + 1), ""), "  ", " ")),1)&amp;CHAR(34)&amp;",",CHAR(34)&amp;"start"&amp;IFERROR(LEFT(SUBSTITUTE(A39,"["&amp;MID(A39,FIND("[",A39)+1,FIND("]",A39)-FIND("[",A39)-1)&amp;"] ",""),1),LEFT(A39,1))&amp;CHAR(34)&amp;",")</f>
        <v>"startP",</v>
      </c>
      <c r="DF39" s="44" t="str">
        <f>IFERROR(IF(SEARCH("tan",A39)&gt;0,CHAR(34)&amp;"withtn"&amp;CHAR(34)&amp;",",""),"")</f>
        <v/>
      </c>
      <c r="DG39" s="44" t="str">
        <f>IFERROR(IF(SEARCH("q",A39)&gt;0,CHAR(34)&amp;"with_q"&amp;CHAR(34)&amp;",",""),"")</f>
        <v/>
      </c>
      <c r="DH39" s="44" t="str">
        <f>IFERROR(IF(SEARCH("v",A39)&gt;0,CHAR(34)&amp;"with_v"&amp;CHAR(34)&amp;",",""),"")</f>
        <v/>
      </c>
      <c r="DI39" s="44" t="str">
        <f>IFERROR(IF(SEARCH("w",A39)&gt;0,CHAR(34)&amp;"with_w"&amp;CHAR(34)&amp;",",""),"")</f>
        <v/>
      </c>
      <c r="DJ39" s="44" t="str">
        <f>IFERROR(IF(SEARCH("y",A39)&gt;0,CHAR(34)&amp;"with_y"&amp;CHAR(34)&amp;",",""),"")</f>
        <v/>
      </c>
      <c r="DK39" s="44" t="str">
        <f>IFERROR(IF(SEARCH("z",A39)&gt;0,CHAR(34)&amp;"with_z"&amp;CHAR(34)&amp;",",""),"")</f>
        <v/>
      </c>
      <c r="DL39" s="44" t="str">
        <f>IF(CG39=2, CHAR(34) &amp; _xlfn.TEXTJOIN("", TRUE, _xlfn._xlws.SORT(HP39:HX39)) &amp; CHAR(34) &amp; ",", "")</f>
        <v/>
      </c>
      <c r="DM39" s="44" t="str" cm="1">
        <f t="array" ref="DM39">IF(CG39=3,CHAR(34) &amp; _xlfn.TEXTJOIN("", TRUE, RIGHT(HP39:HX39, 2)) &amp; CHAR(34) &amp; ",", "")</f>
        <v>"LAEDHI",</v>
      </c>
      <c r="DN39" s="44" t="str">
        <f>IF(AND(ISNUMBER(SEARCH("18", O39)), ISERROR(SEARCH("1918", O39)), ISERROR(SEARCH("2018", O39))), CHAR(34) &amp; "year18" &amp; CHAR(34) &amp; ",", "")</f>
        <v/>
      </c>
      <c r="DO39" s="44" t="str">
        <f>IF(AND(ISNUMBER(SEARCH("19", O39)), ISERROR(SEARCH("1819", O39)),  ISERROR(SEARCH("1219", O39)),ISERROR(SEARCH("1119", O39)),ISERROR(SEARCH("1190", O39)),ISERROR(SEARCH("2019", O39))), CHAR(34) &amp; "year19" &amp; CHAR(34) &amp; ",", "")</f>
        <v>"year19",</v>
      </c>
      <c r="DP39" s="5" t="str">
        <f>IF(AND(ISNUMBER(SEARCH("20", O39)), ISERROR(SEARCH("1920", O39))), CHAR(34)&amp;"year00"&amp;CHAR(34)&amp;",", "")</f>
        <v/>
      </c>
      <c r="DQ39" s="5" t="str">
        <f>IF(CC39="y",CHAR(34)&amp;"soviet"&amp;CHAR(34)&amp;",","")</f>
        <v/>
      </c>
      <c r="DR39" s="5" t="str">
        <f>IF(BY39="y",CHAR(34)&amp;"dgband"&amp;CHAR(34)&amp;",","")</f>
        <v/>
      </c>
      <c r="DS39" s="5" t="str">
        <f>IF(W39="y",IF(AND(V39="n",BY39&lt;&gt;"y"),CHAR(34)&amp;"allver"&amp;CHAR(34)&amp;",",""),"")</f>
        <v>"allver",</v>
      </c>
      <c r="DT39" s="5" t="str">
        <f>IF(V39="y",IF(AND(W39="n",BY39&lt;&gt;"y"),CHAR(34)&amp;"allhor"&amp;CHAR(34)&amp;",",""),"")</f>
        <v/>
      </c>
      <c r="DU39" s="5" t="str">
        <f>IF(BY39="y",IF(AND(W39="n",V39="n"),CHAR(34)&amp;"alldia"&amp;CHAR(34)&amp;",",""),"")</f>
        <v/>
      </c>
      <c r="DV39" s="44" t="str">
        <f>IF(IA39&lt;&gt;"",(IF(IA39="y",CHAR(34)&amp;"largec"&amp;CHAR(34)&amp;",",CHAR(34)&amp;"smallc"&amp;CHAR(34)&amp;",")),"")</f>
        <v/>
      </c>
      <c r="DW39" s="44" t="str">
        <f>IF(CL39="y",CHAR(34)&amp;CL$1&amp;CHAR(34)&amp;",","")</f>
        <v/>
      </c>
      <c r="DX39" s="44" t="str">
        <f>IF(CM39="y",CHAR(34)&amp;CM$1&amp;CHAR(34)&amp;",","")</f>
        <v>"2Bands",</v>
      </c>
      <c r="DY39" s="44" t="str">
        <f>IF(CN39="y",CHAR(34)&amp;CN$1&amp;CHAR(34)&amp;",","")</f>
        <v/>
      </c>
      <c r="DZ39" s="44" t="str">
        <f>IF(CO39="y",CHAR(34)&amp;CO$1&amp;CHAR(34)&amp;",","")</f>
        <v/>
      </c>
      <c r="EA39" s="44" t="str">
        <f>IF(T39="y",CHAR(34)&amp;T$1&amp;CHAR(34)&amp;",","")</f>
        <v/>
      </c>
      <c r="EB39" s="44" t="str">
        <f>IF(U39="y",CHAR(34)&amp;U$1&amp;CHAR(34)&amp;",","")</f>
        <v/>
      </c>
      <c r="EC39" s="44" t="str">
        <f>IF(V39="y",CHAR(34)&amp;V$1&amp;CHAR(34)&amp;",","")</f>
        <v/>
      </c>
      <c r="ED39" s="44" t="str">
        <f>IF(W39="y",CHAR(34)&amp;W$1&amp;CHAR(34)&amp;",","")</f>
        <v>"Vertic",</v>
      </c>
      <c r="EE39" s="44" t="str">
        <f>IF(X39="y",CHAR(34)&amp;X$1&amp;CHAR(34)&amp;",","")</f>
        <v/>
      </c>
      <c r="EF39" s="44" t="str">
        <f>IF(AND(Y39&lt;&gt;"n",Y39&lt;&gt;""),CHAR(34)&amp;Y$1&amp;CHAR(34)&amp;",","")</f>
        <v/>
      </c>
      <c r="EG39" s="44" t="str">
        <f>IF(Z39="y",CHAR(34)&amp;Z$1&amp;CHAR(34)&amp;",","")</f>
        <v/>
      </c>
      <c r="EH39" s="44" t="str">
        <f>IF(AA39="y",CHAR(34)&amp;AA$1&amp;CHAR(34)&amp;",","")</f>
        <v/>
      </c>
      <c r="EI39" s="44" t="str">
        <f>IF(AB39="y",CHAR(34)&amp;AB$1&amp;CHAR(34)&amp;",","")</f>
        <v>"Texted",</v>
      </c>
      <c r="EJ39" s="44" t="str">
        <f>IF(AC39="y",CHAR(34)&amp;AC$1&amp;CHAR(34)&amp;",","")</f>
        <v/>
      </c>
      <c r="EK39" s="44" t="str">
        <f>IF(AD39="y",CHAR(34)&amp;AD$1&amp;CHAR(34)&amp;",","")</f>
        <v/>
      </c>
      <c r="EL39" s="44" t="str">
        <f>IF(AE39="y",CHAR(34)&amp;AE$1&amp;CHAR(34)&amp;",","")</f>
        <v/>
      </c>
      <c r="EM39" s="44" t="str">
        <f>IF(AF39="y",CHAR(34)&amp;AF$1&amp;CHAR(34)&amp;",","")</f>
        <v/>
      </c>
      <c r="EN39" s="44" t="str">
        <f>IF(AG39="y",CHAR(34)&amp;AG$1&amp;CHAR(34)&amp;",","")</f>
        <v/>
      </c>
      <c r="EO39" s="44" t="str">
        <f>IF(AH39="y",CHAR(34)&amp;AH$1&amp;CHAR(34)&amp;",","")</f>
        <v/>
      </c>
      <c r="EP39" s="44" t="str">
        <f>IF(AI39="y",CHAR(34)&amp;AI$1&amp;CHAR(34)&amp;",","")</f>
        <v/>
      </c>
      <c r="EQ39" s="44" t="str">
        <f>IF(AJ39="y",CHAR(34)&amp;AJ$1&amp;CHAR(34)&amp;",","")</f>
        <v/>
      </c>
      <c r="ER39" s="44" t="str">
        <f>IF(AK39="y",CHAR(34)&amp;AK$1&amp;CHAR(34)&amp;",","")</f>
        <v/>
      </c>
      <c r="ES39" s="44" t="str">
        <f>IF(AL39="y",CHAR(34)&amp;AL$1&amp;CHAR(34)&amp;",","")</f>
        <v/>
      </c>
      <c r="ET39" s="44" t="str">
        <f>IF(AM39="y",CHAR(34)&amp;AM$1&amp;CHAR(34)&amp;",","")</f>
        <v/>
      </c>
      <c r="EU39" s="44" t="str">
        <f>IF(AN39="y",CHAR(34)&amp;AN$1&amp;CHAR(34)&amp;",","")</f>
        <v/>
      </c>
      <c r="EV39" s="44" t="str">
        <f>IF(AO39="y",CHAR(34)&amp;AO$1&amp;CHAR(34)&amp;",","")</f>
        <v/>
      </c>
      <c r="EW39" s="44" t="str">
        <f>IF(AP39="y",CHAR(34)&amp;AP$1&amp;CHAR(34)&amp;",","")</f>
        <v/>
      </c>
      <c r="EX39" s="44" t="str">
        <f>IF(AQ39="y",CHAR(34)&amp;AQ$1&amp;CHAR(34)&amp;",","")</f>
        <v/>
      </c>
      <c r="EY39" s="44" t="str">
        <f>IF(AR39="y",CHAR(34)&amp;AR$1&amp;CHAR(34)&amp;",","")</f>
        <v/>
      </c>
      <c r="EZ39" s="44" t="str">
        <f>IF(AS39="y",CHAR(34)&amp;AS$1&amp;CHAR(34)&amp;",","")</f>
        <v/>
      </c>
      <c r="FA39" s="44" t="str">
        <f>IF(AT39&gt;0,CHAR(34)&amp;"sta"&amp;AZ39&amp;CHAR(34)&amp;",","")</f>
        <v/>
      </c>
      <c r="FB39" s="44" t="str">
        <f>IF(AND(AT39&gt;0,BA39&lt;&gt;""),CHAR(34)&amp;"sta"&amp;BA39&amp;CHAR(34)&amp;",","")</f>
        <v/>
      </c>
      <c r="FC39" s="44" t="str">
        <f>IF(AND(AT39&gt;0,BB39&lt;&gt;""),CHAR(34)&amp;"sta"&amp;BB39&amp;CHAR(34)&amp;",","")</f>
        <v/>
      </c>
      <c r="FD39" s="44" t="str">
        <f>IF(BV39="n",CHAR(34)&amp;"tcWHYE"&amp;CHAR(34)&amp;",",IF(BV39="y",CHAR(34)&amp;FD$1&amp;CHAR(34)&amp;",",""))</f>
        <v/>
      </c>
      <c r="FE39" s="44" t="str">
        <f>IF(COUNTIF(BL39:BT39,"BLU")=0,CHAR(34)&amp;"NO_BLU"&amp;CHAR(34)&amp;",", "")</f>
        <v>"NO_BLU",</v>
      </c>
      <c r="FF39" s="44" t="str">
        <f>IF(COUNTIF(BL39:BT39,"WHI")=0,CHAR(34)&amp;"NO_WHI"&amp;CHAR(34)&amp;",", "")</f>
        <v/>
      </c>
      <c r="FG39" s="44" t="str">
        <f>IF(COUNTIF(BL39:BT39,"RED")=0,CHAR(34)&amp;"NO_RED"&amp;CHAR(34)&amp;",", "")</f>
        <v/>
      </c>
      <c r="FH39" s="44" t="str">
        <f>IF(COUNTIF(BL39:BS39,"GRE")=0,CHAR(34)&amp;"NO_GRE"&amp;CHAR(34)&amp;",", "")</f>
        <v>"NO_GRE",</v>
      </c>
      <c r="FI39" s="44" t="str">
        <f>IF(COUNTIF(BL39:BT39,"YEL")=0,CHAR(34)&amp;"NO_YEL"&amp;CHAR(34)&amp;",", "")</f>
        <v>"NO_YEL",</v>
      </c>
      <c r="FJ39" s="44" t="str">
        <f>IF(COUNTIF(BL39:BT39,"BLA")=0,CHAR(34)&amp;"NO_BLA"&amp;CHAR(34)&amp;",", "")</f>
        <v/>
      </c>
      <c r="FK39" s="44" t="str">
        <f>IF(AND(FH39&lt;&gt;"",FF39&lt;&gt;""),CHAR(34)&amp;"WHGRNO"&amp;CHAR(34)&amp;",","")</f>
        <v/>
      </c>
      <c r="FL39" s="44" t="str">
        <f>IF(AND(FI39&lt;&gt;"",FF39&lt;&gt;""),CHAR(34)&amp;"WHYENO"&amp;CHAR(34)&amp;",","")</f>
        <v/>
      </c>
      <c r="FM39" s="44" t="str">
        <f>IF(AND(FJ39&lt;&gt;"",FF39&lt;&gt;""),CHAR(34)&amp;"BAWHNO"&amp;CHAR(34)&amp;",","")</f>
        <v/>
      </c>
      <c r="FN39" s="44" t="str">
        <f>IF(AND(FE39&lt;&gt;"",FF39&lt;&gt;""),CHAR(34)&amp;"BLWHNO"&amp;CHAR(34)&amp;",","")</f>
        <v/>
      </c>
      <c r="FO39" s="44" t="str">
        <f>IF(AND(FE39&lt;&gt;"",FG39&lt;&gt;""),CHAR(34)&amp;"BLRENO"&amp;CHAR(34)&amp;",","")</f>
        <v/>
      </c>
      <c r="FP39" s="44" t="str">
        <f>IF(AND(FF39&lt;&gt;"",FF39&lt;&gt;""),CHAR(34)&amp;"WHRENO"&amp;CHAR(34)&amp;",","")</f>
        <v/>
      </c>
      <c r="FQ39" s="44" t="str">
        <f>IF(LEN(BF39)=3,CHAR(34)&amp;"001"&amp;BF39&amp;CHAR(34)&amp;",","")</f>
        <v>"001BLA",</v>
      </c>
      <c r="FR39" s="44" t="str">
        <f>IF(LEN(BG39)=3,CHAR(34)&amp;"002"&amp;BG39&amp;CHAR(34)&amp;",","")</f>
        <v/>
      </c>
      <c r="FS39" s="44" t="str">
        <f>IF(LEN(BH39)=3,CHAR(34)&amp;"003"&amp;BH39&amp;CHAR(34)&amp;",","")</f>
        <v>"003RED",</v>
      </c>
      <c r="FT39" s="44" t="str">
        <f>CHAR(34)&amp;"myr"&amp;BD39&amp;CHAR(34)&amp;","</f>
        <v>"myrRED",</v>
      </c>
      <c r="FU39" s="44" t="str">
        <f>IF(AY39="y",CHAR(34)&amp;"island"&amp;CHAR(34)&amp;",","")</f>
        <v/>
      </c>
      <c r="FV39" s="44" t="str">
        <f>IF(BZ39="y",CHAR(34)&amp;"landlo"&amp;CHAR(34)&amp;",","")</f>
        <v/>
      </c>
      <c r="FW39" s="44" t="str">
        <f>IF(CA39="y",CHAR(34)&amp;"eunion"&amp;CHAR(34)&amp;",","")</f>
        <v/>
      </c>
      <c r="FX39" s="44" t="str">
        <f>SUBSTITUTE(IFERROR(SEARCH("[",A39),IFERROR(IF(AND(CA39&lt;&gt;"y",SEARCH("Europe",R39)&gt;0),CHAR(34)&amp;"noeuni"&amp;CHAR(34)&amp;",",""),"")),"1","")</f>
        <v/>
      </c>
      <c r="FY39" s="44" t="str">
        <f>IFERROR(IF(SEARCH("Arabic",CB39)&gt;0,CHAR(34)&amp;"arabic"&amp;CHAR(34)&amp;",",""),"")</f>
        <v/>
      </c>
      <c r="FZ39" s="44" t="str">
        <f>IFERROR(IF(SEARCH("English",CB39)&gt;0,CHAR(34)&amp;"englis"&amp;CHAR(34)&amp;",",""),"")</f>
        <v/>
      </c>
      <c r="GA39" s="44" t="str">
        <f>IFERROR(IF(SEARCH("French",CB39)&gt;0,CHAR(34)&amp;"french"&amp;CHAR(34)&amp;",",""),"")</f>
        <v/>
      </c>
      <c r="GB39" s="44" t="str">
        <f>IFERROR(IF(SEARCH("Spanish",CB39)&gt;0,CHAR(34)&amp;"spanis"&amp;CHAR(34)&amp;",",""),"")</f>
        <v/>
      </c>
      <c r="GC39" s="44" t="str">
        <f>IFERROR(IF(SEARCH("Portuguese",CB39)&gt;0,CHAR(34)&amp;"portug"&amp;CHAR(34)&amp;",",""),"")</f>
        <v/>
      </c>
      <c r="GD39" s="44" t="str">
        <f>IFERROR(IF(SEARCH("German",CB39)&gt;0,CHAR(34)&amp;"german"&amp;CHAR(34)&amp;",",""),"")</f>
        <v/>
      </c>
      <c r="GE39" s="44" t="str">
        <f>IFERROR(IF(SEARCH("Dutch",CB39)&gt;0,CHAR(34)&amp;"dutchs"&amp;CHAR(34)&amp;",",""),"")</f>
        <v/>
      </c>
      <c r="GF39" s="44" t="str">
        <f>IFERROR(IF(SEARCH("Historical",AU39)&gt;0,CHAR(34)&amp;"histor"&amp;CHAR(34)&amp;",",""),"")</f>
        <v/>
      </c>
      <c r="GG39" s="44" t="str">
        <f>IF(BU39="y",CHAR(34)&amp;"unjack"&amp;CHAR(34)&amp;",","")</f>
        <v/>
      </c>
      <c r="GH39" s="44" t="str">
        <f>IF(CD39=1,CHAR(34)&amp;"southc"&amp;CHAR(34)&amp;",","")</f>
        <v/>
      </c>
      <c r="GI39" s="44" t="str">
        <f>IF(CE39=1,CHAR(34)&amp;"hasmap"&amp;CHAR(34)&amp;",","")</f>
        <v/>
      </c>
      <c r="GJ39" s="44" t="str">
        <f>IF(CP39="y",CHAR(34)&amp;CP$1&amp;CHAR(34)&amp;",","")</f>
        <v>"NoStar",</v>
      </c>
      <c r="GK39" s="44" t="str">
        <f>IF(GJ39="",CHAR(34)&amp;"HasSta"&amp;CHAR(34)&amp;",","")</f>
        <v/>
      </c>
      <c r="GL39" s="44" t="str">
        <f>IF(CQ39="y",CHAR(34)&amp;CQ$1&amp;CHAR(34)&amp;",","")</f>
        <v/>
      </c>
      <c r="GM39" s="44" t="str">
        <f>IF(CR39="y",CHAR(34)&amp;CR$1&amp;CHAR(34)&amp;",","")</f>
        <v/>
      </c>
      <c r="GN39" s="44" t="str">
        <f>IF(CS39="y",CHAR(34)&amp;CS$1&amp;CHAR(34)&amp;",","")</f>
        <v/>
      </c>
      <c r="GP39" s="44" t="str">
        <f>CHAR(34)&amp;AU39&amp;CHAR(34)</f>
        <v>"State"</v>
      </c>
      <c r="GS39" s="44" t="str">
        <f>SUBSTITUTE("["&amp;_xlfn.CONCAT(CW39:GN39)&amp;"]",",]","]")</f>
        <v>["3Color","lets07","startP","LAEDHI","year19","allver","2Bands","Vertic","Texted","NO_BLU","NO_GRE","NO_YEL","001BLA","003RED","myrRED","NoStar"]</v>
      </c>
      <c r="GT39" s="44" t="str">
        <f>IF(BL39&lt;&gt;"",CHAR(34)&amp;"cl_"&amp;BL39&amp;CHAR(34)&amp;",","")</f>
        <v>"cl_BLA",</v>
      </c>
      <c r="GU39" s="44" t="str">
        <f>IF(BM39&lt;&gt;"",CHAR(34)&amp;"cl_"&amp;BM39&amp;CHAR(34)&amp;",","")</f>
        <v>"cl_WHI",</v>
      </c>
      <c r="GV39" s="44" t="str">
        <f>IF(BN39&lt;&gt;"",CHAR(34)&amp;"cl_"&amp;BN39&amp;CHAR(34)&amp;",","")</f>
        <v>"cl_RED",</v>
      </c>
      <c r="GW39" s="44" t="str">
        <f>IF(BO39&lt;&gt;"",CHAR(34)&amp;"cl_"&amp;BO39&amp;CHAR(34)&amp;",","")</f>
        <v/>
      </c>
      <c r="GX39" s="44" t="str">
        <f>IF(BP39&lt;&gt;"",CHAR(34)&amp;"cl_"&amp;BP39&amp;CHAR(34)&amp;",","")</f>
        <v/>
      </c>
      <c r="GY39" s="44" t="str">
        <f>IF(BQ39&lt;&gt;"",CHAR(34)&amp;"cl_"&amp;BQ39&amp;CHAR(34)&amp;",","")</f>
        <v/>
      </c>
      <c r="GZ39" s="44" t="str">
        <f>IF(BR39&lt;&gt;"",CHAR(34)&amp;"cl_"&amp;BR39&amp;CHAR(34)&amp;",","")</f>
        <v/>
      </c>
      <c r="HA39" s="44" t="str">
        <f>IF(BS39&lt;&gt;"",CHAR(34)&amp;"cl_"&amp;BS39&amp;CHAR(34)&amp;",","")</f>
        <v/>
      </c>
      <c r="HB39" s="44" t="str">
        <f>IF(BT39&lt;&gt;"",CHAR(34)&amp;"cl_"&amp;BT39&amp;CHAR(34)&amp;",","")</f>
        <v/>
      </c>
      <c r="HC39" s="44" t="str">
        <f>SUBSTITUTE("["&amp;_xlfn.CONCAT(GT39:HB39)&amp;"]",",]","]")</f>
        <v>["cl_BLA","cl_WHI","cl_RED"]</v>
      </c>
      <c r="HE39" s="64"/>
      <c r="HF39" s="65" t="str">
        <f>"{couname:"&amp;CT39&amp;(IF(HK39&lt;&gt;"",",subtype:"&amp;CHAR(34)&amp;HK39&amp;CHAR(34),""))&amp;",year:"&amp;HJ39&amp;",region:"&amp;CU39&amp;",Colors:"&amp;HC39&amp;",Items:"&amp;GS39&amp;",Flag:"&amp;CV39&amp;",HDFlag:"&amp;CHAR(34)&amp;E39&amp;CHAR(34)&amp;",type:"&amp;GP39&amp;", describe: "&amp;HH39&amp;", isnew:"&amp;CHAR(34)&amp;F39&amp;CHAR(34)&amp;", links: "&amp;HL39&amp;"},"</f>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links: "https://en.wikipedia.org/wiki/Paraíba"},</v>
      </c>
      <c r="HG39" s="66" t="str">
        <f>"{couname:"&amp;CT39&amp;(IF(HK39&lt;&gt;"",",subtype:"&amp;CHAR(34)&amp;HK39&amp;CHAR(34),""))&amp;",year:"&amp;HJ39&amp;",region:"&amp;CU39&amp;",Colors:"&amp;HC39&amp;",Items:"&amp;GS39&amp;",Flag:"&amp;CV39&amp;",HDFlag:"&amp;CHAR(34)&amp;E39&amp;CHAR(34)&amp;",type:"&amp;GP39&amp;", describe: "&amp;HI39&amp;", links: "&amp;HL39&amp;"},"</f>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links: "https://en.wikipedia.org/wiki/Paraíba"},</v>
      </c>
      <c r="HH39" s="44" t="str">
        <f>IF(P39&lt;&gt;"",CHAR(34)&amp;"\n"&amp;P39&amp;CHAR(34),CHAR(34)&amp;CHAR(34))</f>
        <v>"\nThe word nego on the state flag is Portuguese for I deny or I refuse, referring to the events that led to the Brazilian Revolution of 1930. The red color stands for the blood of João Pessoa after his assassination, while the black color represents mourning."</v>
      </c>
      <c r="HI39" s="44" t="str">
        <f>IF(J39=0,CHAR(34)&amp;CHAR(34),HH39)</f>
        <v>"\nThe word nego on the state flag is Portuguese for I deny or I refuse, referring to the events that led to the Brazilian Revolution of 1930. The red color stands for the blood of João Pessoa after his assassination, while the black color represents mourning."</v>
      </c>
      <c r="HJ39" s="44" t="str">
        <f>CHAR(34)&amp;O39&amp;CHAR(34)</f>
        <v>"1965 "</v>
      </c>
      <c r="HL39" s="44" t="str">
        <f>CHAR(34)&amp;I39&amp;CHAR(34)</f>
        <v>"https://en.wikipedia.org/wiki/Paraíba"</v>
      </c>
      <c r="HM39" s="65" t="str">
        <f>"{"&amp;CHAR(34)&amp;"couname"&amp;CHAR(34)&amp;":"&amp;CT39&amp;(IF(H39&lt;&gt;"",","&amp;CHAR(34)&amp;"subtype"&amp;CHAR(34)&amp;":"&amp;CHAR(34)&amp;H39&amp;CHAR(34),""))&amp;","&amp;CHAR(34)&amp;"year"&amp;CHAR(34)&amp;":"&amp;HJ39&amp;","&amp;CHAR(34)&amp;"region"&amp;CHAR(34)&amp;":"&amp;CU39&amp;","&amp;CHAR(34)&amp;"Colors"&amp;CHAR(34)&amp;":"&amp;HC39&amp;","&amp;CHAR(34)&amp;"Items"&amp;CHAR(34)&amp;":"&amp;GS39&amp;","&amp;CHAR(34)&amp;"Flag"&amp;CHAR(34)&amp;":"&amp;CV39&amp;","&amp;CHAR(34)&amp;"HDFlag"&amp;CHAR(34)&amp;":"&amp;CHAR(34)&amp;E39&amp;CHAR(34)&amp;","&amp;CHAR(34)&amp;"type"&amp;CHAR(34)&amp;":"&amp;GP39&amp;", "&amp;CHAR(34)&amp;"describe"&amp;CHAR(34)&amp;": "&amp;HH39&amp;", "&amp;CHAR(34)&amp;"isnew"&amp;CHAR(34)&amp;": "&amp;CHAR(34)&amp;F39&amp;CHAR(34)&amp;", "&amp;CHAR(34)&amp;"links"&amp;CHAR(34)&amp;": "&amp;HL39&amp;"},"</f>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 "links": "https://en.wikipedia.org/wiki/Paraíba"},</v>
      </c>
      <c r="HN39" s="67" t="str">
        <f>"{"&amp;CHAR(34)&amp;"couname"&amp;CHAR(34)&amp;":"&amp;CT39&amp;(IF(H39&lt;&gt;"",","&amp;CHAR(34)&amp;"subtype"&amp;CHAR(34)&amp;":"&amp;CHAR(34)&amp;H39&amp;CHAR(34),""))&amp;","&amp;CHAR(34)&amp;"year"&amp;CHAR(34)&amp;":"&amp;HJ39&amp;","&amp;CHAR(34)&amp;"region"&amp;CHAR(34)&amp;":"&amp;CU39&amp;","&amp;CHAR(34)&amp;"Colors"&amp;CHAR(34)&amp;":"&amp;HC39&amp;","&amp;CHAR(34)&amp;"Items"&amp;CHAR(34)&amp;":"&amp;GS39&amp;","&amp;CHAR(34)&amp;"Flag"&amp;CHAR(34)&amp;":"&amp;CV39&amp;","&amp;CHAR(34)&amp;"HDFlag"&amp;CHAR(34)&amp;":"&amp;CHAR(34)&amp;E39&amp;CHAR(34)&amp;","&amp;CHAR(34)&amp;"type"&amp;CHAR(34)&amp;":"&amp;GP39&amp;", "&amp;CHAR(34)&amp;"describe"&amp;CHAR(34)&amp;": "&amp;HI39&amp;", "&amp;CHAR(34)&amp;"isnew"&amp;CHAR(34)&amp;": "&amp;CHAR(34)&amp;F39&amp;CHAR(34)&amp;", "&amp;CHAR(34)&amp;"links"&amp;CHAR(34)&amp;": "&amp;HL39&amp;"},"</f>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 "links": "https://en.wikipedia.org/wiki/Paraíba"},</v>
      </c>
      <c r="HO39" s="71"/>
      <c r="HP39" s="44" t="str" cm="1">
        <f t="array" ref="HP39">IF(_xlfn.TEXTJOIN(", ", TRUE, IF(ISNUMBER(SEARCH("BLA", BL39:BT39)), COLUMN(BL39:BT39) - COLUMN(BL39) + 1, ""))&lt;&gt;"","BLA","")</f>
        <v>BLA</v>
      </c>
      <c r="HQ39" s="44" t="str" cm="1">
        <f t="array" ref="HQ39">IF(_xlfn.TEXTJOIN(", ", TRUE, IF(ISNUMBER(SEARCH("BLU", BL39:BT39)), COLUMN(BL39:BT39) - COLUMN(BL39) + 1, ""))&lt;&gt;"","BLU","")</f>
        <v/>
      </c>
      <c r="HR39" s="44" t="str" cm="1">
        <f t="array" ref="HR39">IF(_xlfn.TEXTJOIN(", ", TRUE, IF(ISNUMBER(SEARCH("GRE", BL39:BT39)), COLUMN(BL39:BT39) - COLUMN(BL39) + 1, ""))&lt;&gt;"","GRE","")</f>
        <v/>
      </c>
      <c r="HS39" s="44" t="str" cm="1">
        <f t="array" ref="HS39">IF(_xlfn.TEXTJOIN(", ", TRUE, IF(ISNUMBER(SEARCH("RED", BL39:BT39)), COLUMN(BL39:BT39) - COLUMN(BL39) + 1, ""))&lt;&gt;"","RED","")</f>
        <v>RED</v>
      </c>
      <c r="HT39" s="44" t="str" cm="1">
        <f t="array" ref="HT39">IF(_xlfn.TEXTJOIN(", ", TRUE, IF(ISNUMBER(SEARCH("YEL", BL39:BT39)), COLUMN(BL39:BT39) - COLUMN(BL39) + 1, ""))&lt;&gt;"","YEL","")</f>
        <v/>
      </c>
      <c r="HU39" s="44" t="str" cm="1">
        <f t="array" ref="HU39">IF(_xlfn.TEXTJOIN(", ", TRUE, IF(ISNUMBER(SEARCH("ORA", BL39:BT39)), COLUMN(BL39:BT39) - COLUMN(BL39) + 1, ""))&lt;&gt;"","ORA","")</f>
        <v/>
      </c>
      <c r="HV39" s="44" t="str" cm="1">
        <f t="array" ref="HV39">IF(_xlfn.TEXTJOIN(", ", TRUE, IF(ISNUMBER(SEARCH("BRO", BL39:BT39)), COLUMN(BL39:BT39) - COLUMN(BL39) + 1, ""))&lt;&gt;"","BRO","")</f>
        <v/>
      </c>
      <c r="HW39" s="44" t="str" cm="1">
        <f t="array" ref="HW39">IF(_xlfn.TEXTJOIN(", ", TRUE, IF(ISNUMBER(SEARCH("PUR", BL39:BT39)), COLUMN(BL39:BT39) - COLUMN(BL39) + 1, ""))&lt;&gt;"","PUR","")</f>
        <v/>
      </c>
      <c r="HX39" s="44" t="str" cm="1">
        <f t="array" ref="HX39">IF(_xlfn.TEXTJOIN(", ", TRUE, IF(ISNUMBER(SEARCH("WHI", BL39:BT39)), COLUMN(BL39:BT39) - COLUMN(BL39) + 1, ""))&lt;&gt;"","WHI","")</f>
        <v>WHI</v>
      </c>
      <c r="HY39" s="72"/>
      <c r="HZ39" s="72"/>
      <c r="IA39" s="5"/>
      <c r="IB39" s="5"/>
      <c r="IC39" s="68"/>
      <c r="ID39" s="68"/>
      <c r="IE39" s="68"/>
      <c r="IF39" s="68"/>
      <c r="IG39" s="68"/>
      <c r="IH39" s="68"/>
      <c r="II39" s="68"/>
      <c r="IJ39" s="68"/>
      <c r="IK39" s="68"/>
      <c r="IL39" s="44">
        <f>SUM(IC39:IK39)</f>
        <v>0</v>
      </c>
      <c r="IM39" s="42">
        <f>COUNTIF(IC39:IK39,"&gt;0")-CG39</f>
        <v>-3</v>
      </c>
      <c r="IN39" s="69" t="str">
        <f>"http://mkweb.bcgsc.ca/color-summarizer/?url="&amp;D39&amp;"&amp;precision=low&amp;num_clusters="&amp;CG39&amp;"&amp;text=1"</f>
        <v>http://mkweb.bcgsc.ca/color-summarizer/?url=https://upload.wikimedia.org/wikipedia/commons/thumb/b/bb/Bandeira_da_Para%C3%ADba.svg/640px-Bandeira_da_Para%C3%ADba.svg.png&amp;precision=low&amp;num_clusters=3&amp;text=1</v>
      </c>
      <c r="IO39" s="44" t="str">
        <f>IF(HP39&lt;&gt;"",CHAR(34)&amp;"black"&amp;CHAR(34),"")</f>
        <v>"black"</v>
      </c>
      <c r="IP39" s="44" t="str">
        <f>IF(HQ39&lt;&gt;"",CHAR(34)&amp;"blue"&amp;CHAR(34),"")</f>
        <v/>
      </c>
      <c r="IQ39" s="44" t="str">
        <f>IF(HR39&lt;&gt;"",CHAR(34)&amp;"green"&amp;CHAR(34),"")</f>
        <v/>
      </c>
      <c r="IR39" s="44" t="str">
        <f>IF(HS39&lt;&gt;"",CHAR(34)&amp;"red"&amp;CHAR(34),"")</f>
        <v>"red"</v>
      </c>
      <c r="IS39" s="44" t="str">
        <f>IF(HT39&lt;&gt;"",CHAR(34)&amp;"yellow"&amp;CHAR(34),"")</f>
        <v/>
      </c>
      <c r="IT39" s="44" t="str">
        <f>IF(HU39&lt;&gt;"",CHAR(34)&amp;"orange"&amp;CHAR(34),"")</f>
        <v/>
      </c>
      <c r="IU39" s="44" t="str">
        <f>IF(HV39&lt;&gt;"",CHAR(34)&amp;"brown"&amp;CHAR(34),"")</f>
        <v/>
      </c>
      <c r="IV39" s="44" t="str">
        <f>IF(HW39&lt;&gt;"",CHAR(34)&amp;"purple"&amp;CHAR(34),"")</f>
        <v/>
      </c>
      <c r="IW39" s="44" t="str">
        <f>IF(HX39&lt;&gt;"",CHAR(34)&amp;"white"&amp;CHAR(34),"")</f>
        <v>"white"</v>
      </c>
      <c r="IX39" s="44" t="str">
        <f>"{"&amp;CHAR(34)&amp;"url"&amp;CHAR(34)&amp;":"&amp;CHAR(34)&amp;IN39&amp;CHAR(34)&amp;","&amp;CHAR(34)&amp;"name"&amp;CHAR(34)&amp;":"&amp;CHAR(34)&amp;A39&amp;CHAR(34)&amp;"},"</f>
        <v>{"url":"http://mkweb.bcgsc.ca/color-summarizer/?url=https://upload.wikimedia.org/wikipedia/commons/thumb/b/bb/Bandeira_da_Para%C3%ADba.svg/640px-Bandeira_da_Para%C3%ADba.svg.png&amp;precision=low&amp;num_clusters=3&amp;text=1","name":"[BRA] Paraiba"},</v>
      </c>
      <c r="IY39" s="44">
        <v>341</v>
      </c>
    </row>
    <row r="40" spans="1:259" s="44" customFormat="1" ht="38.4" customHeight="1" thickBot="1" x14ac:dyDescent="0.35">
      <c r="A40" s="38" t="s">
        <v>395</v>
      </c>
      <c r="B40" s="83"/>
      <c r="C40" s="39">
        <v>2</v>
      </c>
      <c r="D40" s="70" t="s">
        <v>396</v>
      </c>
      <c r="E40" s="40" t="s">
        <v>397</v>
      </c>
      <c r="F40" s="41" t="s">
        <v>163</v>
      </c>
      <c r="G40" s="42">
        <f>COUNTIF($A$1:$A$8405,A40)</f>
        <v>1</v>
      </c>
      <c r="H40" s="43"/>
      <c r="I40" s="59" t="s">
        <v>398</v>
      </c>
      <c r="J40" s="44" t="str">
        <f>""</f>
        <v/>
      </c>
      <c r="K40" s="45"/>
      <c r="L40" s="46"/>
      <c r="M40" s="46"/>
      <c r="N40" s="47"/>
      <c r="O40" s="74" t="s">
        <v>399</v>
      </c>
      <c r="P40" s="48" t="s">
        <v>400</v>
      </c>
      <c r="Q40" s="73">
        <v>1</v>
      </c>
      <c r="R40" s="49" t="s">
        <v>177</v>
      </c>
      <c r="S40" s="50">
        <v>3</v>
      </c>
      <c r="T40" s="51" t="s">
        <v>165</v>
      </c>
      <c r="U40" s="52" t="s">
        <v>164</v>
      </c>
      <c r="V40" s="52" t="s">
        <v>164</v>
      </c>
      <c r="W40" s="52" t="s">
        <v>164</v>
      </c>
      <c r="X40" s="52" t="s">
        <v>165</v>
      </c>
      <c r="Y40" s="52" t="s">
        <v>164</v>
      </c>
      <c r="Z40" s="52" t="s">
        <v>164</v>
      </c>
      <c r="AA40" s="52" t="s">
        <v>165</v>
      </c>
      <c r="AB40" s="52" t="s">
        <v>165</v>
      </c>
      <c r="AC40" s="52" t="s">
        <v>164</v>
      </c>
      <c r="AD40" s="52" t="s">
        <v>164</v>
      </c>
      <c r="AE40" s="52" t="s">
        <v>164</v>
      </c>
      <c r="AF40" s="53" t="s">
        <v>164</v>
      </c>
      <c r="AG40" s="53" t="s">
        <v>165</v>
      </c>
      <c r="AH40" s="53" t="s">
        <v>165</v>
      </c>
      <c r="AI40" s="53" t="s">
        <v>164</v>
      </c>
      <c r="AJ40" s="53" t="s">
        <v>164</v>
      </c>
      <c r="AK40" s="53" t="s">
        <v>164</v>
      </c>
      <c r="AL40" s="53" t="s">
        <v>164</v>
      </c>
      <c r="AM40" s="53" t="s">
        <v>164</v>
      </c>
      <c r="AN40" s="53" t="s">
        <v>164</v>
      </c>
      <c r="AO40" s="53" t="s">
        <v>164</v>
      </c>
      <c r="AP40" s="53" t="s">
        <v>164</v>
      </c>
      <c r="AQ40" s="53" t="s">
        <v>164</v>
      </c>
      <c r="AR40" s="53" t="s">
        <v>164</v>
      </c>
      <c r="AS40" s="53" t="s">
        <v>164</v>
      </c>
      <c r="AT40" s="54">
        <v>5</v>
      </c>
      <c r="AU40" s="53" t="s">
        <v>308</v>
      </c>
      <c r="AV40" s="53" t="str">
        <f>IF(LEFT(A40,1)="[",LEFT(A40,5)&amp;AU40&amp;A40,"")</f>
        <v>[BRA]State[BRA] Paraná</v>
      </c>
      <c r="AW40" s="53" t="str">
        <f>C40&amp;A40</f>
        <v>2[BRA] Paraná</v>
      </c>
      <c r="AX40" s="55"/>
      <c r="AY40" s="55"/>
      <c r="AZ40" s="56" t="s">
        <v>159</v>
      </c>
      <c r="BA40" s="56"/>
      <c r="BB40" s="56"/>
      <c r="BC40" s="57"/>
      <c r="BD40" s="58" t="s">
        <v>153</v>
      </c>
      <c r="BE40" s="59"/>
      <c r="BF40" s="58" t="s">
        <v>153</v>
      </c>
      <c r="BG40" s="58" t="s">
        <v>159</v>
      </c>
      <c r="BH40" s="58" t="s">
        <v>153</v>
      </c>
      <c r="BI40" s="58"/>
      <c r="BJ40" s="58"/>
      <c r="BK40" s="59"/>
      <c r="BL40" s="58" t="s">
        <v>153</v>
      </c>
      <c r="BM40" s="58" t="s">
        <v>159</v>
      </c>
      <c r="BN40" s="58" t="s">
        <v>152</v>
      </c>
      <c r="BO40" s="58"/>
      <c r="BP40" s="58"/>
      <c r="BQ40" s="58"/>
      <c r="BR40" s="58"/>
      <c r="BS40" s="58"/>
      <c r="BT40" s="58"/>
      <c r="BU40" s="60"/>
      <c r="BV40" s="61"/>
      <c r="BW40" s="61">
        <v>0</v>
      </c>
      <c r="BX40" s="59"/>
      <c r="BY40" s="44" t="s">
        <v>165</v>
      </c>
      <c r="CB40" s="5"/>
      <c r="CC40" s="5"/>
      <c r="CD40" s="62">
        <v>1</v>
      </c>
      <c r="CE40" s="62">
        <v>0</v>
      </c>
      <c r="CF40" s="62" t="e">
        <f>COUNTIF([1]Sheet7!$B$2:'[1]Sheet7'!$B$100,Main!#REF!)</f>
        <v>#REF!</v>
      </c>
      <c r="CG40" s="75" cm="1">
        <f t="array" ref="CG40">SUMPRODUCT(--(LEN(TRIM(BL40:BT40))&gt;0))</f>
        <v>3</v>
      </c>
      <c r="CH40" s="53" t="str">
        <f>IF(CG40=2,"y","n")</f>
        <v>n</v>
      </c>
      <c r="CI40" s="53" t="str">
        <f>IF(CG40=3,"y","n")</f>
        <v>y</v>
      </c>
      <c r="CJ40" s="53" t="str">
        <f>IF(CG40=4,"y","n")</f>
        <v>n</v>
      </c>
      <c r="CK40" s="53" t="str">
        <f>IF(CG40&gt;4,"y","n")</f>
        <v>n</v>
      </c>
      <c r="CL40" s="53" t="str">
        <f>IF(S40=0,"y","n")</f>
        <v>n</v>
      </c>
      <c r="CM40" s="53" t="str">
        <f>IF(S40=2,"y","n")</f>
        <v>n</v>
      </c>
      <c r="CN40" s="53" t="str">
        <f>IF(S40=3,"y","n")</f>
        <v>y</v>
      </c>
      <c r="CO40" s="53" t="str">
        <f>IF(S40&gt;=4,"y","n")</f>
        <v>n</v>
      </c>
      <c r="CP40" s="53" t="str">
        <f>IF(AT40=0,"y","n")</f>
        <v>n</v>
      </c>
      <c r="CQ40" s="53" t="str">
        <f>IF(AT40=1,"y","n")</f>
        <v>n</v>
      </c>
      <c r="CR40" s="53" t="str">
        <f>IF(AT40=2,"y","n")</f>
        <v>n</v>
      </c>
      <c r="CS40" s="53" t="str">
        <f>IF(AT40&gt;=3,"y","n")</f>
        <v>y</v>
      </c>
      <c r="CT40" s="38" t="str">
        <f>CHAR(34)&amp;A40&amp;CHAR(34)</f>
        <v>"[BRA] Paraná"</v>
      </c>
      <c r="CU40" s="63" t="str">
        <f>CHAR(34)&amp;"rgn_"&amp;R40&amp;CHAR(34)</f>
        <v>"rgn_South America"</v>
      </c>
      <c r="CV40" s="44" t="str">
        <f>CHAR(34)&amp;D40&amp;CHAR(34)</f>
        <v>"https://upload.wikimedia.org/wikipedia/commons/thumb/9/93/Bandeira_do_Paran%C3%A1.svg/640px-Bandeira_do_Paran%C3%A1.svg.png"</v>
      </c>
      <c r="CW40" s="44" t="str">
        <f>IF(CH40="y",CHAR(34)&amp;CH$1&amp;CHAR(34)&amp;",","")</f>
        <v/>
      </c>
      <c r="CX40" s="44" t="str">
        <f>IF(CI40="y",CHAR(34)&amp;CI$1&amp;CHAR(34)&amp;",","")</f>
        <v>"3Color",</v>
      </c>
      <c r="CY40" s="44" t="str">
        <f>IF(CJ40="y",CHAR(34)&amp;CJ$1&amp;CHAR(34)&amp;",","")</f>
        <v/>
      </c>
      <c r="CZ40" s="44" t="str">
        <f>IF(CK40="y",CHAR(34)&amp;CK$1&amp;CHAR(34)&amp;",","")</f>
        <v/>
      </c>
      <c r="DA40" s="44" t="str">
        <f>IF(Q40&gt;1,CHAR(34)&amp;"words2"&amp;CHAR(34)&amp;",","")</f>
        <v/>
      </c>
      <c r="DB40" s="44" t="str">
        <f>IF(Q40&gt;2,CHAR(34)&amp;"words3"&amp;CHAR(34)&amp;",","")</f>
        <v/>
      </c>
      <c r="DC40" s="44" t="str">
        <f>IF(Q40=2,CHAR(34)&amp;"exact2"&amp;CHAR(34)&amp;",","")</f>
        <v/>
      </c>
      <c r="DD40" s="44" t="str">
        <f>IF(LEN(CHAR(34)&amp;"lets"&amp;LEN(SUBSTITUTE(SUBSTITUTE(IFERROR(TRIM(SUBSTITUTE(SUBSTITUTE(SUBSTITUTE(IFERROR(TRIM(SUBSTITUTE(A40,MID(A40,FIND("(",A40),FIND(")",A40)-FIND("(",A40)+1),"")),A40),"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",""),"-",""))&amp;CHAR(34)&amp;",")=9,CHAR(34)&amp;"lets"&amp;LEN(SUBSTITUTE(SUBSTITUTE(IFERROR(TRIM(SUBSTITUTE(SUBSTITUTE(SUBSTITUTE(IFERROR(TRIM(SUBSTITUTE(A40,MID(A40,FIND("(",A40),FIND(")",A40)-FIND("(",A40)+1),"")),A40),"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",""),"-",""))&amp;CHAR(34)&amp;",",CHAR(34)&amp;"lets0"&amp;LEN(SUBSTITUTE(SUBSTITUTE(IFERROR(TRIM(SUBSTITUTE(SUBSTITUTE(SUBSTITUTE(IFERROR(TRIM(SUBSTITUTE(A40,MID(A40,FIND("(",A40),FIND(")",A40)-FIND("(",A40)+1),"")),A40),"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f>
        <v>"lets06",</v>
      </c>
      <c r="DE40" s="44" t="str">
        <f>IFERROR(CHAR(34)&amp;"start"&amp;LEFT(TRIM(SUBSTITUTE(SUBSTITUTE(TRIM(SUBSTITUTE(SUBSTITUTE(A40, MID(A40, FIND("[", A40), FIND("]", A40) - FIND("[", A40) + 1), ""), "  ", " ")), MID(TRIM(SUBSTITUTE(SUBSTITUTE(A40, MID(A40, FIND("[", A40), FIND("]", A40) - FIND("[", A40) + 1), ""), "  ", " ")), FIND("[", TRIM(SUBSTITUTE(SUBSTITUTE(A40, MID(A40, FIND("[", A40), FIND("]", A40) - FIND("[", A40) + 1), ""), "  ", " "))), FIND("]", TRIM(SUBSTITUTE(SUBSTITUTE(A40, MID(A40, FIND("[", A40), FIND("]", A40) - FIND("[", A40) + 1), ""), "  ", " "))) - FIND("[", TRIM(SUBSTITUTE(SUBSTITUTE(A40, MID(A40, FIND("[", A40), FIND("]", A40) - FIND("[", A40) + 1), ""), "  ", " "))) + 1), ""), "  ", " ")),1)&amp;CHAR(34)&amp;",",CHAR(34)&amp;"start"&amp;IFERROR(LEFT(SUBSTITUTE(A40,"["&amp;MID(A40,FIND("[",A40)+1,FIND("]",A40)-FIND("[",A40)-1)&amp;"] ",""),1),LEFT(A40,1))&amp;CHAR(34)&amp;",")</f>
        <v>"startP",</v>
      </c>
      <c r="DF40" s="44" t="str">
        <f>IFERROR(IF(SEARCH("tan",A40)&gt;0,CHAR(34)&amp;"withtn"&amp;CHAR(34)&amp;",",""),"")</f>
        <v/>
      </c>
      <c r="DG40" s="44" t="str">
        <f>IFERROR(IF(SEARCH("q",A40)&gt;0,CHAR(34)&amp;"with_q"&amp;CHAR(34)&amp;",",""),"")</f>
        <v/>
      </c>
      <c r="DH40" s="44" t="str">
        <f>IFERROR(IF(SEARCH("v",A40)&gt;0,CHAR(34)&amp;"with_v"&amp;CHAR(34)&amp;",",""),"")</f>
        <v/>
      </c>
      <c r="DI40" s="44" t="str">
        <f>IFERROR(IF(SEARCH("w",A40)&gt;0,CHAR(34)&amp;"with_w"&amp;CHAR(34)&amp;",",""),"")</f>
        <v/>
      </c>
      <c r="DJ40" s="44" t="str">
        <f>IFERROR(IF(SEARCH("y",A40)&gt;0,CHAR(34)&amp;"with_y"&amp;CHAR(34)&amp;",",""),"")</f>
        <v/>
      </c>
      <c r="DK40" s="44" t="str">
        <f>IFERROR(IF(SEARCH("z",A40)&gt;0,CHAR(34)&amp;"with_z"&amp;CHAR(34)&amp;",",""),"")</f>
        <v/>
      </c>
      <c r="DL40" s="44" t="str">
        <f>IF(CG40=2, CHAR(34) &amp; _xlfn.TEXTJOIN("", TRUE, _xlfn._xlws.SORT(HP40:HX40)) &amp; CHAR(34) &amp; ",", "")</f>
        <v/>
      </c>
      <c r="DM40" s="44" t="str" cm="1">
        <f t="array" ref="DM40">IF(CG40=3,CHAR(34) &amp; _xlfn.TEXTJOIN("", TRUE, RIGHT(HP40:HX40, 2)) &amp; CHAR(34) &amp; ",", "")</f>
        <v>"LUREHI",</v>
      </c>
      <c r="DN40" s="44" t="str">
        <f>IF(AND(ISNUMBER(SEARCH("18", O40)), ISERROR(SEARCH("1918", O40)), ISERROR(SEARCH("2018", O40))), CHAR(34) &amp; "year18" &amp; CHAR(34) &amp; ",", "")</f>
        <v>"year18",</v>
      </c>
      <c r="DO40" s="44" t="str">
        <f>IF(AND(ISNUMBER(SEARCH("19", O40)), ISERROR(SEARCH("1819", O40)),  ISERROR(SEARCH("1219", O40)),ISERROR(SEARCH("1119", O40)),ISERROR(SEARCH("1190", O40)),ISERROR(SEARCH("2019", O40))), CHAR(34) &amp; "year19" &amp; CHAR(34) &amp; ",", "")</f>
        <v/>
      </c>
      <c r="DP40" s="5" t="str">
        <f>IF(AND(ISNUMBER(SEARCH("20", O40)), ISERROR(SEARCH("1920", O40))), CHAR(34)&amp;"year00"&amp;CHAR(34)&amp;",", "")</f>
        <v/>
      </c>
      <c r="DQ40" s="5" t="str">
        <f>IF(CC40="y",CHAR(34)&amp;"soviet"&amp;CHAR(34)&amp;",","")</f>
        <v/>
      </c>
      <c r="DR40" s="5" t="str">
        <f>IF(BY40="y",CHAR(34)&amp;"dgband"&amp;CHAR(34)&amp;",","")</f>
        <v>"dgband",</v>
      </c>
      <c r="DS40" s="5" t="str">
        <f>IF(W40="y",IF(AND(V40="n",BY40&lt;&gt;"y"),CHAR(34)&amp;"allver"&amp;CHAR(34)&amp;",",""),"")</f>
        <v/>
      </c>
      <c r="DT40" s="5" t="str">
        <f>IF(V40="y",IF(AND(W40="n",BY40&lt;&gt;"y"),CHAR(34)&amp;"allhor"&amp;CHAR(34)&amp;",",""),"")</f>
        <v/>
      </c>
      <c r="DU40" s="5" t="str">
        <f>IF(BY40="y",IF(AND(W40="n",V40="n"),CHAR(34)&amp;"alldia"&amp;CHAR(34)&amp;",",""),"")</f>
        <v>"alldia",</v>
      </c>
      <c r="DV40" s="44" t="str">
        <f>IF(IA40&lt;&gt;"",(IF(IA40="y",CHAR(34)&amp;"largec"&amp;CHAR(34)&amp;",",CHAR(34)&amp;"smallc"&amp;CHAR(34)&amp;",")),"")</f>
        <v/>
      </c>
      <c r="DW40" s="44" t="str">
        <f>IF(CL40="y",CHAR(34)&amp;CL$1&amp;CHAR(34)&amp;",","")</f>
        <v/>
      </c>
      <c r="DX40" s="44" t="str">
        <f>IF(CM40="y",CHAR(34)&amp;CM$1&amp;CHAR(34)&amp;",","")</f>
        <v/>
      </c>
      <c r="DY40" s="44" t="str">
        <f>IF(CN40="y",CHAR(34)&amp;CN$1&amp;CHAR(34)&amp;",","")</f>
        <v>"3Bands",</v>
      </c>
      <c r="DZ40" s="44" t="str">
        <f>IF(CO40="y",CHAR(34)&amp;CO$1&amp;CHAR(34)&amp;",","")</f>
        <v/>
      </c>
      <c r="EA40" s="44" t="str">
        <f>IF(T40="y",CHAR(34)&amp;T$1&amp;CHAR(34)&amp;",","")</f>
        <v>"Diagon",</v>
      </c>
      <c r="EB40" s="44" t="str">
        <f>IF(U40="y",CHAR(34)&amp;U$1&amp;CHAR(34)&amp;",","")</f>
        <v/>
      </c>
      <c r="EC40" s="44" t="str">
        <f>IF(V40="y",CHAR(34)&amp;V$1&amp;CHAR(34)&amp;",","")</f>
        <v/>
      </c>
      <c r="ED40" s="44" t="str">
        <f>IF(W40="y",CHAR(34)&amp;W$1&amp;CHAR(34)&amp;",","")</f>
        <v/>
      </c>
      <c r="EE40" s="44" t="str">
        <f>IF(X40="y",CHAR(34)&amp;X$1&amp;CHAR(34)&amp;",","")</f>
        <v>"Circle",</v>
      </c>
      <c r="EF40" s="44" t="str">
        <f>IF(AND(Y40&lt;&gt;"n",Y40&lt;&gt;""),CHAR(34)&amp;Y$1&amp;CHAR(34)&amp;",","")</f>
        <v/>
      </c>
      <c r="EG40" s="44" t="str">
        <f>IF(Z40="y",CHAR(34)&amp;Z$1&amp;CHAR(34)&amp;",","")</f>
        <v/>
      </c>
      <c r="EH40" s="44" t="str">
        <f>IF(AA40="y",CHAR(34)&amp;AA$1&amp;CHAR(34)&amp;",","")</f>
        <v>"Plants",</v>
      </c>
      <c r="EI40" s="44" t="str">
        <f>IF(AB40="y",CHAR(34)&amp;AB$1&amp;CHAR(34)&amp;",","")</f>
        <v>"Texted",</v>
      </c>
      <c r="EJ40" s="44" t="str">
        <f>IF(AC40="y",CHAR(34)&amp;AC$1&amp;CHAR(34)&amp;",","")</f>
        <v/>
      </c>
      <c r="EK40" s="44" t="str">
        <f>IF(AD40="y",CHAR(34)&amp;AD$1&amp;CHAR(34)&amp;",","")</f>
        <v/>
      </c>
      <c r="EL40" s="44" t="str">
        <f>IF(AE40="y",CHAR(34)&amp;AE$1&amp;CHAR(34)&amp;",","")</f>
        <v/>
      </c>
      <c r="EM40" s="44" t="str">
        <f>IF(AF40="y",CHAR(34)&amp;AF$1&amp;CHAR(34)&amp;",","")</f>
        <v/>
      </c>
      <c r="EN40" s="44" t="str">
        <f>IF(AG40="y",CHAR(34)&amp;AG$1&amp;CHAR(34)&amp;",","")</f>
        <v>"Unequa",</v>
      </c>
      <c r="EO40" s="44" t="str">
        <f>IF(AH40="y",CHAR(34)&amp;AH$1&amp;CHAR(34)&amp;",","")</f>
        <v>"Center",</v>
      </c>
      <c r="EP40" s="44" t="str">
        <f>IF(AI40="y",CHAR(34)&amp;AI$1&amp;CHAR(34)&amp;",","")</f>
        <v/>
      </c>
      <c r="EQ40" s="44" t="str">
        <f>IF(AJ40="y",CHAR(34)&amp;AJ$1&amp;CHAR(34)&amp;",","")</f>
        <v/>
      </c>
      <c r="ER40" s="44" t="str">
        <f>IF(AK40="y",CHAR(34)&amp;AK$1&amp;CHAR(34)&amp;",","")</f>
        <v/>
      </c>
      <c r="ES40" s="44" t="str">
        <f>IF(AL40="y",CHAR(34)&amp;AL$1&amp;CHAR(34)&amp;",","")</f>
        <v/>
      </c>
      <c r="ET40" s="44" t="str">
        <f>IF(AM40="y",CHAR(34)&amp;AM$1&amp;CHAR(34)&amp;",","")</f>
        <v/>
      </c>
      <c r="EU40" s="44" t="str">
        <f>IF(AN40="y",CHAR(34)&amp;AN$1&amp;CHAR(34)&amp;",","")</f>
        <v/>
      </c>
      <c r="EV40" s="44" t="str">
        <f>IF(AO40="y",CHAR(34)&amp;AO$1&amp;CHAR(34)&amp;",","")</f>
        <v/>
      </c>
      <c r="EW40" s="44" t="str">
        <f>IF(AP40="y",CHAR(34)&amp;AP$1&amp;CHAR(34)&amp;",","")</f>
        <v/>
      </c>
      <c r="EX40" s="44" t="str">
        <f>IF(AQ40="y",CHAR(34)&amp;AQ$1&amp;CHAR(34)&amp;",","")</f>
        <v/>
      </c>
      <c r="EY40" s="44" t="str">
        <f>IF(AR40="y",CHAR(34)&amp;AR$1&amp;CHAR(34)&amp;",","")</f>
        <v/>
      </c>
      <c r="EZ40" s="44" t="str">
        <f>IF(AS40="y",CHAR(34)&amp;AS$1&amp;CHAR(34)&amp;",","")</f>
        <v/>
      </c>
      <c r="FA40" s="44" t="str">
        <f>IF(AT40&gt;0,CHAR(34)&amp;"sta"&amp;AZ40&amp;CHAR(34)&amp;",","")</f>
        <v>"staWHI",</v>
      </c>
      <c r="FB40" s="44" t="str">
        <f>IF(AND(AT40&gt;0,BA40&lt;&gt;""),CHAR(34)&amp;"sta"&amp;BA40&amp;CHAR(34)&amp;",","")</f>
        <v/>
      </c>
      <c r="FC40" s="44" t="str">
        <f>IF(AND(AT40&gt;0,BB40&lt;&gt;""),CHAR(34)&amp;"sta"&amp;BB40&amp;CHAR(34)&amp;",","")</f>
        <v/>
      </c>
      <c r="FD40" s="44" t="str">
        <f>IF(BV40="n",CHAR(34)&amp;"tcWHYE"&amp;CHAR(34)&amp;",",IF(BV40="y",CHAR(34)&amp;FD$1&amp;CHAR(34)&amp;",",""))</f>
        <v/>
      </c>
      <c r="FE40" s="44" t="str">
        <f>IF(COUNTIF(BL40:BT40,"BLU")=0,CHAR(34)&amp;"NO_BLU"&amp;CHAR(34)&amp;",", "")</f>
        <v/>
      </c>
      <c r="FF40" s="44" t="str">
        <f>IF(COUNTIF(BL40:BT40,"WHI")=0,CHAR(34)&amp;"NO_WHI"&amp;CHAR(34)&amp;",", "")</f>
        <v/>
      </c>
      <c r="FG40" s="44" t="str">
        <f>IF(COUNTIF(BL40:BT40,"RED")=0,CHAR(34)&amp;"NO_RED"&amp;CHAR(34)&amp;",", "")</f>
        <v>"NO_RED",</v>
      </c>
      <c r="FH40" s="44" t="str">
        <f>IF(COUNTIF(BL40:BS40,"GRE")=0,CHAR(34)&amp;"NO_GRE"&amp;CHAR(34)&amp;",", "")</f>
        <v/>
      </c>
      <c r="FI40" s="44" t="str">
        <f>IF(COUNTIF(BL40:BT40,"YEL")=0,CHAR(34)&amp;"NO_YEL"&amp;CHAR(34)&amp;",", "")</f>
        <v>"NO_YEL",</v>
      </c>
      <c r="FJ40" s="44" t="str">
        <f>IF(COUNTIF(BL40:BT40,"BLA")=0,CHAR(34)&amp;"NO_BLA"&amp;CHAR(34)&amp;",", "")</f>
        <v>"NO_BLA",</v>
      </c>
      <c r="FK40" s="44" t="str">
        <f>IF(AND(FH40&lt;&gt;"",FF40&lt;&gt;""),CHAR(34)&amp;"WHGRNO"&amp;CHAR(34)&amp;",","")</f>
        <v/>
      </c>
      <c r="FL40" s="44" t="str">
        <f>IF(AND(FI40&lt;&gt;"",FF40&lt;&gt;""),CHAR(34)&amp;"WHYENO"&amp;CHAR(34)&amp;",","")</f>
        <v/>
      </c>
      <c r="FM40" s="44" t="str">
        <f>IF(AND(FJ40&lt;&gt;"",FF40&lt;&gt;""),CHAR(34)&amp;"BAWHNO"&amp;CHAR(34)&amp;",","")</f>
        <v/>
      </c>
      <c r="FN40" s="44" t="str">
        <f>IF(AND(FE40&lt;&gt;"",FF40&lt;&gt;""),CHAR(34)&amp;"BLWHNO"&amp;CHAR(34)&amp;",","")</f>
        <v/>
      </c>
      <c r="FO40" s="44" t="str">
        <f>IF(AND(FE40&lt;&gt;"",FG40&lt;&gt;""),CHAR(34)&amp;"BLRENO"&amp;CHAR(34)&amp;",","")</f>
        <v/>
      </c>
      <c r="FP40" s="44" t="str">
        <f>IF(AND(FF40&lt;&gt;"",FF40&lt;&gt;""),CHAR(34)&amp;"WHRENO"&amp;CHAR(34)&amp;",","")</f>
        <v/>
      </c>
      <c r="FQ40" s="44" t="str">
        <f>IF(LEN(BF40)=3,CHAR(34)&amp;"001"&amp;BF40&amp;CHAR(34)&amp;",","")</f>
        <v>"001GRE",</v>
      </c>
      <c r="FR40" s="44" t="str">
        <f>IF(LEN(BG40)=3,CHAR(34)&amp;"002"&amp;BG40&amp;CHAR(34)&amp;",","")</f>
        <v>"002WHI",</v>
      </c>
      <c r="FS40" s="44" t="str">
        <f>IF(LEN(BH40)=3,CHAR(34)&amp;"003"&amp;BH40&amp;CHAR(34)&amp;",","")</f>
        <v>"003GRE",</v>
      </c>
      <c r="FT40" s="44" t="str">
        <f>CHAR(34)&amp;"myr"&amp;BD40&amp;CHAR(34)&amp;","</f>
        <v>"myrGRE",</v>
      </c>
      <c r="FU40" s="44" t="str">
        <f>IF(AY40="y",CHAR(34)&amp;"island"&amp;CHAR(34)&amp;",","")</f>
        <v/>
      </c>
      <c r="FV40" s="44" t="str">
        <f>IF(BZ40="y",CHAR(34)&amp;"landlo"&amp;CHAR(34)&amp;",","")</f>
        <v/>
      </c>
      <c r="FW40" s="44" t="str">
        <f>IF(CA40="y",CHAR(34)&amp;"eunion"&amp;CHAR(34)&amp;",","")</f>
        <v/>
      </c>
      <c r="FX40" s="44" t="str">
        <f>SUBSTITUTE(IFERROR(SEARCH("[",A40),IFERROR(IF(AND(CA40&lt;&gt;"y",SEARCH("Europe",R40)&gt;0),CHAR(34)&amp;"noeuni"&amp;CHAR(34)&amp;",",""),"")),"1","")</f>
        <v/>
      </c>
      <c r="FY40" s="44" t="str">
        <f>IFERROR(IF(SEARCH("Arabic",CB40)&gt;0,CHAR(34)&amp;"arabic"&amp;CHAR(34)&amp;",",""),"")</f>
        <v/>
      </c>
      <c r="FZ40" s="44" t="str">
        <f>IFERROR(IF(SEARCH("English",CB40)&gt;0,CHAR(34)&amp;"englis"&amp;CHAR(34)&amp;",",""),"")</f>
        <v/>
      </c>
      <c r="GA40" s="44" t="str">
        <f>IFERROR(IF(SEARCH("French",CB40)&gt;0,CHAR(34)&amp;"french"&amp;CHAR(34)&amp;",",""),"")</f>
        <v/>
      </c>
      <c r="GB40" s="44" t="str">
        <f>IFERROR(IF(SEARCH("Spanish",CB40)&gt;0,CHAR(34)&amp;"spanis"&amp;CHAR(34)&amp;",",""),"")</f>
        <v/>
      </c>
      <c r="GC40" s="44" t="str">
        <f>IFERROR(IF(SEARCH("Portuguese",CB40)&gt;0,CHAR(34)&amp;"portug"&amp;CHAR(34)&amp;",",""),"")</f>
        <v/>
      </c>
      <c r="GD40" s="44" t="str">
        <f>IFERROR(IF(SEARCH("German",CB40)&gt;0,CHAR(34)&amp;"german"&amp;CHAR(34)&amp;",",""),"")</f>
        <v/>
      </c>
      <c r="GE40" s="44" t="str">
        <f>IFERROR(IF(SEARCH("Dutch",CB40)&gt;0,CHAR(34)&amp;"dutchs"&amp;CHAR(34)&amp;",",""),"")</f>
        <v/>
      </c>
      <c r="GF40" s="44" t="str">
        <f>IFERROR(IF(SEARCH("Historical",AU40)&gt;0,CHAR(34)&amp;"histor"&amp;CHAR(34)&amp;",",""),"")</f>
        <v/>
      </c>
      <c r="GG40" s="44" t="str">
        <f>IF(BU40="y",CHAR(34)&amp;"unjack"&amp;CHAR(34)&amp;",","")</f>
        <v/>
      </c>
      <c r="GH40" s="44" t="str">
        <f>IF(CD40=1,CHAR(34)&amp;"southc"&amp;CHAR(34)&amp;",","")</f>
        <v>"southc",</v>
      </c>
      <c r="GI40" s="44" t="str">
        <f>IF(CE40=1,CHAR(34)&amp;"hasmap"&amp;CHAR(34)&amp;",","")</f>
        <v/>
      </c>
      <c r="GJ40" s="44" t="str">
        <f>IF(CP40="y",CHAR(34)&amp;CP$1&amp;CHAR(34)&amp;",","")</f>
        <v/>
      </c>
      <c r="GK40" s="44" t="str">
        <f>IF(GJ40="",CHAR(34)&amp;"HasSta"&amp;CHAR(34)&amp;",","")</f>
        <v>"HasSta",</v>
      </c>
      <c r="GL40" s="44" t="str">
        <f>IF(CQ40="y",CHAR(34)&amp;CQ$1&amp;CHAR(34)&amp;",","")</f>
        <v/>
      </c>
      <c r="GM40" s="44" t="str">
        <f>IF(CR40="y",CHAR(34)&amp;CR$1&amp;CHAR(34)&amp;",","")</f>
        <v/>
      </c>
      <c r="GN40" s="44" t="str">
        <f>IF(CS40="y",CHAR(34)&amp;CS$1&amp;CHAR(34)&amp;",","")</f>
        <v>"3+Star",</v>
      </c>
      <c r="GP40" s="44" t="str">
        <f>CHAR(34)&amp;AU40&amp;CHAR(34)</f>
        <v>"State"</v>
      </c>
      <c r="GS40" s="44" t="str">
        <f>SUBSTITUTE("["&amp;_xlfn.CONCAT(CW40:GN40)&amp;"]",",]","]")</f>
        <v>["3Color","lets06","startP","LUREHI","year18","dgband","alldia","3Bands","Diagon","Circle","Plants","Texted","Unequa","Center","staWHI","NO_RED","NO_YEL","NO_BLA","001GRE","002WHI","003GRE","myrGRE","southc","HasSta","3+Star"]</v>
      </c>
      <c r="GT40" s="44" t="str">
        <f>IF(BL40&lt;&gt;"",CHAR(34)&amp;"cl_"&amp;BL40&amp;CHAR(34)&amp;",","")</f>
        <v>"cl_GRE",</v>
      </c>
      <c r="GU40" s="44" t="str">
        <f>IF(BM40&lt;&gt;"",CHAR(34)&amp;"cl_"&amp;BM40&amp;CHAR(34)&amp;",","")</f>
        <v>"cl_WHI",</v>
      </c>
      <c r="GV40" s="44" t="str">
        <f>IF(BN40&lt;&gt;"",CHAR(34)&amp;"cl_"&amp;BN40&amp;CHAR(34)&amp;",","")</f>
        <v>"cl_BLU",</v>
      </c>
      <c r="GW40" s="44" t="str">
        <f>IF(BO40&lt;&gt;"",CHAR(34)&amp;"cl_"&amp;BO40&amp;CHAR(34)&amp;",","")</f>
        <v/>
      </c>
      <c r="GX40" s="44" t="str">
        <f>IF(BP40&lt;&gt;"",CHAR(34)&amp;"cl_"&amp;BP40&amp;CHAR(34)&amp;",","")</f>
        <v/>
      </c>
      <c r="GY40" s="44" t="str">
        <f>IF(BQ40&lt;&gt;"",CHAR(34)&amp;"cl_"&amp;BQ40&amp;CHAR(34)&amp;",","")</f>
        <v/>
      </c>
      <c r="GZ40" s="44" t="str">
        <f>IF(BR40&lt;&gt;"",CHAR(34)&amp;"cl_"&amp;BR40&amp;CHAR(34)&amp;",","")</f>
        <v/>
      </c>
      <c r="HA40" s="44" t="str">
        <f>IF(BS40&lt;&gt;"",CHAR(34)&amp;"cl_"&amp;BS40&amp;CHAR(34)&amp;",","")</f>
        <v/>
      </c>
      <c r="HB40" s="44" t="str">
        <f>IF(BT40&lt;&gt;"",CHAR(34)&amp;"cl_"&amp;BT40&amp;CHAR(34)&amp;",","")</f>
        <v/>
      </c>
      <c r="HC40" s="44" t="str">
        <f>SUBSTITUTE("["&amp;_xlfn.CONCAT(GT40:HB40)&amp;"]",",]","]")</f>
        <v>["cl_GRE","cl_WHI","cl_BLU"]</v>
      </c>
      <c r="HE40" s="64"/>
      <c r="HF40" s="65" t="str">
        <f>"{couname:"&amp;CT40&amp;(IF(HK40&lt;&gt;"",",subtype:"&amp;CHAR(34)&amp;HK40&amp;CHAR(34),""))&amp;",year:"&amp;HJ40&amp;",region:"&amp;CU40&amp;",Colors:"&amp;HC40&amp;",Items:"&amp;GS40&amp;",Flag:"&amp;CV40&amp;",HDFlag:"&amp;CHAR(34)&amp;E40&amp;CHAR(34)&amp;",type:"&amp;GP40&amp;", describe: "&amp;HH40&amp;", isnew:"&amp;CHAR(34)&amp;F40&amp;CHAR(34)&amp;", links: "&amp;HL40&amp;"},"</f>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links: "https://en.wikipedia.org/wiki/Flag_of_Paraná_(state)"},</v>
      </c>
      <c r="HG40" s="66" t="str">
        <f>"{couname:"&amp;CT40&amp;(IF(HK40&lt;&gt;"",",subtype:"&amp;CHAR(34)&amp;HK40&amp;CHAR(34),""))&amp;",year:"&amp;HJ40&amp;",region:"&amp;CU40&amp;",Colors:"&amp;HC40&amp;",Items:"&amp;GS40&amp;",Flag:"&amp;CV40&amp;",HDFlag:"&amp;CHAR(34)&amp;E40&amp;CHAR(34)&amp;",type:"&amp;GP40&amp;", describe: "&amp;HI40&amp;", links: "&amp;HL40&amp;"},"</f>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links: "https://en.wikipedia.org/wiki/Flag_of_Paraná_(state)"},</v>
      </c>
      <c r="HH40" s="44" t="str">
        <f>IF(P40&lt;&gt;"",CHAR(34)&amp;"\n"&amp;P40&amp;CHAR(34),CHAR(34)&amp;CHAR(34))</f>
        <v>"\nIt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v>
      </c>
      <c r="HI40" s="44" t="str">
        <f>IF(J40=0,CHAR(34)&amp;CHAR(34),HH40)</f>
        <v>"\nIt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v>
      </c>
      <c r="HJ40" s="44" t="str">
        <f>CHAR(34)&amp;O40&amp;CHAR(34)</f>
        <v>"1892 "</v>
      </c>
      <c r="HL40" s="44" t="str">
        <f>CHAR(34)&amp;I40&amp;CHAR(34)</f>
        <v>"https://en.wikipedia.org/wiki/Flag_of_Paraná_(state)"</v>
      </c>
      <c r="HM40" s="65" t="str">
        <f>"{"&amp;CHAR(34)&amp;"couname"&amp;CHAR(34)&amp;":"&amp;CT40&amp;(IF(H40&lt;&gt;"",","&amp;CHAR(34)&amp;"subtype"&amp;CHAR(34)&amp;":"&amp;CHAR(34)&amp;H40&amp;CHAR(34),""))&amp;","&amp;CHAR(34)&amp;"year"&amp;CHAR(34)&amp;":"&amp;HJ40&amp;","&amp;CHAR(34)&amp;"region"&amp;CHAR(34)&amp;":"&amp;CU40&amp;","&amp;CHAR(34)&amp;"Colors"&amp;CHAR(34)&amp;":"&amp;HC40&amp;","&amp;CHAR(34)&amp;"Items"&amp;CHAR(34)&amp;":"&amp;GS40&amp;","&amp;CHAR(34)&amp;"Flag"&amp;CHAR(34)&amp;":"&amp;CV40&amp;","&amp;CHAR(34)&amp;"HDFlag"&amp;CHAR(34)&amp;":"&amp;CHAR(34)&amp;E40&amp;CHAR(34)&amp;","&amp;CHAR(34)&amp;"type"&amp;CHAR(34)&amp;":"&amp;GP40&amp;", "&amp;CHAR(34)&amp;"describe"&amp;CHAR(34)&amp;": "&amp;HH40&amp;", "&amp;CHAR(34)&amp;"isnew"&amp;CHAR(34)&amp;": "&amp;CHAR(34)&amp;F40&amp;CHAR(34)&amp;", "&amp;CHAR(34)&amp;"links"&amp;CHAR(34)&amp;": "&amp;HL40&amp;"},"</f>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 "links": "https://en.wikipedia.org/wiki/Flag_of_Paraná_(state)"},</v>
      </c>
      <c r="HN40" s="67" t="str">
        <f>"{"&amp;CHAR(34)&amp;"couname"&amp;CHAR(34)&amp;":"&amp;CT40&amp;(IF(H40&lt;&gt;"",","&amp;CHAR(34)&amp;"subtype"&amp;CHAR(34)&amp;":"&amp;CHAR(34)&amp;H40&amp;CHAR(34),""))&amp;","&amp;CHAR(34)&amp;"year"&amp;CHAR(34)&amp;":"&amp;HJ40&amp;","&amp;CHAR(34)&amp;"region"&amp;CHAR(34)&amp;":"&amp;CU40&amp;","&amp;CHAR(34)&amp;"Colors"&amp;CHAR(34)&amp;":"&amp;HC40&amp;","&amp;CHAR(34)&amp;"Items"&amp;CHAR(34)&amp;":"&amp;GS40&amp;","&amp;CHAR(34)&amp;"Flag"&amp;CHAR(34)&amp;":"&amp;CV40&amp;","&amp;CHAR(34)&amp;"HDFlag"&amp;CHAR(34)&amp;":"&amp;CHAR(34)&amp;E40&amp;CHAR(34)&amp;","&amp;CHAR(34)&amp;"type"&amp;CHAR(34)&amp;":"&amp;GP40&amp;", "&amp;CHAR(34)&amp;"describe"&amp;CHAR(34)&amp;": "&amp;HI40&amp;", "&amp;CHAR(34)&amp;"isnew"&amp;CHAR(34)&amp;": "&amp;CHAR(34)&amp;F40&amp;CHAR(34)&amp;", "&amp;CHAR(34)&amp;"links"&amp;CHAR(34)&amp;": "&amp;HL40&amp;"},"</f>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 "links": "https://en.wikipedia.org/wiki/Flag_of_Paraná_(state)"},</v>
      </c>
      <c r="HO40" s="71"/>
      <c r="HP40" s="44" t="str" cm="1">
        <f t="array" ref="HP40">IF(_xlfn.TEXTJOIN(", ", TRUE, IF(ISNUMBER(SEARCH("BLA", BL40:BT40)), COLUMN(BL40:BT40) - COLUMN(BL40) + 1, ""))&lt;&gt;"","BLA","")</f>
        <v/>
      </c>
      <c r="HQ40" s="44" t="str" cm="1">
        <f t="array" ref="HQ40">IF(_xlfn.TEXTJOIN(", ", TRUE, IF(ISNUMBER(SEARCH("BLU", BL40:BT40)), COLUMN(BL40:BT40) - COLUMN(BL40) + 1, ""))&lt;&gt;"","BLU","")</f>
        <v>BLU</v>
      </c>
      <c r="HR40" s="44" t="str" cm="1">
        <f t="array" ref="HR40">IF(_xlfn.TEXTJOIN(", ", TRUE, IF(ISNUMBER(SEARCH("GRE", BL40:BT40)), COLUMN(BL40:BT40) - COLUMN(BL40) + 1, ""))&lt;&gt;"","GRE","")</f>
        <v>GRE</v>
      </c>
      <c r="HS40" s="44" t="str" cm="1">
        <f t="array" ref="HS40">IF(_xlfn.TEXTJOIN(", ", TRUE, IF(ISNUMBER(SEARCH("RED", BL40:BT40)), COLUMN(BL40:BT40) - COLUMN(BL40) + 1, ""))&lt;&gt;"","RED","")</f>
        <v/>
      </c>
      <c r="HT40" s="44" t="str" cm="1">
        <f t="array" ref="HT40">IF(_xlfn.TEXTJOIN(", ", TRUE, IF(ISNUMBER(SEARCH("YEL", BL40:BT40)), COLUMN(BL40:BT40) - COLUMN(BL40) + 1, ""))&lt;&gt;"","YEL","")</f>
        <v/>
      </c>
      <c r="HU40" s="44" t="str" cm="1">
        <f t="array" ref="HU40">IF(_xlfn.TEXTJOIN(", ", TRUE, IF(ISNUMBER(SEARCH("ORA", BL40:BT40)), COLUMN(BL40:BT40) - COLUMN(BL40) + 1, ""))&lt;&gt;"","ORA","")</f>
        <v/>
      </c>
      <c r="HV40" s="44" t="str" cm="1">
        <f t="array" ref="HV40">IF(_xlfn.TEXTJOIN(", ", TRUE, IF(ISNUMBER(SEARCH("BRO", BL40:BT40)), COLUMN(BL40:BT40) - COLUMN(BL40) + 1, ""))&lt;&gt;"","BRO","")</f>
        <v/>
      </c>
      <c r="HW40" s="44" t="str" cm="1">
        <f t="array" ref="HW40">IF(_xlfn.TEXTJOIN(", ", TRUE, IF(ISNUMBER(SEARCH("PUR", BL40:BT40)), COLUMN(BL40:BT40) - COLUMN(BL40) + 1, ""))&lt;&gt;"","PUR","")</f>
        <v/>
      </c>
      <c r="HX40" s="44" t="str" cm="1">
        <f t="array" ref="HX40">IF(_xlfn.TEXTJOIN(", ", TRUE, IF(ISNUMBER(SEARCH("WHI", BL40:BT40)), COLUMN(BL40:BT40) - COLUMN(BL40) + 1, ""))&lt;&gt;"","WHI","")</f>
        <v>WHI</v>
      </c>
      <c r="HY40" s="72"/>
      <c r="HZ40" s="72"/>
      <c r="IA40" s="5"/>
      <c r="IB40" s="5"/>
      <c r="IC40" s="68"/>
      <c r="ID40" s="68"/>
      <c r="IE40" s="68"/>
      <c r="IF40" s="68"/>
      <c r="IG40" s="68"/>
      <c r="IH40" s="68"/>
      <c r="II40" s="68"/>
      <c r="IJ40" s="68"/>
      <c r="IK40" s="68"/>
      <c r="IL40" s="44">
        <f>SUM(IC40:IK40)</f>
        <v>0</v>
      </c>
      <c r="IM40" s="42">
        <f>COUNTIF(IC40:IK40,"&gt;0")-CG40</f>
        <v>-3</v>
      </c>
      <c r="IN40" s="69" t="str">
        <f>"http://mkweb.bcgsc.ca/color-summarizer/?url="&amp;D40&amp;"&amp;precision=low&amp;num_clusters="&amp;CG40&amp;"&amp;text=1"</f>
        <v>http://mkweb.bcgsc.ca/color-summarizer/?url=https://upload.wikimedia.org/wikipedia/commons/thumb/9/93/Bandeira_do_Paran%C3%A1.svg/640px-Bandeira_do_Paran%C3%A1.svg.png&amp;precision=low&amp;num_clusters=3&amp;text=1</v>
      </c>
      <c r="IO40" s="44" t="str">
        <f>IF(HP40&lt;&gt;"",CHAR(34)&amp;"black"&amp;CHAR(34),"")</f>
        <v/>
      </c>
      <c r="IP40" s="44" t="str">
        <f>IF(HQ40&lt;&gt;"",CHAR(34)&amp;"blue"&amp;CHAR(34),"")</f>
        <v>"blue"</v>
      </c>
      <c r="IQ40" s="44" t="str">
        <f>IF(HR40&lt;&gt;"",CHAR(34)&amp;"green"&amp;CHAR(34),"")</f>
        <v>"green"</v>
      </c>
      <c r="IR40" s="44" t="str">
        <f>IF(HS40&lt;&gt;"",CHAR(34)&amp;"red"&amp;CHAR(34),"")</f>
        <v/>
      </c>
      <c r="IS40" s="44" t="str">
        <f>IF(HT40&lt;&gt;"",CHAR(34)&amp;"yellow"&amp;CHAR(34),"")</f>
        <v/>
      </c>
      <c r="IT40" s="44" t="str">
        <f>IF(HU40&lt;&gt;"",CHAR(34)&amp;"orange"&amp;CHAR(34),"")</f>
        <v/>
      </c>
      <c r="IU40" s="44" t="str">
        <f>IF(HV40&lt;&gt;"",CHAR(34)&amp;"brown"&amp;CHAR(34),"")</f>
        <v/>
      </c>
      <c r="IV40" s="44" t="str">
        <f>IF(HW40&lt;&gt;"",CHAR(34)&amp;"purple"&amp;CHAR(34),"")</f>
        <v/>
      </c>
      <c r="IW40" s="44" t="str">
        <f>IF(HX40&lt;&gt;"",CHAR(34)&amp;"white"&amp;CHAR(34),"")</f>
        <v>"white"</v>
      </c>
      <c r="IX40" s="44" t="str">
        <f>"{"&amp;CHAR(34)&amp;"url"&amp;CHAR(34)&amp;":"&amp;CHAR(34)&amp;IN40&amp;CHAR(34)&amp;","&amp;CHAR(34)&amp;"name"&amp;CHAR(34)&amp;":"&amp;CHAR(34)&amp;A40&amp;CHAR(34)&amp;"},"</f>
        <v>{"url":"http://mkweb.bcgsc.ca/color-summarizer/?url=https://upload.wikimedia.org/wikipedia/commons/thumb/9/93/Bandeira_do_Paran%C3%A1.svg/640px-Bandeira_do_Paran%C3%A1.svg.png&amp;precision=low&amp;num_clusters=3&amp;text=1","name":"[BRA] Paraná"},</v>
      </c>
      <c r="IY40" s="44">
        <v>342</v>
      </c>
    </row>
    <row r="41" spans="1:259" s="44" customFormat="1" ht="38.4" customHeight="1" thickBot="1" x14ac:dyDescent="0.35">
      <c r="A41" s="38" t="s">
        <v>401</v>
      </c>
      <c r="B41" s="83"/>
      <c r="C41" s="39">
        <v>2</v>
      </c>
      <c r="D41" s="70" t="s">
        <v>402</v>
      </c>
      <c r="E41" s="40" t="s">
        <v>403</v>
      </c>
      <c r="F41" s="41" t="s">
        <v>163</v>
      </c>
      <c r="G41" s="42">
        <f>COUNTIF($A$1:$A$8405,A41)</f>
        <v>1</v>
      </c>
      <c r="H41" s="43"/>
      <c r="I41" s="59" t="s">
        <v>404</v>
      </c>
      <c r="J41" s="44" t="str">
        <f>""</f>
        <v/>
      </c>
      <c r="K41" s="45"/>
      <c r="L41" s="46"/>
      <c r="M41" s="46"/>
      <c r="N41" s="47"/>
      <c r="O41" s="74" t="s">
        <v>263</v>
      </c>
      <c r="P41" s="48" t="s">
        <v>405</v>
      </c>
      <c r="Q41" s="73">
        <v>1</v>
      </c>
      <c r="R41" s="49" t="s">
        <v>177</v>
      </c>
      <c r="S41" s="50">
        <v>2</v>
      </c>
      <c r="T41" s="51" t="s">
        <v>164</v>
      </c>
      <c r="U41" s="52" t="s">
        <v>165</v>
      </c>
      <c r="V41" s="52" t="s">
        <v>165</v>
      </c>
      <c r="W41" s="52" t="s">
        <v>164</v>
      </c>
      <c r="X41" s="52" t="s">
        <v>165</v>
      </c>
      <c r="Y41" s="52" t="s">
        <v>164</v>
      </c>
      <c r="Z41" s="52" t="s">
        <v>164</v>
      </c>
      <c r="AA41" s="52" t="s">
        <v>164</v>
      </c>
      <c r="AB41" s="52" t="s">
        <v>164</v>
      </c>
      <c r="AC41" s="52" t="s">
        <v>164</v>
      </c>
      <c r="AD41" s="52" t="s">
        <v>165</v>
      </c>
      <c r="AE41" s="52" t="s">
        <v>164</v>
      </c>
      <c r="AF41" s="53" t="s">
        <v>164</v>
      </c>
      <c r="AG41" s="53" t="s">
        <v>164</v>
      </c>
      <c r="AH41" s="53" t="s">
        <v>164</v>
      </c>
      <c r="AI41" s="53" t="s">
        <v>164</v>
      </c>
      <c r="AJ41" s="53" t="s">
        <v>164</v>
      </c>
      <c r="AK41" s="53" t="s">
        <v>164</v>
      </c>
      <c r="AL41" s="53" t="s">
        <v>164</v>
      </c>
      <c r="AM41" s="53" t="s">
        <v>164</v>
      </c>
      <c r="AN41" s="53" t="s">
        <v>164</v>
      </c>
      <c r="AO41" s="53" t="s">
        <v>164</v>
      </c>
      <c r="AP41" s="53" t="s">
        <v>164</v>
      </c>
      <c r="AQ41" s="53" t="s">
        <v>164</v>
      </c>
      <c r="AR41" s="53" t="s">
        <v>164</v>
      </c>
      <c r="AS41" s="53" t="s">
        <v>164</v>
      </c>
      <c r="AT41" s="54">
        <v>1</v>
      </c>
      <c r="AU41" s="53" t="s">
        <v>308</v>
      </c>
      <c r="AV41" s="53" t="str">
        <f>IF(LEFT(A41,1)="[",LEFT(A41,5)&amp;AU41&amp;A41,"")</f>
        <v>[BRA]State[BRA] Pernambuco</v>
      </c>
      <c r="AW41" s="53" t="str">
        <f>C41&amp;A41</f>
        <v>2[BRA] Pernambuco</v>
      </c>
      <c r="AX41" s="55"/>
      <c r="AY41" s="55"/>
      <c r="AZ41" s="56" t="s">
        <v>155</v>
      </c>
      <c r="BA41" s="56"/>
      <c r="BB41" s="56"/>
      <c r="BC41" s="57"/>
      <c r="BD41" s="58" t="s">
        <v>152</v>
      </c>
      <c r="BE41" s="59"/>
      <c r="BF41" s="58" t="s">
        <v>152</v>
      </c>
      <c r="BG41" s="58"/>
      <c r="BH41" s="58" t="s">
        <v>159</v>
      </c>
      <c r="BI41" s="58"/>
      <c r="BJ41" s="58"/>
      <c r="BK41" s="59"/>
      <c r="BL41" s="58" t="s">
        <v>152</v>
      </c>
      <c r="BM41" s="58" t="s">
        <v>159</v>
      </c>
      <c r="BN41" s="58" t="s">
        <v>154</v>
      </c>
      <c r="BO41" s="58" t="s">
        <v>155</v>
      </c>
      <c r="BP41" s="58" t="s">
        <v>153</v>
      </c>
      <c r="BQ41" s="58"/>
      <c r="BR41" s="58"/>
      <c r="BS41" s="58"/>
      <c r="BT41" s="58"/>
      <c r="BU41" s="60"/>
      <c r="BV41" s="61"/>
      <c r="BW41" s="61">
        <v>0</v>
      </c>
      <c r="BX41" s="59"/>
      <c r="CB41" s="5"/>
      <c r="CC41" s="5"/>
      <c r="CD41" s="62">
        <v>0</v>
      </c>
      <c r="CE41" s="62">
        <v>0</v>
      </c>
      <c r="CF41" s="62" t="e">
        <f>COUNTIF([1]Sheet7!$B$2:'[1]Sheet7'!$B$100,Main!#REF!)</f>
        <v>#REF!</v>
      </c>
      <c r="CG41" s="75" cm="1">
        <f t="array" ref="CG41">SUMPRODUCT(--(LEN(TRIM(BL41:BT41))&gt;0))</f>
        <v>5</v>
      </c>
      <c r="CH41" s="53" t="str">
        <f>IF(CG41=2,"y","n")</f>
        <v>n</v>
      </c>
      <c r="CI41" s="53" t="str">
        <f>IF(CG41=3,"y","n")</f>
        <v>n</v>
      </c>
      <c r="CJ41" s="53" t="str">
        <f>IF(CG41=4,"y","n")</f>
        <v>n</v>
      </c>
      <c r="CK41" s="53" t="str">
        <f>IF(CG41&gt;4,"y","n")</f>
        <v>y</v>
      </c>
      <c r="CL41" s="53" t="str">
        <f>IF(S41=0,"y","n")</f>
        <v>n</v>
      </c>
      <c r="CM41" s="53" t="str">
        <f>IF(S41=2,"y","n")</f>
        <v>y</v>
      </c>
      <c r="CN41" s="53" t="str">
        <f>IF(S41=3,"y","n")</f>
        <v>n</v>
      </c>
      <c r="CO41" s="53" t="str">
        <f>IF(S41&gt;=4,"y","n")</f>
        <v>n</v>
      </c>
      <c r="CP41" s="53" t="str">
        <f>IF(AT41=0,"y","n")</f>
        <v>n</v>
      </c>
      <c r="CQ41" s="53" t="str">
        <f>IF(AT41=1,"y","n")</f>
        <v>y</v>
      </c>
      <c r="CR41" s="53" t="str">
        <f>IF(AT41=2,"y","n")</f>
        <v>n</v>
      </c>
      <c r="CS41" s="53" t="str">
        <f>IF(AT41&gt;=3,"y","n")</f>
        <v>n</v>
      </c>
      <c r="CT41" s="38" t="str">
        <f>CHAR(34)&amp;A41&amp;CHAR(34)</f>
        <v>"[BRA] Pernambuco"</v>
      </c>
      <c r="CU41" s="63" t="str">
        <f>CHAR(34)&amp;"rgn_"&amp;R41&amp;CHAR(34)</f>
        <v>"rgn_South America"</v>
      </c>
      <c r="CV41" s="44" t="str">
        <f>CHAR(34)&amp;D41&amp;CHAR(34)</f>
        <v>"https://upload.wikimedia.org/wikipedia/commons/thumb/5/59/Bandeira_de_Pernambuco.svg/640px-Bandeira_de_Pernambuco.svg.png"</v>
      </c>
      <c r="CW41" s="44" t="str">
        <f>IF(CH41="y",CHAR(34)&amp;CH$1&amp;CHAR(34)&amp;",","")</f>
        <v/>
      </c>
      <c r="CX41" s="44" t="str">
        <f>IF(CI41="y",CHAR(34)&amp;CI$1&amp;CHAR(34)&amp;",","")</f>
        <v/>
      </c>
      <c r="CY41" s="44" t="str">
        <f>IF(CJ41="y",CHAR(34)&amp;CJ$1&amp;CHAR(34)&amp;",","")</f>
        <v/>
      </c>
      <c r="CZ41" s="44" t="str">
        <f>IF(CK41="y",CHAR(34)&amp;CK$1&amp;CHAR(34)&amp;",","")</f>
        <v>"5+Colo",</v>
      </c>
      <c r="DA41" s="44" t="str">
        <f>IF(Q41&gt;1,CHAR(34)&amp;"words2"&amp;CHAR(34)&amp;",","")</f>
        <v/>
      </c>
      <c r="DB41" s="44" t="str">
        <f>IF(Q41&gt;2,CHAR(34)&amp;"words3"&amp;CHAR(34)&amp;",","")</f>
        <v/>
      </c>
      <c r="DC41" s="44" t="str">
        <f>IF(Q41=2,CHAR(34)&amp;"exact2"&amp;CHAR(34)&amp;",","")</f>
        <v/>
      </c>
      <c r="DD41" s="44" t="str">
        <f>IF(LEN(CHAR(34)&amp;"lets"&amp;LEN(SUBSTITUTE(SUBSTITUTE(IFERROR(TRIM(SUBSTITUTE(SUBSTITUTE(SUBSTITUTE(IFERROR(TRIM(SUBSTITUTE(A41,MID(A41,FIND("(",A41),FIND(")",A41)-FIND("(",A41)+1),"")),A41)," ",""),"-",""),MID(SUBSTITUTE(SUBSTITUTE(IFERROR(TRIM(SUBSTITUTE(A41,MID(A41,FIND("(",A41),FIND(")",A41)-FIND("(",A41)+1),"")),A41)," ",""),"-",""),FIND("[",SUBSTITUTE(SUBSTITUTE(IFERROR(TRIM(SUBSTITUTE(A41,MID(A41,FIND("(",A41),FIND(")",A41)-FIND("(",A41)+1),"")),A41)," ",""),"-","")),FIND("]",SUBSTITUTE(SUBSTITUTE(IFERROR(TRIM(SUBSTITUTE(A41,MID(A41,FIND("(",A41),FIND(")",A41)-FIND("(",A41)+1),"")),A41)," ",""),"-",""))-FIND("[",SUBSTITUTE(SUBSTITUTE(IFERROR(TRIM(SUBSTITUTE(A41,MID(A41,FIND("(",A41),FIND(")",A41)-FIND("(",A41)+1),"")),A41)," ",""),"-",""))+1),"")),SUBSTITUTE(SUBSTITUTE(IFERROR(TRIM(SUBSTITUTE(A41,MID(A41,FIND("(",A41),FIND(")",A41)-FIND("(",A41)+1),"")),A41)," ",""),"-",""))," ",""),"-",""))&amp;CHAR(34)&amp;",")=9,CHAR(34)&amp;"lets"&amp;LEN(SUBSTITUTE(SUBSTITUTE(IFERROR(TRIM(SUBSTITUTE(SUBSTITUTE(SUBSTITUTE(IFERROR(TRIM(SUBSTITUTE(A41,MID(A41,FIND("(",A41),FIND(")",A41)-FIND("(",A41)+1),"")),A41)," ",""),"-",""),MID(SUBSTITUTE(SUBSTITUTE(IFERROR(TRIM(SUBSTITUTE(A41,MID(A41,FIND("(",A41),FIND(")",A41)-FIND("(",A41)+1),"")),A41)," ",""),"-",""),FIND("[",SUBSTITUTE(SUBSTITUTE(IFERROR(TRIM(SUBSTITUTE(A41,MID(A41,FIND("(",A41),FIND(")",A41)-FIND("(",A41)+1),"")),A41)," ",""),"-","")),FIND("]",SUBSTITUTE(SUBSTITUTE(IFERROR(TRIM(SUBSTITUTE(A41,MID(A41,FIND("(",A41),FIND(")",A41)-FIND("(",A41)+1),"")),A41)," ",""),"-",""))-FIND("[",SUBSTITUTE(SUBSTITUTE(IFERROR(TRIM(SUBSTITUTE(A41,MID(A41,FIND("(",A41),FIND(")",A41)-FIND("(",A41)+1),"")),A41)," ",""),"-",""))+1),"")),SUBSTITUTE(SUBSTITUTE(IFERROR(TRIM(SUBSTITUTE(A41,MID(A41,FIND("(",A41),FIND(")",A41)-FIND("(",A41)+1),"")),A41)," ",""),"-",""))," ",""),"-",""))&amp;CHAR(34)&amp;",",CHAR(34)&amp;"lets0"&amp;LEN(SUBSTITUTE(SUBSTITUTE(IFERROR(TRIM(SUBSTITUTE(SUBSTITUTE(SUBSTITUTE(IFERROR(TRIM(SUBSTITUTE(A41,MID(A41,FIND("(",A41),FIND(")",A41)-FIND("(",A41)+1),"")),A41)," ",""),"-",""),MID(SUBSTITUTE(SUBSTITUTE(IFERROR(TRIM(SUBSTITUTE(A41,MID(A41,FIND("(",A41),FIND(")",A41)-FIND("(",A41)+1),"")),A41)," ",""),"-",""),FIND("[",SUBSTITUTE(SUBSTITUTE(IFERROR(TRIM(SUBSTITUTE(A41,MID(A41,FIND("(",A41),FIND(")",A41)-FIND("(",A41)+1),"")),A41)," ",""),"-","")),FIND("]",SUBSTITUTE(SUBSTITUTE(IFERROR(TRIM(SUBSTITUTE(A41,MID(A41,FIND("(",A41),FIND(")",A41)-FIND("(",A41)+1),"")),A41)," ",""),"-",""))-FIND("[",SUBSTITUTE(SUBSTITUTE(IFERROR(TRIM(SUBSTITUTE(A41,MID(A41,FIND("(",A41),FIND(")",A41)-FIND("(",A41)+1),"")),A41)," ",""),"-",""))+1),"")),SUBSTITUTE(SUBSTITUTE(IFERROR(TRIM(SUBSTITUTE(A41,MID(A41,FIND("(",A41),FIND(")",A41)-FIND("(",A41)+1),"")),A41)," ",""),"-",""))," ",""),"-",""))&amp;CHAR(34)&amp;",")</f>
        <v>"lets10",</v>
      </c>
      <c r="DE41" s="44" t="str">
        <f>IFERROR(CHAR(34)&amp;"start"&amp;LEFT(TRIM(SUBSTITUTE(SUBSTITUTE(TRIM(SUBSTITUTE(SUBSTITUTE(A41, MID(A41, FIND("[", A41), FIND("]", A41) - FIND("[", A41) + 1), ""), "  ", " ")), MID(TRIM(SUBSTITUTE(SUBSTITUTE(A41, MID(A41, FIND("[", A41), FIND("]", A41) - FIND("[", A41) + 1), ""), "  ", " ")), FIND("[", TRIM(SUBSTITUTE(SUBSTITUTE(A41, MID(A41, FIND("[", A41), FIND("]", A41) - FIND("[", A41) + 1), ""), "  ", " "))), FIND("]", TRIM(SUBSTITUTE(SUBSTITUTE(A41, MID(A41, FIND("[", A41), FIND("]", A41) - FIND("[", A41) + 1), ""), "  ", " "))) - FIND("[", TRIM(SUBSTITUTE(SUBSTITUTE(A41, MID(A41, FIND("[", A41), FIND("]", A41) - FIND("[", A41) + 1), ""), "  ", " "))) + 1), ""), "  ", " ")),1)&amp;CHAR(34)&amp;",",CHAR(34)&amp;"start"&amp;IFERROR(LEFT(SUBSTITUTE(A41,"["&amp;MID(A41,FIND("[",A41)+1,FIND("]",A41)-FIND("[",A41)-1)&amp;"] ",""),1),LEFT(A41,1))&amp;CHAR(34)&amp;",")</f>
        <v>"startP",</v>
      </c>
      <c r="DF41" s="44" t="str">
        <f>IFERROR(IF(SEARCH("tan",A41)&gt;0,CHAR(34)&amp;"withtn"&amp;CHAR(34)&amp;",",""),"")</f>
        <v/>
      </c>
      <c r="DG41" s="44" t="str">
        <f>IFERROR(IF(SEARCH("q",A41)&gt;0,CHAR(34)&amp;"with_q"&amp;CHAR(34)&amp;",",""),"")</f>
        <v/>
      </c>
      <c r="DH41" s="44" t="str">
        <f>IFERROR(IF(SEARCH("v",A41)&gt;0,CHAR(34)&amp;"with_v"&amp;CHAR(34)&amp;",",""),"")</f>
        <v/>
      </c>
      <c r="DI41" s="44" t="str">
        <f>IFERROR(IF(SEARCH("w",A41)&gt;0,CHAR(34)&amp;"with_w"&amp;CHAR(34)&amp;",",""),"")</f>
        <v/>
      </c>
      <c r="DJ41" s="44" t="str">
        <f>IFERROR(IF(SEARCH("y",A41)&gt;0,CHAR(34)&amp;"with_y"&amp;CHAR(34)&amp;",",""),"")</f>
        <v/>
      </c>
      <c r="DK41" s="44" t="str">
        <f>IFERROR(IF(SEARCH("z",A41)&gt;0,CHAR(34)&amp;"with_z"&amp;CHAR(34)&amp;",",""),"")</f>
        <v/>
      </c>
      <c r="DL41" s="44" t="str">
        <f>IF(CG41=2, CHAR(34) &amp; _xlfn.TEXTJOIN("", TRUE, _xlfn._xlws.SORT(HP41:HX41)) &amp; CHAR(34) &amp; ",", "")</f>
        <v/>
      </c>
      <c r="DM41" s="44" t="str" cm="1">
        <f t="array" ref="DM41">IF(CG41=3,CHAR(34) &amp; _xlfn.TEXTJOIN("", TRUE, RIGHT(HP41:HX41, 2)) &amp; CHAR(34) &amp; ",", "")</f>
        <v/>
      </c>
      <c r="DN41" s="44" t="str">
        <f>IF(AND(ISNUMBER(SEARCH("18", O41)), ISERROR(SEARCH("1918", O41)), ISERROR(SEARCH("2018", O41))), CHAR(34) &amp; "year18" &amp; CHAR(34) &amp; ",", "")</f>
        <v/>
      </c>
      <c r="DO41" s="44" t="str">
        <f>IF(AND(ISNUMBER(SEARCH("19", O41)), ISERROR(SEARCH("1819", O41)),  ISERROR(SEARCH("1219", O41)),ISERROR(SEARCH("1119", O41)),ISERROR(SEARCH("1190", O41)),ISERROR(SEARCH("2019", O41))), CHAR(34) &amp; "year19" &amp; CHAR(34) &amp; ",", "")</f>
        <v>"year19",</v>
      </c>
      <c r="DP41" s="5" t="str">
        <f>IF(AND(ISNUMBER(SEARCH("20", O41)), ISERROR(SEARCH("1920", O41))), CHAR(34)&amp;"year00"&amp;CHAR(34)&amp;",", "")</f>
        <v/>
      </c>
      <c r="DQ41" s="5" t="str">
        <f>IF(CC41="y",CHAR(34)&amp;"soviet"&amp;CHAR(34)&amp;",","")</f>
        <v/>
      </c>
      <c r="DR41" s="5" t="str">
        <f>IF(BY41="y",CHAR(34)&amp;"dgband"&amp;CHAR(34)&amp;",","")</f>
        <v/>
      </c>
      <c r="DS41" s="5" t="str">
        <f>IF(W41="y",IF(AND(V41="n",BY41&lt;&gt;"y"),CHAR(34)&amp;"allver"&amp;CHAR(34)&amp;",",""),"")</f>
        <v/>
      </c>
      <c r="DT41" s="5" t="str">
        <f>IF(V41="y",IF(AND(W41="n",BY41&lt;&gt;"y"),CHAR(34)&amp;"allhor"&amp;CHAR(34)&amp;",",""),"")</f>
        <v>"allhor",</v>
      </c>
      <c r="DU41" s="5" t="str">
        <f>IF(BY41="y",IF(AND(W41="n",V41="n"),CHAR(34)&amp;"alldia"&amp;CHAR(34)&amp;",",""),"")</f>
        <v/>
      </c>
      <c r="DV41" s="44" t="str">
        <f>IF(IA41&lt;&gt;"",(IF(IA41="y",CHAR(34)&amp;"largec"&amp;CHAR(34)&amp;",",CHAR(34)&amp;"smallc"&amp;CHAR(34)&amp;",")),"")</f>
        <v>"smallc",</v>
      </c>
      <c r="DW41" s="44" t="str">
        <f>IF(CL41="y",CHAR(34)&amp;CL$1&amp;CHAR(34)&amp;",","")</f>
        <v/>
      </c>
      <c r="DX41" s="44" t="str">
        <f>IF(CM41="y",CHAR(34)&amp;CM$1&amp;CHAR(34)&amp;",","")</f>
        <v>"2Bands",</v>
      </c>
      <c r="DY41" s="44" t="str">
        <f>IF(CN41="y",CHAR(34)&amp;CN$1&amp;CHAR(34)&amp;",","")</f>
        <v/>
      </c>
      <c r="DZ41" s="44" t="str">
        <f>IF(CO41="y",CHAR(34)&amp;CO$1&amp;CHAR(34)&amp;",","")</f>
        <v/>
      </c>
      <c r="EA41" s="44" t="str">
        <f>IF(T41="y",CHAR(34)&amp;T$1&amp;CHAR(34)&amp;",","")</f>
        <v/>
      </c>
      <c r="EB41" s="44" t="str">
        <f>IF(U41="y",CHAR(34)&amp;U$1&amp;CHAR(34)&amp;",","")</f>
        <v>"Crosse",</v>
      </c>
      <c r="EC41" s="44" t="str">
        <f>IF(V41="y",CHAR(34)&amp;V$1&amp;CHAR(34)&amp;",","")</f>
        <v>"Horizo",</v>
      </c>
      <c r="ED41" s="44" t="str">
        <f>IF(W41="y",CHAR(34)&amp;W$1&amp;CHAR(34)&amp;",","")</f>
        <v/>
      </c>
      <c r="EE41" s="44" t="str">
        <f>IF(X41="y",CHAR(34)&amp;X$1&amp;CHAR(34)&amp;",","")</f>
        <v>"Circle",</v>
      </c>
      <c r="EF41" s="44" t="str">
        <f>IF(AND(Y41&lt;&gt;"n",Y41&lt;&gt;""),CHAR(34)&amp;Y$1&amp;CHAR(34)&amp;",","")</f>
        <v/>
      </c>
      <c r="EG41" s="44" t="str">
        <f>IF(Z41="y",CHAR(34)&amp;Z$1&amp;CHAR(34)&amp;",","")</f>
        <v/>
      </c>
      <c r="EH41" s="44" t="str">
        <f>IF(AA41="y",CHAR(34)&amp;AA$1&amp;CHAR(34)&amp;",","")</f>
        <v/>
      </c>
      <c r="EI41" s="44" t="str">
        <f>IF(AB41="y",CHAR(34)&amp;AB$1&amp;CHAR(34)&amp;",","")</f>
        <v/>
      </c>
      <c r="EJ41" s="44" t="str">
        <f>IF(AC41="y",CHAR(34)&amp;AC$1&amp;CHAR(34)&amp;",","")</f>
        <v/>
      </c>
      <c r="EK41" s="44" t="str">
        <f>IF(AD41="y",CHAR(34)&amp;AD$1&amp;CHAR(34)&amp;",","")</f>
        <v>"HasSun",</v>
      </c>
      <c r="EL41" s="44" t="str">
        <f>IF(AE41="y",CHAR(34)&amp;AE$1&amp;CHAR(34)&amp;",","")</f>
        <v/>
      </c>
      <c r="EM41" s="44" t="str">
        <f>IF(AF41="y",CHAR(34)&amp;AF$1&amp;CHAR(34)&amp;",","")</f>
        <v/>
      </c>
      <c r="EN41" s="44" t="str">
        <f>IF(AG41="y",CHAR(34)&amp;AG$1&amp;CHAR(34)&amp;",","")</f>
        <v/>
      </c>
      <c r="EO41" s="44" t="str">
        <f>IF(AH41="y",CHAR(34)&amp;AH$1&amp;CHAR(34)&amp;",","")</f>
        <v/>
      </c>
      <c r="EP41" s="44" t="str">
        <f>IF(AI41="y",CHAR(34)&amp;AI$1&amp;CHAR(34)&amp;",","")</f>
        <v/>
      </c>
      <c r="EQ41" s="44" t="str">
        <f>IF(AJ41="y",CHAR(34)&amp;AJ$1&amp;CHAR(34)&amp;",","")</f>
        <v/>
      </c>
      <c r="ER41" s="44" t="str">
        <f>IF(AK41="y",CHAR(34)&amp;AK$1&amp;CHAR(34)&amp;",","")</f>
        <v/>
      </c>
      <c r="ES41" s="44" t="str">
        <f>IF(AL41="y",CHAR(34)&amp;AL$1&amp;CHAR(34)&amp;",","")</f>
        <v/>
      </c>
      <c r="ET41" s="44" t="str">
        <f>IF(AM41="y",CHAR(34)&amp;AM$1&amp;CHAR(34)&amp;",","")</f>
        <v/>
      </c>
      <c r="EU41" s="44" t="str">
        <f>IF(AN41="y",CHAR(34)&amp;AN$1&amp;CHAR(34)&amp;",","")</f>
        <v/>
      </c>
      <c r="EV41" s="44" t="str">
        <f>IF(AO41="y",CHAR(34)&amp;AO$1&amp;CHAR(34)&amp;",","")</f>
        <v/>
      </c>
      <c r="EW41" s="44" t="str">
        <f>IF(AP41="y",CHAR(34)&amp;AP$1&amp;CHAR(34)&amp;",","")</f>
        <v/>
      </c>
      <c r="EX41" s="44" t="str">
        <f>IF(AQ41="y",CHAR(34)&amp;AQ$1&amp;CHAR(34)&amp;",","")</f>
        <v/>
      </c>
      <c r="EY41" s="44" t="str">
        <f>IF(AR41="y",CHAR(34)&amp;AR$1&amp;CHAR(34)&amp;",","")</f>
        <v/>
      </c>
      <c r="EZ41" s="44" t="str">
        <f>IF(AS41="y",CHAR(34)&amp;AS$1&amp;CHAR(34)&amp;",","")</f>
        <v/>
      </c>
      <c r="FA41" s="44" t="str">
        <f>IF(AT41&gt;0,CHAR(34)&amp;"sta"&amp;AZ41&amp;CHAR(34)&amp;",","")</f>
        <v>"staYEL",</v>
      </c>
      <c r="FB41" s="44" t="str">
        <f>IF(AND(AT41&gt;0,BA41&lt;&gt;""),CHAR(34)&amp;"sta"&amp;BA41&amp;CHAR(34)&amp;",","")</f>
        <v/>
      </c>
      <c r="FC41" s="44" t="str">
        <f>IF(AND(AT41&gt;0,BB41&lt;&gt;""),CHAR(34)&amp;"sta"&amp;BB41&amp;CHAR(34)&amp;",","")</f>
        <v/>
      </c>
      <c r="FD41" s="44" t="str">
        <f>IF(BV41="n",CHAR(34)&amp;"tcWHYE"&amp;CHAR(34)&amp;",",IF(BV41="y",CHAR(34)&amp;FD$1&amp;CHAR(34)&amp;",",""))</f>
        <v/>
      </c>
      <c r="FE41" s="44" t="str">
        <f>IF(COUNTIF(BL41:BT41,"BLU")=0,CHAR(34)&amp;"NO_BLU"&amp;CHAR(34)&amp;",", "")</f>
        <v/>
      </c>
      <c r="FF41" s="44" t="str">
        <f>IF(COUNTIF(BL41:BT41,"WHI")=0,CHAR(34)&amp;"NO_WHI"&amp;CHAR(34)&amp;",", "")</f>
        <v/>
      </c>
      <c r="FG41" s="44" t="str">
        <f>IF(COUNTIF(BL41:BT41,"RED")=0,CHAR(34)&amp;"NO_RED"&amp;CHAR(34)&amp;",", "")</f>
        <v/>
      </c>
      <c r="FH41" s="44" t="str">
        <f>IF(COUNTIF(BL41:BS41,"GRE")=0,CHAR(34)&amp;"NO_GRE"&amp;CHAR(34)&amp;",", "")</f>
        <v/>
      </c>
      <c r="FI41" s="44" t="str">
        <f>IF(COUNTIF(BL41:BT41,"YEL")=0,CHAR(34)&amp;"NO_YEL"&amp;CHAR(34)&amp;",", "")</f>
        <v/>
      </c>
      <c r="FJ41" s="44" t="str">
        <f>IF(COUNTIF(BL41:BT41,"BLA")=0,CHAR(34)&amp;"NO_BLA"&amp;CHAR(34)&amp;",", "")</f>
        <v>"NO_BLA",</v>
      </c>
      <c r="FK41" s="44" t="str">
        <f>IF(AND(FH41&lt;&gt;"",FF41&lt;&gt;""),CHAR(34)&amp;"WHGRNO"&amp;CHAR(34)&amp;",","")</f>
        <v/>
      </c>
      <c r="FL41" s="44" t="str">
        <f>IF(AND(FI41&lt;&gt;"",FF41&lt;&gt;""),CHAR(34)&amp;"WHYENO"&amp;CHAR(34)&amp;",","")</f>
        <v/>
      </c>
      <c r="FM41" s="44" t="str">
        <f>IF(AND(FJ41&lt;&gt;"",FF41&lt;&gt;""),CHAR(34)&amp;"BAWHNO"&amp;CHAR(34)&amp;",","")</f>
        <v/>
      </c>
      <c r="FN41" s="44" t="str">
        <f>IF(AND(FE41&lt;&gt;"",FF41&lt;&gt;""),CHAR(34)&amp;"BLWHNO"&amp;CHAR(34)&amp;",","")</f>
        <v/>
      </c>
      <c r="FO41" s="44" t="str">
        <f>IF(AND(FE41&lt;&gt;"",FG41&lt;&gt;""),CHAR(34)&amp;"BLRENO"&amp;CHAR(34)&amp;",","")</f>
        <v/>
      </c>
      <c r="FP41" s="44" t="str">
        <f>IF(AND(FF41&lt;&gt;"",FF41&lt;&gt;""),CHAR(34)&amp;"WHRENO"&amp;CHAR(34)&amp;",","")</f>
        <v/>
      </c>
      <c r="FQ41" s="44" t="str">
        <f>IF(LEN(BF41)=3,CHAR(34)&amp;"001"&amp;BF41&amp;CHAR(34)&amp;",","")</f>
        <v>"001BLU",</v>
      </c>
      <c r="FR41" s="44" t="str">
        <f>IF(LEN(BG41)=3,CHAR(34)&amp;"002"&amp;BG41&amp;CHAR(34)&amp;",","")</f>
        <v/>
      </c>
      <c r="FS41" s="44" t="str">
        <f>IF(LEN(BH41)=3,CHAR(34)&amp;"003"&amp;BH41&amp;CHAR(34)&amp;",","")</f>
        <v>"003WHI",</v>
      </c>
      <c r="FT41" s="44" t="str">
        <f>CHAR(34)&amp;"myr"&amp;BD41&amp;CHAR(34)&amp;","</f>
        <v>"myrBLU",</v>
      </c>
      <c r="FU41" s="44" t="str">
        <f>IF(AY41="y",CHAR(34)&amp;"island"&amp;CHAR(34)&amp;",","")</f>
        <v/>
      </c>
      <c r="FV41" s="44" t="str">
        <f>IF(BZ41="y",CHAR(34)&amp;"landlo"&amp;CHAR(34)&amp;",","")</f>
        <v/>
      </c>
      <c r="FW41" s="44" t="str">
        <f>IF(CA41="y",CHAR(34)&amp;"eunion"&amp;CHAR(34)&amp;",","")</f>
        <v/>
      </c>
      <c r="FX41" s="44" t="str">
        <f>SUBSTITUTE(IFERROR(SEARCH("[",A41),IFERROR(IF(AND(CA41&lt;&gt;"y",SEARCH("Europe",R41)&gt;0),CHAR(34)&amp;"noeuni"&amp;CHAR(34)&amp;",",""),"")),"1","")</f>
        <v/>
      </c>
      <c r="FY41" s="44" t="str">
        <f>IFERROR(IF(SEARCH("Arabic",CB41)&gt;0,CHAR(34)&amp;"arabic"&amp;CHAR(34)&amp;",",""),"")</f>
        <v/>
      </c>
      <c r="FZ41" s="44" t="str">
        <f>IFERROR(IF(SEARCH("English",CB41)&gt;0,CHAR(34)&amp;"englis"&amp;CHAR(34)&amp;",",""),"")</f>
        <v/>
      </c>
      <c r="GA41" s="44" t="str">
        <f>IFERROR(IF(SEARCH("French",CB41)&gt;0,CHAR(34)&amp;"french"&amp;CHAR(34)&amp;",",""),"")</f>
        <v/>
      </c>
      <c r="GB41" s="44" t="str">
        <f>IFERROR(IF(SEARCH("Spanish",CB41)&gt;0,CHAR(34)&amp;"spanis"&amp;CHAR(34)&amp;",",""),"")</f>
        <v/>
      </c>
      <c r="GC41" s="44" t="str">
        <f>IFERROR(IF(SEARCH("Portuguese",CB41)&gt;0,CHAR(34)&amp;"portug"&amp;CHAR(34)&amp;",",""),"")</f>
        <v/>
      </c>
      <c r="GD41" s="44" t="str">
        <f>IFERROR(IF(SEARCH("German",CB41)&gt;0,CHAR(34)&amp;"german"&amp;CHAR(34)&amp;",",""),"")</f>
        <v/>
      </c>
      <c r="GE41" s="44" t="str">
        <f>IFERROR(IF(SEARCH("Dutch",CB41)&gt;0,CHAR(34)&amp;"dutchs"&amp;CHAR(34)&amp;",",""),"")</f>
        <v/>
      </c>
      <c r="GF41" s="44" t="str">
        <f>IFERROR(IF(SEARCH("Historical",AU41)&gt;0,CHAR(34)&amp;"histor"&amp;CHAR(34)&amp;",",""),"")</f>
        <v/>
      </c>
      <c r="GG41" s="44" t="str">
        <f>IF(BU41="y",CHAR(34)&amp;"unjack"&amp;CHAR(34)&amp;",","")</f>
        <v/>
      </c>
      <c r="GH41" s="44" t="str">
        <f>IF(CD41=1,CHAR(34)&amp;"southc"&amp;CHAR(34)&amp;",","")</f>
        <v/>
      </c>
      <c r="GI41" s="44" t="str">
        <f>IF(CE41=1,CHAR(34)&amp;"hasmap"&amp;CHAR(34)&amp;",","")</f>
        <v/>
      </c>
      <c r="GJ41" s="44" t="str">
        <f>IF(CP41="y",CHAR(34)&amp;CP$1&amp;CHAR(34)&amp;",","")</f>
        <v/>
      </c>
      <c r="GK41" s="44" t="str">
        <f>IF(GJ41="",CHAR(34)&amp;"HasSta"&amp;CHAR(34)&amp;",","")</f>
        <v>"HasSta",</v>
      </c>
      <c r="GL41" s="44" t="str">
        <f>IF(CQ41="y",CHAR(34)&amp;CQ$1&amp;CHAR(34)&amp;",","")</f>
        <v>"1Stars",</v>
      </c>
      <c r="GM41" s="44" t="str">
        <f>IF(CR41="y",CHAR(34)&amp;CR$1&amp;CHAR(34)&amp;",","")</f>
        <v/>
      </c>
      <c r="GN41" s="44" t="str">
        <f>IF(CS41="y",CHAR(34)&amp;CS$1&amp;CHAR(34)&amp;",","")</f>
        <v/>
      </c>
      <c r="GP41" s="44" t="str">
        <f>CHAR(34)&amp;AU41&amp;CHAR(34)</f>
        <v>"State"</v>
      </c>
      <c r="GS41" s="44" t="str">
        <f>SUBSTITUTE("["&amp;_xlfn.CONCAT(CW41:GN41)&amp;"]",",]","]")</f>
        <v>["5+Colo","lets10","startP","year19","allhor","smallc","2Bands","Crosse","Horizo","Circle","HasSun","staYEL","NO_BLA","001BLU","003WHI","myrBLU","HasSta","1Stars"]</v>
      </c>
      <c r="GT41" s="44" t="str">
        <f>IF(BL41&lt;&gt;"",CHAR(34)&amp;"cl_"&amp;BL41&amp;CHAR(34)&amp;",","")</f>
        <v>"cl_BLU",</v>
      </c>
      <c r="GU41" s="44" t="str">
        <f>IF(BM41&lt;&gt;"",CHAR(34)&amp;"cl_"&amp;BM41&amp;CHAR(34)&amp;",","")</f>
        <v>"cl_WHI",</v>
      </c>
      <c r="GV41" s="44" t="str">
        <f>IF(BN41&lt;&gt;"",CHAR(34)&amp;"cl_"&amp;BN41&amp;CHAR(34)&amp;",","")</f>
        <v>"cl_RED",</v>
      </c>
      <c r="GW41" s="44" t="str">
        <f>IF(BO41&lt;&gt;"",CHAR(34)&amp;"cl_"&amp;BO41&amp;CHAR(34)&amp;",","")</f>
        <v>"cl_YEL",</v>
      </c>
      <c r="GX41" s="44" t="str">
        <f>IF(BP41&lt;&gt;"",CHAR(34)&amp;"cl_"&amp;BP41&amp;CHAR(34)&amp;",","")</f>
        <v>"cl_GRE",</v>
      </c>
      <c r="GY41" s="44" t="str">
        <f>IF(BQ41&lt;&gt;"",CHAR(34)&amp;"cl_"&amp;BQ41&amp;CHAR(34)&amp;",","")</f>
        <v/>
      </c>
      <c r="GZ41" s="44" t="str">
        <f>IF(BR41&lt;&gt;"",CHAR(34)&amp;"cl_"&amp;BR41&amp;CHAR(34)&amp;",","")</f>
        <v/>
      </c>
      <c r="HA41" s="44" t="str">
        <f>IF(BS41&lt;&gt;"",CHAR(34)&amp;"cl_"&amp;BS41&amp;CHAR(34)&amp;",","")</f>
        <v/>
      </c>
      <c r="HB41" s="44" t="str">
        <f>IF(BT41&lt;&gt;"",CHAR(34)&amp;"cl_"&amp;BT41&amp;CHAR(34)&amp;",","")</f>
        <v/>
      </c>
      <c r="HC41" s="44" t="str">
        <f>SUBSTITUTE("["&amp;_xlfn.CONCAT(GT41:HB41)&amp;"]",",]","]")</f>
        <v>["cl_BLU","cl_WHI","cl_RED","cl_YEL","cl_GRE"]</v>
      </c>
      <c r="HE41" s="64"/>
      <c r="HF41" s="65" t="str">
        <f>"{couname:"&amp;CT41&amp;(IF(HK41&lt;&gt;"",",subtype:"&amp;CHAR(34)&amp;HK41&amp;CHAR(34),""))&amp;",year:"&amp;HJ41&amp;",region:"&amp;CU41&amp;",Colors:"&amp;HC41&amp;",Items:"&amp;GS41&amp;",Flag:"&amp;CV41&amp;",HDFlag:"&amp;CHAR(34)&amp;E41&amp;CHAR(34)&amp;",type:"&amp;GP41&amp;", describe: "&amp;HH41&amp;", isnew:"&amp;CHAR(34)&amp;F41&amp;CHAR(34)&amp;", links: "&amp;HL41&amp;"},"</f>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links: "https://en.wikipedia.org/wiki/Flag_of_Pernambuco"},</v>
      </c>
      <c r="HG41" s="66" t="str">
        <f>"{couname:"&amp;CT41&amp;(IF(HK41&lt;&gt;"",",subtype:"&amp;CHAR(34)&amp;HK41&amp;CHAR(34),""))&amp;",year:"&amp;HJ41&amp;",region:"&amp;CU41&amp;",Colors:"&amp;HC41&amp;",Items:"&amp;GS41&amp;",Flag:"&amp;CV41&amp;",HDFlag:"&amp;CHAR(34)&amp;E41&amp;CHAR(34)&amp;",type:"&amp;GP41&amp;", describe: "&amp;HI41&amp;", links: "&amp;HL41&amp;"},"</f>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links: "https://en.wikipedia.org/wiki/Flag_of_Pernambuco"},</v>
      </c>
      <c r="HH41" s="44" t="str">
        <f>IF(P41&lt;&gt;"",CHAR(34)&amp;"\n"&amp;P41&amp;CHAR(34),CHAR(34)&amp;CHAR(34))</f>
        <v>"\nThe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v>
      </c>
      <c r="HI41" s="44" t="str">
        <f>IF(J41=0,CHAR(34)&amp;CHAR(34),HH41)</f>
        <v>"\nThe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v>
      </c>
      <c r="HJ41" s="44" t="str">
        <f>CHAR(34)&amp;O41&amp;CHAR(34)</f>
        <v>"1917 "</v>
      </c>
      <c r="HL41" s="44" t="str">
        <f>CHAR(34)&amp;I41&amp;CHAR(34)</f>
        <v>"https://en.wikipedia.org/wiki/Flag_of_Pernambuco"</v>
      </c>
      <c r="HM41" s="65" t="str">
        <f>"{"&amp;CHAR(34)&amp;"couname"&amp;CHAR(34)&amp;":"&amp;CT41&amp;(IF(H41&lt;&gt;"",","&amp;CHAR(34)&amp;"subtype"&amp;CHAR(34)&amp;":"&amp;CHAR(34)&amp;H41&amp;CHAR(34),""))&amp;","&amp;CHAR(34)&amp;"year"&amp;CHAR(34)&amp;":"&amp;HJ41&amp;","&amp;CHAR(34)&amp;"region"&amp;CHAR(34)&amp;":"&amp;CU41&amp;","&amp;CHAR(34)&amp;"Colors"&amp;CHAR(34)&amp;":"&amp;HC41&amp;","&amp;CHAR(34)&amp;"Items"&amp;CHAR(34)&amp;":"&amp;GS41&amp;","&amp;CHAR(34)&amp;"Flag"&amp;CHAR(34)&amp;":"&amp;CV41&amp;","&amp;CHAR(34)&amp;"HDFlag"&amp;CHAR(34)&amp;":"&amp;CHAR(34)&amp;E41&amp;CHAR(34)&amp;","&amp;CHAR(34)&amp;"type"&amp;CHAR(34)&amp;":"&amp;GP41&amp;", "&amp;CHAR(34)&amp;"describe"&amp;CHAR(34)&amp;": "&amp;HH41&amp;", "&amp;CHAR(34)&amp;"isnew"&amp;CHAR(34)&amp;": "&amp;CHAR(34)&amp;F41&amp;CHAR(34)&amp;", "&amp;CHAR(34)&amp;"links"&amp;CHAR(34)&amp;": "&amp;HL41&amp;"},"</f>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 "links": "https://en.wikipedia.org/wiki/Flag_of_Pernambuco"},</v>
      </c>
      <c r="HN41" s="67" t="str">
        <f>"{"&amp;CHAR(34)&amp;"couname"&amp;CHAR(34)&amp;":"&amp;CT41&amp;(IF(H41&lt;&gt;"",","&amp;CHAR(34)&amp;"subtype"&amp;CHAR(34)&amp;":"&amp;CHAR(34)&amp;H41&amp;CHAR(34),""))&amp;","&amp;CHAR(34)&amp;"year"&amp;CHAR(34)&amp;":"&amp;HJ41&amp;","&amp;CHAR(34)&amp;"region"&amp;CHAR(34)&amp;":"&amp;CU41&amp;","&amp;CHAR(34)&amp;"Colors"&amp;CHAR(34)&amp;":"&amp;HC41&amp;","&amp;CHAR(34)&amp;"Items"&amp;CHAR(34)&amp;":"&amp;GS41&amp;","&amp;CHAR(34)&amp;"Flag"&amp;CHAR(34)&amp;":"&amp;CV41&amp;","&amp;CHAR(34)&amp;"HDFlag"&amp;CHAR(34)&amp;":"&amp;CHAR(34)&amp;E41&amp;CHAR(34)&amp;","&amp;CHAR(34)&amp;"type"&amp;CHAR(34)&amp;":"&amp;GP41&amp;", "&amp;CHAR(34)&amp;"describe"&amp;CHAR(34)&amp;": "&amp;HI41&amp;", "&amp;CHAR(34)&amp;"isnew"&amp;CHAR(34)&amp;": "&amp;CHAR(34)&amp;F41&amp;CHAR(34)&amp;", "&amp;CHAR(34)&amp;"links"&amp;CHAR(34)&amp;": "&amp;HL41&amp;"},"</f>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 "links": "https://en.wikipedia.org/wiki/Flag_of_Pernambuco"},</v>
      </c>
      <c r="HO41" s="71"/>
      <c r="HP41" s="44" t="str" cm="1">
        <f t="array" ref="HP41">IF(_xlfn.TEXTJOIN(", ", TRUE, IF(ISNUMBER(SEARCH("BLA", BL41:BT41)), COLUMN(BL41:BT41) - COLUMN(BL41) + 1, ""))&lt;&gt;"","BLA","")</f>
        <v/>
      </c>
      <c r="HQ41" s="44" t="str" cm="1">
        <f t="array" ref="HQ41">IF(_xlfn.TEXTJOIN(", ", TRUE, IF(ISNUMBER(SEARCH("BLU", BL41:BT41)), COLUMN(BL41:BT41) - COLUMN(BL41) + 1, ""))&lt;&gt;"","BLU","")</f>
        <v>BLU</v>
      </c>
      <c r="HR41" s="44" t="str" cm="1">
        <f t="array" ref="HR41">IF(_xlfn.TEXTJOIN(", ", TRUE, IF(ISNUMBER(SEARCH("GRE", BL41:BT41)), COLUMN(BL41:BT41) - COLUMN(BL41) + 1, ""))&lt;&gt;"","GRE","")</f>
        <v>GRE</v>
      </c>
      <c r="HS41" s="44" t="str" cm="1">
        <f t="array" ref="HS41">IF(_xlfn.TEXTJOIN(", ", TRUE, IF(ISNUMBER(SEARCH("RED", BL41:BT41)), COLUMN(BL41:BT41) - COLUMN(BL41) + 1, ""))&lt;&gt;"","RED","")</f>
        <v>RED</v>
      </c>
      <c r="HT41" s="44" t="str" cm="1">
        <f t="array" ref="HT41">IF(_xlfn.TEXTJOIN(", ", TRUE, IF(ISNUMBER(SEARCH("YEL", BL41:BT41)), COLUMN(BL41:BT41) - COLUMN(BL41) + 1, ""))&lt;&gt;"","YEL","")</f>
        <v>YEL</v>
      </c>
      <c r="HU41" s="44" t="str" cm="1">
        <f t="array" ref="HU41">IF(_xlfn.TEXTJOIN(", ", TRUE, IF(ISNUMBER(SEARCH("ORA", BL41:BT41)), COLUMN(BL41:BT41) - COLUMN(BL41) + 1, ""))&lt;&gt;"","ORA","")</f>
        <v/>
      </c>
      <c r="HV41" s="44" t="str" cm="1">
        <f t="array" ref="HV41">IF(_xlfn.TEXTJOIN(", ", TRUE, IF(ISNUMBER(SEARCH("BRO", BL41:BT41)), COLUMN(BL41:BT41) - COLUMN(BL41) + 1, ""))&lt;&gt;"","BRO","")</f>
        <v/>
      </c>
      <c r="HW41" s="44" t="str" cm="1">
        <f t="array" ref="HW41">IF(_xlfn.TEXTJOIN(", ", TRUE, IF(ISNUMBER(SEARCH("PUR", BL41:BT41)), COLUMN(BL41:BT41) - COLUMN(BL41) + 1, ""))&lt;&gt;"","PUR","")</f>
        <v/>
      </c>
      <c r="HX41" s="44" t="str" cm="1">
        <f t="array" ref="HX41">IF(_xlfn.TEXTJOIN(", ", TRUE, IF(ISNUMBER(SEARCH("WHI", BL41:BT41)), COLUMN(BL41:BT41) - COLUMN(BL41) + 1, ""))&lt;&gt;"","WHI","")</f>
        <v>WHI</v>
      </c>
      <c r="HY41" s="72"/>
      <c r="HZ41" s="72"/>
      <c r="IA41" s="5" t="s">
        <v>164</v>
      </c>
      <c r="IB41" s="5"/>
      <c r="IC41" s="68"/>
      <c r="ID41" s="68"/>
      <c r="IE41" s="68"/>
      <c r="IF41" s="68"/>
      <c r="IG41" s="68"/>
      <c r="IH41" s="68"/>
      <c r="II41" s="68"/>
      <c r="IJ41" s="68"/>
      <c r="IK41" s="68"/>
      <c r="IL41" s="44">
        <f>SUM(IC41:IK41)</f>
        <v>0</v>
      </c>
      <c r="IM41" s="42">
        <f>COUNTIF(IC41:IK41,"&gt;0")-CG41</f>
        <v>-5</v>
      </c>
      <c r="IN41" s="69" t="str">
        <f>"http://mkweb.bcgsc.ca/color-summarizer/?url="&amp;D41&amp;"&amp;precision=low&amp;num_clusters="&amp;CG41&amp;"&amp;text=1"</f>
        <v>http://mkweb.bcgsc.ca/color-summarizer/?url=https://upload.wikimedia.org/wikipedia/commons/thumb/5/59/Bandeira_de_Pernambuco.svg/640px-Bandeira_de_Pernambuco.svg.png&amp;precision=low&amp;num_clusters=5&amp;text=1</v>
      </c>
      <c r="IO41" s="44" t="str">
        <f>IF(HP41&lt;&gt;"",CHAR(34)&amp;"black"&amp;CHAR(34),"")</f>
        <v/>
      </c>
      <c r="IP41" s="44" t="str">
        <f>IF(HQ41&lt;&gt;"",CHAR(34)&amp;"blue"&amp;CHAR(34),"")</f>
        <v>"blue"</v>
      </c>
      <c r="IQ41" s="44" t="str">
        <f>IF(HR41&lt;&gt;"",CHAR(34)&amp;"green"&amp;CHAR(34),"")</f>
        <v>"green"</v>
      </c>
      <c r="IR41" s="44" t="str">
        <f>IF(HS41&lt;&gt;"",CHAR(34)&amp;"red"&amp;CHAR(34),"")</f>
        <v>"red"</v>
      </c>
      <c r="IS41" s="44" t="str">
        <f>IF(HT41&lt;&gt;"",CHAR(34)&amp;"yellow"&amp;CHAR(34),"")</f>
        <v>"yellow"</v>
      </c>
      <c r="IT41" s="44" t="str">
        <f>IF(HU41&lt;&gt;"",CHAR(34)&amp;"orange"&amp;CHAR(34),"")</f>
        <v/>
      </c>
      <c r="IU41" s="44" t="str">
        <f>IF(HV41&lt;&gt;"",CHAR(34)&amp;"brown"&amp;CHAR(34),"")</f>
        <v/>
      </c>
      <c r="IV41" s="44" t="str">
        <f>IF(HW41&lt;&gt;"",CHAR(34)&amp;"purple"&amp;CHAR(34),"")</f>
        <v/>
      </c>
      <c r="IW41" s="44" t="str">
        <f>IF(HX41&lt;&gt;"",CHAR(34)&amp;"white"&amp;CHAR(34),"")</f>
        <v>"white"</v>
      </c>
      <c r="IX41" s="44" t="str">
        <f>"{"&amp;CHAR(34)&amp;"url"&amp;CHAR(34)&amp;":"&amp;CHAR(34)&amp;IN41&amp;CHAR(34)&amp;","&amp;CHAR(34)&amp;"name"&amp;CHAR(34)&amp;":"&amp;CHAR(34)&amp;A41&amp;CHAR(34)&amp;"},"</f>
        <v>{"url":"http://mkweb.bcgsc.ca/color-summarizer/?url=https://upload.wikimedia.org/wikipedia/commons/thumb/5/59/Bandeira_de_Pernambuco.svg/640px-Bandeira_de_Pernambuco.svg.png&amp;precision=low&amp;num_clusters=5&amp;text=1","name":"[BRA] Pernambuco"},</v>
      </c>
      <c r="IY41" s="44">
        <v>343</v>
      </c>
    </row>
    <row r="42" spans="1:259" s="44" customFormat="1" ht="38.4" customHeight="1" thickBot="1" x14ac:dyDescent="0.35">
      <c r="A42" s="38" t="s">
        <v>406</v>
      </c>
      <c r="B42" s="83"/>
      <c r="C42" s="39">
        <v>2</v>
      </c>
      <c r="D42" s="70" t="s">
        <v>407</v>
      </c>
      <c r="E42" s="40" t="s">
        <v>408</v>
      </c>
      <c r="F42" s="41" t="s">
        <v>163</v>
      </c>
      <c r="G42" s="42">
        <f>COUNTIF($A$1:$A$8405,A42)</f>
        <v>1</v>
      </c>
      <c r="H42" s="43"/>
      <c r="I42" s="59" t="s">
        <v>409</v>
      </c>
      <c r="J42" s="44" t="str">
        <f>""</f>
        <v/>
      </c>
      <c r="K42" s="45"/>
      <c r="L42" s="46"/>
      <c r="M42" s="46"/>
      <c r="N42" s="47"/>
      <c r="O42" s="74" t="s">
        <v>241</v>
      </c>
      <c r="P42" s="48" t="s">
        <v>410</v>
      </c>
      <c r="Q42" s="73">
        <v>1</v>
      </c>
      <c r="R42" s="49" t="s">
        <v>177</v>
      </c>
      <c r="S42" s="50">
        <v>13</v>
      </c>
      <c r="T42" s="51" t="s">
        <v>164</v>
      </c>
      <c r="U42" s="52" t="s">
        <v>164</v>
      </c>
      <c r="V42" s="52" t="s">
        <v>165</v>
      </c>
      <c r="W42" s="52" t="s">
        <v>164</v>
      </c>
      <c r="X42" s="52" t="s">
        <v>164</v>
      </c>
      <c r="Y42" s="52" t="s">
        <v>164</v>
      </c>
      <c r="Z42" s="52" t="s">
        <v>164</v>
      </c>
      <c r="AA42" s="52" t="s">
        <v>164</v>
      </c>
      <c r="AB42" s="52" t="s">
        <v>165</v>
      </c>
      <c r="AC42" s="52" t="s">
        <v>164</v>
      </c>
      <c r="AD42" s="52" t="s">
        <v>164</v>
      </c>
      <c r="AE42" s="52" t="s">
        <v>164</v>
      </c>
      <c r="AF42" s="53" t="s">
        <v>164</v>
      </c>
      <c r="AG42" s="53" t="s">
        <v>164</v>
      </c>
      <c r="AH42" s="53" t="s">
        <v>164</v>
      </c>
      <c r="AI42" s="53" t="s">
        <v>165</v>
      </c>
      <c r="AJ42" s="53" t="s">
        <v>164</v>
      </c>
      <c r="AK42" s="53" t="s">
        <v>164</v>
      </c>
      <c r="AL42" s="53" t="s">
        <v>164</v>
      </c>
      <c r="AM42" s="53" t="s">
        <v>164</v>
      </c>
      <c r="AN42" s="53" t="s">
        <v>164</v>
      </c>
      <c r="AO42" s="53" t="s">
        <v>164</v>
      </c>
      <c r="AP42" s="53" t="s">
        <v>164</v>
      </c>
      <c r="AQ42" s="53" t="s">
        <v>164</v>
      </c>
      <c r="AR42" s="53" t="s">
        <v>164</v>
      </c>
      <c r="AS42" s="53" t="s">
        <v>164</v>
      </c>
      <c r="AT42" s="54">
        <v>1</v>
      </c>
      <c r="AU42" s="53" t="s">
        <v>308</v>
      </c>
      <c r="AV42" s="53" t="str">
        <f>IF(LEFT(A42,1)="[",LEFT(A42,5)&amp;AU42&amp;A42,"")</f>
        <v>[BRA]State[BRA] Piauí</v>
      </c>
      <c r="AW42" s="53" t="str">
        <f>C42&amp;A42</f>
        <v>2[BRA] Piauí</v>
      </c>
      <c r="AX42" s="55"/>
      <c r="AY42" s="55"/>
      <c r="AZ42" s="56" t="s">
        <v>159</v>
      </c>
      <c r="BA42" s="56"/>
      <c r="BB42" s="56"/>
      <c r="BC42" s="57"/>
      <c r="BD42" s="58" t="s">
        <v>153</v>
      </c>
      <c r="BE42" s="59"/>
      <c r="BF42" s="58" t="s">
        <v>153</v>
      </c>
      <c r="BG42" s="58" t="s">
        <v>153</v>
      </c>
      <c r="BH42" s="58" t="s">
        <v>153</v>
      </c>
      <c r="BI42" s="58" t="s">
        <v>155</v>
      </c>
      <c r="BJ42" s="58"/>
      <c r="BK42" s="59"/>
      <c r="BL42" s="58" t="s">
        <v>153</v>
      </c>
      <c r="BM42" s="58" t="s">
        <v>155</v>
      </c>
      <c r="BN42" s="58" t="s">
        <v>152</v>
      </c>
      <c r="BO42" s="58" t="s">
        <v>159</v>
      </c>
      <c r="BP42" s="58"/>
      <c r="BQ42" s="58"/>
      <c r="BR42" s="58"/>
      <c r="BS42" s="58"/>
      <c r="BT42" s="58"/>
      <c r="BU42" s="60" t="s">
        <v>164</v>
      </c>
      <c r="BV42" s="61"/>
      <c r="BW42" s="61">
        <v>0</v>
      </c>
      <c r="BX42" s="59"/>
      <c r="CB42" s="5"/>
      <c r="CC42" s="5"/>
      <c r="CD42" s="62">
        <v>0</v>
      </c>
      <c r="CE42" s="62">
        <v>0</v>
      </c>
      <c r="CF42" s="62" t="e">
        <f>COUNTIF([1]Sheet7!$B$2:'[1]Sheet7'!$B$100,Main!#REF!)</f>
        <v>#REF!</v>
      </c>
      <c r="CG42" s="75" cm="1">
        <f t="array" ref="CG42">SUMPRODUCT(--(LEN(TRIM(BL42:BT42))&gt;0))</f>
        <v>4</v>
      </c>
      <c r="CH42" s="53" t="str">
        <f>IF(CG42=2,"y","n")</f>
        <v>n</v>
      </c>
      <c r="CI42" s="53" t="str">
        <f>IF(CG42=3,"y","n")</f>
        <v>n</v>
      </c>
      <c r="CJ42" s="53" t="str">
        <f>IF(CG42=4,"y","n")</f>
        <v>y</v>
      </c>
      <c r="CK42" s="53" t="str">
        <f>IF(CG42&gt;4,"y","n")</f>
        <v>n</v>
      </c>
      <c r="CL42" s="53" t="str">
        <f>IF(S42=0,"y","n")</f>
        <v>n</v>
      </c>
      <c r="CM42" s="53" t="str">
        <f>IF(S42=2,"y","n")</f>
        <v>n</v>
      </c>
      <c r="CN42" s="53" t="str">
        <f>IF(S42=3,"y","n")</f>
        <v>n</v>
      </c>
      <c r="CO42" s="53" t="str">
        <f>IF(S42&gt;=4,"y","n")</f>
        <v>y</v>
      </c>
      <c r="CP42" s="53" t="str">
        <f>IF(AT42=0,"y","n")</f>
        <v>n</v>
      </c>
      <c r="CQ42" s="53" t="str">
        <f>IF(AT42=1,"y","n")</f>
        <v>y</v>
      </c>
      <c r="CR42" s="53" t="str">
        <f>IF(AT42=2,"y","n")</f>
        <v>n</v>
      </c>
      <c r="CS42" s="53" t="str">
        <f>IF(AT42&gt;=3,"y","n")</f>
        <v>n</v>
      </c>
      <c r="CT42" s="38" t="str">
        <f>CHAR(34)&amp;A42&amp;CHAR(34)</f>
        <v>"[BRA] Piauí"</v>
      </c>
      <c r="CU42" s="63" t="str">
        <f>CHAR(34)&amp;"rgn_"&amp;R42&amp;CHAR(34)</f>
        <v>"rgn_South America"</v>
      </c>
      <c r="CV42" s="44" t="str">
        <f>CHAR(34)&amp;D42&amp;CHAR(34)</f>
        <v>"https://upload.wikimedia.org/wikipedia/commons/thumb/3/33/Bandeira_do_Piau%C3%AD.svg/640px-Bandeira_do_Piau%C3%AD.svg.png"</v>
      </c>
      <c r="CW42" s="44" t="str">
        <f>IF(CH42="y",CHAR(34)&amp;CH$1&amp;CHAR(34)&amp;",","")</f>
        <v/>
      </c>
      <c r="CX42" s="44" t="str">
        <f>IF(CI42="y",CHAR(34)&amp;CI$1&amp;CHAR(34)&amp;",","")</f>
        <v/>
      </c>
      <c r="CY42" s="44" t="str">
        <f>IF(CJ42="y",CHAR(34)&amp;CJ$1&amp;CHAR(34)&amp;",","")</f>
        <v>"4Color",</v>
      </c>
      <c r="CZ42" s="44" t="str">
        <f>IF(CK42="y",CHAR(34)&amp;CK$1&amp;CHAR(34)&amp;",","")</f>
        <v/>
      </c>
      <c r="DA42" s="44" t="str">
        <f>IF(Q42&gt;1,CHAR(34)&amp;"words2"&amp;CHAR(34)&amp;",","")</f>
        <v/>
      </c>
      <c r="DB42" s="44" t="str">
        <f>IF(Q42&gt;2,CHAR(34)&amp;"words3"&amp;CHAR(34)&amp;",","")</f>
        <v/>
      </c>
      <c r="DC42" s="44" t="str">
        <f>IF(Q42=2,CHAR(34)&amp;"exact2"&amp;CHAR(34)&amp;",","")</f>
        <v/>
      </c>
      <c r="DD42" s="44" t="str">
        <f>IF(LEN(CHAR(34)&amp;"lets"&amp;LEN(SUBSTITUTE(SUBSTITUTE(IFERROR(TRIM(SUBSTITUTE(SUBSTITUTE(SUBSTITUTE(IFERROR(TRIM(SUBSTITUTE(A42,MID(A42,FIND("(",A42),FIND(")",A42)-FIND("(",A42)+1),"")),A42),"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",""),"-",""))&amp;CHAR(34)&amp;",")=9,CHAR(34)&amp;"lets"&amp;LEN(SUBSTITUTE(SUBSTITUTE(IFERROR(TRIM(SUBSTITUTE(SUBSTITUTE(SUBSTITUTE(IFERROR(TRIM(SUBSTITUTE(A42,MID(A42,FIND("(",A42),FIND(")",A42)-FIND("(",A42)+1),"")),A42),"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",""),"-",""))&amp;CHAR(34)&amp;",",CHAR(34)&amp;"lets0"&amp;LEN(SUBSTITUTE(SUBSTITUTE(IFERROR(TRIM(SUBSTITUTE(SUBSTITUTE(SUBSTITUTE(IFERROR(TRIM(SUBSTITUTE(A42,MID(A42,FIND("(",A42),FIND(")",A42)-FIND("(",A42)+1),"")),A42),"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f>
        <v>"lets05",</v>
      </c>
      <c r="DE42" s="44" t="str">
        <f>IFERROR(CHAR(34)&amp;"start"&amp;LEFT(TRIM(SUBSTITUTE(SUBSTITUTE(TRIM(SUBSTITUTE(SUBSTITUTE(A42, MID(A42, FIND("[", A42), FIND("]", A42) - FIND("[", A42) + 1), ""), "  ", " ")), MID(TRIM(SUBSTITUTE(SUBSTITUTE(A42, MID(A42, FIND("[", A42), FIND("]", A42) - FIND("[", A42) + 1), ""), "  ", " ")), FIND("[", TRIM(SUBSTITUTE(SUBSTITUTE(A42, MID(A42, FIND("[", A42), FIND("]", A42) - FIND("[", A42) + 1), ""), "  ", " "))), FIND("]", TRIM(SUBSTITUTE(SUBSTITUTE(A42, MID(A42, FIND("[", A42), FIND("]", A42) - FIND("[", A42) + 1), ""), "  ", " "))) - FIND("[", TRIM(SUBSTITUTE(SUBSTITUTE(A42, MID(A42, FIND("[", A42), FIND("]", A42) - FIND("[", A42) + 1), ""), "  ", " "))) + 1), ""), "  ", " ")),1)&amp;CHAR(34)&amp;",",CHAR(34)&amp;"start"&amp;IFERROR(LEFT(SUBSTITUTE(A42,"["&amp;MID(A42,FIND("[",A42)+1,FIND("]",A42)-FIND("[",A42)-1)&amp;"] ",""),1),LEFT(A42,1))&amp;CHAR(34)&amp;",")</f>
        <v>"startP",</v>
      </c>
      <c r="DF42" s="44" t="str">
        <f>IFERROR(IF(SEARCH("tan",A42)&gt;0,CHAR(34)&amp;"withtn"&amp;CHAR(34)&amp;",",""),"")</f>
        <v/>
      </c>
      <c r="DG42" s="44" t="str">
        <f>IFERROR(IF(SEARCH("q",A42)&gt;0,CHAR(34)&amp;"with_q"&amp;CHAR(34)&amp;",",""),"")</f>
        <v/>
      </c>
      <c r="DH42" s="44" t="str">
        <f>IFERROR(IF(SEARCH("v",A42)&gt;0,CHAR(34)&amp;"with_v"&amp;CHAR(34)&amp;",",""),"")</f>
        <v/>
      </c>
      <c r="DI42" s="44" t="str">
        <f>IFERROR(IF(SEARCH("w",A42)&gt;0,CHAR(34)&amp;"with_w"&amp;CHAR(34)&amp;",",""),"")</f>
        <v/>
      </c>
      <c r="DJ42" s="44" t="str">
        <f>IFERROR(IF(SEARCH("y",A42)&gt;0,CHAR(34)&amp;"with_y"&amp;CHAR(34)&amp;",",""),"")</f>
        <v/>
      </c>
      <c r="DK42" s="44" t="str">
        <f>IFERROR(IF(SEARCH("z",A42)&gt;0,CHAR(34)&amp;"with_z"&amp;CHAR(34)&amp;",",""),"")</f>
        <v/>
      </c>
      <c r="DL42" s="44" t="str">
        <f>IF(CG42=2, CHAR(34) &amp; _xlfn.TEXTJOIN("", TRUE, _xlfn._xlws.SORT(HP42:HX42)) &amp; CHAR(34) &amp; ",", "")</f>
        <v/>
      </c>
      <c r="DM42" s="44" t="str" cm="1">
        <f t="array" ref="DM42">IF(CG42=3,CHAR(34) &amp; _xlfn.TEXTJOIN("", TRUE, RIGHT(HP42:HX42, 2)) &amp; CHAR(34) &amp; ",", "")</f>
        <v/>
      </c>
      <c r="DN42" s="44" t="str">
        <f>IF(AND(ISNUMBER(SEARCH("18", O42)), ISERROR(SEARCH("1918", O42)), ISERROR(SEARCH("2018", O42))), CHAR(34) &amp; "year18" &amp; CHAR(34) &amp; ",", "")</f>
        <v/>
      </c>
      <c r="DO42" s="44" t="str">
        <f>IF(AND(ISNUMBER(SEARCH("19", O42)), ISERROR(SEARCH("1819", O42)),  ISERROR(SEARCH("1219", O42)),ISERROR(SEARCH("1119", O42)),ISERROR(SEARCH("1190", O42)),ISERROR(SEARCH("2019", O42))), CHAR(34) &amp; "year19" &amp; CHAR(34) &amp; ",", "")</f>
        <v>"year19",</v>
      </c>
      <c r="DP42" s="5" t="str">
        <f>IF(AND(ISNUMBER(SEARCH("20", O42)), ISERROR(SEARCH("1920", O42))), CHAR(34)&amp;"year00"&amp;CHAR(34)&amp;",", "")</f>
        <v/>
      </c>
      <c r="DQ42" s="5" t="str">
        <f>IF(CC42="y",CHAR(34)&amp;"soviet"&amp;CHAR(34)&amp;",","")</f>
        <v/>
      </c>
      <c r="DR42" s="5" t="str">
        <f>IF(BY42="y",CHAR(34)&amp;"dgband"&amp;CHAR(34)&amp;",","")</f>
        <v/>
      </c>
      <c r="DS42" s="5" t="str">
        <f>IF(W42="y",IF(AND(V42="n",BY42&lt;&gt;"y"),CHAR(34)&amp;"allver"&amp;CHAR(34)&amp;",",""),"")</f>
        <v/>
      </c>
      <c r="DT42" s="5" t="str">
        <f>IF(V42="y",IF(AND(W42="n",BY42&lt;&gt;"y"),CHAR(34)&amp;"allhor"&amp;CHAR(34)&amp;",",""),"")</f>
        <v>"allhor",</v>
      </c>
      <c r="DU42" s="5" t="str">
        <f>IF(BY42="y",IF(AND(W42="n",V42="n"),CHAR(34)&amp;"alldia"&amp;CHAR(34)&amp;",",""),"")</f>
        <v/>
      </c>
      <c r="DV42" s="44" t="str">
        <f>IF(IA42&lt;&gt;"",(IF(IA42="y",CHAR(34)&amp;"largec"&amp;CHAR(34)&amp;",",CHAR(34)&amp;"smallc"&amp;CHAR(34)&amp;",")),"")</f>
        <v/>
      </c>
      <c r="DW42" s="44" t="str">
        <f>IF(CL42="y",CHAR(34)&amp;CL$1&amp;CHAR(34)&amp;",","")</f>
        <v/>
      </c>
      <c r="DX42" s="44" t="str">
        <f>IF(CM42="y",CHAR(34)&amp;CM$1&amp;CHAR(34)&amp;",","")</f>
        <v/>
      </c>
      <c r="DY42" s="44" t="str">
        <f>IF(CN42="y",CHAR(34)&amp;CN$1&amp;CHAR(34)&amp;",","")</f>
        <v/>
      </c>
      <c r="DZ42" s="44" t="str">
        <f>IF(CO42="y",CHAR(34)&amp;CO$1&amp;CHAR(34)&amp;",","")</f>
        <v>"4+Band",</v>
      </c>
      <c r="EA42" s="44" t="str">
        <f>IF(T42="y",CHAR(34)&amp;T$1&amp;CHAR(34)&amp;",","")</f>
        <v/>
      </c>
      <c r="EB42" s="44" t="str">
        <f>IF(U42="y",CHAR(34)&amp;U$1&amp;CHAR(34)&amp;",","")</f>
        <v/>
      </c>
      <c r="EC42" s="44" t="str">
        <f>IF(V42="y",CHAR(34)&amp;V$1&amp;CHAR(34)&amp;",","")</f>
        <v>"Horizo",</v>
      </c>
      <c r="ED42" s="44" t="str">
        <f>IF(W42="y",CHAR(34)&amp;W$1&amp;CHAR(34)&amp;",","")</f>
        <v/>
      </c>
      <c r="EE42" s="44" t="str">
        <f>IF(X42="y",CHAR(34)&amp;X$1&amp;CHAR(34)&amp;",","")</f>
        <v/>
      </c>
      <c r="EF42" s="44" t="str">
        <f>IF(AND(Y42&lt;&gt;"n",Y42&lt;&gt;""),CHAR(34)&amp;Y$1&amp;CHAR(34)&amp;",","")</f>
        <v/>
      </c>
      <c r="EG42" s="44" t="str">
        <f>IF(Z42="y",CHAR(34)&amp;Z$1&amp;CHAR(34)&amp;",","")</f>
        <v/>
      </c>
      <c r="EH42" s="44" t="str">
        <f>IF(AA42="y",CHAR(34)&amp;AA$1&amp;CHAR(34)&amp;",","")</f>
        <v/>
      </c>
      <c r="EI42" s="44" t="str">
        <f>IF(AB42="y",CHAR(34)&amp;AB$1&amp;CHAR(34)&amp;",","")</f>
        <v>"Texted",</v>
      </c>
      <c r="EJ42" s="44" t="str">
        <f>IF(AC42="y",CHAR(34)&amp;AC$1&amp;CHAR(34)&amp;",","")</f>
        <v/>
      </c>
      <c r="EK42" s="44" t="str">
        <f>IF(AD42="y",CHAR(34)&amp;AD$1&amp;CHAR(34)&amp;",","")</f>
        <v/>
      </c>
      <c r="EL42" s="44" t="str">
        <f>IF(AE42="y",CHAR(34)&amp;AE$1&amp;CHAR(34)&amp;",","")</f>
        <v/>
      </c>
      <c r="EM42" s="44" t="str">
        <f>IF(AF42="y",CHAR(34)&amp;AF$1&amp;CHAR(34)&amp;",","")</f>
        <v/>
      </c>
      <c r="EN42" s="44" t="str">
        <f>IF(AG42="y",CHAR(34)&amp;AG$1&amp;CHAR(34)&amp;",","")</f>
        <v/>
      </c>
      <c r="EO42" s="44" t="str">
        <f>IF(AH42="y",CHAR(34)&amp;AH$1&amp;CHAR(34)&amp;",","")</f>
        <v/>
      </c>
      <c r="EP42" s="44" t="str">
        <f>IF(AI42="y",CHAR(34)&amp;AI$1&amp;CHAR(34)&amp;",","")</f>
        <v>"Canton",</v>
      </c>
      <c r="EQ42" s="44" t="str">
        <f>IF(AJ42="y",CHAR(34)&amp;AJ$1&amp;CHAR(34)&amp;",","")</f>
        <v/>
      </c>
      <c r="ER42" s="44" t="str">
        <f>IF(AK42="y",CHAR(34)&amp;AK$1&amp;CHAR(34)&amp;",","")</f>
        <v/>
      </c>
      <c r="ES42" s="44" t="str">
        <f>IF(AL42="y",CHAR(34)&amp;AL$1&amp;CHAR(34)&amp;",","")</f>
        <v/>
      </c>
      <c r="ET42" s="44" t="str">
        <f>IF(AM42="y",CHAR(34)&amp;AM$1&amp;CHAR(34)&amp;",","")</f>
        <v/>
      </c>
      <c r="EU42" s="44" t="str">
        <f>IF(AN42="y",CHAR(34)&amp;AN$1&amp;CHAR(34)&amp;",","")</f>
        <v/>
      </c>
      <c r="EV42" s="44" t="str">
        <f>IF(AO42="y",CHAR(34)&amp;AO$1&amp;CHAR(34)&amp;",","")</f>
        <v/>
      </c>
      <c r="EW42" s="44" t="str">
        <f>IF(AP42="y",CHAR(34)&amp;AP$1&amp;CHAR(34)&amp;",","")</f>
        <v/>
      </c>
      <c r="EX42" s="44" t="str">
        <f>IF(AQ42="y",CHAR(34)&amp;AQ$1&amp;CHAR(34)&amp;",","")</f>
        <v/>
      </c>
      <c r="EY42" s="44" t="str">
        <f>IF(AR42="y",CHAR(34)&amp;AR$1&amp;CHAR(34)&amp;",","")</f>
        <v/>
      </c>
      <c r="EZ42" s="44" t="str">
        <f>IF(AS42="y",CHAR(34)&amp;AS$1&amp;CHAR(34)&amp;",","")</f>
        <v/>
      </c>
      <c r="FA42" s="44" t="str">
        <f>IF(AT42&gt;0,CHAR(34)&amp;"sta"&amp;AZ42&amp;CHAR(34)&amp;",","")</f>
        <v>"staWHI",</v>
      </c>
      <c r="FB42" s="44" t="str">
        <f>IF(AND(AT42&gt;0,BA42&lt;&gt;""),CHAR(34)&amp;"sta"&amp;BA42&amp;CHAR(34)&amp;",","")</f>
        <v/>
      </c>
      <c r="FC42" s="44" t="str">
        <f>IF(AND(AT42&gt;0,BB42&lt;&gt;""),CHAR(34)&amp;"sta"&amp;BB42&amp;CHAR(34)&amp;",","")</f>
        <v/>
      </c>
      <c r="FD42" s="44" t="str">
        <f>IF(BV42="n",CHAR(34)&amp;"tcWHYE"&amp;CHAR(34)&amp;",",IF(BV42="y",CHAR(34)&amp;FD$1&amp;CHAR(34)&amp;",",""))</f>
        <v/>
      </c>
      <c r="FE42" s="44" t="str">
        <f>IF(COUNTIF(BL42:BT42,"BLU")=0,CHAR(34)&amp;"NO_BLU"&amp;CHAR(34)&amp;",", "")</f>
        <v/>
      </c>
      <c r="FF42" s="44" t="str">
        <f>IF(COUNTIF(BL42:BT42,"WHI")=0,CHAR(34)&amp;"NO_WHI"&amp;CHAR(34)&amp;",", "")</f>
        <v/>
      </c>
      <c r="FG42" s="44" t="str">
        <f>IF(COUNTIF(BL42:BT42,"RED")=0,CHAR(34)&amp;"NO_RED"&amp;CHAR(34)&amp;",", "")</f>
        <v>"NO_RED",</v>
      </c>
      <c r="FH42" s="44" t="str">
        <f>IF(COUNTIF(BL42:BS42,"GRE")=0,CHAR(34)&amp;"NO_GRE"&amp;CHAR(34)&amp;",", "")</f>
        <v/>
      </c>
      <c r="FI42" s="44" t="str">
        <f>IF(COUNTIF(BL42:BT42,"YEL")=0,CHAR(34)&amp;"NO_YEL"&amp;CHAR(34)&amp;",", "")</f>
        <v/>
      </c>
      <c r="FJ42" s="44" t="str">
        <f>IF(COUNTIF(BL42:BT42,"BLA")=0,CHAR(34)&amp;"NO_BLA"&amp;CHAR(34)&amp;",", "")</f>
        <v>"NO_BLA",</v>
      </c>
      <c r="FK42" s="44" t="str">
        <f>IF(AND(FH42&lt;&gt;"",FF42&lt;&gt;""),CHAR(34)&amp;"WHGRNO"&amp;CHAR(34)&amp;",","")</f>
        <v/>
      </c>
      <c r="FL42" s="44" t="str">
        <f>IF(AND(FI42&lt;&gt;"",FF42&lt;&gt;""),CHAR(34)&amp;"WHYENO"&amp;CHAR(34)&amp;",","")</f>
        <v/>
      </c>
      <c r="FM42" s="44" t="str">
        <f>IF(AND(FJ42&lt;&gt;"",FF42&lt;&gt;""),CHAR(34)&amp;"BAWHNO"&amp;CHAR(34)&amp;",","")</f>
        <v/>
      </c>
      <c r="FN42" s="44" t="str">
        <f>IF(AND(FE42&lt;&gt;"",FF42&lt;&gt;""),CHAR(34)&amp;"BLWHNO"&amp;CHAR(34)&amp;",","")</f>
        <v/>
      </c>
      <c r="FO42" s="44" t="str">
        <f>IF(AND(FE42&lt;&gt;"",FG42&lt;&gt;""),CHAR(34)&amp;"BLRENO"&amp;CHAR(34)&amp;",","")</f>
        <v/>
      </c>
      <c r="FP42" s="44" t="str">
        <f>IF(AND(FF42&lt;&gt;"",FF42&lt;&gt;""),CHAR(34)&amp;"WHRENO"&amp;CHAR(34)&amp;",","")</f>
        <v/>
      </c>
      <c r="FQ42" s="44" t="str">
        <f>IF(LEN(BF42)=3,CHAR(34)&amp;"001"&amp;BF42&amp;CHAR(34)&amp;",","")</f>
        <v>"001GRE",</v>
      </c>
      <c r="FR42" s="44" t="str">
        <f>IF(LEN(BG42)=3,CHAR(34)&amp;"002"&amp;BG42&amp;CHAR(34)&amp;",","")</f>
        <v>"002GRE",</v>
      </c>
      <c r="FS42" s="44" t="str">
        <f>IF(LEN(BH42)=3,CHAR(34)&amp;"003"&amp;BH42&amp;CHAR(34)&amp;",","")</f>
        <v>"003GRE",</v>
      </c>
      <c r="FT42" s="44" t="str">
        <f>CHAR(34)&amp;"myr"&amp;BD42&amp;CHAR(34)&amp;","</f>
        <v>"myrGRE",</v>
      </c>
      <c r="FU42" s="44" t="str">
        <f>IF(AY42="y",CHAR(34)&amp;"island"&amp;CHAR(34)&amp;",","")</f>
        <v/>
      </c>
      <c r="FV42" s="44" t="str">
        <f>IF(BZ42="y",CHAR(34)&amp;"landlo"&amp;CHAR(34)&amp;",","")</f>
        <v/>
      </c>
      <c r="FW42" s="44" t="str">
        <f>IF(CA42="y",CHAR(34)&amp;"eunion"&amp;CHAR(34)&amp;",","")</f>
        <v/>
      </c>
      <c r="FX42" s="44" t="str">
        <f>SUBSTITUTE(IFERROR(SEARCH("[",A42),IFERROR(IF(AND(CA42&lt;&gt;"y",SEARCH("Europe",R42)&gt;0),CHAR(34)&amp;"noeuni"&amp;CHAR(34)&amp;",",""),"")),"1","")</f>
        <v/>
      </c>
      <c r="FY42" s="44" t="str">
        <f>IFERROR(IF(SEARCH("Arabic",CB42)&gt;0,CHAR(34)&amp;"arabic"&amp;CHAR(34)&amp;",",""),"")</f>
        <v/>
      </c>
      <c r="FZ42" s="44" t="str">
        <f>IFERROR(IF(SEARCH("English",CB42)&gt;0,CHAR(34)&amp;"englis"&amp;CHAR(34)&amp;",",""),"")</f>
        <v/>
      </c>
      <c r="GA42" s="44" t="str">
        <f>IFERROR(IF(SEARCH("French",CB42)&gt;0,CHAR(34)&amp;"french"&amp;CHAR(34)&amp;",",""),"")</f>
        <v/>
      </c>
      <c r="GB42" s="44" t="str">
        <f>IFERROR(IF(SEARCH("Spanish",CB42)&gt;0,CHAR(34)&amp;"spanis"&amp;CHAR(34)&amp;",",""),"")</f>
        <v/>
      </c>
      <c r="GC42" s="44" t="str">
        <f>IFERROR(IF(SEARCH("Portuguese",CB42)&gt;0,CHAR(34)&amp;"portug"&amp;CHAR(34)&amp;",",""),"")</f>
        <v/>
      </c>
      <c r="GD42" s="44" t="str">
        <f>IFERROR(IF(SEARCH("German",CB42)&gt;0,CHAR(34)&amp;"german"&amp;CHAR(34)&amp;",",""),"")</f>
        <v/>
      </c>
      <c r="GE42" s="44" t="str">
        <f>IFERROR(IF(SEARCH("Dutch",CB42)&gt;0,CHAR(34)&amp;"dutchs"&amp;CHAR(34)&amp;",",""),"")</f>
        <v/>
      </c>
      <c r="GF42" s="44" t="str">
        <f>IFERROR(IF(SEARCH("Historical",AU42)&gt;0,CHAR(34)&amp;"histor"&amp;CHAR(34)&amp;",",""),"")</f>
        <v/>
      </c>
      <c r="GG42" s="44" t="str">
        <f>IF(BU42="y",CHAR(34)&amp;"unjack"&amp;CHAR(34)&amp;",","")</f>
        <v/>
      </c>
      <c r="GH42" s="44" t="str">
        <f>IF(CD42=1,CHAR(34)&amp;"southc"&amp;CHAR(34)&amp;",","")</f>
        <v/>
      </c>
      <c r="GI42" s="44" t="str">
        <f>IF(CE42=1,CHAR(34)&amp;"hasmap"&amp;CHAR(34)&amp;",","")</f>
        <v/>
      </c>
      <c r="GJ42" s="44" t="str">
        <f>IF(CP42="y",CHAR(34)&amp;CP$1&amp;CHAR(34)&amp;",","")</f>
        <v/>
      </c>
      <c r="GK42" s="44" t="str">
        <f>IF(GJ42="",CHAR(34)&amp;"HasSta"&amp;CHAR(34)&amp;",","")</f>
        <v>"HasSta",</v>
      </c>
      <c r="GL42" s="44" t="str">
        <f>IF(CQ42="y",CHAR(34)&amp;CQ$1&amp;CHAR(34)&amp;",","")</f>
        <v>"1Stars",</v>
      </c>
      <c r="GM42" s="44" t="str">
        <f>IF(CR42="y",CHAR(34)&amp;CR$1&amp;CHAR(34)&amp;",","")</f>
        <v/>
      </c>
      <c r="GN42" s="44" t="str">
        <f>IF(CS42="y",CHAR(34)&amp;CS$1&amp;CHAR(34)&amp;",","")</f>
        <v/>
      </c>
      <c r="GP42" s="44" t="str">
        <f>CHAR(34)&amp;AU42&amp;CHAR(34)</f>
        <v>"State"</v>
      </c>
      <c r="GS42" s="44" t="str">
        <f>SUBSTITUTE("["&amp;_xlfn.CONCAT(CW42:GN42)&amp;"]",",]","]")</f>
        <v>["4Color","lets05","startP","year19","allhor","4+Band","Horizo","Texted","Canton","staWHI","NO_RED","NO_BLA","001GRE","002GRE","003GRE","myrGRE","HasSta","1Stars"]</v>
      </c>
      <c r="GT42" s="44" t="str">
        <f>IF(BL42&lt;&gt;"",CHAR(34)&amp;"cl_"&amp;BL42&amp;CHAR(34)&amp;",","")</f>
        <v>"cl_GRE",</v>
      </c>
      <c r="GU42" s="44" t="str">
        <f>IF(BM42&lt;&gt;"",CHAR(34)&amp;"cl_"&amp;BM42&amp;CHAR(34)&amp;",","")</f>
        <v>"cl_YEL",</v>
      </c>
      <c r="GV42" s="44" t="str">
        <f>IF(BN42&lt;&gt;"",CHAR(34)&amp;"cl_"&amp;BN42&amp;CHAR(34)&amp;",","")</f>
        <v>"cl_BLU",</v>
      </c>
      <c r="GW42" s="44" t="str">
        <f>IF(BO42&lt;&gt;"",CHAR(34)&amp;"cl_"&amp;BO42&amp;CHAR(34)&amp;",","")</f>
        <v>"cl_WHI",</v>
      </c>
      <c r="GX42" s="44" t="str">
        <f>IF(BP42&lt;&gt;"",CHAR(34)&amp;"cl_"&amp;BP42&amp;CHAR(34)&amp;",","")</f>
        <v/>
      </c>
      <c r="GY42" s="44" t="str">
        <f>IF(BQ42&lt;&gt;"",CHAR(34)&amp;"cl_"&amp;BQ42&amp;CHAR(34)&amp;",","")</f>
        <v/>
      </c>
      <c r="GZ42" s="44" t="str">
        <f>IF(BR42&lt;&gt;"",CHAR(34)&amp;"cl_"&amp;BR42&amp;CHAR(34)&amp;",","")</f>
        <v/>
      </c>
      <c r="HA42" s="44" t="str">
        <f>IF(BS42&lt;&gt;"",CHAR(34)&amp;"cl_"&amp;BS42&amp;CHAR(34)&amp;",","")</f>
        <v/>
      </c>
      <c r="HB42" s="44" t="str">
        <f>IF(BT42&lt;&gt;"",CHAR(34)&amp;"cl_"&amp;BT42&amp;CHAR(34)&amp;",","")</f>
        <v/>
      </c>
      <c r="HC42" s="44" t="str">
        <f>SUBSTITUTE("["&amp;_xlfn.CONCAT(GT42:HB42)&amp;"]",",]","]")</f>
        <v>["cl_GRE","cl_YEL","cl_BLU","cl_WHI"]</v>
      </c>
      <c r="HE42" s="64"/>
      <c r="HF42" s="65" t="str">
        <f>"{couname:"&amp;CT42&amp;(IF(HK42&lt;&gt;"",",subtype:"&amp;CHAR(34)&amp;HK42&amp;CHAR(34),""))&amp;",year:"&amp;HJ42&amp;",region:"&amp;CU42&amp;",Colors:"&amp;HC42&amp;",Items:"&amp;GS42&amp;",Flag:"&amp;CV42&amp;",HDFlag:"&amp;CHAR(34)&amp;E42&amp;CHAR(34)&amp;",type:"&amp;GP42&amp;", describe: "&amp;HH42&amp;", isnew:"&amp;CHAR(34)&amp;F42&amp;CHAR(34)&amp;", links: "&amp;HL42&amp;"},"</f>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links: "https://en.wikipedia.org/wiki/Flag_of_Piauí"},</v>
      </c>
      <c r="HG42" s="66" t="str">
        <f>"{couname:"&amp;CT42&amp;(IF(HK42&lt;&gt;"",",subtype:"&amp;CHAR(34)&amp;HK42&amp;CHAR(34),""))&amp;",year:"&amp;HJ42&amp;",region:"&amp;CU42&amp;",Colors:"&amp;HC42&amp;",Items:"&amp;GS42&amp;",Flag:"&amp;CV42&amp;",HDFlag:"&amp;CHAR(34)&amp;E42&amp;CHAR(34)&amp;",type:"&amp;GP42&amp;", describe: "&amp;HI42&amp;", links: "&amp;HL42&amp;"},"</f>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links: "https://en.wikipedia.org/wiki/Flag_of_Piauí"},</v>
      </c>
      <c r="HH42" s="44" t="str">
        <f>IF(P42&lt;&gt;"",CHAR(34)&amp;"\n"&amp;P42&amp;CHAR(34),CHAR(34)&amp;CHAR(34))</f>
        <v>"\nYellow represents the mineral wealth, green represents hope. The star represents Antares, which in the Brazilian flag symbolizes the state of Piauí. The inscription inside the blue rectangle: 13 DE MARÇO DE 1823, was the day of the Battle of Jenipapo, in the state's territory."</v>
      </c>
      <c r="HI42" s="44" t="str">
        <f>IF(J42=0,CHAR(34)&amp;CHAR(34),HH42)</f>
        <v>"\nYellow represents the mineral wealth, green represents hope. The star represents Antares, which in the Brazilian flag symbolizes the state of Piauí. The inscription inside the blue rectangle: 13 DE MARÇO DE 1823, was the day of the Battle of Jenipapo, in the state's territory."</v>
      </c>
      <c r="HJ42" s="44" t="str">
        <f>CHAR(34)&amp;O42&amp;CHAR(34)</f>
        <v>"1922 "</v>
      </c>
      <c r="HL42" s="44" t="str">
        <f>CHAR(34)&amp;I42&amp;CHAR(34)</f>
        <v>"https://en.wikipedia.org/wiki/Flag_of_Piauí"</v>
      </c>
      <c r="HM42" s="65" t="str">
        <f>"{"&amp;CHAR(34)&amp;"couname"&amp;CHAR(34)&amp;":"&amp;CT42&amp;(IF(H42&lt;&gt;"",","&amp;CHAR(34)&amp;"subtype"&amp;CHAR(34)&amp;":"&amp;CHAR(34)&amp;H42&amp;CHAR(34),""))&amp;","&amp;CHAR(34)&amp;"year"&amp;CHAR(34)&amp;":"&amp;HJ42&amp;","&amp;CHAR(34)&amp;"region"&amp;CHAR(34)&amp;":"&amp;CU42&amp;","&amp;CHAR(34)&amp;"Colors"&amp;CHAR(34)&amp;":"&amp;HC42&amp;","&amp;CHAR(34)&amp;"Items"&amp;CHAR(34)&amp;":"&amp;GS42&amp;","&amp;CHAR(34)&amp;"Flag"&amp;CHAR(34)&amp;":"&amp;CV42&amp;","&amp;CHAR(34)&amp;"HDFlag"&amp;CHAR(34)&amp;":"&amp;CHAR(34)&amp;E42&amp;CHAR(34)&amp;","&amp;CHAR(34)&amp;"type"&amp;CHAR(34)&amp;":"&amp;GP42&amp;", "&amp;CHAR(34)&amp;"describe"&amp;CHAR(34)&amp;": "&amp;HH42&amp;", "&amp;CHAR(34)&amp;"isnew"&amp;CHAR(34)&amp;": "&amp;CHAR(34)&amp;F42&amp;CHAR(34)&amp;", "&amp;CHAR(34)&amp;"links"&amp;CHAR(34)&amp;": "&amp;HL42&amp;"},"</f>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 "links": "https://en.wikipedia.org/wiki/Flag_of_Piauí"},</v>
      </c>
      <c r="HN42" s="67" t="str">
        <f>"{"&amp;CHAR(34)&amp;"couname"&amp;CHAR(34)&amp;":"&amp;CT42&amp;(IF(H42&lt;&gt;"",","&amp;CHAR(34)&amp;"subtype"&amp;CHAR(34)&amp;":"&amp;CHAR(34)&amp;H42&amp;CHAR(34),""))&amp;","&amp;CHAR(34)&amp;"year"&amp;CHAR(34)&amp;":"&amp;HJ42&amp;","&amp;CHAR(34)&amp;"region"&amp;CHAR(34)&amp;":"&amp;CU42&amp;","&amp;CHAR(34)&amp;"Colors"&amp;CHAR(34)&amp;":"&amp;HC42&amp;","&amp;CHAR(34)&amp;"Items"&amp;CHAR(34)&amp;":"&amp;GS42&amp;","&amp;CHAR(34)&amp;"Flag"&amp;CHAR(34)&amp;":"&amp;CV42&amp;","&amp;CHAR(34)&amp;"HDFlag"&amp;CHAR(34)&amp;":"&amp;CHAR(34)&amp;E42&amp;CHAR(34)&amp;","&amp;CHAR(34)&amp;"type"&amp;CHAR(34)&amp;":"&amp;GP42&amp;", "&amp;CHAR(34)&amp;"describe"&amp;CHAR(34)&amp;": "&amp;HI42&amp;", "&amp;CHAR(34)&amp;"isnew"&amp;CHAR(34)&amp;": "&amp;CHAR(34)&amp;F42&amp;CHAR(34)&amp;", "&amp;CHAR(34)&amp;"links"&amp;CHAR(34)&amp;": "&amp;HL42&amp;"},"</f>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 "links": "https://en.wikipedia.org/wiki/Flag_of_Piauí"},</v>
      </c>
      <c r="HO42" s="71"/>
      <c r="HP42" s="44" t="str" cm="1">
        <f t="array" ref="HP42">IF(_xlfn.TEXTJOIN(", ", TRUE, IF(ISNUMBER(SEARCH("BLA", BL42:BT42)), COLUMN(BL42:BT42) - COLUMN(BL42) + 1, ""))&lt;&gt;"","BLA","")</f>
        <v/>
      </c>
      <c r="HQ42" s="44" t="str" cm="1">
        <f t="array" ref="HQ42">IF(_xlfn.TEXTJOIN(", ", TRUE, IF(ISNUMBER(SEARCH("BLU", BL42:BT42)), COLUMN(BL42:BT42) - COLUMN(BL42) + 1, ""))&lt;&gt;"","BLU","")</f>
        <v>BLU</v>
      </c>
      <c r="HR42" s="44" t="str" cm="1">
        <f t="array" ref="HR42">IF(_xlfn.TEXTJOIN(", ", TRUE, IF(ISNUMBER(SEARCH("GRE", BL42:BT42)), COLUMN(BL42:BT42) - COLUMN(BL42) + 1, ""))&lt;&gt;"","GRE","")</f>
        <v>GRE</v>
      </c>
      <c r="HS42" s="44" t="str" cm="1">
        <f t="array" ref="HS42">IF(_xlfn.TEXTJOIN(", ", TRUE, IF(ISNUMBER(SEARCH("RED", BL42:BT42)), COLUMN(BL42:BT42) - COLUMN(BL42) + 1, ""))&lt;&gt;"","RED","")</f>
        <v/>
      </c>
      <c r="HT42" s="44" t="str" cm="1">
        <f t="array" ref="HT42">IF(_xlfn.TEXTJOIN(", ", TRUE, IF(ISNUMBER(SEARCH("YEL", BL42:BT42)), COLUMN(BL42:BT42) - COLUMN(BL42) + 1, ""))&lt;&gt;"","YEL","")</f>
        <v>YEL</v>
      </c>
      <c r="HU42" s="44" t="str" cm="1">
        <f t="array" ref="HU42">IF(_xlfn.TEXTJOIN(", ", TRUE, IF(ISNUMBER(SEARCH("ORA", BL42:BT42)), COLUMN(BL42:BT42) - COLUMN(BL42) + 1, ""))&lt;&gt;"","ORA","")</f>
        <v/>
      </c>
      <c r="HV42" s="44" t="str" cm="1">
        <f t="array" ref="HV42">IF(_xlfn.TEXTJOIN(", ", TRUE, IF(ISNUMBER(SEARCH("BRO", BL42:BT42)), COLUMN(BL42:BT42) - COLUMN(BL42) + 1, ""))&lt;&gt;"","BRO","")</f>
        <v/>
      </c>
      <c r="HW42" s="44" t="str" cm="1">
        <f t="array" ref="HW42">IF(_xlfn.TEXTJOIN(", ", TRUE, IF(ISNUMBER(SEARCH("PUR", BL42:BT42)), COLUMN(BL42:BT42) - COLUMN(BL42) + 1, ""))&lt;&gt;"","PUR","")</f>
        <v/>
      </c>
      <c r="HX42" s="44" t="str" cm="1">
        <f t="array" ref="HX42">IF(_xlfn.TEXTJOIN(", ", TRUE, IF(ISNUMBER(SEARCH("WHI", BL42:BT42)), COLUMN(BL42:BT42) - COLUMN(BL42) + 1, ""))&lt;&gt;"","WHI","")</f>
        <v>WHI</v>
      </c>
      <c r="HY42" s="72"/>
      <c r="HZ42" s="72"/>
      <c r="IA42" s="5"/>
      <c r="IB42" s="5"/>
      <c r="IC42" s="68"/>
      <c r="ID42" s="68"/>
      <c r="IE42" s="68"/>
      <c r="IF42" s="68"/>
      <c r="IG42" s="68"/>
      <c r="IH42" s="68"/>
      <c r="II42" s="68"/>
      <c r="IJ42" s="68"/>
      <c r="IK42" s="68"/>
      <c r="IL42" s="44">
        <f>SUM(IC42:IK42)</f>
        <v>0</v>
      </c>
      <c r="IM42" s="42">
        <f>COUNTIF(IC42:IK42,"&gt;0")-CG42</f>
        <v>-4</v>
      </c>
      <c r="IN42" s="69" t="str">
        <f>"http://mkweb.bcgsc.ca/color-summarizer/?url="&amp;D42&amp;"&amp;precision=low&amp;num_clusters="&amp;CG42&amp;"&amp;text=1"</f>
        <v>http://mkweb.bcgsc.ca/color-summarizer/?url=https://upload.wikimedia.org/wikipedia/commons/thumb/3/33/Bandeira_do_Piau%C3%AD.svg/640px-Bandeira_do_Piau%C3%AD.svg.png&amp;precision=low&amp;num_clusters=4&amp;text=1</v>
      </c>
      <c r="IO42" s="44" t="str">
        <f>IF(HP42&lt;&gt;"",CHAR(34)&amp;"black"&amp;CHAR(34),"")</f>
        <v/>
      </c>
      <c r="IP42" s="44" t="str">
        <f>IF(HQ42&lt;&gt;"",CHAR(34)&amp;"blue"&amp;CHAR(34),"")</f>
        <v>"blue"</v>
      </c>
      <c r="IQ42" s="44" t="str">
        <f>IF(HR42&lt;&gt;"",CHAR(34)&amp;"green"&amp;CHAR(34),"")</f>
        <v>"green"</v>
      </c>
      <c r="IR42" s="44" t="str">
        <f>IF(HS42&lt;&gt;"",CHAR(34)&amp;"red"&amp;CHAR(34),"")</f>
        <v/>
      </c>
      <c r="IS42" s="44" t="str">
        <f>IF(HT42&lt;&gt;"",CHAR(34)&amp;"yellow"&amp;CHAR(34),"")</f>
        <v>"yellow"</v>
      </c>
      <c r="IT42" s="44" t="str">
        <f>IF(HU42&lt;&gt;"",CHAR(34)&amp;"orange"&amp;CHAR(34),"")</f>
        <v/>
      </c>
      <c r="IU42" s="44" t="str">
        <f>IF(HV42&lt;&gt;"",CHAR(34)&amp;"brown"&amp;CHAR(34),"")</f>
        <v/>
      </c>
      <c r="IV42" s="44" t="str">
        <f>IF(HW42&lt;&gt;"",CHAR(34)&amp;"purple"&amp;CHAR(34),"")</f>
        <v/>
      </c>
      <c r="IW42" s="44" t="str">
        <f>IF(HX42&lt;&gt;"",CHAR(34)&amp;"white"&amp;CHAR(34),"")</f>
        <v>"white"</v>
      </c>
      <c r="IX42" s="44" t="str">
        <f>"{"&amp;CHAR(34)&amp;"url"&amp;CHAR(34)&amp;":"&amp;CHAR(34)&amp;IN42&amp;CHAR(34)&amp;","&amp;CHAR(34)&amp;"name"&amp;CHAR(34)&amp;":"&amp;CHAR(34)&amp;A42&amp;CHAR(34)&amp;"},"</f>
        <v>{"url":"http://mkweb.bcgsc.ca/color-summarizer/?url=https://upload.wikimedia.org/wikipedia/commons/thumb/3/33/Bandeira_do_Piau%C3%AD.svg/640px-Bandeira_do_Piau%C3%AD.svg.png&amp;precision=low&amp;num_clusters=4&amp;text=1","name":"[BRA] Piauí"},</v>
      </c>
      <c r="IY42" s="44">
        <v>344</v>
      </c>
    </row>
    <row r="43" spans="1:259" s="44" customFormat="1" ht="38.4" customHeight="1" thickBot="1" x14ac:dyDescent="0.35">
      <c r="A43" s="38" t="s">
        <v>667</v>
      </c>
      <c r="B43" s="83"/>
      <c r="C43" s="39"/>
      <c r="D43" s="70" t="s">
        <v>668</v>
      </c>
      <c r="E43" s="40" t="s">
        <v>669</v>
      </c>
      <c r="F43" s="41" t="s">
        <v>163</v>
      </c>
      <c r="G43" s="42">
        <f>COUNTIF($A$1:$A$8405,A43)</f>
        <v>1</v>
      </c>
      <c r="H43" s="43" t="s">
        <v>411</v>
      </c>
      <c r="I43" s="59" t="s">
        <v>670</v>
      </c>
      <c r="J43" s="44" t="str">
        <f>""</f>
        <v/>
      </c>
      <c r="K43" s="45"/>
      <c r="L43" s="46"/>
      <c r="M43" s="46"/>
      <c r="N43" s="47"/>
      <c r="O43" s="74">
        <v>1908</v>
      </c>
      <c r="P43" s="48" t="s">
        <v>671</v>
      </c>
      <c r="Q43" s="73">
        <v>4</v>
      </c>
      <c r="R43" s="49" t="s">
        <v>177</v>
      </c>
      <c r="S43" s="50">
        <v>2</v>
      </c>
      <c r="T43" s="51" t="s">
        <v>165</v>
      </c>
      <c r="U43" s="52" t="s">
        <v>165</v>
      </c>
      <c r="V43" s="52" t="s">
        <v>164</v>
      </c>
      <c r="W43" s="52" t="s">
        <v>164</v>
      </c>
      <c r="X43" s="52" t="s">
        <v>165</v>
      </c>
      <c r="Y43" s="52" t="s">
        <v>165</v>
      </c>
      <c r="Z43" s="52" t="s">
        <v>164</v>
      </c>
      <c r="AA43" s="52" t="s">
        <v>164</v>
      </c>
      <c r="AB43" s="52" t="s">
        <v>164</v>
      </c>
      <c r="AC43" s="52" t="s">
        <v>165</v>
      </c>
      <c r="AD43" s="52" t="s">
        <v>164</v>
      </c>
      <c r="AE43" s="52" t="s">
        <v>164</v>
      </c>
      <c r="AF43" s="53" t="s">
        <v>164</v>
      </c>
      <c r="AG43" s="53" t="s">
        <v>165</v>
      </c>
      <c r="AH43" s="53" t="s">
        <v>165</v>
      </c>
      <c r="AI43" s="53" t="s">
        <v>164</v>
      </c>
      <c r="AJ43" s="53" t="s">
        <v>164</v>
      </c>
      <c r="AK43" s="53" t="s">
        <v>164</v>
      </c>
      <c r="AL43" s="53" t="s">
        <v>164</v>
      </c>
      <c r="AM43" s="53" t="s">
        <v>164</v>
      </c>
      <c r="AN43" s="53" t="s">
        <v>164</v>
      </c>
      <c r="AO43" s="53" t="s">
        <v>165</v>
      </c>
      <c r="AP43" s="53" t="s">
        <v>164</v>
      </c>
      <c r="AQ43" s="53" t="s">
        <v>164</v>
      </c>
      <c r="AR43" s="53" t="s">
        <v>164</v>
      </c>
      <c r="AS43" s="53" t="s">
        <v>164</v>
      </c>
      <c r="AT43" s="54">
        <v>0</v>
      </c>
      <c r="AU43" s="53" t="s">
        <v>666</v>
      </c>
      <c r="AV43" s="53" t="str">
        <f>IF(LEFT(A43,1)="[",LEFT(A43,5)&amp;AU43&amp;A43,"")</f>
        <v>[BRA]City, State Capital[BRA] Rio de Janeiro (City)</v>
      </c>
      <c r="AW43" s="53" t="str">
        <f>C43&amp;A43</f>
        <v>[BRA] Rio de Janeiro (City)</v>
      </c>
      <c r="AX43" s="55"/>
      <c r="AY43" s="55"/>
      <c r="AZ43" s="56" t="s">
        <v>234</v>
      </c>
      <c r="BA43" s="56" t="s">
        <v>234</v>
      </c>
      <c r="BB43" s="56"/>
      <c r="BC43" s="57"/>
      <c r="BD43" s="58" t="s">
        <v>159</v>
      </c>
      <c r="BE43" s="59"/>
      <c r="BF43" s="58" t="s">
        <v>152</v>
      </c>
      <c r="BG43" s="58" t="s">
        <v>234</v>
      </c>
      <c r="BH43" s="58" t="s">
        <v>152</v>
      </c>
      <c r="BI43" s="58"/>
      <c r="BJ43" s="58"/>
      <c r="BK43" s="59"/>
      <c r="BL43" s="58" t="s">
        <v>151</v>
      </c>
      <c r="BM43" s="58" t="s">
        <v>152</v>
      </c>
      <c r="BN43" s="58" t="s">
        <v>234</v>
      </c>
      <c r="BO43" s="58" t="s">
        <v>154</v>
      </c>
      <c r="BP43" s="58" t="s">
        <v>234</v>
      </c>
      <c r="BQ43" s="58" t="s">
        <v>234</v>
      </c>
      <c r="BR43" s="58" t="s">
        <v>234</v>
      </c>
      <c r="BS43" s="58" t="s">
        <v>234</v>
      </c>
      <c r="BT43" s="58" t="s">
        <v>159</v>
      </c>
      <c r="BU43" s="60"/>
      <c r="BV43" s="61"/>
      <c r="BW43" s="61">
        <v>0</v>
      </c>
      <c r="BX43" s="59"/>
      <c r="BY43" s="44" t="s">
        <v>165</v>
      </c>
      <c r="CB43" s="5"/>
      <c r="CC43" s="5"/>
      <c r="CD43" s="62">
        <v>0</v>
      </c>
      <c r="CE43" s="62">
        <v>0</v>
      </c>
      <c r="CF43" s="62" t="e">
        <f>COUNTIF([1]Sheet7!$B$2:'[1]Sheet7'!$B$100,Main!#REF!)</f>
        <v>#REF!</v>
      </c>
      <c r="CG43" s="75" cm="1">
        <f t="array" ref="CG43">SUMPRODUCT(--(LEN(TRIM(BL43:BT43))&gt;0))</f>
        <v>4</v>
      </c>
      <c r="CH43" s="53" t="str">
        <f>IF(CG43=2,"y","n")</f>
        <v>n</v>
      </c>
      <c r="CI43" s="53" t="str">
        <f>IF(CG43=3,"y","n")</f>
        <v>n</v>
      </c>
      <c r="CJ43" s="53" t="str">
        <f>IF(CG43=4,"y","n")</f>
        <v>y</v>
      </c>
      <c r="CK43" s="53" t="str">
        <f>IF(CG43&gt;4,"y","n")</f>
        <v>n</v>
      </c>
      <c r="CL43" s="53" t="str">
        <f>IF(S43=0,"y","n")</f>
        <v>n</v>
      </c>
      <c r="CM43" s="53" t="str">
        <f>IF(S43=2,"y","n")</f>
        <v>y</v>
      </c>
      <c r="CN43" s="53" t="str">
        <f>IF(S43=3,"y","n")</f>
        <v>n</v>
      </c>
      <c r="CO43" s="53" t="str">
        <f>IF(S43&gt;=4,"y","n")</f>
        <v>n</v>
      </c>
      <c r="CP43" s="53" t="str">
        <f>IF(AT43=0,"y","n")</f>
        <v>y</v>
      </c>
      <c r="CQ43" s="53" t="str">
        <f>IF(AT43=1,"y","n")</f>
        <v>n</v>
      </c>
      <c r="CR43" s="53" t="str">
        <f>IF(AT43=2,"y","n")</f>
        <v>n</v>
      </c>
      <c r="CS43" s="53" t="str">
        <f>IF(AT43&gt;=3,"y","n")</f>
        <v>n</v>
      </c>
      <c r="CT43" s="38" t="str">
        <f>CHAR(34)&amp;A43&amp;CHAR(34)</f>
        <v>"[BRA] Rio de Janeiro (City)"</v>
      </c>
      <c r="CU43" s="63" t="str">
        <f>CHAR(34)&amp;"rgn_"&amp;R43&amp;CHAR(34)</f>
        <v>"rgn_South America"</v>
      </c>
      <c r="CV43" s="44" t="str">
        <f>CHAR(34)&amp;D43&amp;CHAR(34)</f>
        <v>"https://upload.wikimedia.org/wikipedia/commons/thumb/a/a9/Bandeira_da_cidade_do_Rio_de_Janeiro.svg/640px-Bandeira_da_cidade_do_Rio_de_Janeiro.svg.png"</v>
      </c>
      <c r="CW43" s="44" t="str">
        <f>IF(CH43="y",CHAR(34)&amp;CH$1&amp;CHAR(34)&amp;",","")</f>
        <v/>
      </c>
      <c r="CX43" s="44" t="str">
        <f>IF(CI43="y",CHAR(34)&amp;CI$1&amp;CHAR(34)&amp;",","")</f>
        <v/>
      </c>
      <c r="CY43" s="44" t="str">
        <f>IF(CJ43="y",CHAR(34)&amp;CJ$1&amp;CHAR(34)&amp;",","")</f>
        <v>"4Color",</v>
      </c>
      <c r="CZ43" s="44" t="str">
        <f>IF(CK43="y",CHAR(34)&amp;CK$1&amp;CHAR(34)&amp;",","")</f>
        <v/>
      </c>
      <c r="DA43" s="44" t="str">
        <f>IF(Q43&gt;1,CHAR(34)&amp;"words2"&amp;CHAR(34)&amp;",","")</f>
        <v>"words2",</v>
      </c>
      <c r="DB43" s="44" t="str">
        <f>IF(Q43&gt;2,CHAR(34)&amp;"words3"&amp;CHAR(34)&amp;",","")</f>
        <v>"words3",</v>
      </c>
      <c r="DD43" s="44" t="str">
        <f>IF(LEN(CHAR(34)&amp;"lets"&amp;LEN(SUBSTITUTE(SUBSTITUTE(IFERROR(TRIM(SUBSTITUTE(A43,MID(A43,FIND("[",A43),FIND("]",A43)-FIND("[",A43)+1),"")),A43)," ",""),"-",""))&amp;CHAR(34)&amp;",")=9,CHAR(34)&amp;"lets"&amp;LEN(SUBSTITUTE(SUBSTITUTE(IFERROR(TRIM(SUBSTITUTE(A43,MID(A43,FIND("[",A43),FIND("]",A43)-FIND("[",A43)+1),"")),A43)," ",""),"-",""))&amp;CHAR(34)&amp;",",CHAR(34)&amp;"lets0"&amp;LEN(SUBSTITUTE(SUBSTITUTE(IFERROR(TRIM(SUBSTITUTE(A43,MID(A43,FIND("[",A43),FIND("]",A43)-FIND("[",A43)+1),"")),A43)," ",""),"-",""))&amp;CHAR(34)&amp;",")</f>
        <v>"lets18",</v>
      </c>
      <c r="DE43" s="44" t="str">
        <f>CHAR(34)&amp;"start"&amp;IFERROR(LEFT(SUBSTITUTE(A43,"["&amp;MID(A43,FIND("[",A43)+1,FIND("]",A43)-FIND("[",A43)-1)&amp;"] ",""),1),LEFT(A43,1))&amp;CHAR(34)&amp;","</f>
        <v>"startR",</v>
      </c>
      <c r="DF43" s="44" t="str">
        <f>IFERROR(IF(SEARCH("tan",A43)&gt;0,CHAR(34)&amp;"withtn"&amp;CHAR(34)&amp;",",""),"")</f>
        <v/>
      </c>
      <c r="DG43" s="44" t="str">
        <f>IFERROR(IF(SEARCH("q",A43)&gt;0,CHAR(34)&amp;"with_q"&amp;CHAR(34)&amp;",",""),"")</f>
        <v/>
      </c>
      <c r="DH43" s="44" t="str">
        <f>IFERROR(IF(SEARCH("v",A43)&gt;0,CHAR(34)&amp;"with_v"&amp;CHAR(34)&amp;",",""),"")</f>
        <v/>
      </c>
      <c r="DI43" s="44" t="str">
        <f>IFERROR(IF(SEARCH("w",A43)&gt;0,CHAR(34)&amp;"with_w"&amp;CHAR(34)&amp;",",""),"")</f>
        <v/>
      </c>
      <c r="DJ43" s="44" t="str">
        <f>IFERROR(IF(SEARCH("y",A43)&gt;0,CHAR(34)&amp;"with_y"&amp;CHAR(34)&amp;",",""),"")</f>
        <v>"with_y",</v>
      </c>
      <c r="DK43" s="44" t="str">
        <f>IFERROR(IF(SEARCH("z",A43)&gt;0,CHAR(34)&amp;"with_z"&amp;CHAR(34)&amp;",",""),"")</f>
        <v/>
      </c>
      <c r="DL43" s="44" t="str">
        <f>IF(CG43=2, CHAR(34) &amp; _xlfn.TEXTJOIN("", TRUE, _xlfn._xlws.SORT(HP43:HX43)) &amp; CHAR(34) &amp; ",", "")</f>
        <v/>
      </c>
      <c r="DM43" s="44" t="str" cm="1">
        <f t="array" ref="DM43">IF(CG43=3,CHAR(34) &amp; _xlfn.TEXTJOIN("", TRUE, RIGHT(HP43:HX43, 2)) &amp; CHAR(34) &amp; ",", "")</f>
        <v/>
      </c>
      <c r="DN43" s="44" t="str">
        <f>IF(AND(ISNUMBER(SEARCH("18", O43)), ISERROR(SEARCH("1918", O43)), ISERROR(SEARCH("2018", O43))), CHAR(34) &amp; "year18" &amp; CHAR(34) &amp; ",", "")</f>
        <v/>
      </c>
      <c r="DO43" s="44" t="str">
        <f>IF(AND(ISNUMBER(SEARCH("19", O43)), ISERROR(SEARCH("1819", O43)),  ISERROR(SEARCH("1219", O43)),ISERROR(SEARCH("1119", O43)),ISERROR(SEARCH("1190", O43)),ISERROR(SEARCH("2019", O43))), CHAR(34) &amp; "year19" &amp; CHAR(34) &amp; ",", "")</f>
        <v>"year19",</v>
      </c>
      <c r="DP43" s="5" t="str">
        <f>IF(AND(ISNUMBER(SEARCH("20", O43)), ISERROR(SEARCH("1920", O43))), CHAR(34)&amp;"year00"&amp;CHAR(34)&amp;",", "")</f>
        <v/>
      </c>
      <c r="DQ43" s="5" t="str">
        <f>IF(CC43="y",CHAR(34)&amp;"soviet"&amp;CHAR(34)&amp;",","")</f>
        <v/>
      </c>
      <c r="DR43" s="5" t="str">
        <f>IF(BY43="y",CHAR(34)&amp;"dgband"&amp;CHAR(34)&amp;",","")</f>
        <v>"dgband",</v>
      </c>
      <c r="DS43" s="5" t="str">
        <f>IF(W43="y",IF(AND(V43="n",BY43&lt;&gt;"y"),CHAR(34)&amp;"allver"&amp;CHAR(34)&amp;",",""),"")</f>
        <v/>
      </c>
      <c r="DT43" s="5" t="str">
        <f>IF(V43="y",IF(AND(W43="n",BY43&lt;&gt;"y"),CHAR(34)&amp;"allhor"&amp;CHAR(34)&amp;",",""),"")</f>
        <v/>
      </c>
      <c r="DU43" s="5" t="str">
        <f>IF(BY43="y",IF(AND(W43="n",V43="n"),CHAR(34)&amp;"alldia"&amp;CHAR(34)&amp;",",""),"")</f>
        <v>"alldia",</v>
      </c>
      <c r="DW43" s="44" t="str">
        <f>IF(CL43="y",CHAR(34)&amp;CL$1&amp;CHAR(34)&amp;",","")</f>
        <v/>
      </c>
      <c r="DX43" s="44" t="str">
        <f>IF(CM43="y",CHAR(34)&amp;CM$1&amp;CHAR(34)&amp;",","")</f>
        <v>"2Bands",</v>
      </c>
      <c r="DY43" s="44" t="str">
        <f>IF(CN43="y",CHAR(34)&amp;CN$1&amp;CHAR(34)&amp;",","")</f>
        <v/>
      </c>
      <c r="DZ43" s="44" t="str">
        <f>IF(CO43="y",CHAR(34)&amp;CO$1&amp;CHAR(34)&amp;",","")</f>
        <v/>
      </c>
      <c r="EA43" s="44" t="str">
        <f>IF(T43="y",CHAR(34)&amp;T$1&amp;CHAR(34)&amp;",","")</f>
        <v>"Diagon",</v>
      </c>
      <c r="EB43" s="44" t="str">
        <f>IF(U43="y",CHAR(34)&amp;U$1&amp;CHAR(34)&amp;",","")</f>
        <v>"Crosse",</v>
      </c>
      <c r="EC43" s="44" t="str">
        <f>IF(V43="y",CHAR(34)&amp;V$1&amp;CHAR(34)&amp;",","")</f>
        <v/>
      </c>
      <c r="ED43" s="44" t="str">
        <f>IF(W43="y",CHAR(34)&amp;W$1&amp;CHAR(34)&amp;",","")</f>
        <v/>
      </c>
      <c r="EE43" s="44" t="str">
        <f>IF(X43="y",CHAR(34)&amp;X$1&amp;CHAR(34)&amp;",","")</f>
        <v>"Circle",</v>
      </c>
      <c r="EF43" s="44" t="str">
        <f>IF(AND(Y43&lt;&gt;"n",Y43&lt;&gt;""),CHAR(34)&amp;Y$1&amp;CHAR(34)&amp;",","")</f>
        <v>"Animal",</v>
      </c>
      <c r="EG43" s="44" t="str">
        <f>IF(Z43="y",CHAR(34)&amp;Z$1&amp;CHAR(34)&amp;",","")</f>
        <v/>
      </c>
      <c r="EH43" s="44" t="str">
        <f>IF(AA43="y",CHAR(34)&amp;AA$1&amp;CHAR(34)&amp;",","")</f>
        <v/>
      </c>
      <c r="EI43" s="44" t="str">
        <f>IF(AB43="y",CHAR(34)&amp;AB$1&amp;CHAR(34)&amp;",","")</f>
        <v/>
      </c>
      <c r="EJ43" s="44" t="str">
        <f>IF(AC43="y",CHAR(34)&amp;AC$1&amp;CHAR(34)&amp;",","")</f>
        <v>"Weapon",</v>
      </c>
      <c r="EK43" s="44" t="str">
        <f>IF(AD43="y",CHAR(34)&amp;AD$1&amp;CHAR(34)&amp;",","")</f>
        <v/>
      </c>
      <c r="EL43" s="44" t="str">
        <f>IF(AE43="y",CHAR(34)&amp;AE$1&amp;CHAR(34)&amp;",","")</f>
        <v/>
      </c>
      <c r="EM43" s="44" t="str">
        <f>IF(AF43="y",CHAR(34)&amp;AF$1&amp;CHAR(34)&amp;",","")</f>
        <v/>
      </c>
      <c r="EN43" s="44" t="str">
        <f>IF(AG43="y",CHAR(34)&amp;AG$1&amp;CHAR(34)&amp;",","")</f>
        <v>"Unequa",</v>
      </c>
      <c r="EO43" s="44" t="str">
        <f>IF(AH43="y",CHAR(34)&amp;AH$1&amp;CHAR(34)&amp;",","")</f>
        <v>"Center",</v>
      </c>
      <c r="EP43" s="44" t="str">
        <f>IF(AI43="y",CHAR(34)&amp;AI$1&amp;CHAR(34)&amp;",","")</f>
        <v/>
      </c>
      <c r="EQ43" s="44" t="str">
        <f>IF(AJ43="y",CHAR(34)&amp;AJ$1&amp;CHAR(34)&amp;",","")</f>
        <v/>
      </c>
      <c r="ER43" s="44" t="str">
        <f>IF(AK43="y",CHAR(34)&amp;AK$1&amp;CHAR(34)&amp;",","")</f>
        <v/>
      </c>
      <c r="ES43" s="44" t="str">
        <f>IF(AL43="y",CHAR(34)&amp;AL$1&amp;CHAR(34)&amp;",","")</f>
        <v/>
      </c>
      <c r="ET43" s="44" t="str">
        <f>IF(AM43="y",CHAR(34)&amp;AM$1&amp;CHAR(34)&amp;",","")</f>
        <v/>
      </c>
      <c r="EU43" s="44" t="str">
        <f>IF(AN43="y",CHAR(34)&amp;AN$1&amp;CHAR(34)&amp;",","")</f>
        <v/>
      </c>
      <c r="EV43" s="44" t="str">
        <f>IF(AO43="y",CHAR(34)&amp;AO$1&amp;CHAR(34)&amp;",","")</f>
        <v>"Builds",</v>
      </c>
      <c r="EW43" s="44" t="str">
        <f>IF(AP43="y",CHAR(34)&amp;AP$1&amp;CHAR(34)&amp;",","")</f>
        <v/>
      </c>
      <c r="EX43" s="44" t="str">
        <f>IF(AQ43="y",CHAR(34)&amp;AQ$1&amp;CHAR(34)&amp;",","")</f>
        <v/>
      </c>
      <c r="EY43" s="44" t="str">
        <f>IF(AR43="y",CHAR(34)&amp;AR$1&amp;CHAR(34)&amp;",","")</f>
        <v/>
      </c>
      <c r="EZ43" s="44" t="str">
        <f>IF(AS43="y",CHAR(34)&amp;AS$1&amp;CHAR(34)&amp;",","")</f>
        <v/>
      </c>
      <c r="FA43" s="44" t="str">
        <f>IF(AT43&gt;0,CHAR(34)&amp;"sta"&amp;AZ43&amp;CHAR(34)&amp;",","")</f>
        <v/>
      </c>
      <c r="FB43" s="44" t="str">
        <f>IF(AND(AT43&gt;0,BA43&lt;&gt;""),CHAR(34)&amp;"sta"&amp;BA43&amp;CHAR(34)&amp;",","")</f>
        <v/>
      </c>
      <c r="FD43" s="44" t="str">
        <f>IF(BV43="n",CHAR(34)&amp;"tcWHYE"&amp;CHAR(34)&amp;",",IF(BV43="y",CHAR(34)&amp;FD$1&amp;CHAR(34)&amp;",",""))</f>
        <v/>
      </c>
      <c r="FE43" s="44" t="str">
        <f>IF(COUNTIF(BL43:BT43,"BLU")=0,CHAR(34)&amp;"NO_BLU"&amp;CHAR(34)&amp;",", "")</f>
        <v/>
      </c>
      <c r="FF43" s="44" t="str">
        <f>IF(COUNTIF(BL43:BT43,"WHI")=0,CHAR(34)&amp;"NO_WHI"&amp;CHAR(34)&amp;",", "")</f>
        <v/>
      </c>
      <c r="FG43" s="44" t="str">
        <f>IF(COUNTIF(BL43:BT43,"RED")=0,CHAR(34)&amp;"NO_RED"&amp;CHAR(34)&amp;",", "")</f>
        <v/>
      </c>
      <c r="FH43" s="44" t="str">
        <f>IF(COUNTIF(BL43:BS43,"GRE")=0,CHAR(34)&amp;"NO_GRE"&amp;CHAR(34)&amp;",", "")</f>
        <v>"NO_GRE",</v>
      </c>
      <c r="FI43" s="44" t="str">
        <f>IF(COUNTIF(BL43:BT43,"YEL")=0,CHAR(34)&amp;"NO_YEL"&amp;CHAR(34)&amp;",", "")</f>
        <v>"NO_YEL",</v>
      </c>
      <c r="FJ43" s="44" t="str">
        <f>IF(COUNTIF(BL43:BT43,"BLA")=0,CHAR(34)&amp;"NO_BLA"&amp;CHAR(34)&amp;",", "")</f>
        <v/>
      </c>
      <c r="FK43" s="44" t="str">
        <f>IF(AND(FH43&lt;&gt;"",FF43&lt;&gt;""),CHAR(34)&amp;"WHGRNO"&amp;CHAR(34)&amp;",","")</f>
        <v/>
      </c>
      <c r="FL43" s="44" t="str">
        <f>IF(AND(FI43&lt;&gt;"",FF43&lt;&gt;""),CHAR(34)&amp;"WHYENO"&amp;CHAR(34)&amp;",","")</f>
        <v/>
      </c>
      <c r="FM43" s="44" t="str">
        <f>IF(AND(FJ43&lt;&gt;"",FF43&lt;&gt;""),CHAR(34)&amp;"BAWHNO"&amp;CHAR(34)&amp;",","")</f>
        <v/>
      </c>
      <c r="FN43" s="44" t="str">
        <f>IF(AND(FE43&lt;&gt;"",FF43&lt;&gt;""),CHAR(34)&amp;"BLWHNO"&amp;CHAR(34)&amp;",","")</f>
        <v/>
      </c>
      <c r="FO43" s="44" t="str">
        <f>IF(AND(FE43&lt;&gt;"",FG43&lt;&gt;""),CHAR(34)&amp;"BLRENO"&amp;CHAR(34)&amp;",","")</f>
        <v/>
      </c>
      <c r="FP43" s="44" t="str">
        <f>IF(AND(FF43&lt;&gt;"",FF43&lt;&gt;""),CHAR(34)&amp;"WHRENO"&amp;CHAR(34)&amp;",","")</f>
        <v/>
      </c>
      <c r="FQ43" s="44" t="str">
        <f>IF(LEN(BF43)=3,CHAR(34)&amp;"001"&amp;BF43&amp;CHAR(34)&amp;",","")</f>
        <v>"001BLU",</v>
      </c>
      <c r="FR43" s="44" t="str">
        <f>IF(LEN(BG43)=3,CHAR(34)&amp;"002"&amp;BG43&amp;CHAR(34)&amp;",","")</f>
        <v/>
      </c>
      <c r="FS43" s="44" t="str">
        <f>IF(LEN(BH43)=3,CHAR(34)&amp;"003"&amp;BH43&amp;CHAR(34)&amp;",","")</f>
        <v>"003BLU",</v>
      </c>
      <c r="FT43" s="44" t="str">
        <f>CHAR(34)&amp;"myr"&amp;BD43&amp;CHAR(34)&amp;","</f>
        <v>"myrWHI",</v>
      </c>
      <c r="FU43" s="44" t="str">
        <f>IF(AY43="y",CHAR(34)&amp;"island"&amp;CHAR(34)&amp;",","")</f>
        <v/>
      </c>
      <c r="FV43" s="44" t="str">
        <f>IF(BZ43="y",CHAR(34)&amp;"landlo"&amp;CHAR(34)&amp;",","")</f>
        <v/>
      </c>
      <c r="FW43" s="44" t="str">
        <f>IF(CA43="y",CHAR(34)&amp;"eunion"&amp;CHAR(34)&amp;",","")</f>
        <v/>
      </c>
      <c r="FY43" s="44" t="str">
        <f>IFERROR(IF(SEARCH("Arabic",CB43)&gt;0,CHAR(34)&amp;"arabic"&amp;CHAR(34)&amp;",",""),"")</f>
        <v/>
      </c>
      <c r="FZ43" s="44" t="str">
        <f>IFERROR(IF(SEARCH("English",CB43)&gt;0,CHAR(34)&amp;"englis"&amp;CHAR(34)&amp;",",""),"")</f>
        <v/>
      </c>
      <c r="GA43" s="44" t="str">
        <f>IFERROR(IF(SEARCH("French",CB43)&gt;0,CHAR(34)&amp;"french"&amp;CHAR(34)&amp;",",""),"")</f>
        <v/>
      </c>
      <c r="GB43" s="44" t="str">
        <f>IFERROR(IF(SEARCH("Spanish",CB43)&gt;0,CHAR(34)&amp;"spanis"&amp;CHAR(34)&amp;",",""),"")</f>
        <v/>
      </c>
      <c r="GE43" s="44" t="str">
        <f>IFERROR(IF(SEARCH("Dutch",CB43)&gt;0,CHAR(34)&amp;"dutchs"&amp;CHAR(34)&amp;",",""),"")</f>
        <v/>
      </c>
      <c r="GF43" s="44" t="str">
        <f>IFERROR(IF(SEARCH("Historical",AU43)&gt;0,CHAR(34)&amp;"histor"&amp;CHAR(34)&amp;",",""),"")</f>
        <v/>
      </c>
      <c r="GG43" s="44" t="str">
        <f>IF(BU43="y",CHAR(34)&amp;"unjack"&amp;CHAR(34)&amp;",","")</f>
        <v/>
      </c>
      <c r="GH43" s="44" t="str">
        <f>IF(CD43=1,CHAR(34)&amp;"southc"&amp;CHAR(34)&amp;",","")</f>
        <v/>
      </c>
      <c r="GI43" s="44" t="str">
        <f>IF(CE43=1,CHAR(34)&amp;"hasmap"&amp;CHAR(34)&amp;",","")</f>
        <v/>
      </c>
      <c r="GJ43" s="44" t="str">
        <f>IF(CP43="y",CHAR(34)&amp;CP$1&amp;CHAR(34)&amp;",","")</f>
        <v>"NoStar",</v>
      </c>
      <c r="GK43" s="44" t="str">
        <f>IF(GJ43="",CHAR(34)&amp;"HasSta"&amp;CHAR(34)&amp;",","")</f>
        <v/>
      </c>
      <c r="GL43" s="44" t="str">
        <f>IF(CQ43="y",CHAR(34)&amp;CQ$1&amp;CHAR(34)&amp;",","")</f>
        <v/>
      </c>
      <c r="GM43" s="44" t="str">
        <f>IF(CR43="y",CHAR(34)&amp;CR$1&amp;CHAR(34)&amp;",","")</f>
        <v/>
      </c>
      <c r="GN43" s="44" t="str">
        <f>IF(CS43="y",CHAR(34)&amp;CS$1&amp;CHAR(34)&amp;",","")</f>
        <v/>
      </c>
      <c r="GP43" s="44" t="str">
        <f>CHAR(34)&amp;AU43&amp;CHAR(34)</f>
        <v>"City, State Capital"</v>
      </c>
      <c r="GS43" s="44" t="str">
        <f>SUBSTITUTE("["&amp;_xlfn.CONCAT(CW43:GN43)&amp;"]",",]","]")</f>
        <v>["4Color","words2","words3","lets18","startR","with_y","year19","dgband","alldia","2Bands","Diagon","Crosse","Circle","Animal","Weapon","Unequa","Center","Builds","NO_GRE","NO_YEL","001BLU","003BLU","myrWHI","NoStar"]</v>
      </c>
      <c r="GT43" s="44" t="str">
        <f>IF(BL43&lt;&gt;"",CHAR(34)&amp;"cl_"&amp;BL43&amp;CHAR(34)&amp;",","")</f>
        <v>"cl_BLA",</v>
      </c>
      <c r="GU43" s="44" t="str">
        <f>IF(BM43&lt;&gt;"",CHAR(34)&amp;"cl_"&amp;BM43&amp;CHAR(34)&amp;",","")</f>
        <v>"cl_BLU",</v>
      </c>
      <c r="GV43" s="44" t="str">
        <f>IF(BN43&lt;&gt;"",CHAR(34)&amp;"cl_"&amp;BN43&amp;CHAR(34)&amp;",","")</f>
        <v/>
      </c>
      <c r="GW43" s="44" t="str">
        <f>IF(BO43&lt;&gt;"",CHAR(34)&amp;"cl_"&amp;BO43&amp;CHAR(34)&amp;",","")</f>
        <v>"cl_RED",</v>
      </c>
      <c r="GX43" s="44" t="str">
        <f>IF(BP43&lt;&gt;"",CHAR(34)&amp;"cl_"&amp;BP43&amp;CHAR(34)&amp;",","")</f>
        <v/>
      </c>
      <c r="GY43" s="44" t="str">
        <f>IF(BQ43&lt;&gt;"",CHAR(34)&amp;"cl_"&amp;BQ43&amp;CHAR(34)&amp;",","")</f>
        <v/>
      </c>
      <c r="GZ43" s="44" t="str">
        <f>IF(BR43&lt;&gt;"",CHAR(34)&amp;"cl_"&amp;BR43&amp;CHAR(34)&amp;",","")</f>
        <v/>
      </c>
      <c r="HA43" s="44" t="str">
        <f>IF(BS43&lt;&gt;"",CHAR(34)&amp;"cl_"&amp;BS43&amp;CHAR(34)&amp;",","")</f>
        <v/>
      </c>
      <c r="HB43" s="44" t="str">
        <f>IF(BT43&lt;&gt;"",CHAR(34)&amp;"cl_"&amp;BT43&amp;CHAR(34)&amp;",","")</f>
        <v>"cl_WHI",</v>
      </c>
      <c r="HC43" s="44" t="str">
        <f>SUBSTITUTE("["&amp;_xlfn.CONCAT(GT43:HB43)&amp;"]",",]","]")</f>
        <v>["cl_BLA","cl_BLU","cl_RED","cl_WHI"]</v>
      </c>
      <c r="HE43" s="64"/>
      <c r="HF43" s="65" t="str">
        <f>"{couname:"&amp;CT43&amp;(IF(HK43&lt;&gt;"",",subtype:"&amp;CHAR(34)&amp;HK43&amp;CHAR(34),""))&amp;",year:"&amp;HJ43&amp;",region:"&amp;CU43&amp;",Colors:"&amp;HC43&amp;",Items:"&amp;GS43&amp;",Flag:"&amp;CV43&amp;",HDFlag:"&amp;CHAR(34)&amp;E43&amp;CHAR(34)&amp;",type:"&amp;GP43&amp;", describe: "&amp;HH43&amp;", isnew:"&amp;CHAR(34)&amp;F43&amp;CHAR(34)&amp;", links: "&amp;HL43&amp;"},"</f>
        <v>{couname:"[BRA] Rio de Janeiro (City)",year:"1908",region:"rgn_South America",Colors:["cl_BLA","cl_BLU","cl_RED","cl_WHI"],Items:["4Color","words2","words3","lets18","startR","with_y","year19","dgband","alldia","2Bands","Diagon","Crosse","Circle","Animal","Weapon","Unequa","Center","Builds","NO_GRE","NO_YEL","001BLU","003BLU","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links: "https://en.m.wikipedia.org/wiki/Flag_of_Rio_de_Janeiro"},</v>
      </c>
      <c r="HG43" s="66" t="str">
        <f>"{couname:"&amp;CT43&amp;(IF(HK43&lt;&gt;"",",subtype:"&amp;CHAR(34)&amp;HK43&amp;CHAR(34),""))&amp;",year:"&amp;HJ43&amp;",region:"&amp;CU43&amp;",Colors:"&amp;HC43&amp;",Items:"&amp;GS43&amp;",Flag:"&amp;CV43&amp;",HDFlag:"&amp;CHAR(34)&amp;E43&amp;CHAR(34)&amp;",type:"&amp;GP43&amp;", describe: "&amp;HI43&amp;", links: "&amp;HL43&amp;"},"</f>
        <v>{couname:"[BRA] Rio de Janeiro (City)",year:"1908",region:"rgn_South America",Colors:["cl_BLA","cl_BLU","cl_RED","cl_WHI"],Items:["4Color","words2","words3","lets18","startR","with_y","year19","dgband","alldia","2Bands","Diagon","Crosse","Circle","Animal","Weapon","Unequa","Center","Builds","NO_GRE","NO_YEL","001BLU","003BLU","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links: "https://en.m.wikipedia.org/wiki/Flag_of_Rio_de_Janeiro"},</v>
      </c>
      <c r="HH43" s="44" t="str">
        <f>IF(P43&lt;&gt;"",CHAR(34)&amp;"\n"&amp;P43&amp;CHAR(34),CHAR(34)&amp;CHAR(34))</f>
        <v>"\nA white rectangle with a blue saltire behind the city's coat of arms displayed red in the center"</v>
      </c>
      <c r="HI43" s="44" t="str">
        <f>IF(J43=0,CHAR(34)&amp;CHAR(34),HH43)</f>
        <v>"\nA white rectangle with a blue saltire behind the city's coat of arms displayed red in the center"</v>
      </c>
      <c r="HJ43" s="44" t="str">
        <f>CHAR(34)&amp;O43&amp;CHAR(34)</f>
        <v>"1908"</v>
      </c>
      <c r="HL43" s="44" t="str">
        <f>CHAR(34)&amp;I43&amp;CHAR(34)</f>
        <v>"https://en.m.wikipedia.org/wiki/Flag_of_Rio_de_Janeiro"</v>
      </c>
      <c r="HM43" s="65" t="str">
        <f>"{"&amp;CHAR(34)&amp;"couname"&amp;CHAR(34)&amp;":"&amp;CT43&amp;(IF(H43&lt;&gt;"",","&amp;CHAR(34)&amp;"subtype"&amp;CHAR(34)&amp;":"&amp;CHAR(34)&amp;H43&amp;CHAR(34),""))&amp;","&amp;CHAR(34)&amp;"year"&amp;CHAR(34)&amp;":"&amp;HJ43&amp;","&amp;CHAR(34)&amp;"region"&amp;CHAR(34)&amp;":"&amp;CU43&amp;","&amp;CHAR(34)&amp;"Colors"&amp;CHAR(34)&amp;":"&amp;HC43&amp;","&amp;CHAR(34)&amp;"Items"&amp;CHAR(34)&amp;":"&amp;GS43&amp;","&amp;CHAR(34)&amp;"Flag"&amp;CHAR(34)&amp;":"&amp;CV43&amp;","&amp;CHAR(34)&amp;"HDFlag"&amp;CHAR(34)&amp;":"&amp;CHAR(34)&amp;E43&amp;CHAR(34)&amp;","&amp;CHAR(34)&amp;"type"&amp;CHAR(34)&amp;":"&amp;GP43&amp;", "&amp;CHAR(34)&amp;"describe"&amp;CHAR(34)&amp;": "&amp;HH43&amp;", "&amp;CHAR(34)&amp;"isnew"&amp;CHAR(34)&amp;": "&amp;CHAR(34)&amp;F43&amp;CHAR(34)&amp;", "&amp;CHAR(34)&amp;"links"&amp;CHAR(34)&amp;": "&amp;HL43&amp;"},"</f>
        <v>{"couname":"[BRA] Rio de Janeiro (City)","subtype":"[BRA] Rio de Janeiro (State)","year":"1908","region":"rgn_South America","Colors":["cl_BLA","cl_BLU","cl_RED","cl_WHI"],"Items":["4Color","words2","words3","lets18","startR","with_y","year19","dgband","alldia","2Bands","Diagon","Crosse","Circle","Animal","Weapon","Unequa","Center","Builds","NO_GRE","NO_YEL","001BLU","003BLU","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 "links": "https://en.m.wikipedia.org/wiki/Flag_of_Rio_de_Janeiro"},</v>
      </c>
      <c r="HN43" s="67" t="str">
        <f>"{"&amp;CHAR(34)&amp;"couname"&amp;CHAR(34)&amp;":"&amp;CT43&amp;(IF(H43&lt;&gt;"",","&amp;CHAR(34)&amp;"subtype"&amp;CHAR(34)&amp;":"&amp;CHAR(34)&amp;H43&amp;CHAR(34),""))&amp;","&amp;CHAR(34)&amp;"year"&amp;CHAR(34)&amp;":"&amp;HJ43&amp;","&amp;CHAR(34)&amp;"region"&amp;CHAR(34)&amp;":"&amp;CU43&amp;","&amp;CHAR(34)&amp;"Colors"&amp;CHAR(34)&amp;":"&amp;HC43&amp;","&amp;CHAR(34)&amp;"Items"&amp;CHAR(34)&amp;":"&amp;GS43&amp;","&amp;CHAR(34)&amp;"Flag"&amp;CHAR(34)&amp;":"&amp;CV43&amp;","&amp;CHAR(34)&amp;"HDFlag"&amp;CHAR(34)&amp;":"&amp;CHAR(34)&amp;E43&amp;CHAR(34)&amp;","&amp;CHAR(34)&amp;"type"&amp;CHAR(34)&amp;":"&amp;GP43&amp;", "&amp;CHAR(34)&amp;"describe"&amp;CHAR(34)&amp;": "&amp;HI43&amp;", "&amp;CHAR(34)&amp;"isnew"&amp;CHAR(34)&amp;": "&amp;CHAR(34)&amp;F43&amp;CHAR(34)&amp;", "&amp;CHAR(34)&amp;"links"&amp;CHAR(34)&amp;": "&amp;HL43&amp;"},"</f>
        <v>{"couname":"[BRA] Rio de Janeiro (City)","subtype":"[BRA] Rio de Janeiro (State)","year":"1908","region":"rgn_South America","Colors":["cl_BLA","cl_BLU","cl_RED","cl_WHI"],"Items":["4Color","words2","words3","lets18","startR","with_y","year19","dgband","alldia","2Bands","Diagon","Crosse","Circle","Animal","Weapon","Unequa","Center","Builds","NO_GRE","NO_YEL","001BLU","003BLU","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 "links": "https://en.m.wikipedia.org/wiki/Flag_of_Rio_de_Janeiro"},</v>
      </c>
      <c r="HO43" s="71">
        <v>45610</v>
      </c>
      <c r="HP43" s="44" t="str" cm="1">
        <f t="array" ref="HP43">IF(_xlfn.TEXTJOIN(", ", TRUE, IF(ISNUMBER(SEARCH("BLA", BL43:BT43)), COLUMN(BL43:BT43) - COLUMN(BL43) + 1, ""))&lt;&gt;"","BLA","")</f>
        <v>BLA</v>
      </c>
      <c r="HQ43" s="44" t="str" cm="1">
        <f t="array" ref="HQ43">IF(_xlfn.TEXTJOIN(", ", TRUE, IF(ISNUMBER(SEARCH("BLU", BL43:BT43)), COLUMN(BL43:BT43) - COLUMN(BL43) + 1, ""))&lt;&gt;"","BLU","")</f>
        <v>BLU</v>
      </c>
      <c r="HR43" s="44" t="str" cm="1">
        <f t="array" ref="HR43">IF(_xlfn.TEXTJOIN(", ", TRUE, IF(ISNUMBER(SEARCH("GRE", BL43:BT43)), COLUMN(BL43:BT43) - COLUMN(BL43) + 1, ""))&lt;&gt;"","GRE","")</f>
        <v/>
      </c>
      <c r="HS43" s="44" t="str" cm="1">
        <f t="array" ref="HS43">IF(_xlfn.TEXTJOIN(", ", TRUE, IF(ISNUMBER(SEARCH("RED", BL43:BT43)), COLUMN(BL43:BT43) - COLUMN(BL43) + 1, ""))&lt;&gt;"","RED","")</f>
        <v>RED</v>
      </c>
      <c r="HT43" s="44" t="str" cm="1">
        <f t="array" ref="HT43">IF(_xlfn.TEXTJOIN(", ", TRUE, IF(ISNUMBER(SEARCH("YEL", BL43:BT43)), COLUMN(BL43:BT43) - COLUMN(BL43) + 1, ""))&lt;&gt;"","YEL","")</f>
        <v/>
      </c>
      <c r="HU43" s="44" t="str" cm="1">
        <f t="array" ref="HU43">IF(_xlfn.TEXTJOIN(", ", TRUE, IF(ISNUMBER(SEARCH("ORA", BL43:BT43)), COLUMN(BL43:BT43) - COLUMN(BL43) + 1, ""))&lt;&gt;"","ORA","")</f>
        <v/>
      </c>
      <c r="HV43" s="44" t="str" cm="1">
        <f t="array" ref="HV43">IF(_xlfn.TEXTJOIN(", ", TRUE, IF(ISNUMBER(SEARCH("BRO", BL43:BT43)), COLUMN(BL43:BT43) - COLUMN(BL43) + 1, ""))&lt;&gt;"","BRO","")</f>
        <v/>
      </c>
      <c r="HW43" s="44" t="str" cm="1">
        <f t="array" ref="HW43">IF(_xlfn.TEXTJOIN(", ", TRUE, IF(ISNUMBER(SEARCH("PUR", BL43:BT43)), COLUMN(BL43:BT43) - COLUMN(BL43) + 1, ""))&lt;&gt;"","PUR","")</f>
        <v/>
      </c>
      <c r="HX43" s="44" t="str" cm="1">
        <f t="array" ref="HX43">IF(_xlfn.TEXTJOIN(", ", TRUE, IF(ISNUMBER(SEARCH("WHI", BL43:BT43)), COLUMN(BL43:BT43) - COLUMN(BL43) + 1, ""))&lt;&gt;"","WHI","")</f>
        <v>WHI</v>
      </c>
      <c r="HY43" s="72"/>
      <c r="HZ43" s="72"/>
      <c r="IA43" s="5"/>
      <c r="IB43" s="5"/>
      <c r="IC43" s="68"/>
      <c r="ID43" s="68"/>
      <c r="IE43" s="68"/>
      <c r="IF43" s="68"/>
      <c r="IG43" s="68"/>
      <c r="IH43" s="68"/>
      <c r="II43" s="68"/>
      <c r="IJ43" s="68"/>
      <c r="IK43" s="68"/>
      <c r="IM43" s="42">
        <f>COUNTIF(IC43:IK43,"&gt;0")-CG43</f>
        <v>-4</v>
      </c>
      <c r="IN43" s="69" t="str">
        <f>"http://mkweb.bcgsc.ca/color-summarizer/?url="&amp;D43&amp;"&amp;precision=low&amp;num_clusters="&amp;CG43&amp;"&amp;text=1"</f>
        <v>http://mkweb.bcgsc.ca/color-summarizer/?url=https://upload.wikimedia.org/wikipedia/commons/thumb/a/a9/Bandeira_da_cidade_do_Rio_de_Janeiro.svg/640px-Bandeira_da_cidade_do_Rio_de_Janeiro.svg.png&amp;precision=low&amp;num_clusters=4&amp;text=1</v>
      </c>
      <c r="IO43" s="44" t="str">
        <f>IF(HP43&lt;&gt;"",CHAR(34)&amp;"black"&amp;CHAR(34),"")</f>
        <v>"black"</v>
      </c>
      <c r="IP43" s="44" t="str">
        <f>IF(HQ43&lt;&gt;"",CHAR(34)&amp;"blue"&amp;CHAR(34),"")</f>
        <v>"blue"</v>
      </c>
      <c r="IQ43" s="44" t="str">
        <f>IF(HR43&lt;&gt;"",CHAR(34)&amp;"green"&amp;CHAR(34),"")</f>
        <v/>
      </c>
      <c r="IR43" s="44" t="str">
        <f>IF(HS43&lt;&gt;"",CHAR(34)&amp;"red"&amp;CHAR(34),"")</f>
        <v>"red"</v>
      </c>
      <c r="IS43" s="44" t="str">
        <f>IF(HT43&lt;&gt;"",CHAR(34)&amp;"yellow"&amp;CHAR(34),"")</f>
        <v/>
      </c>
      <c r="IT43" s="44" t="str">
        <f>IF(HU43&lt;&gt;"",CHAR(34)&amp;"orange"&amp;CHAR(34),"")</f>
        <v/>
      </c>
      <c r="IU43" s="44" t="str">
        <f>IF(HV43&lt;&gt;"",CHAR(34)&amp;"brown"&amp;CHAR(34),"")</f>
        <v/>
      </c>
      <c r="IV43" s="44" t="str">
        <f>IF(HW43&lt;&gt;"",CHAR(34)&amp;"purple"&amp;CHAR(34),"")</f>
        <v/>
      </c>
      <c r="IW43" s="44" t="str">
        <f>IF(HX43&lt;&gt;"",CHAR(34)&amp;"white"&amp;CHAR(34),"")</f>
        <v>"white"</v>
      </c>
      <c r="IX43" s="44" t="str">
        <f>"{"&amp;CHAR(34)&amp;"url"&amp;CHAR(34)&amp;":"&amp;CHAR(34)&amp;IN43&amp;CHAR(34)&amp;","&amp;CHAR(34)&amp;"name"&amp;CHAR(34)&amp;":"&amp;CHAR(34)&amp;A43&amp;CHAR(34)&amp;"},"</f>
        <v>{"url":"http://mkweb.bcgsc.ca/color-summarizer/?url=https://upload.wikimedia.org/wikipedia/commons/thumb/a/a9/Bandeira_da_cidade_do_Rio_de_Janeiro.svg/640px-Bandeira_da_cidade_do_Rio_de_Janeiro.svg.png&amp;precision=low&amp;num_clusters=4&amp;text=1","name":"[BRA] Rio de Janeiro (City)"},</v>
      </c>
      <c r="IY43" s="44">
        <v>1255</v>
      </c>
    </row>
    <row r="44" spans="1:259" s="44" customFormat="1" ht="38.4" customHeight="1" thickBot="1" x14ac:dyDescent="0.35">
      <c r="A44" s="38" t="s">
        <v>411</v>
      </c>
      <c r="B44" s="83"/>
      <c r="C44" s="39">
        <v>2</v>
      </c>
      <c r="D44" s="70" t="s">
        <v>412</v>
      </c>
      <c r="E44" s="40" t="s">
        <v>413</v>
      </c>
      <c r="F44" s="41" t="s">
        <v>163</v>
      </c>
      <c r="G44" s="42">
        <f>COUNTIF($A$1:$A$8405,A44)</f>
        <v>1</v>
      </c>
      <c r="H44" s="43"/>
      <c r="I44" s="59" t="s">
        <v>414</v>
      </c>
      <c r="J44" s="44" t="str">
        <f>""</f>
        <v/>
      </c>
      <c r="K44" s="45"/>
      <c r="L44" s="46"/>
      <c r="M44" s="46"/>
      <c r="N44" s="47"/>
      <c r="O44" s="74" t="s">
        <v>170</v>
      </c>
      <c r="P44" s="48" t="s">
        <v>415</v>
      </c>
      <c r="Q44" s="73">
        <v>3</v>
      </c>
      <c r="R44" s="49" t="s">
        <v>177</v>
      </c>
      <c r="S44" s="50">
        <v>0</v>
      </c>
      <c r="T44" s="51" t="s">
        <v>164</v>
      </c>
      <c r="U44" s="52" t="s">
        <v>164</v>
      </c>
      <c r="V44" s="52" t="s">
        <v>164</v>
      </c>
      <c r="W44" s="52" t="s">
        <v>164</v>
      </c>
      <c r="X44" s="52" t="s">
        <v>165</v>
      </c>
      <c r="Y44" s="52" t="s">
        <v>416</v>
      </c>
      <c r="Z44" s="52" t="s">
        <v>165</v>
      </c>
      <c r="AA44" s="52" t="s">
        <v>165</v>
      </c>
      <c r="AB44" s="52" t="s">
        <v>165</v>
      </c>
      <c r="AC44" s="52" t="s">
        <v>164</v>
      </c>
      <c r="AD44" s="52" t="s">
        <v>164</v>
      </c>
      <c r="AE44" s="52" t="s">
        <v>164</v>
      </c>
      <c r="AF44" s="53" t="s">
        <v>164</v>
      </c>
      <c r="AG44" s="53" t="s">
        <v>164</v>
      </c>
      <c r="AH44" s="53" t="s">
        <v>165</v>
      </c>
      <c r="AI44" s="53" t="s">
        <v>164</v>
      </c>
      <c r="AJ44" s="53" t="s">
        <v>164</v>
      </c>
      <c r="AK44" s="53" t="s">
        <v>164</v>
      </c>
      <c r="AL44" s="53" t="s">
        <v>164</v>
      </c>
      <c r="AM44" s="53" t="s">
        <v>165</v>
      </c>
      <c r="AN44" s="53" t="s">
        <v>164</v>
      </c>
      <c r="AO44" s="53" t="s">
        <v>164</v>
      </c>
      <c r="AP44" s="53" t="s">
        <v>164</v>
      </c>
      <c r="AQ44" s="53" t="s">
        <v>164</v>
      </c>
      <c r="AR44" s="53" t="s">
        <v>164</v>
      </c>
      <c r="AS44" s="53" t="s">
        <v>164</v>
      </c>
      <c r="AT44" s="54">
        <v>2</v>
      </c>
      <c r="AU44" s="53" t="s">
        <v>308</v>
      </c>
      <c r="AV44" s="53" t="str">
        <f>IF(LEFT(A44,1)="[",LEFT(A44,5)&amp;AU44&amp;A44,"")</f>
        <v>[BRA]State[BRA] Rio de Janeiro (State)</v>
      </c>
      <c r="AW44" s="53" t="str">
        <f>C44&amp;A44</f>
        <v>2[BRA] Rio de Janeiro (State)</v>
      </c>
      <c r="AX44" s="55"/>
      <c r="AY44" s="55"/>
      <c r="AZ44" s="56" t="s">
        <v>218</v>
      </c>
      <c r="BA44" s="56"/>
      <c r="BB44" s="56"/>
      <c r="BC44" s="57"/>
      <c r="BD44" s="58" t="s">
        <v>152</v>
      </c>
      <c r="BE44" s="59"/>
      <c r="BF44" s="58"/>
      <c r="BG44" s="58"/>
      <c r="BH44" s="58"/>
      <c r="BI44" s="58"/>
      <c r="BJ44" s="58"/>
      <c r="BK44" s="59"/>
      <c r="BL44" s="58" t="s">
        <v>152</v>
      </c>
      <c r="BM44" s="58" t="s">
        <v>159</v>
      </c>
      <c r="BN44" s="58" t="s">
        <v>155</v>
      </c>
      <c r="BO44" s="58" t="s">
        <v>153</v>
      </c>
      <c r="BP44" s="58" t="s">
        <v>154</v>
      </c>
      <c r="BQ44" s="58" t="s">
        <v>151</v>
      </c>
      <c r="BR44" s="58" t="s">
        <v>218</v>
      </c>
      <c r="BS44" s="58"/>
      <c r="BT44" s="58"/>
      <c r="BU44" s="60"/>
      <c r="BV44" s="61"/>
      <c r="BW44" s="61">
        <v>0</v>
      </c>
      <c r="BX44" s="59"/>
      <c r="CB44" s="5"/>
      <c r="CC44" s="5"/>
      <c r="CD44" s="62">
        <v>0</v>
      </c>
      <c r="CE44" s="62">
        <v>0</v>
      </c>
      <c r="CF44" s="62" t="e">
        <f>COUNTIF([1]Sheet7!$B$2:'[1]Sheet7'!$B$100,Main!#REF!)</f>
        <v>#REF!</v>
      </c>
      <c r="CG44" s="75" cm="1">
        <f t="array" ref="CG44">SUMPRODUCT(--(LEN(TRIM(BL44:BT44))&gt;0))</f>
        <v>7</v>
      </c>
      <c r="CH44" s="53" t="str">
        <f>IF(CG44=2,"y","n")</f>
        <v>n</v>
      </c>
      <c r="CI44" s="53" t="str">
        <f>IF(CG44=3,"y","n")</f>
        <v>n</v>
      </c>
      <c r="CJ44" s="53" t="str">
        <f>IF(CG44=4,"y","n")</f>
        <v>n</v>
      </c>
      <c r="CK44" s="53" t="str">
        <f>IF(CG44&gt;4,"y","n")</f>
        <v>y</v>
      </c>
      <c r="CL44" s="53" t="str">
        <f>IF(S44=0,"y","n")</f>
        <v>y</v>
      </c>
      <c r="CM44" s="53" t="str">
        <f>IF(S44=2,"y","n")</f>
        <v>n</v>
      </c>
      <c r="CN44" s="53" t="str">
        <f>IF(S44=3,"y","n")</f>
        <v>n</v>
      </c>
      <c r="CO44" s="53" t="str">
        <f>IF(S44&gt;=4,"y","n")</f>
        <v>n</v>
      </c>
      <c r="CP44" s="53" t="str">
        <f>IF(AT44=0,"y","n")</f>
        <v>n</v>
      </c>
      <c r="CQ44" s="53" t="str">
        <f>IF(AT44=1,"y","n")</f>
        <v>n</v>
      </c>
      <c r="CR44" s="53" t="str">
        <f>IF(AT44=2,"y","n")</f>
        <v>y</v>
      </c>
      <c r="CS44" s="53" t="str">
        <f>IF(AT44&gt;=3,"y","n")</f>
        <v>n</v>
      </c>
      <c r="CT44" s="38" t="str">
        <f>CHAR(34)&amp;A44&amp;CHAR(34)</f>
        <v>"[BRA] Rio de Janeiro (State)"</v>
      </c>
      <c r="CU44" s="63" t="str">
        <f>CHAR(34)&amp;"rgn_"&amp;R44&amp;CHAR(34)</f>
        <v>"rgn_South America"</v>
      </c>
      <c r="CV44" s="44" t="str">
        <f>CHAR(34)&amp;D44&amp;CHAR(34)</f>
        <v>"https://upload.wikimedia.org/wikipedia/commons/thumb/7/73/Bandeira_do_estado_do_Rio_de_Janeiro.svg/640px-Bandeira_do_estado_do_Rio_de_Janeiro.svg.png"</v>
      </c>
      <c r="CW44" s="44" t="str">
        <f>IF(CH44="y",CHAR(34)&amp;CH$1&amp;CHAR(34)&amp;",","")</f>
        <v/>
      </c>
      <c r="CX44" s="44" t="str">
        <f>IF(CI44="y",CHAR(34)&amp;CI$1&amp;CHAR(34)&amp;",","")</f>
        <v/>
      </c>
      <c r="CY44" s="44" t="str">
        <f>IF(CJ44="y",CHAR(34)&amp;CJ$1&amp;CHAR(34)&amp;",","")</f>
        <v/>
      </c>
      <c r="CZ44" s="44" t="str">
        <f>IF(CK44="y",CHAR(34)&amp;CK$1&amp;CHAR(34)&amp;",","")</f>
        <v>"5+Colo",</v>
      </c>
      <c r="DA44" s="44" t="str">
        <f>IF(Q44&gt;1,CHAR(34)&amp;"words2"&amp;CHAR(34)&amp;",","")</f>
        <v>"words2",</v>
      </c>
      <c r="DB44" s="44" t="str">
        <f>IF(Q44&gt;2,CHAR(34)&amp;"words3"&amp;CHAR(34)&amp;",","")</f>
        <v>"words3",</v>
      </c>
      <c r="DC44" s="44" t="str">
        <f>IF(Q44=2,CHAR(34)&amp;"exact2"&amp;CHAR(34)&amp;",","")</f>
        <v/>
      </c>
      <c r="DD44" s="44" t="str">
        <f>IF(LEN(CHAR(34)&amp;"lets"&amp;LEN(SUBSTITUTE(SUBSTITUTE(IFERROR(TRIM(SUBSTITUTE(SUBSTITUTE(SUBSTITUTE(IFERROR(TRIM(SUBSTITUTE(A44,MID(A44,FIND("(",A44),FIND(")",A44)-FIND("(",A44)+1),"")),A44)," ",""),"-",""),MID(SUBSTITUTE(SUBSTITUTE(IFERROR(TRIM(SUBSTITUTE(A44,MID(A44,FIND("(",A44),FIND(")",A44)-FIND("(",A44)+1),"")),A44)," ",""),"-",""),FIND("[",SUBSTITUTE(SUBSTITUTE(IFERROR(TRIM(SUBSTITUTE(A44,MID(A44,FIND("(",A44),FIND(")",A44)-FIND("(",A44)+1),"")),A44)," ",""),"-","")),FIND("]",SUBSTITUTE(SUBSTITUTE(IFERROR(TRIM(SUBSTITUTE(A44,MID(A44,FIND("(",A44),FIND(")",A44)-FIND("(",A44)+1),"")),A44)," ",""),"-",""))-FIND("[",SUBSTITUTE(SUBSTITUTE(IFERROR(TRIM(SUBSTITUTE(A44,MID(A44,FIND("(",A44),FIND(")",A44)-FIND("(",A44)+1),"")),A44)," ",""),"-",""))+1),"")),SUBSTITUTE(SUBSTITUTE(IFERROR(TRIM(SUBSTITUTE(A44,MID(A44,FIND("(",A44),FIND(")",A44)-FIND("(",A44)+1),"")),A44)," ",""),"-",""))," ",""),"-",""))&amp;CHAR(34)&amp;",")=9,CHAR(34)&amp;"lets"&amp;LEN(SUBSTITUTE(SUBSTITUTE(IFERROR(TRIM(SUBSTITUTE(SUBSTITUTE(SUBSTITUTE(IFERROR(TRIM(SUBSTITUTE(A44,MID(A44,FIND("(",A44),FIND(")",A44)-FIND("(",A44)+1),"")),A44)," ",""),"-",""),MID(SUBSTITUTE(SUBSTITUTE(IFERROR(TRIM(SUBSTITUTE(A44,MID(A44,FIND("(",A44),FIND(")",A44)-FIND("(",A44)+1),"")),A44)," ",""),"-",""),FIND("[",SUBSTITUTE(SUBSTITUTE(IFERROR(TRIM(SUBSTITUTE(A44,MID(A44,FIND("(",A44),FIND(")",A44)-FIND("(",A44)+1),"")),A44)," ",""),"-","")),FIND("]",SUBSTITUTE(SUBSTITUTE(IFERROR(TRIM(SUBSTITUTE(A44,MID(A44,FIND("(",A44),FIND(")",A44)-FIND("(",A44)+1),"")),A44)," ",""),"-",""))-FIND("[",SUBSTITUTE(SUBSTITUTE(IFERROR(TRIM(SUBSTITUTE(A44,MID(A44,FIND("(",A44),FIND(")",A44)-FIND("(",A44)+1),"")),A44)," ",""),"-",""))+1),"")),SUBSTITUTE(SUBSTITUTE(IFERROR(TRIM(SUBSTITUTE(A44,MID(A44,FIND("(",A44),FIND(")",A44)-FIND("(",A44)+1),"")),A44)," ",""),"-",""))," ",""),"-",""))&amp;CHAR(34)&amp;",",CHAR(34)&amp;"lets0"&amp;LEN(SUBSTITUTE(SUBSTITUTE(IFERROR(TRIM(SUBSTITUTE(SUBSTITUTE(SUBSTITUTE(IFERROR(TRIM(SUBSTITUTE(A44,MID(A44,FIND("(",A44),FIND(")",A44)-FIND("(",A44)+1),"")),A44)," ",""),"-",""),MID(SUBSTITUTE(SUBSTITUTE(IFERROR(TRIM(SUBSTITUTE(A44,MID(A44,FIND("(",A44),FIND(")",A44)-FIND("(",A44)+1),"")),A44)," ",""),"-",""),FIND("[",SUBSTITUTE(SUBSTITUTE(IFERROR(TRIM(SUBSTITUTE(A44,MID(A44,FIND("(",A44),FIND(")",A44)-FIND("(",A44)+1),"")),A44)," ",""),"-","")),FIND("]",SUBSTITUTE(SUBSTITUTE(IFERROR(TRIM(SUBSTITUTE(A44,MID(A44,FIND("(",A44),FIND(")",A44)-FIND("(",A44)+1),"")),A44)," ",""),"-",""))-FIND("[",SUBSTITUTE(SUBSTITUTE(IFERROR(TRIM(SUBSTITUTE(A44,MID(A44,FIND("(",A44),FIND(")",A44)-FIND("(",A44)+1),"")),A44)," ",""),"-",""))+1),"")),SUBSTITUTE(SUBSTITUTE(IFERROR(TRIM(SUBSTITUTE(A44,MID(A44,FIND("(",A44),FIND(")",A44)-FIND("(",A44)+1),"")),A44)," ",""),"-",""))," ",""),"-",""))&amp;CHAR(34)&amp;",")</f>
        <v>"lets12",</v>
      </c>
      <c r="DE44" s="44" t="str">
        <f>IFERROR(CHAR(34)&amp;"start"&amp;LEFT(TRIM(SUBSTITUTE(SUBSTITUTE(TRIM(SUBSTITUTE(SUBSTITUTE(A44, MID(A44, FIND("[", A44), FIND("]", A44) - FIND("[", A44) + 1), ""), "  ", " ")), MID(TRIM(SUBSTITUTE(SUBSTITUTE(A44, MID(A44, FIND("[", A44), FIND("]", A44) - FIND("[", A44) + 1), ""), "  ", " ")), FIND("[", TRIM(SUBSTITUTE(SUBSTITUTE(A44, MID(A44, FIND("[", A44), FIND("]", A44) - FIND("[", A44) + 1), ""), "  ", " "))), FIND("]", TRIM(SUBSTITUTE(SUBSTITUTE(A44, MID(A44, FIND("[", A44), FIND("]", A44) - FIND("[", A44) + 1), ""), "  ", " "))) - FIND("[", TRIM(SUBSTITUTE(SUBSTITUTE(A44, MID(A44, FIND("[", A44), FIND("]", A44) - FIND("[", A44) + 1), ""), "  ", " "))) + 1), ""), "  ", " ")),1)&amp;CHAR(34)&amp;",",CHAR(34)&amp;"start"&amp;IFERROR(LEFT(SUBSTITUTE(A44,"["&amp;MID(A44,FIND("[",A44)+1,FIND("]",A44)-FIND("[",A44)-1)&amp;"] ",""),1),LEFT(A44,1))&amp;CHAR(34)&amp;",")</f>
        <v>"startR",</v>
      </c>
      <c r="DF44" s="44" t="str">
        <f>IFERROR(IF(SEARCH("tan",A44)&gt;0,CHAR(34)&amp;"withtn"&amp;CHAR(34)&amp;",",""),"")</f>
        <v/>
      </c>
      <c r="DG44" s="44" t="str">
        <f>IFERROR(IF(SEARCH("q",A44)&gt;0,CHAR(34)&amp;"with_q"&amp;CHAR(34)&amp;",",""),"")</f>
        <v/>
      </c>
      <c r="DH44" s="44" t="str">
        <f>IFERROR(IF(SEARCH("v",A44)&gt;0,CHAR(34)&amp;"with_v"&amp;CHAR(34)&amp;",",""),"")</f>
        <v/>
      </c>
      <c r="DI44" s="44" t="str">
        <f>IFERROR(IF(SEARCH("w",A44)&gt;0,CHAR(34)&amp;"with_w"&amp;CHAR(34)&amp;",",""),"")</f>
        <v/>
      </c>
      <c r="DJ44" s="44" t="str">
        <f>IFERROR(IF(SEARCH("y",A44)&gt;0,CHAR(34)&amp;"with_y"&amp;CHAR(34)&amp;",",""),"")</f>
        <v/>
      </c>
      <c r="DK44" s="44" t="str">
        <f>IFERROR(IF(SEARCH("z",A44)&gt;0,CHAR(34)&amp;"with_z"&amp;CHAR(34)&amp;",",""),"")</f>
        <v/>
      </c>
      <c r="DL44" s="44" t="str">
        <f>IF(CG44=2, CHAR(34) &amp; _xlfn.TEXTJOIN("", TRUE, _xlfn._xlws.SORT(HP44:HX44)) &amp; CHAR(34) &amp; ",", "")</f>
        <v/>
      </c>
      <c r="DM44" s="44" t="str" cm="1">
        <f t="array" ref="DM44">IF(CG44=3,CHAR(34) &amp; _xlfn.TEXTJOIN("", TRUE, RIGHT(HP44:HX44, 2)) &amp; CHAR(34) &amp; ",", "")</f>
        <v/>
      </c>
      <c r="DN44" s="44" t="str">
        <f>IF(AND(ISNUMBER(SEARCH("18", O44)), ISERROR(SEARCH("1918", O44)), ISERROR(SEARCH("2018", O44))), CHAR(34) &amp; "year18" &amp; CHAR(34) &amp; ",", "")</f>
        <v/>
      </c>
      <c r="DO44" s="44" t="str">
        <f>IF(AND(ISNUMBER(SEARCH("19", O44)), ISERROR(SEARCH("1819", O44)),  ISERROR(SEARCH("1219", O44)),ISERROR(SEARCH("1119", O44)),ISERROR(SEARCH("1190", O44)),ISERROR(SEARCH("2019", O44))), CHAR(34) &amp; "year19" &amp; CHAR(34) &amp; ",", "")</f>
        <v>"year19",</v>
      </c>
      <c r="DP44" s="5" t="str">
        <f>IF(AND(ISNUMBER(SEARCH("20", O44)), ISERROR(SEARCH("1920", O44))), CHAR(34)&amp;"year00"&amp;CHAR(34)&amp;",", "")</f>
        <v/>
      </c>
      <c r="DQ44" s="5" t="str">
        <f>IF(CC44="y",CHAR(34)&amp;"soviet"&amp;CHAR(34)&amp;",","")</f>
        <v/>
      </c>
      <c r="DR44" s="5" t="str">
        <f>IF(BY44="y",CHAR(34)&amp;"dgband"&amp;CHAR(34)&amp;",","")</f>
        <v/>
      </c>
      <c r="DS44" s="5" t="str">
        <f>IF(W44="y",IF(AND(V44="n",BY44&lt;&gt;"y"),CHAR(34)&amp;"allver"&amp;CHAR(34)&amp;",",""),"")</f>
        <v/>
      </c>
      <c r="DT44" s="5" t="str">
        <f>IF(V44="y",IF(AND(W44="n",BY44&lt;&gt;"y"),CHAR(34)&amp;"allhor"&amp;CHAR(34)&amp;",",""),"")</f>
        <v/>
      </c>
      <c r="DU44" s="5" t="str">
        <f>IF(BY44="y",IF(AND(W44="n",V44="n"),CHAR(34)&amp;"alldia"&amp;CHAR(34)&amp;",",""),"")</f>
        <v/>
      </c>
      <c r="DV44" s="44" t="str">
        <f>IF(IA44&lt;&gt;"",(IF(IA44="y",CHAR(34)&amp;"largec"&amp;CHAR(34)&amp;",",CHAR(34)&amp;"smallc"&amp;CHAR(34)&amp;",")),"")</f>
        <v/>
      </c>
      <c r="DW44" s="44" t="str">
        <f>IF(CL44="y",CHAR(34)&amp;CL$1&amp;CHAR(34)&amp;",","")</f>
        <v>"NoBand",</v>
      </c>
      <c r="DX44" s="44" t="str">
        <f>IF(CM44="y",CHAR(34)&amp;CM$1&amp;CHAR(34)&amp;",","")</f>
        <v/>
      </c>
      <c r="DY44" s="44" t="str">
        <f>IF(CN44="y",CHAR(34)&amp;CN$1&amp;CHAR(34)&amp;",","")</f>
        <v/>
      </c>
      <c r="DZ44" s="44" t="str">
        <f>IF(CO44="y",CHAR(34)&amp;CO$1&amp;CHAR(34)&amp;",","")</f>
        <v/>
      </c>
      <c r="EA44" s="44" t="str">
        <f>IF(T44="y",CHAR(34)&amp;T$1&amp;CHAR(34)&amp;",","")</f>
        <v/>
      </c>
      <c r="EB44" s="44" t="str">
        <f>IF(U44="y",CHAR(34)&amp;U$1&amp;CHAR(34)&amp;",","")</f>
        <v/>
      </c>
      <c r="EC44" s="44" t="str">
        <f>IF(V44="y",CHAR(34)&amp;V$1&amp;CHAR(34)&amp;",","")</f>
        <v/>
      </c>
      <c r="ED44" s="44" t="str">
        <f>IF(W44="y",CHAR(34)&amp;W$1&amp;CHAR(34)&amp;",","")</f>
        <v/>
      </c>
      <c r="EE44" s="44" t="str">
        <f>IF(X44="y",CHAR(34)&amp;X$1&amp;CHAR(34)&amp;",","")</f>
        <v>"Circle",</v>
      </c>
      <c r="EF44" s="44" t="str">
        <f>IF(AND(Y44&lt;&gt;"n",Y44&lt;&gt;""),CHAR(34)&amp;Y$1&amp;CHAR(34)&amp;",","")</f>
        <v>"Animal",</v>
      </c>
      <c r="EG44" s="44" t="str">
        <f>IF(Z44="y",CHAR(34)&amp;Z$1&amp;CHAR(34)&amp;",","")</f>
        <v>"Bird",</v>
      </c>
      <c r="EH44" s="44" t="str">
        <f>IF(AA44="y",CHAR(34)&amp;AA$1&amp;CHAR(34)&amp;",","")</f>
        <v>"Plants",</v>
      </c>
      <c r="EI44" s="44" t="str">
        <f>IF(AB44="y",CHAR(34)&amp;AB$1&amp;CHAR(34)&amp;",","")</f>
        <v>"Texted",</v>
      </c>
      <c r="EJ44" s="44" t="str">
        <f>IF(AC44="y",CHAR(34)&amp;AC$1&amp;CHAR(34)&amp;",","")</f>
        <v/>
      </c>
      <c r="EK44" s="44" t="str">
        <f>IF(AD44="y",CHAR(34)&amp;AD$1&amp;CHAR(34)&amp;",","")</f>
        <v/>
      </c>
      <c r="EL44" s="44" t="str">
        <f>IF(AE44="y",CHAR(34)&amp;AE$1&amp;CHAR(34)&amp;",","")</f>
        <v/>
      </c>
      <c r="EM44" s="44" t="str">
        <f>IF(AF44="y",CHAR(34)&amp;AF$1&amp;CHAR(34)&amp;",","")</f>
        <v/>
      </c>
      <c r="EN44" s="44" t="str">
        <f>IF(AG44="y",CHAR(34)&amp;AG$1&amp;CHAR(34)&amp;",","")</f>
        <v/>
      </c>
      <c r="EO44" s="44" t="str">
        <f>IF(AH44="y",CHAR(34)&amp;AH$1&amp;CHAR(34)&amp;",","")</f>
        <v>"Center",</v>
      </c>
      <c r="EP44" s="44" t="str">
        <f>IF(AI44="y",CHAR(34)&amp;AI$1&amp;CHAR(34)&amp;",","")</f>
        <v/>
      </c>
      <c r="EQ44" s="44" t="str">
        <f>IF(AJ44="y",CHAR(34)&amp;AJ$1&amp;CHAR(34)&amp;",","")</f>
        <v/>
      </c>
      <c r="ER44" s="44" t="str">
        <f>IF(AK44="y",CHAR(34)&amp;AK$1&amp;CHAR(34)&amp;",","")</f>
        <v/>
      </c>
      <c r="ES44" s="44" t="str">
        <f>IF(AL44="y",CHAR(34)&amp;AL$1&amp;CHAR(34)&amp;",","")</f>
        <v/>
      </c>
      <c r="ET44" s="44" t="str">
        <f>IF(AM44="y",CHAR(34)&amp;AM$1&amp;CHAR(34)&amp;",","")</f>
        <v>"Geogrh",</v>
      </c>
      <c r="EU44" s="44" t="str">
        <f>IF(AN44="y",CHAR(34)&amp;AN$1&amp;CHAR(34)&amp;",","")</f>
        <v/>
      </c>
      <c r="EV44" s="44" t="str">
        <f>IF(AO44="y",CHAR(34)&amp;AO$1&amp;CHAR(34)&amp;",","")</f>
        <v/>
      </c>
      <c r="EW44" s="44" t="str">
        <f>IF(AP44="y",CHAR(34)&amp;AP$1&amp;CHAR(34)&amp;",","")</f>
        <v/>
      </c>
      <c r="EX44" s="44" t="str">
        <f>IF(AQ44="y",CHAR(34)&amp;AQ$1&amp;CHAR(34)&amp;",","")</f>
        <v/>
      </c>
      <c r="EY44" s="44" t="str">
        <f>IF(AR44="y",CHAR(34)&amp;AR$1&amp;CHAR(34)&amp;",","")</f>
        <v/>
      </c>
      <c r="EZ44" s="44" t="str">
        <f>IF(AS44="y",CHAR(34)&amp;AS$1&amp;CHAR(34)&amp;",","")</f>
        <v/>
      </c>
      <c r="FA44" s="44" t="str">
        <f>IF(AT44&gt;0,CHAR(34)&amp;"sta"&amp;AZ44&amp;CHAR(34)&amp;",","")</f>
        <v>"staGRA",</v>
      </c>
      <c r="FB44" s="44" t="str">
        <f>IF(AND(AT44&gt;0,BA44&lt;&gt;""),CHAR(34)&amp;"sta"&amp;BA44&amp;CHAR(34)&amp;",","")</f>
        <v/>
      </c>
      <c r="FC44" s="44" t="str">
        <f>IF(AND(AT44&gt;0,BB44&lt;&gt;""),CHAR(34)&amp;"sta"&amp;BB44&amp;CHAR(34)&amp;",","")</f>
        <v/>
      </c>
      <c r="FD44" s="44" t="str">
        <f>IF(BV44="n",CHAR(34)&amp;"tcWHYE"&amp;CHAR(34)&amp;",",IF(BV44="y",CHAR(34)&amp;FD$1&amp;CHAR(34)&amp;",",""))</f>
        <v/>
      </c>
      <c r="FE44" s="44" t="str">
        <f>IF(COUNTIF(BL44:BT44,"BLU")=0,CHAR(34)&amp;"NO_BLU"&amp;CHAR(34)&amp;",", "")</f>
        <v/>
      </c>
      <c r="FF44" s="44" t="str">
        <f>IF(COUNTIF(BL44:BT44,"WHI")=0,CHAR(34)&amp;"NO_WHI"&amp;CHAR(34)&amp;",", "")</f>
        <v/>
      </c>
      <c r="FG44" s="44" t="str">
        <f>IF(COUNTIF(BL44:BT44,"RED")=0,CHAR(34)&amp;"NO_RED"&amp;CHAR(34)&amp;",", "")</f>
        <v/>
      </c>
      <c r="FH44" s="44" t="str">
        <f>IF(COUNTIF(BL44:BS44,"GRE")=0,CHAR(34)&amp;"NO_GRE"&amp;CHAR(34)&amp;",", "")</f>
        <v/>
      </c>
      <c r="FI44" s="44" t="str">
        <f>IF(COUNTIF(BL44:BT44,"YEL")=0,CHAR(34)&amp;"NO_YEL"&amp;CHAR(34)&amp;",", "")</f>
        <v/>
      </c>
      <c r="FJ44" s="44" t="str">
        <f>IF(COUNTIF(BL44:BT44,"BLA")=0,CHAR(34)&amp;"NO_BLA"&amp;CHAR(34)&amp;",", "")</f>
        <v/>
      </c>
      <c r="FK44" s="44" t="str">
        <f>IF(AND(FH44&lt;&gt;"",FF44&lt;&gt;""),CHAR(34)&amp;"WHGRNO"&amp;CHAR(34)&amp;",","")</f>
        <v/>
      </c>
      <c r="FL44" s="44" t="str">
        <f>IF(AND(FI44&lt;&gt;"",FF44&lt;&gt;""),CHAR(34)&amp;"WHYENO"&amp;CHAR(34)&amp;",","")</f>
        <v/>
      </c>
      <c r="FM44" s="44" t="str">
        <f>IF(AND(FJ44&lt;&gt;"",FF44&lt;&gt;""),CHAR(34)&amp;"BAWHNO"&amp;CHAR(34)&amp;",","")</f>
        <v/>
      </c>
      <c r="FN44" s="44" t="str">
        <f>IF(AND(FE44&lt;&gt;"",FF44&lt;&gt;""),CHAR(34)&amp;"BLWHNO"&amp;CHAR(34)&amp;",","")</f>
        <v/>
      </c>
      <c r="FO44" s="44" t="str">
        <f>IF(AND(FE44&lt;&gt;"",FG44&lt;&gt;""),CHAR(34)&amp;"BLRENO"&amp;CHAR(34)&amp;",","")</f>
        <v/>
      </c>
      <c r="FP44" s="44" t="str">
        <f>IF(AND(FF44&lt;&gt;"",FF44&lt;&gt;""),CHAR(34)&amp;"WHRENO"&amp;CHAR(34)&amp;",","")</f>
        <v/>
      </c>
      <c r="FQ44" s="44" t="str">
        <f>IF(LEN(BF44)=3,CHAR(34)&amp;"001"&amp;BF44&amp;CHAR(34)&amp;",","")</f>
        <v/>
      </c>
      <c r="FR44" s="44" t="str">
        <f>IF(LEN(BG44)=3,CHAR(34)&amp;"002"&amp;BG44&amp;CHAR(34)&amp;",","")</f>
        <v/>
      </c>
      <c r="FS44" s="44" t="str">
        <f>IF(LEN(BH44)=3,CHAR(34)&amp;"003"&amp;BH44&amp;CHAR(34)&amp;",","")</f>
        <v/>
      </c>
      <c r="FT44" s="44" t="str">
        <f>CHAR(34)&amp;"myr"&amp;BD44&amp;CHAR(34)&amp;","</f>
        <v>"myrBLU",</v>
      </c>
      <c r="FU44" s="44" t="str">
        <f>IF(AY44="y",CHAR(34)&amp;"island"&amp;CHAR(34)&amp;",","")</f>
        <v/>
      </c>
      <c r="FV44" s="44" t="str">
        <f>IF(BZ44="y",CHAR(34)&amp;"landlo"&amp;CHAR(34)&amp;",","")</f>
        <v/>
      </c>
      <c r="FW44" s="44" t="str">
        <f>IF(CA44="y",CHAR(34)&amp;"eunion"&amp;CHAR(34)&amp;",","")</f>
        <v/>
      </c>
      <c r="FX44" s="44" t="str">
        <f>SUBSTITUTE(IFERROR(SEARCH("[",A44),IFERROR(IF(AND(CA44&lt;&gt;"y",SEARCH("Europe",R44)&gt;0),CHAR(34)&amp;"noeuni"&amp;CHAR(34)&amp;",",""),"")),"1","")</f>
        <v/>
      </c>
      <c r="FY44" s="44" t="str">
        <f>IFERROR(IF(SEARCH("Arabic",CB44)&gt;0,CHAR(34)&amp;"arabic"&amp;CHAR(34)&amp;",",""),"")</f>
        <v/>
      </c>
      <c r="FZ44" s="44" t="str">
        <f>IFERROR(IF(SEARCH("English",CB44)&gt;0,CHAR(34)&amp;"englis"&amp;CHAR(34)&amp;",",""),"")</f>
        <v/>
      </c>
      <c r="GA44" s="44" t="str">
        <f>IFERROR(IF(SEARCH("French",CB44)&gt;0,CHAR(34)&amp;"french"&amp;CHAR(34)&amp;",",""),"")</f>
        <v/>
      </c>
      <c r="GB44" s="44" t="str">
        <f>IFERROR(IF(SEARCH("Spanish",CB44)&gt;0,CHAR(34)&amp;"spanis"&amp;CHAR(34)&amp;",",""),"")</f>
        <v/>
      </c>
      <c r="GC44" s="44" t="str">
        <f>IFERROR(IF(SEARCH("Portuguese",CB44)&gt;0,CHAR(34)&amp;"portug"&amp;CHAR(34)&amp;",",""),"")</f>
        <v/>
      </c>
      <c r="GD44" s="44" t="str">
        <f>IFERROR(IF(SEARCH("German",CB44)&gt;0,CHAR(34)&amp;"german"&amp;CHAR(34)&amp;",",""),"")</f>
        <v/>
      </c>
      <c r="GE44" s="44" t="str">
        <f>IFERROR(IF(SEARCH("Dutch",CB44)&gt;0,CHAR(34)&amp;"dutchs"&amp;CHAR(34)&amp;",",""),"")</f>
        <v/>
      </c>
      <c r="GF44" s="44" t="str">
        <f>IFERROR(IF(SEARCH("Historical",AU44)&gt;0,CHAR(34)&amp;"histor"&amp;CHAR(34)&amp;",",""),"")</f>
        <v/>
      </c>
      <c r="GG44" s="44" t="str">
        <f>IF(BU44="y",CHAR(34)&amp;"unjack"&amp;CHAR(34)&amp;",","")</f>
        <v/>
      </c>
      <c r="GH44" s="44" t="str">
        <f>IF(CD44=1,CHAR(34)&amp;"southc"&amp;CHAR(34)&amp;",","")</f>
        <v/>
      </c>
      <c r="GI44" s="44" t="str">
        <f>IF(CE44=1,CHAR(34)&amp;"hasmap"&amp;CHAR(34)&amp;",","")</f>
        <v/>
      </c>
      <c r="GJ44" s="44" t="str">
        <f>IF(CP44="y",CHAR(34)&amp;CP$1&amp;CHAR(34)&amp;",","")</f>
        <v/>
      </c>
      <c r="GK44" s="44" t="str">
        <f>IF(GJ44="",CHAR(34)&amp;"HasSta"&amp;CHAR(34)&amp;",","")</f>
        <v>"HasSta",</v>
      </c>
      <c r="GL44" s="44" t="str">
        <f>IF(CQ44="y",CHAR(34)&amp;CQ$1&amp;CHAR(34)&amp;",","")</f>
        <v/>
      </c>
      <c r="GM44" s="44" t="str">
        <f>IF(CR44="y",CHAR(34)&amp;CR$1&amp;CHAR(34)&amp;",","")</f>
        <v>"2Stars",</v>
      </c>
      <c r="GN44" s="44" t="str">
        <f>IF(CS44="y",CHAR(34)&amp;CS$1&amp;CHAR(34)&amp;",","")</f>
        <v/>
      </c>
      <c r="GP44" s="44" t="str">
        <f>CHAR(34)&amp;AU44&amp;CHAR(34)</f>
        <v>"State"</v>
      </c>
      <c r="GS44" s="44" t="str">
        <f>SUBSTITUTE("["&amp;_xlfn.CONCAT(CW44:GN44)&amp;"]",",]","]")</f>
        <v>["5+Colo","words2","words3","lets12","startR","year19","NoBand","Circle","Animal","Bird","Plants","Texted","Center","Geogrh","staGRA","myrBLU","HasSta","2Stars"]</v>
      </c>
      <c r="GT44" s="44" t="str">
        <f>IF(BL44&lt;&gt;"",CHAR(34)&amp;"cl_"&amp;BL44&amp;CHAR(34)&amp;",","")</f>
        <v>"cl_BLU",</v>
      </c>
      <c r="GU44" s="44" t="str">
        <f>IF(BM44&lt;&gt;"",CHAR(34)&amp;"cl_"&amp;BM44&amp;CHAR(34)&amp;",","")</f>
        <v>"cl_WHI",</v>
      </c>
      <c r="GV44" s="44" t="str">
        <f>IF(BN44&lt;&gt;"",CHAR(34)&amp;"cl_"&amp;BN44&amp;CHAR(34)&amp;",","")</f>
        <v>"cl_YEL",</v>
      </c>
      <c r="GW44" s="44" t="str">
        <f>IF(BO44&lt;&gt;"",CHAR(34)&amp;"cl_"&amp;BO44&amp;CHAR(34)&amp;",","")</f>
        <v>"cl_GRE",</v>
      </c>
      <c r="GX44" s="44" t="str">
        <f>IF(BP44&lt;&gt;"",CHAR(34)&amp;"cl_"&amp;BP44&amp;CHAR(34)&amp;",","")</f>
        <v>"cl_RED",</v>
      </c>
      <c r="GY44" s="44" t="str">
        <f>IF(BQ44&lt;&gt;"",CHAR(34)&amp;"cl_"&amp;BQ44&amp;CHAR(34)&amp;",","")</f>
        <v>"cl_BLA",</v>
      </c>
      <c r="GZ44" s="44" t="str">
        <f>IF(BR44&lt;&gt;"",CHAR(34)&amp;"cl_"&amp;BR44&amp;CHAR(34)&amp;",","")</f>
        <v>"cl_GRA",</v>
      </c>
      <c r="HA44" s="44" t="str">
        <f>IF(BS44&lt;&gt;"",CHAR(34)&amp;"cl_"&amp;BS44&amp;CHAR(34)&amp;",","")</f>
        <v/>
      </c>
      <c r="HB44" s="44" t="str">
        <f>IF(BT44&lt;&gt;"",CHAR(34)&amp;"cl_"&amp;BT44&amp;CHAR(34)&amp;",","")</f>
        <v/>
      </c>
      <c r="HC44" s="44" t="str">
        <f>SUBSTITUTE("["&amp;_xlfn.CONCAT(GT44:HB44)&amp;"]",",]","]")</f>
        <v>["cl_BLU","cl_WHI","cl_YEL","cl_GRE","cl_RED","cl_BLA","cl_GRA"]</v>
      </c>
      <c r="HE44" s="64"/>
      <c r="HF44" s="65" t="str">
        <f>"{couname:"&amp;CT44&amp;(IF(HK44&lt;&gt;"",",subtype:"&amp;CHAR(34)&amp;HK44&amp;CHAR(34),""))&amp;",year:"&amp;HJ44&amp;",region:"&amp;CU44&amp;",Colors:"&amp;HC44&amp;",Items:"&amp;GS44&amp;",Flag:"&amp;CV44&amp;",HDFlag:"&amp;CHAR(34)&amp;E44&amp;CHAR(34)&amp;",type:"&amp;GP44&amp;", describe: "&amp;HH44&amp;", isnew:"&amp;CHAR(34)&amp;F44&amp;CHAR(34)&amp;", links: "&amp;HL44&amp;"},"</f>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links: "https://www.fotw.info/flags/br-rj.html"},</v>
      </c>
      <c r="HG44" s="66" t="str">
        <f>"{couname:"&amp;CT44&amp;(IF(HK44&lt;&gt;"",",subtype:"&amp;CHAR(34)&amp;HK44&amp;CHAR(34),""))&amp;",year:"&amp;HJ44&amp;",region:"&amp;CU44&amp;",Colors:"&amp;HC44&amp;",Items:"&amp;GS44&amp;",Flag:"&amp;CV44&amp;",HDFlag:"&amp;CHAR(34)&amp;E44&amp;CHAR(34)&amp;",type:"&amp;GP44&amp;", describe: "&amp;HI44&amp;", links: "&amp;HL44&amp;"},"</f>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links: "https://www.fotw.info/flags/br-rj.html"},</v>
      </c>
      <c r="HH44" s="44" t="str">
        <f>IF(P44&lt;&gt;"",CHAR(34)&amp;"\n"&amp;P44&amp;CHAR(34),CHAR(34)&amp;CHAR(34))</f>
        <v>"\nNot available"</v>
      </c>
      <c r="HI44" s="44" t="str">
        <f>IF(J44=0,CHAR(34)&amp;CHAR(34),HH44)</f>
        <v>"\nNot available"</v>
      </c>
      <c r="HJ44" s="44" t="str">
        <f>CHAR(34)&amp;O44&amp;CHAR(34)</f>
        <v>"1975 "</v>
      </c>
      <c r="HL44" s="44" t="str">
        <f>CHAR(34)&amp;I44&amp;CHAR(34)</f>
        <v>"https://www.fotw.info/flags/br-rj.html"</v>
      </c>
      <c r="HM44" s="65" t="str">
        <f>"{"&amp;CHAR(34)&amp;"couname"&amp;CHAR(34)&amp;":"&amp;CT44&amp;(IF(H44&lt;&gt;"",","&amp;CHAR(34)&amp;"subtype"&amp;CHAR(34)&amp;":"&amp;CHAR(34)&amp;H44&amp;CHAR(34),""))&amp;","&amp;CHAR(34)&amp;"year"&amp;CHAR(34)&amp;":"&amp;HJ44&amp;","&amp;CHAR(34)&amp;"region"&amp;CHAR(34)&amp;":"&amp;CU44&amp;","&amp;CHAR(34)&amp;"Colors"&amp;CHAR(34)&amp;":"&amp;HC44&amp;","&amp;CHAR(34)&amp;"Items"&amp;CHAR(34)&amp;":"&amp;GS44&amp;","&amp;CHAR(34)&amp;"Flag"&amp;CHAR(34)&amp;":"&amp;CV44&amp;","&amp;CHAR(34)&amp;"HDFlag"&amp;CHAR(34)&amp;":"&amp;CHAR(34)&amp;E44&amp;CHAR(34)&amp;","&amp;CHAR(34)&amp;"type"&amp;CHAR(34)&amp;":"&amp;GP44&amp;", "&amp;CHAR(34)&amp;"describe"&amp;CHAR(34)&amp;": "&amp;HH44&amp;", "&amp;CHAR(34)&amp;"isnew"&amp;CHAR(34)&amp;": "&amp;CHAR(34)&amp;F44&amp;CHAR(34)&amp;", "&amp;CHAR(34)&amp;"links"&amp;CHAR(34)&amp;": "&amp;HL44&amp;"},"</f>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 "links": "https://www.fotw.info/flags/br-rj.html"},</v>
      </c>
      <c r="HN44" s="67" t="str">
        <f>"{"&amp;CHAR(34)&amp;"couname"&amp;CHAR(34)&amp;":"&amp;CT44&amp;(IF(H44&lt;&gt;"",","&amp;CHAR(34)&amp;"subtype"&amp;CHAR(34)&amp;":"&amp;CHAR(34)&amp;H44&amp;CHAR(34),""))&amp;","&amp;CHAR(34)&amp;"year"&amp;CHAR(34)&amp;":"&amp;HJ44&amp;","&amp;CHAR(34)&amp;"region"&amp;CHAR(34)&amp;":"&amp;CU44&amp;","&amp;CHAR(34)&amp;"Colors"&amp;CHAR(34)&amp;":"&amp;HC44&amp;","&amp;CHAR(34)&amp;"Items"&amp;CHAR(34)&amp;":"&amp;GS44&amp;","&amp;CHAR(34)&amp;"Flag"&amp;CHAR(34)&amp;":"&amp;CV44&amp;","&amp;CHAR(34)&amp;"HDFlag"&amp;CHAR(34)&amp;":"&amp;CHAR(34)&amp;E44&amp;CHAR(34)&amp;","&amp;CHAR(34)&amp;"type"&amp;CHAR(34)&amp;":"&amp;GP44&amp;", "&amp;CHAR(34)&amp;"describe"&amp;CHAR(34)&amp;": "&amp;HI44&amp;", "&amp;CHAR(34)&amp;"isnew"&amp;CHAR(34)&amp;": "&amp;CHAR(34)&amp;F44&amp;CHAR(34)&amp;", "&amp;CHAR(34)&amp;"links"&amp;CHAR(34)&amp;": "&amp;HL44&amp;"},"</f>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 "links": "https://www.fotw.info/flags/br-rj.html"},</v>
      </c>
      <c r="HO44" s="71"/>
      <c r="HP44" s="44" t="str" cm="1">
        <f t="array" ref="HP44">IF(_xlfn.TEXTJOIN(", ", TRUE, IF(ISNUMBER(SEARCH("BLA", BL44:BT44)), COLUMN(BL44:BT44) - COLUMN(BL44) + 1, ""))&lt;&gt;"","BLA","")</f>
        <v>BLA</v>
      </c>
      <c r="HQ44" s="44" t="str" cm="1">
        <f t="array" ref="HQ44">IF(_xlfn.TEXTJOIN(", ", TRUE, IF(ISNUMBER(SEARCH("BLU", BL44:BT44)), COLUMN(BL44:BT44) - COLUMN(BL44) + 1, ""))&lt;&gt;"","BLU","")</f>
        <v>BLU</v>
      </c>
      <c r="HR44" s="44" t="str" cm="1">
        <f t="array" ref="HR44">IF(_xlfn.TEXTJOIN(", ", TRUE, IF(ISNUMBER(SEARCH("GRE", BL44:BT44)), COLUMN(BL44:BT44) - COLUMN(BL44) + 1, ""))&lt;&gt;"","GRE","")</f>
        <v>GRE</v>
      </c>
      <c r="HS44" s="44" t="str" cm="1">
        <f t="array" ref="HS44">IF(_xlfn.TEXTJOIN(", ", TRUE, IF(ISNUMBER(SEARCH("RED", BL44:BT44)), COLUMN(BL44:BT44) - COLUMN(BL44) + 1, ""))&lt;&gt;"","RED","")</f>
        <v>RED</v>
      </c>
      <c r="HT44" s="44" t="str" cm="1">
        <f t="array" ref="HT44">IF(_xlfn.TEXTJOIN(", ", TRUE, IF(ISNUMBER(SEARCH("YEL", BL44:BT44)), COLUMN(BL44:BT44) - COLUMN(BL44) + 1, ""))&lt;&gt;"","YEL","")</f>
        <v>YEL</v>
      </c>
      <c r="HU44" s="44" t="str" cm="1">
        <f t="array" ref="HU44">IF(_xlfn.TEXTJOIN(", ", TRUE, IF(ISNUMBER(SEARCH("ORA", BL44:BT44)), COLUMN(BL44:BT44) - COLUMN(BL44) + 1, ""))&lt;&gt;"","ORA","")</f>
        <v/>
      </c>
      <c r="HV44" s="44" t="str" cm="1">
        <f t="array" ref="HV44">IF(_xlfn.TEXTJOIN(", ", TRUE, IF(ISNUMBER(SEARCH("BRO", BL44:BT44)), COLUMN(BL44:BT44) - COLUMN(BL44) + 1, ""))&lt;&gt;"","BRO","")</f>
        <v/>
      </c>
      <c r="HW44" s="44" t="str" cm="1">
        <f t="array" ref="HW44">IF(_xlfn.TEXTJOIN(", ", TRUE, IF(ISNUMBER(SEARCH("PUR", BL44:BT44)), COLUMN(BL44:BT44) - COLUMN(BL44) + 1, ""))&lt;&gt;"","PUR","")</f>
        <v/>
      </c>
      <c r="HX44" s="44" t="str" cm="1">
        <f t="array" ref="HX44">IF(_xlfn.TEXTJOIN(", ", TRUE, IF(ISNUMBER(SEARCH("WHI", BL44:BT44)), COLUMN(BL44:BT44) - COLUMN(BL44) + 1, ""))&lt;&gt;"","WHI","")</f>
        <v>WHI</v>
      </c>
      <c r="HY44" s="72"/>
      <c r="HZ44" s="72"/>
      <c r="IA44" s="5"/>
      <c r="IB44" s="5"/>
      <c r="IC44" s="68"/>
      <c r="ID44" s="68"/>
      <c r="IE44" s="68"/>
      <c r="IF44" s="68"/>
      <c r="IG44" s="68"/>
      <c r="IH44" s="68"/>
      <c r="II44" s="68"/>
      <c r="IJ44" s="68"/>
      <c r="IK44" s="68"/>
      <c r="IL44" s="44">
        <f>SUM(IC44:IK44)</f>
        <v>0</v>
      </c>
      <c r="IM44" s="42">
        <f>COUNTIF(IC44:IK44,"&gt;0")-CG44</f>
        <v>-7</v>
      </c>
      <c r="IN44" s="69" t="str">
        <f>"http://mkweb.bcgsc.ca/color-summarizer/?url="&amp;D44&amp;"&amp;precision=low&amp;num_clusters="&amp;CG44&amp;"&amp;text=1"</f>
        <v>http://mkweb.bcgsc.ca/color-summarizer/?url=https://upload.wikimedia.org/wikipedia/commons/thumb/7/73/Bandeira_do_estado_do_Rio_de_Janeiro.svg/640px-Bandeira_do_estado_do_Rio_de_Janeiro.svg.png&amp;precision=low&amp;num_clusters=7&amp;text=1</v>
      </c>
      <c r="IO44" s="44" t="str">
        <f>IF(HP44&lt;&gt;"",CHAR(34)&amp;"black"&amp;CHAR(34),"")</f>
        <v>"black"</v>
      </c>
      <c r="IP44" s="44" t="str">
        <f>IF(HQ44&lt;&gt;"",CHAR(34)&amp;"blue"&amp;CHAR(34),"")</f>
        <v>"blue"</v>
      </c>
      <c r="IQ44" s="44" t="str">
        <f>IF(HR44&lt;&gt;"",CHAR(34)&amp;"green"&amp;CHAR(34),"")</f>
        <v>"green"</v>
      </c>
      <c r="IR44" s="44" t="str">
        <f>IF(HS44&lt;&gt;"",CHAR(34)&amp;"red"&amp;CHAR(34),"")</f>
        <v>"red"</v>
      </c>
      <c r="IS44" s="44" t="str">
        <f>IF(HT44&lt;&gt;"",CHAR(34)&amp;"yellow"&amp;CHAR(34),"")</f>
        <v>"yellow"</v>
      </c>
      <c r="IT44" s="44" t="str">
        <f>IF(HU44&lt;&gt;"",CHAR(34)&amp;"orange"&amp;CHAR(34),"")</f>
        <v/>
      </c>
      <c r="IU44" s="44" t="str">
        <f>IF(HV44&lt;&gt;"",CHAR(34)&amp;"brown"&amp;CHAR(34),"")</f>
        <v/>
      </c>
      <c r="IV44" s="44" t="str">
        <f>IF(HW44&lt;&gt;"",CHAR(34)&amp;"purple"&amp;CHAR(34),"")</f>
        <v/>
      </c>
      <c r="IW44" s="44" t="str">
        <f>IF(HX44&lt;&gt;"",CHAR(34)&amp;"white"&amp;CHAR(34),"")</f>
        <v>"white"</v>
      </c>
      <c r="IX44" s="44" t="str">
        <f>"{"&amp;CHAR(34)&amp;"url"&amp;CHAR(34)&amp;":"&amp;CHAR(34)&amp;IN44&amp;CHAR(34)&amp;","&amp;CHAR(34)&amp;"name"&amp;CHAR(34)&amp;":"&amp;CHAR(34)&amp;A44&amp;CHAR(34)&amp;"},"</f>
        <v>{"url":"http://mkweb.bcgsc.ca/color-summarizer/?url=https://upload.wikimedia.org/wikipedia/commons/thumb/7/73/Bandeira_do_estado_do_Rio_de_Janeiro.svg/640px-Bandeira_do_estado_do_Rio_de_Janeiro.svg.png&amp;precision=low&amp;num_clusters=7&amp;text=1","name":"[BRA] Rio de Janeiro (State)"},</v>
      </c>
      <c r="IY44" s="44">
        <v>345</v>
      </c>
    </row>
    <row r="45" spans="1:259" s="44" customFormat="1" ht="38.4" customHeight="1" thickBot="1" x14ac:dyDescent="0.35">
      <c r="A45" s="38" t="s">
        <v>417</v>
      </c>
      <c r="B45" s="83"/>
      <c r="C45" s="39">
        <v>2</v>
      </c>
      <c r="D45" s="70" t="s">
        <v>418</v>
      </c>
      <c r="E45" s="40" t="s">
        <v>419</v>
      </c>
      <c r="F45" s="41" t="s">
        <v>163</v>
      </c>
      <c r="G45" s="42">
        <f>COUNTIF($A$1:$A$8405,A45)</f>
        <v>1</v>
      </c>
      <c r="H45" s="43"/>
      <c r="I45" s="59" t="s">
        <v>420</v>
      </c>
      <c r="J45" s="44" t="str">
        <f>""</f>
        <v/>
      </c>
      <c r="K45" s="45"/>
      <c r="L45" s="46"/>
      <c r="M45" s="46"/>
      <c r="N45" s="47"/>
      <c r="O45" s="74" t="s">
        <v>231</v>
      </c>
      <c r="P45" s="48" t="s">
        <v>421</v>
      </c>
      <c r="Q45" s="73">
        <v>4</v>
      </c>
      <c r="R45" s="49" t="s">
        <v>177</v>
      </c>
      <c r="S45" s="50">
        <v>2</v>
      </c>
      <c r="T45" s="51" t="s">
        <v>164</v>
      </c>
      <c r="U45" s="52" t="s">
        <v>164</v>
      </c>
      <c r="V45" s="52" t="s">
        <v>165</v>
      </c>
      <c r="W45" s="52" t="s">
        <v>164</v>
      </c>
      <c r="X45" s="52" t="s">
        <v>164</v>
      </c>
      <c r="Y45" s="52" t="s">
        <v>164</v>
      </c>
      <c r="Z45" s="52" t="s">
        <v>164</v>
      </c>
      <c r="AA45" s="52" t="s">
        <v>165</v>
      </c>
      <c r="AB45" s="52" t="s">
        <v>164</v>
      </c>
      <c r="AC45" s="52" t="s">
        <v>164</v>
      </c>
      <c r="AD45" s="52" t="s">
        <v>164</v>
      </c>
      <c r="AE45" s="52" t="s">
        <v>164</v>
      </c>
      <c r="AF45" s="53" t="s">
        <v>164</v>
      </c>
      <c r="AG45" s="53" t="s">
        <v>164</v>
      </c>
      <c r="AH45" s="53" t="s">
        <v>165</v>
      </c>
      <c r="AI45" s="53" t="s">
        <v>164</v>
      </c>
      <c r="AJ45" s="53" t="s">
        <v>164</v>
      </c>
      <c r="AK45" s="53" t="s">
        <v>164</v>
      </c>
      <c r="AL45" s="53" t="s">
        <v>165</v>
      </c>
      <c r="AM45" s="53" t="s">
        <v>164</v>
      </c>
      <c r="AN45" s="53" t="s">
        <v>164</v>
      </c>
      <c r="AO45" s="53" t="s">
        <v>164</v>
      </c>
      <c r="AP45" s="53" t="s">
        <v>165</v>
      </c>
      <c r="AQ45" s="53" t="s">
        <v>164</v>
      </c>
      <c r="AR45" s="53" t="s">
        <v>164</v>
      </c>
      <c r="AS45" s="53" t="s">
        <v>165</v>
      </c>
      <c r="AT45" s="54">
        <v>1</v>
      </c>
      <c r="AU45" s="53" t="s">
        <v>308</v>
      </c>
      <c r="AV45" s="53" t="str">
        <f>IF(LEFT(A45,1)="[",LEFT(A45,5)&amp;AU45&amp;A45,"")</f>
        <v>[BRA]State[BRA] Rio Grande do Norte</v>
      </c>
      <c r="AW45" s="53" t="str">
        <f>C45&amp;A45</f>
        <v>2[BRA] Rio Grande do Norte</v>
      </c>
      <c r="AX45" s="55"/>
      <c r="AY45" s="55"/>
      <c r="AZ45" s="56" t="s">
        <v>159</v>
      </c>
      <c r="BA45" s="56"/>
      <c r="BB45" s="56"/>
      <c r="BC45" s="57"/>
      <c r="BD45" s="58" t="s">
        <v>153</v>
      </c>
      <c r="BE45" s="59"/>
      <c r="BF45" s="58" t="s">
        <v>153</v>
      </c>
      <c r="BG45" s="58"/>
      <c r="BH45" s="58" t="s">
        <v>159</v>
      </c>
      <c r="BI45" s="58"/>
      <c r="BJ45" s="58"/>
      <c r="BK45" s="59"/>
      <c r="BL45" s="58" t="s">
        <v>153</v>
      </c>
      <c r="BM45" s="58" t="s">
        <v>159</v>
      </c>
      <c r="BN45" s="58" t="s">
        <v>157</v>
      </c>
      <c r="BO45" s="58" t="s">
        <v>155</v>
      </c>
      <c r="BP45" s="58" t="s">
        <v>152</v>
      </c>
      <c r="BQ45" s="58" t="s">
        <v>151</v>
      </c>
      <c r="BR45" s="58"/>
      <c r="BS45" s="58"/>
      <c r="BT45" s="58"/>
      <c r="BU45" s="60"/>
      <c r="BV45" s="61"/>
      <c r="BW45" s="61">
        <v>0</v>
      </c>
      <c r="BX45" s="59"/>
      <c r="CB45" s="5"/>
      <c r="CC45" s="5"/>
      <c r="CD45" s="62">
        <v>0</v>
      </c>
      <c r="CE45" s="62">
        <v>0</v>
      </c>
      <c r="CF45" s="62" t="e">
        <f>COUNTIF([1]Sheet7!$B$2:'[1]Sheet7'!$B$100,Main!#REF!)</f>
        <v>#REF!</v>
      </c>
      <c r="CG45" s="75" cm="1">
        <f t="array" ref="CG45">SUMPRODUCT(--(LEN(TRIM(BL45:BT45))&gt;0))</f>
        <v>6</v>
      </c>
      <c r="CH45" s="53" t="str">
        <f>IF(CG45=2,"y","n")</f>
        <v>n</v>
      </c>
      <c r="CI45" s="53" t="str">
        <f>IF(CG45=3,"y","n")</f>
        <v>n</v>
      </c>
      <c r="CJ45" s="53" t="str">
        <f>IF(CG45=4,"y","n")</f>
        <v>n</v>
      </c>
      <c r="CK45" s="53" t="str">
        <f>IF(CG45&gt;4,"y","n")</f>
        <v>y</v>
      </c>
      <c r="CL45" s="53" t="str">
        <f>IF(S45=0,"y","n")</f>
        <v>n</v>
      </c>
      <c r="CM45" s="53" t="str">
        <f>IF(S45=2,"y","n")</f>
        <v>y</v>
      </c>
      <c r="CN45" s="53" t="str">
        <f>IF(S45=3,"y","n")</f>
        <v>n</v>
      </c>
      <c r="CO45" s="53" t="str">
        <f>IF(S45&gt;=4,"y","n")</f>
        <v>n</v>
      </c>
      <c r="CP45" s="53" t="str">
        <f>IF(AT45=0,"y","n")</f>
        <v>n</v>
      </c>
      <c r="CQ45" s="53" t="str">
        <f>IF(AT45=1,"y","n")</f>
        <v>y</v>
      </c>
      <c r="CR45" s="53" t="str">
        <f>IF(AT45=2,"y","n")</f>
        <v>n</v>
      </c>
      <c r="CS45" s="53" t="str">
        <f>IF(AT45&gt;=3,"y","n")</f>
        <v>n</v>
      </c>
      <c r="CT45" s="38" t="str">
        <f>CHAR(34)&amp;A45&amp;CHAR(34)</f>
        <v>"[BRA] Rio Grande do Norte"</v>
      </c>
      <c r="CU45" s="63" t="str">
        <f>CHAR(34)&amp;"rgn_"&amp;R45&amp;CHAR(34)</f>
        <v>"rgn_South America"</v>
      </c>
      <c r="CV45" s="44" t="str">
        <f>CHAR(34)&amp;D45&amp;CHAR(34)</f>
        <v>"https://upload.wikimedia.org/wikipedia/commons/thumb/3/30/Bandeira_do_Rio_Grande_do_Norte.svg/640px-Bandeira_do_Rio_Grande_do_Norte.svg.png"</v>
      </c>
      <c r="CW45" s="44" t="str">
        <f>IF(CH45="y",CHAR(34)&amp;CH$1&amp;CHAR(34)&amp;",","")</f>
        <v/>
      </c>
      <c r="CX45" s="44" t="str">
        <f>IF(CI45="y",CHAR(34)&amp;CI$1&amp;CHAR(34)&amp;",","")</f>
        <v/>
      </c>
      <c r="CY45" s="44" t="str">
        <f>IF(CJ45="y",CHAR(34)&amp;CJ$1&amp;CHAR(34)&amp;",","")</f>
        <v/>
      </c>
      <c r="CZ45" s="44" t="str">
        <f>IF(CK45="y",CHAR(34)&amp;CK$1&amp;CHAR(34)&amp;",","")</f>
        <v>"5+Colo",</v>
      </c>
      <c r="DA45" s="44" t="str">
        <f>IF(Q45&gt;1,CHAR(34)&amp;"words2"&amp;CHAR(34)&amp;",","")</f>
        <v>"words2",</v>
      </c>
      <c r="DB45" s="44" t="str">
        <f>IF(Q45&gt;2,CHAR(34)&amp;"words3"&amp;CHAR(34)&amp;",","")</f>
        <v>"words3",</v>
      </c>
      <c r="DC45" s="44" t="str">
        <f>IF(Q45=2,CHAR(34)&amp;"exact2"&amp;CHAR(34)&amp;",","")</f>
        <v/>
      </c>
      <c r="DD45" s="44" t="str">
        <f>IF(LEN(CHAR(34)&amp;"lets"&amp;LEN(SUBSTITUTE(SUBSTITUTE(IFERROR(TRIM(SUBSTITUTE(SUBSTITUTE(SUBSTITUTE(IFERROR(TRIM(SUBSTITUTE(A45,MID(A45,FIND("(",A45),FIND(")",A45)-FIND("(",A45)+1),"")),A45)," ",""),"-",""),MID(SUBSTITUTE(SUBSTITUTE(IFERROR(TRIM(SUBSTITUTE(A45,MID(A45,FIND("(",A45),FIND(")",A45)-FIND("(",A45)+1),"")),A45)," ",""),"-",""),FIND("[",SUBSTITUTE(SUBSTITUTE(IFERROR(TRIM(SUBSTITUTE(A45,MID(A45,FIND("(",A45),FIND(")",A45)-FIND("(",A45)+1),"")),A45)," ",""),"-","")),FIND("]",SUBSTITUTE(SUBSTITUTE(IFERROR(TRIM(SUBSTITUTE(A45,MID(A45,FIND("(",A45),FIND(")",A45)-FIND("(",A45)+1),"")),A45)," ",""),"-",""))-FIND("[",SUBSTITUTE(SUBSTITUTE(IFERROR(TRIM(SUBSTITUTE(A45,MID(A45,FIND("(",A45),FIND(")",A45)-FIND("(",A45)+1),"")),A45)," ",""),"-",""))+1),"")),SUBSTITUTE(SUBSTITUTE(IFERROR(TRIM(SUBSTITUTE(A45,MID(A45,FIND("(",A45),FIND(")",A45)-FIND("(",A45)+1),"")),A45)," ",""),"-",""))," ",""),"-",""))&amp;CHAR(34)&amp;",")=9,CHAR(34)&amp;"lets"&amp;LEN(SUBSTITUTE(SUBSTITUTE(IFERROR(TRIM(SUBSTITUTE(SUBSTITUTE(SUBSTITUTE(IFERROR(TRIM(SUBSTITUTE(A45,MID(A45,FIND("(",A45),FIND(")",A45)-FIND("(",A45)+1),"")),A45)," ",""),"-",""),MID(SUBSTITUTE(SUBSTITUTE(IFERROR(TRIM(SUBSTITUTE(A45,MID(A45,FIND("(",A45),FIND(")",A45)-FIND("(",A45)+1),"")),A45)," ",""),"-",""),FIND("[",SUBSTITUTE(SUBSTITUTE(IFERROR(TRIM(SUBSTITUTE(A45,MID(A45,FIND("(",A45),FIND(")",A45)-FIND("(",A45)+1),"")),A45)," ",""),"-","")),FIND("]",SUBSTITUTE(SUBSTITUTE(IFERROR(TRIM(SUBSTITUTE(A45,MID(A45,FIND("(",A45),FIND(")",A45)-FIND("(",A45)+1),"")),A45)," ",""),"-",""))-FIND("[",SUBSTITUTE(SUBSTITUTE(IFERROR(TRIM(SUBSTITUTE(A45,MID(A45,FIND("(",A45),FIND(")",A45)-FIND("(",A45)+1),"")),A45)," ",""),"-",""))+1),"")),SUBSTITUTE(SUBSTITUTE(IFERROR(TRIM(SUBSTITUTE(A45,MID(A45,FIND("(",A45),FIND(")",A45)-FIND("(",A45)+1),"")),A45)," ",""),"-",""))," ",""),"-",""))&amp;CHAR(34)&amp;",",CHAR(34)&amp;"lets0"&amp;LEN(SUBSTITUTE(SUBSTITUTE(IFERROR(TRIM(SUBSTITUTE(SUBSTITUTE(SUBSTITUTE(IFERROR(TRIM(SUBSTITUTE(A45,MID(A45,FIND("(",A45),FIND(")",A45)-FIND("(",A45)+1),"")),A45)," ",""),"-",""),MID(SUBSTITUTE(SUBSTITUTE(IFERROR(TRIM(SUBSTITUTE(A45,MID(A45,FIND("(",A45),FIND(")",A45)-FIND("(",A45)+1),"")),A45)," ",""),"-",""),FIND("[",SUBSTITUTE(SUBSTITUTE(IFERROR(TRIM(SUBSTITUTE(A45,MID(A45,FIND("(",A45),FIND(")",A45)-FIND("(",A45)+1),"")),A45)," ",""),"-","")),FIND("]",SUBSTITUTE(SUBSTITUTE(IFERROR(TRIM(SUBSTITUTE(A45,MID(A45,FIND("(",A45),FIND(")",A45)-FIND("(",A45)+1),"")),A45)," ",""),"-",""))-FIND("[",SUBSTITUTE(SUBSTITUTE(IFERROR(TRIM(SUBSTITUTE(A45,MID(A45,FIND("(",A45),FIND(")",A45)-FIND("(",A45)+1),"")),A45)," ",""),"-",""))+1),"")),SUBSTITUTE(SUBSTITUTE(IFERROR(TRIM(SUBSTITUTE(A45,MID(A45,FIND("(",A45),FIND(")",A45)-FIND("(",A45)+1),"")),A45)," ",""),"-",""))," ",""),"-",""))&amp;CHAR(34)&amp;",")</f>
        <v>"lets16",</v>
      </c>
      <c r="DE45" s="44" t="str">
        <f>IFERROR(CHAR(34)&amp;"start"&amp;LEFT(TRIM(SUBSTITUTE(SUBSTITUTE(TRIM(SUBSTITUTE(SUBSTITUTE(A45, MID(A45, FIND("[", A45), FIND("]", A45) - FIND("[", A45) + 1), ""), "  ", " ")), MID(TRIM(SUBSTITUTE(SUBSTITUTE(A45, MID(A45, FIND("[", A45), FIND("]", A45) - FIND("[", A45) + 1), ""), "  ", " ")), FIND("[", TRIM(SUBSTITUTE(SUBSTITUTE(A45, MID(A45, FIND("[", A45), FIND("]", A45) - FIND("[", A45) + 1), ""), "  ", " "))), FIND("]", TRIM(SUBSTITUTE(SUBSTITUTE(A45, MID(A45, FIND("[", A45), FIND("]", A45) - FIND("[", A45) + 1), ""), "  ", " "))) - FIND("[", TRIM(SUBSTITUTE(SUBSTITUTE(A45, MID(A45, FIND("[", A45), FIND("]", A45) - FIND("[", A45) + 1), ""), "  ", " "))) + 1), ""), "  ", " ")),1)&amp;CHAR(34)&amp;",",CHAR(34)&amp;"start"&amp;IFERROR(LEFT(SUBSTITUTE(A45,"["&amp;MID(A45,FIND("[",A45)+1,FIND("]",A45)-FIND("[",A45)-1)&amp;"] ",""),1),LEFT(A45,1))&amp;CHAR(34)&amp;",")</f>
        <v>"startR",</v>
      </c>
      <c r="DF45" s="44" t="str">
        <f>IFERROR(IF(SEARCH("tan",A45)&gt;0,CHAR(34)&amp;"withtn"&amp;CHAR(34)&amp;",",""),"")</f>
        <v/>
      </c>
      <c r="DG45" s="44" t="str">
        <f>IFERROR(IF(SEARCH("q",A45)&gt;0,CHAR(34)&amp;"with_q"&amp;CHAR(34)&amp;",",""),"")</f>
        <v/>
      </c>
      <c r="DH45" s="44" t="str">
        <f>IFERROR(IF(SEARCH("v",A45)&gt;0,CHAR(34)&amp;"with_v"&amp;CHAR(34)&amp;",",""),"")</f>
        <v/>
      </c>
      <c r="DI45" s="44" t="str">
        <f>IFERROR(IF(SEARCH("w",A45)&gt;0,CHAR(34)&amp;"with_w"&amp;CHAR(34)&amp;",",""),"")</f>
        <v/>
      </c>
      <c r="DJ45" s="44" t="str">
        <f>IFERROR(IF(SEARCH("y",A45)&gt;0,CHAR(34)&amp;"with_y"&amp;CHAR(34)&amp;",",""),"")</f>
        <v/>
      </c>
      <c r="DK45" s="44" t="str">
        <f>IFERROR(IF(SEARCH("z",A45)&gt;0,CHAR(34)&amp;"with_z"&amp;CHAR(34)&amp;",",""),"")</f>
        <v/>
      </c>
      <c r="DL45" s="44" t="str">
        <f>IF(CG45=2, CHAR(34) &amp; _xlfn.TEXTJOIN("", TRUE, _xlfn._xlws.SORT(HP45:HX45)) &amp; CHAR(34) &amp; ",", "")</f>
        <v/>
      </c>
      <c r="DM45" s="44" t="str" cm="1">
        <f t="array" ref="DM45">IF(CG45=3,CHAR(34) &amp; _xlfn.TEXTJOIN("", TRUE, RIGHT(HP45:HX45, 2)) &amp; CHAR(34) &amp; ",", "")</f>
        <v/>
      </c>
      <c r="DN45" s="44" t="str">
        <f>IF(AND(ISNUMBER(SEARCH("18", O45)), ISERROR(SEARCH("1918", O45)), ISERROR(SEARCH("2018", O45))), CHAR(34) &amp; "year18" &amp; CHAR(34) &amp; ",", "")</f>
        <v/>
      </c>
      <c r="DO45" s="44" t="str">
        <f>IF(AND(ISNUMBER(SEARCH("19", O45)), ISERROR(SEARCH("1819", O45)),  ISERROR(SEARCH("1219", O45)),ISERROR(SEARCH("1119", O45)),ISERROR(SEARCH("1190", O45)),ISERROR(SEARCH("2019", O45))), CHAR(34) &amp; "year19" &amp; CHAR(34) &amp; ",", "")</f>
        <v>"year19",</v>
      </c>
      <c r="DP45" s="5" t="str">
        <f>IF(AND(ISNUMBER(SEARCH("20", O45)), ISERROR(SEARCH("1920", O45))), CHAR(34)&amp;"year00"&amp;CHAR(34)&amp;",", "")</f>
        <v/>
      </c>
      <c r="DQ45" s="5" t="str">
        <f>IF(CC45="y",CHAR(34)&amp;"soviet"&amp;CHAR(34)&amp;",","")</f>
        <v/>
      </c>
      <c r="DR45" s="5" t="str">
        <f>IF(BY45="y",CHAR(34)&amp;"dgband"&amp;CHAR(34)&amp;",","")</f>
        <v/>
      </c>
      <c r="DS45" s="5" t="str">
        <f>IF(W45="y",IF(AND(V45="n",BY45&lt;&gt;"y"),CHAR(34)&amp;"allver"&amp;CHAR(34)&amp;",",""),"")</f>
        <v/>
      </c>
      <c r="DT45" s="5" t="str">
        <f>IF(V45="y",IF(AND(W45="n",BY45&lt;&gt;"y"),CHAR(34)&amp;"allhor"&amp;CHAR(34)&amp;",",""),"")</f>
        <v>"allhor",</v>
      </c>
      <c r="DU45" s="5" t="str">
        <f>IF(BY45="y",IF(AND(W45="n",V45="n"),CHAR(34)&amp;"alldia"&amp;CHAR(34)&amp;",",""),"")</f>
        <v/>
      </c>
      <c r="DV45" s="44" t="str">
        <f>IF(IA45&lt;&gt;"",(IF(IA45="y",CHAR(34)&amp;"largec"&amp;CHAR(34)&amp;",",CHAR(34)&amp;"smallc"&amp;CHAR(34)&amp;",")),"")</f>
        <v/>
      </c>
      <c r="DW45" s="44" t="str">
        <f>IF(CL45="y",CHAR(34)&amp;CL$1&amp;CHAR(34)&amp;",","")</f>
        <v/>
      </c>
      <c r="DX45" s="44" t="str">
        <f>IF(CM45="y",CHAR(34)&amp;CM$1&amp;CHAR(34)&amp;",","")</f>
        <v>"2Bands",</v>
      </c>
      <c r="DY45" s="44" t="str">
        <f>IF(CN45="y",CHAR(34)&amp;CN$1&amp;CHAR(34)&amp;",","")</f>
        <v/>
      </c>
      <c r="DZ45" s="44" t="str">
        <f>IF(CO45="y",CHAR(34)&amp;CO$1&amp;CHAR(34)&amp;",","")</f>
        <v/>
      </c>
      <c r="EA45" s="44" t="str">
        <f>IF(T45="y",CHAR(34)&amp;T$1&amp;CHAR(34)&amp;",","")</f>
        <v/>
      </c>
      <c r="EB45" s="44" t="str">
        <f>IF(U45="y",CHAR(34)&amp;U$1&amp;CHAR(34)&amp;",","")</f>
        <v/>
      </c>
      <c r="EC45" s="44" t="str">
        <f>IF(V45="y",CHAR(34)&amp;V$1&amp;CHAR(34)&amp;",","")</f>
        <v>"Horizo",</v>
      </c>
      <c r="ED45" s="44" t="str">
        <f>IF(W45="y",CHAR(34)&amp;W$1&amp;CHAR(34)&amp;",","")</f>
        <v/>
      </c>
      <c r="EE45" s="44" t="str">
        <f>IF(X45="y",CHAR(34)&amp;X$1&amp;CHAR(34)&amp;",","")</f>
        <v/>
      </c>
      <c r="EF45" s="44" t="str">
        <f>IF(AND(Y45&lt;&gt;"n",Y45&lt;&gt;""),CHAR(34)&amp;Y$1&amp;CHAR(34)&amp;",","")</f>
        <v/>
      </c>
      <c r="EG45" s="44" t="str">
        <f>IF(Z45="y",CHAR(34)&amp;Z$1&amp;CHAR(34)&amp;",","")</f>
        <v/>
      </c>
      <c r="EH45" s="44" t="str">
        <f>IF(AA45="y",CHAR(34)&amp;AA$1&amp;CHAR(34)&amp;",","")</f>
        <v>"Plants",</v>
      </c>
      <c r="EI45" s="44" t="str">
        <f>IF(AB45="y",CHAR(34)&amp;AB$1&amp;CHAR(34)&amp;",","")</f>
        <v/>
      </c>
      <c r="EJ45" s="44" t="str">
        <f>IF(AC45="y",CHAR(34)&amp;AC$1&amp;CHAR(34)&amp;",","")</f>
        <v/>
      </c>
      <c r="EK45" s="44" t="str">
        <f>IF(AD45="y",CHAR(34)&amp;AD$1&amp;CHAR(34)&amp;",","")</f>
        <v/>
      </c>
      <c r="EL45" s="44" t="str">
        <f>IF(AE45="y",CHAR(34)&amp;AE$1&amp;CHAR(34)&amp;",","")</f>
        <v/>
      </c>
      <c r="EM45" s="44" t="str">
        <f>IF(AF45="y",CHAR(34)&amp;AF$1&amp;CHAR(34)&amp;",","")</f>
        <v/>
      </c>
      <c r="EN45" s="44" t="str">
        <f>IF(AG45="y",CHAR(34)&amp;AG$1&amp;CHAR(34)&amp;",","")</f>
        <v/>
      </c>
      <c r="EO45" s="44" t="str">
        <f>IF(AH45="y",CHAR(34)&amp;AH$1&amp;CHAR(34)&amp;",","")</f>
        <v>"Center",</v>
      </c>
      <c r="EP45" s="44" t="str">
        <f>IF(AI45="y",CHAR(34)&amp;AI$1&amp;CHAR(34)&amp;",","")</f>
        <v/>
      </c>
      <c r="EQ45" s="44" t="str">
        <f>IF(AJ45="y",CHAR(34)&amp;AJ$1&amp;CHAR(34)&amp;",","")</f>
        <v/>
      </c>
      <c r="ER45" s="44" t="str">
        <f>IF(AK45="y",CHAR(34)&amp;AK$1&amp;CHAR(34)&amp;",","")</f>
        <v/>
      </c>
      <c r="ES45" s="44" t="str">
        <f>IF(AL45="y",CHAR(34)&amp;AL$1&amp;CHAR(34)&amp;",","")</f>
        <v>"Wavess",</v>
      </c>
      <c r="ET45" s="44" t="str">
        <f>IF(AM45="y",CHAR(34)&amp;AM$1&amp;CHAR(34)&amp;",","")</f>
        <v/>
      </c>
      <c r="EU45" s="44" t="str">
        <f>IF(AN45="y",CHAR(34)&amp;AN$1&amp;CHAR(34)&amp;",","")</f>
        <v/>
      </c>
      <c r="EV45" s="44" t="str">
        <f>IF(AO45="y",CHAR(34)&amp;AO$1&amp;CHAR(34)&amp;",","")</f>
        <v/>
      </c>
      <c r="EW45" s="44" t="str">
        <f>IF(AP45="y",CHAR(34)&amp;AP$1&amp;CHAR(34)&amp;",","")</f>
        <v>"Ships!",</v>
      </c>
      <c r="EX45" s="44" t="str">
        <f>IF(AQ45="y",CHAR(34)&amp;AQ$1&amp;CHAR(34)&amp;",","")</f>
        <v/>
      </c>
      <c r="EY45" s="44" t="str">
        <f>IF(AR45="y",CHAR(34)&amp;AR$1&amp;CHAR(34)&amp;",","")</f>
        <v/>
      </c>
      <c r="EZ45" s="44" t="str">
        <f>IF(AS45="y",CHAR(34)&amp;AS$1&amp;CHAR(34)&amp;",","")</f>
        <v>"Waters",</v>
      </c>
      <c r="FA45" s="44" t="str">
        <f>IF(AT45&gt;0,CHAR(34)&amp;"sta"&amp;AZ45&amp;CHAR(34)&amp;",","")</f>
        <v>"staWHI",</v>
      </c>
      <c r="FB45" s="44" t="str">
        <f>IF(AND(AT45&gt;0,BA45&lt;&gt;""),CHAR(34)&amp;"sta"&amp;BA45&amp;CHAR(34)&amp;",","")</f>
        <v/>
      </c>
      <c r="FC45" s="44" t="str">
        <f>IF(AND(AT45&gt;0,BB45&lt;&gt;""),CHAR(34)&amp;"sta"&amp;BB45&amp;CHAR(34)&amp;",","")</f>
        <v/>
      </c>
      <c r="FD45" s="44" t="str">
        <f>IF(BV45="n",CHAR(34)&amp;"tcWHYE"&amp;CHAR(34)&amp;",",IF(BV45="y",CHAR(34)&amp;FD$1&amp;CHAR(34)&amp;",",""))</f>
        <v/>
      </c>
      <c r="FE45" s="44" t="str">
        <f>IF(COUNTIF(BL45:BT45,"BLU")=0,CHAR(34)&amp;"NO_BLU"&amp;CHAR(34)&amp;",", "")</f>
        <v/>
      </c>
      <c r="FF45" s="44" t="str">
        <f>IF(COUNTIF(BL45:BT45,"WHI")=0,CHAR(34)&amp;"NO_WHI"&amp;CHAR(34)&amp;",", "")</f>
        <v/>
      </c>
      <c r="FG45" s="44" t="str">
        <f>IF(COUNTIF(BL45:BT45,"RED")=0,CHAR(34)&amp;"NO_RED"&amp;CHAR(34)&amp;",", "")</f>
        <v>"NO_RED",</v>
      </c>
      <c r="FH45" s="44" t="str">
        <f>IF(COUNTIF(BL45:BS45,"GRE")=0,CHAR(34)&amp;"NO_GRE"&amp;CHAR(34)&amp;",", "")</f>
        <v/>
      </c>
      <c r="FI45" s="44" t="str">
        <f>IF(COUNTIF(BL45:BT45,"YEL")=0,CHAR(34)&amp;"NO_YEL"&amp;CHAR(34)&amp;",", "")</f>
        <v/>
      </c>
      <c r="FJ45" s="44" t="str">
        <f>IF(COUNTIF(BL45:BT45,"BLA")=0,CHAR(34)&amp;"NO_BLA"&amp;CHAR(34)&amp;",", "")</f>
        <v/>
      </c>
      <c r="FK45" s="44" t="str">
        <f>IF(AND(FH45&lt;&gt;"",FF45&lt;&gt;""),CHAR(34)&amp;"WHGRNO"&amp;CHAR(34)&amp;",","")</f>
        <v/>
      </c>
      <c r="FL45" s="44" t="str">
        <f>IF(AND(FI45&lt;&gt;"",FF45&lt;&gt;""),CHAR(34)&amp;"WHYENO"&amp;CHAR(34)&amp;",","")</f>
        <v/>
      </c>
      <c r="FM45" s="44" t="str">
        <f>IF(AND(FJ45&lt;&gt;"",FF45&lt;&gt;""),CHAR(34)&amp;"BAWHNO"&amp;CHAR(34)&amp;",","")</f>
        <v/>
      </c>
      <c r="FN45" s="44" t="str">
        <f>IF(AND(FE45&lt;&gt;"",FF45&lt;&gt;""),CHAR(34)&amp;"BLWHNO"&amp;CHAR(34)&amp;",","")</f>
        <v/>
      </c>
      <c r="FO45" s="44" t="str">
        <f>IF(AND(FE45&lt;&gt;"",FG45&lt;&gt;""),CHAR(34)&amp;"BLRENO"&amp;CHAR(34)&amp;",","")</f>
        <v/>
      </c>
      <c r="FP45" s="44" t="str">
        <f>IF(AND(FF45&lt;&gt;"",FF45&lt;&gt;""),CHAR(34)&amp;"WHRENO"&amp;CHAR(34)&amp;",","")</f>
        <v/>
      </c>
      <c r="FQ45" s="44" t="str">
        <f>IF(LEN(BF45)=3,CHAR(34)&amp;"001"&amp;BF45&amp;CHAR(34)&amp;",","")</f>
        <v>"001GRE",</v>
      </c>
      <c r="FR45" s="44" t="str">
        <f>IF(LEN(BG45)=3,CHAR(34)&amp;"002"&amp;BG45&amp;CHAR(34)&amp;",","")</f>
        <v/>
      </c>
      <c r="FS45" s="44" t="str">
        <f>IF(LEN(BH45)=3,CHAR(34)&amp;"003"&amp;BH45&amp;CHAR(34)&amp;",","")</f>
        <v>"003WHI",</v>
      </c>
      <c r="FT45" s="44" t="str">
        <f>CHAR(34)&amp;"myr"&amp;BD45&amp;CHAR(34)&amp;","</f>
        <v>"myrGRE",</v>
      </c>
      <c r="FU45" s="44" t="str">
        <f>IF(AY45="y",CHAR(34)&amp;"island"&amp;CHAR(34)&amp;",","")</f>
        <v/>
      </c>
      <c r="FV45" s="44" t="str">
        <f>IF(BZ45="y",CHAR(34)&amp;"landlo"&amp;CHAR(34)&amp;",","")</f>
        <v/>
      </c>
      <c r="FW45" s="44" t="str">
        <f>IF(CA45="y",CHAR(34)&amp;"eunion"&amp;CHAR(34)&amp;",","")</f>
        <v/>
      </c>
      <c r="FX45" s="44" t="str">
        <f>SUBSTITUTE(IFERROR(SEARCH("[",A45),IFERROR(IF(AND(CA45&lt;&gt;"y",SEARCH("Europe",R45)&gt;0),CHAR(34)&amp;"noeuni"&amp;CHAR(34)&amp;",",""),"")),"1","")</f>
        <v/>
      </c>
      <c r="FY45" s="44" t="str">
        <f>IFERROR(IF(SEARCH("Arabic",CB45)&gt;0,CHAR(34)&amp;"arabic"&amp;CHAR(34)&amp;",",""),"")</f>
        <v/>
      </c>
      <c r="FZ45" s="44" t="str">
        <f>IFERROR(IF(SEARCH("English",CB45)&gt;0,CHAR(34)&amp;"englis"&amp;CHAR(34)&amp;",",""),"")</f>
        <v/>
      </c>
      <c r="GA45" s="44" t="str">
        <f>IFERROR(IF(SEARCH("French",CB45)&gt;0,CHAR(34)&amp;"french"&amp;CHAR(34)&amp;",",""),"")</f>
        <v/>
      </c>
      <c r="GB45" s="44" t="str">
        <f>IFERROR(IF(SEARCH("Spanish",CB45)&gt;0,CHAR(34)&amp;"spanis"&amp;CHAR(34)&amp;",",""),"")</f>
        <v/>
      </c>
      <c r="GC45" s="44" t="str">
        <f>IFERROR(IF(SEARCH("Portuguese",CB45)&gt;0,CHAR(34)&amp;"portug"&amp;CHAR(34)&amp;",",""),"")</f>
        <v/>
      </c>
      <c r="GD45" s="44" t="str">
        <f>IFERROR(IF(SEARCH("German",CB45)&gt;0,CHAR(34)&amp;"german"&amp;CHAR(34)&amp;",",""),"")</f>
        <v/>
      </c>
      <c r="GE45" s="44" t="str">
        <f>IFERROR(IF(SEARCH("Dutch",CB45)&gt;0,CHAR(34)&amp;"dutchs"&amp;CHAR(34)&amp;",",""),"")</f>
        <v/>
      </c>
      <c r="GF45" s="44" t="str">
        <f>IFERROR(IF(SEARCH("Historical",AU45)&gt;0,CHAR(34)&amp;"histor"&amp;CHAR(34)&amp;",",""),"")</f>
        <v/>
      </c>
      <c r="GG45" s="44" t="str">
        <f>IF(BU45="y",CHAR(34)&amp;"unjack"&amp;CHAR(34)&amp;",","")</f>
        <v/>
      </c>
      <c r="GH45" s="44" t="str">
        <f>IF(CD45=1,CHAR(34)&amp;"southc"&amp;CHAR(34)&amp;",","")</f>
        <v/>
      </c>
      <c r="GI45" s="44" t="str">
        <f>IF(CE45=1,CHAR(34)&amp;"hasmap"&amp;CHAR(34)&amp;",","")</f>
        <v/>
      </c>
      <c r="GJ45" s="44" t="str">
        <f>IF(CP45="y",CHAR(34)&amp;CP$1&amp;CHAR(34)&amp;",","")</f>
        <v/>
      </c>
      <c r="GK45" s="44" t="str">
        <f>IF(GJ45="",CHAR(34)&amp;"HasSta"&amp;CHAR(34)&amp;",","")</f>
        <v>"HasSta",</v>
      </c>
      <c r="GL45" s="44" t="str">
        <f>IF(CQ45="y",CHAR(34)&amp;CQ$1&amp;CHAR(34)&amp;",","")</f>
        <v>"1Stars",</v>
      </c>
      <c r="GM45" s="44" t="str">
        <f>IF(CR45="y",CHAR(34)&amp;CR$1&amp;CHAR(34)&amp;",","")</f>
        <v/>
      </c>
      <c r="GN45" s="44" t="str">
        <f>IF(CS45="y",CHAR(34)&amp;CS$1&amp;CHAR(34)&amp;",","")</f>
        <v/>
      </c>
      <c r="GP45" s="44" t="str">
        <f>CHAR(34)&amp;AU45&amp;CHAR(34)</f>
        <v>"State"</v>
      </c>
      <c r="GS45" s="44" t="str">
        <f>SUBSTITUTE("["&amp;_xlfn.CONCAT(CW45:GN45)&amp;"]",",]","]")</f>
        <v>["5+Colo","words2","words3","lets16","startR","year19","allhor","2Bands","Horizo","Plants","Center","Wavess","Ships!","Waters","staWHI","NO_RED","001GRE","003WHI","myrGRE","HasSta","1Stars"]</v>
      </c>
      <c r="GT45" s="44" t="str">
        <f>IF(BL45&lt;&gt;"",CHAR(34)&amp;"cl_"&amp;BL45&amp;CHAR(34)&amp;",","")</f>
        <v>"cl_GRE",</v>
      </c>
      <c r="GU45" s="44" t="str">
        <f>IF(BM45&lt;&gt;"",CHAR(34)&amp;"cl_"&amp;BM45&amp;CHAR(34)&amp;",","")</f>
        <v>"cl_WHI",</v>
      </c>
      <c r="GV45" s="44" t="str">
        <f>IF(BN45&lt;&gt;"",CHAR(34)&amp;"cl_"&amp;BN45&amp;CHAR(34)&amp;",","")</f>
        <v>"cl_BRO",</v>
      </c>
      <c r="GW45" s="44" t="str">
        <f>IF(BO45&lt;&gt;"",CHAR(34)&amp;"cl_"&amp;BO45&amp;CHAR(34)&amp;",","")</f>
        <v>"cl_YEL",</v>
      </c>
      <c r="GX45" s="44" t="str">
        <f>IF(BP45&lt;&gt;"",CHAR(34)&amp;"cl_"&amp;BP45&amp;CHAR(34)&amp;",","")</f>
        <v>"cl_BLU",</v>
      </c>
      <c r="GY45" s="44" t="str">
        <f>IF(BQ45&lt;&gt;"",CHAR(34)&amp;"cl_"&amp;BQ45&amp;CHAR(34)&amp;",","")</f>
        <v>"cl_BLA",</v>
      </c>
      <c r="GZ45" s="44" t="str">
        <f>IF(BR45&lt;&gt;"",CHAR(34)&amp;"cl_"&amp;BR45&amp;CHAR(34)&amp;",","")</f>
        <v/>
      </c>
      <c r="HA45" s="44" t="str">
        <f>IF(BS45&lt;&gt;"",CHAR(34)&amp;"cl_"&amp;BS45&amp;CHAR(34)&amp;",","")</f>
        <v/>
      </c>
      <c r="HB45" s="44" t="str">
        <f>IF(BT45&lt;&gt;"",CHAR(34)&amp;"cl_"&amp;BT45&amp;CHAR(34)&amp;",","")</f>
        <v/>
      </c>
      <c r="HC45" s="44" t="str">
        <f>SUBSTITUTE("["&amp;_xlfn.CONCAT(GT45:HB45)&amp;"]",",]","]")</f>
        <v>["cl_GRE","cl_WHI","cl_BRO","cl_YEL","cl_BLU","cl_BLA"]</v>
      </c>
      <c r="HE45" s="64"/>
      <c r="HF45" s="65" t="str">
        <f>"{couname:"&amp;CT45&amp;(IF(HK45&lt;&gt;"",",subtype:"&amp;CHAR(34)&amp;HK45&amp;CHAR(34),""))&amp;",year:"&amp;HJ45&amp;",region:"&amp;CU45&amp;",Colors:"&amp;HC45&amp;",Items:"&amp;GS45&amp;",Flag:"&amp;CV45&amp;",HDFlag:"&amp;CHAR(34)&amp;E45&amp;CHAR(34)&amp;",type:"&amp;GP45&amp;", describe: "&amp;HH45&amp;", isnew:"&amp;CHAR(34)&amp;F45&amp;CHAR(34)&amp;", links: "&amp;HL45&amp;"},"</f>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links: "https://en.wikipedia.org/wiki/Flag_of_Rio_Grande_do_Norte"},</v>
      </c>
      <c r="HG45" s="66" t="str">
        <f>"{couname:"&amp;CT45&amp;(IF(HK45&lt;&gt;"",",subtype:"&amp;CHAR(34)&amp;HK45&amp;CHAR(34),""))&amp;",year:"&amp;HJ45&amp;",region:"&amp;CU45&amp;",Colors:"&amp;HC45&amp;",Items:"&amp;GS45&amp;",Flag:"&amp;CV45&amp;",HDFlag:"&amp;CHAR(34)&amp;E45&amp;CHAR(34)&amp;",type:"&amp;GP45&amp;", describe: "&amp;HI45&amp;", links: "&amp;HL45&amp;"},"</f>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links: "https://en.wikipedia.org/wiki/Flag_of_Rio_Grande_do_Norte"},</v>
      </c>
      <c r="HH45" s="44" t="str">
        <f>IF(P45&lt;&gt;"",CHAR(34)&amp;"\n"&amp;P45&amp;CHAR(34),CHAR(34)&amp;CHAR(34))</f>
        <v>"\nThe arms features the basic elements that best represents Rio Grande do Norte: the coconut tree on the left, the Copernicia prunifera on the right, the sugarcane and the cotton, represents the flora. The sea with the jangada stands for the fishing and the salt extraction."</v>
      </c>
      <c r="HI45" s="44" t="str">
        <f>IF(J45=0,CHAR(34)&amp;CHAR(34),HH45)</f>
        <v>"\nThe arms features the basic elements that best represents Rio Grande do Norte: the coconut tree on the left, the Copernicia prunifera on the right, the sugarcane and the cotton, represents the flora. The sea with the jangada stands for the fishing and the salt extraction."</v>
      </c>
      <c r="HJ45" s="44" t="str">
        <f>CHAR(34)&amp;O45&amp;CHAR(34)</f>
        <v>"1957 "</v>
      </c>
      <c r="HL45" s="44" t="str">
        <f>CHAR(34)&amp;I45&amp;CHAR(34)</f>
        <v>"https://en.wikipedia.org/wiki/Flag_of_Rio_Grande_do_Norte"</v>
      </c>
      <c r="HM45" s="65" t="str">
        <f>"{"&amp;CHAR(34)&amp;"couname"&amp;CHAR(34)&amp;":"&amp;CT45&amp;(IF(H45&lt;&gt;"",","&amp;CHAR(34)&amp;"subtype"&amp;CHAR(34)&amp;":"&amp;CHAR(34)&amp;H45&amp;CHAR(34),""))&amp;","&amp;CHAR(34)&amp;"year"&amp;CHAR(34)&amp;":"&amp;HJ45&amp;","&amp;CHAR(34)&amp;"region"&amp;CHAR(34)&amp;":"&amp;CU45&amp;","&amp;CHAR(34)&amp;"Colors"&amp;CHAR(34)&amp;":"&amp;HC45&amp;","&amp;CHAR(34)&amp;"Items"&amp;CHAR(34)&amp;":"&amp;GS45&amp;","&amp;CHAR(34)&amp;"Flag"&amp;CHAR(34)&amp;":"&amp;CV45&amp;","&amp;CHAR(34)&amp;"HDFlag"&amp;CHAR(34)&amp;":"&amp;CHAR(34)&amp;E45&amp;CHAR(34)&amp;","&amp;CHAR(34)&amp;"type"&amp;CHAR(34)&amp;":"&amp;GP45&amp;", "&amp;CHAR(34)&amp;"describe"&amp;CHAR(34)&amp;": "&amp;HH45&amp;", "&amp;CHAR(34)&amp;"isnew"&amp;CHAR(34)&amp;": "&amp;CHAR(34)&amp;F45&amp;CHAR(34)&amp;", "&amp;CHAR(34)&amp;"links"&amp;CHAR(34)&amp;": "&amp;HL45&amp;"},"</f>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 "links": "https://en.wikipedia.org/wiki/Flag_of_Rio_Grande_do_Norte"},</v>
      </c>
      <c r="HN45" s="67" t="str">
        <f>"{"&amp;CHAR(34)&amp;"couname"&amp;CHAR(34)&amp;":"&amp;CT45&amp;(IF(H45&lt;&gt;"",","&amp;CHAR(34)&amp;"subtype"&amp;CHAR(34)&amp;":"&amp;CHAR(34)&amp;H45&amp;CHAR(34),""))&amp;","&amp;CHAR(34)&amp;"year"&amp;CHAR(34)&amp;":"&amp;HJ45&amp;","&amp;CHAR(34)&amp;"region"&amp;CHAR(34)&amp;":"&amp;CU45&amp;","&amp;CHAR(34)&amp;"Colors"&amp;CHAR(34)&amp;":"&amp;HC45&amp;","&amp;CHAR(34)&amp;"Items"&amp;CHAR(34)&amp;":"&amp;GS45&amp;","&amp;CHAR(34)&amp;"Flag"&amp;CHAR(34)&amp;":"&amp;CV45&amp;","&amp;CHAR(34)&amp;"HDFlag"&amp;CHAR(34)&amp;":"&amp;CHAR(34)&amp;E45&amp;CHAR(34)&amp;","&amp;CHAR(34)&amp;"type"&amp;CHAR(34)&amp;":"&amp;GP45&amp;", "&amp;CHAR(34)&amp;"describe"&amp;CHAR(34)&amp;": "&amp;HI45&amp;", "&amp;CHAR(34)&amp;"isnew"&amp;CHAR(34)&amp;": "&amp;CHAR(34)&amp;F45&amp;CHAR(34)&amp;", "&amp;CHAR(34)&amp;"links"&amp;CHAR(34)&amp;": "&amp;HL45&amp;"},"</f>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 "links": "https://en.wikipedia.org/wiki/Flag_of_Rio_Grande_do_Norte"},</v>
      </c>
      <c r="HO45" s="71"/>
      <c r="HP45" s="44" t="str" cm="1">
        <f t="array" ref="HP45">IF(_xlfn.TEXTJOIN(", ", TRUE, IF(ISNUMBER(SEARCH("BLA", BL45:BT45)), COLUMN(BL45:BT45) - COLUMN(BL45) + 1, ""))&lt;&gt;"","BLA","")</f>
        <v>BLA</v>
      </c>
      <c r="HQ45" s="44" t="str" cm="1">
        <f t="array" ref="HQ45">IF(_xlfn.TEXTJOIN(", ", TRUE, IF(ISNUMBER(SEARCH("BLU", BL45:BT45)), COLUMN(BL45:BT45) - COLUMN(BL45) + 1, ""))&lt;&gt;"","BLU","")</f>
        <v>BLU</v>
      </c>
      <c r="HR45" s="44" t="str" cm="1">
        <f t="array" ref="HR45">IF(_xlfn.TEXTJOIN(", ", TRUE, IF(ISNUMBER(SEARCH("GRE", BL45:BT45)), COLUMN(BL45:BT45) - COLUMN(BL45) + 1, ""))&lt;&gt;"","GRE","")</f>
        <v>GRE</v>
      </c>
      <c r="HS45" s="44" t="str" cm="1">
        <f t="array" ref="HS45">IF(_xlfn.TEXTJOIN(", ", TRUE, IF(ISNUMBER(SEARCH("RED", BL45:BT45)), COLUMN(BL45:BT45) - COLUMN(BL45) + 1, ""))&lt;&gt;"","RED","")</f>
        <v/>
      </c>
      <c r="HT45" s="44" t="str" cm="1">
        <f t="array" ref="HT45">IF(_xlfn.TEXTJOIN(", ", TRUE, IF(ISNUMBER(SEARCH("YEL", BL45:BT45)), COLUMN(BL45:BT45) - COLUMN(BL45) + 1, ""))&lt;&gt;"","YEL","")</f>
        <v>YEL</v>
      </c>
      <c r="HU45" s="44" t="str" cm="1">
        <f t="array" ref="HU45">IF(_xlfn.TEXTJOIN(", ", TRUE, IF(ISNUMBER(SEARCH("ORA", BL45:BT45)), COLUMN(BL45:BT45) - COLUMN(BL45) + 1, ""))&lt;&gt;"","ORA","")</f>
        <v/>
      </c>
      <c r="HV45" s="44" t="str" cm="1">
        <f t="array" ref="HV45">IF(_xlfn.TEXTJOIN(", ", TRUE, IF(ISNUMBER(SEARCH("BRO", BL45:BT45)), COLUMN(BL45:BT45) - COLUMN(BL45) + 1, ""))&lt;&gt;"","BRO","")</f>
        <v>BRO</v>
      </c>
      <c r="HW45" s="44" t="str" cm="1">
        <f t="array" ref="HW45">IF(_xlfn.TEXTJOIN(", ", TRUE, IF(ISNUMBER(SEARCH("PUR", BL45:BT45)), COLUMN(BL45:BT45) - COLUMN(BL45) + 1, ""))&lt;&gt;"","PUR","")</f>
        <v/>
      </c>
      <c r="HX45" s="44" t="str" cm="1">
        <f t="array" ref="HX45">IF(_xlfn.TEXTJOIN(", ", TRUE, IF(ISNUMBER(SEARCH("WHI", BL45:BT45)), COLUMN(BL45:BT45) - COLUMN(BL45) + 1, ""))&lt;&gt;"","WHI","")</f>
        <v>WHI</v>
      </c>
      <c r="HY45" s="72"/>
      <c r="HZ45" s="72"/>
      <c r="IA45" s="5"/>
      <c r="IB45" s="5"/>
      <c r="IC45" s="68"/>
      <c r="ID45" s="68"/>
      <c r="IE45" s="68"/>
      <c r="IF45" s="68"/>
      <c r="IG45" s="68"/>
      <c r="IH45" s="68"/>
      <c r="II45" s="68"/>
      <c r="IJ45" s="68"/>
      <c r="IK45" s="68"/>
      <c r="IL45" s="44">
        <f>SUM(IC45:IK45)</f>
        <v>0</v>
      </c>
      <c r="IM45" s="42">
        <f>COUNTIF(IC45:IK45,"&gt;0")-CG45</f>
        <v>-6</v>
      </c>
      <c r="IN45" s="69" t="str">
        <f>"http://mkweb.bcgsc.ca/color-summarizer/?url="&amp;D45&amp;"&amp;precision=low&amp;num_clusters="&amp;CG45&amp;"&amp;text=1"</f>
        <v>http://mkweb.bcgsc.ca/color-summarizer/?url=https://upload.wikimedia.org/wikipedia/commons/thumb/3/30/Bandeira_do_Rio_Grande_do_Norte.svg/640px-Bandeira_do_Rio_Grande_do_Norte.svg.png&amp;precision=low&amp;num_clusters=6&amp;text=1</v>
      </c>
      <c r="IO45" s="44" t="str">
        <f>IF(HP45&lt;&gt;"",CHAR(34)&amp;"black"&amp;CHAR(34),"")</f>
        <v>"black"</v>
      </c>
      <c r="IP45" s="44" t="str">
        <f>IF(HQ45&lt;&gt;"",CHAR(34)&amp;"blue"&amp;CHAR(34),"")</f>
        <v>"blue"</v>
      </c>
      <c r="IQ45" s="44" t="str">
        <f>IF(HR45&lt;&gt;"",CHAR(34)&amp;"green"&amp;CHAR(34),"")</f>
        <v>"green"</v>
      </c>
      <c r="IR45" s="44" t="str">
        <f>IF(HS45&lt;&gt;"",CHAR(34)&amp;"red"&amp;CHAR(34),"")</f>
        <v/>
      </c>
      <c r="IS45" s="44" t="str">
        <f>IF(HT45&lt;&gt;"",CHAR(34)&amp;"yellow"&amp;CHAR(34),"")</f>
        <v>"yellow"</v>
      </c>
      <c r="IT45" s="44" t="str">
        <f>IF(HU45&lt;&gt;"",CHAR(34)&amp;"orange"&amp;CHAR(34),"")</f>
        <v/>
      </c>
      <c r="IU45" s="44" t="str">
        <f>IF(HV45&lt;&gt;"",CHAR(34)&amp;"brown"&amp;CHAR(34),"")</f>
        <v>"brown"</v>
      </c>
      <c r="IV45" s="44" t="str">
        <f>IF(HW45&lt;&gt;"",CHAR(34)&amp;"purple"&amp;CHAR(34),"")</f>
        <v/>
      </c>
      <c r="IW45" s="44" t="str">
        <f>IF(HX45&lt;&gt;"",CHAR(34)&amp;"white"&amp;CHAR(34),"")</f>
        <v>"white"</v>
      </c>
      <c r="IX45" s="44" t="str">
        <f>"{"&amp;CHAR(34)&amp;"url"&amp;CHAR(34)&amp;":"&amp;CHAR(34)&amp;IN45&amp;CHAR(34)&amp;","&amp;CHAR(34)&amp;"name"&amp;CHAR(34)&amp;":"&amp;CHAR(34)&amp;A45&amp;CHAR(34)&amp;"},"</f>
        <v>{"url":"http://mkweb.bcgsc.ca/color-summarizer/?url=https://upload.wikimedia.org/wikipedia/commons/thumb/3/30/Bandeira_do_Rio_Grande_do_Norte.svg/640px-Bandeira_do_Rio_Grande_do_Norte.svg.png&amp;precision=low&amp;num_clusters=6&amp;text=1","name":"[BRA] Rio Grande do Norte"},</v>
      </c>
      <c r="IY45" s="44">
        <v>346</v>
      </c>
    </row>
    <row r="46" spans="1:259" s="44" customFormat="1" ht="38.4" customHeight="1" thickBot="1" x14ac:dyDescent="0.35">
      <c r="A46" s="38" t="s">
        <v>422</v>
      </c>
      <c r="B46" s="83"/>
      <c r="C46" s="39">
        <v>2</v>
      </c>
      <c r="D46" s="70" t="s">
        <v>423</v>
      </c>
      <c r="E46" s="40" t="s">
        <v>424</v>
      </c>
      <c r="F46" s="41" t="s">
        <v>163</v>
      </c>
      <c r="G46" s="42">
        <f>COUNTIF($A$1:$A$8405,A46)</f>
        <v>1</v>
      </c>
      <c r="H46" s="43"/>
      <c r="I46" s="59" t="s">
        <v>425</v>
      </c>
      <c r="J46" s="44" t="str">
        <f>""</f>
        <v/>
      </c>
      <c r="K46" s="45"/>
      <c r="L46" s="46"/>
      <c r="M46" s="46"/>
      <c r="N46" s="47"/>
      <c r="O46" s="74" t="s">
        <v>178</v>
      </c>
      <c r="P46" s="48" t="s">
        <v>426</v>
      </c>
      <c r="Q46" s="73">
        <v>4</v>
      </c>
      <c r="R46" s="49" t="s">
        <v>177</v>
      </c>
      <c r="S46" s="50">
        <v>3</v>
      </c>
      <c r="T46" s="51" t="s">
        <v>165</v>
      </c>
      <c r="U46" s="52" t="s">
        <v>164</v>
      </c>
      <c r="V46" s="52" t="s">
        <v>164</v>
      </c>
      <c r="W46" s="52" t="s">
        <v>164</v>
      </c>
      <c r="X46" s="52" t="s">
        <v>165</v>
      </c>
      <c r="Y46" s="52" t="s">
        <v>164</v>
      </c>
      <c r="Z46" s="52" t="s">
        <v>164</v>
      </c>
      <c r="AA46" s="52" t="s">
        <v>165</v>
      </c>
      <c r="AB46" s="52" t="s">
        <v>165</v>
      </c>
      <c r="AC46" s="52" t="s">
        <v>165</v>
      </c>
      <c r="AD46" s="52" t="s">
        <v>164</v>
      </c>
      <c r="AE46" s="52" t="s">
        <v>164</v>
      </c>
      <c r="AF46" s="53" t="s">
        <v>164</v>
      </c>
      <c r="AG46" s="53" t="s">
        <v>164</v>
      </c>
      <c r="AH46" s="53" t="s">
        <v>165</v>
      </c>
      <c r="AI46" s="53" t="s">
        <v>164</v>
      </c>
      <c r="AJ46" s="53" t="s">
        <v>164</v>
      </c>
      <c r="AK46" s="53" t="s">
        <v>164</v>
      </c>
      <c r="AL46" s="53" t="s">
        <v>164</v>
      </c>
      <c r="AM46" s="53" t="s">
        <v>164</v>
      </c>
      <c r="AN46" s="53" t="s">
        <v>164</v>
      </c>
      <c r="AO46" s="53" t="s">
        <v>165</v>
      </c>
      <c r="AP46" s="53" t="s">
        <v>164</v>
      </c>
      <c r="AQ46" s="53" t="s">
        <v>164</v>
      </c>
      <c r="AR46" s="53" t="s">
        <v>164</v>
      </c>
      <c r="AS46" s="53" t="s">
        <v>164</v>
      </c>
      <c r="AT46" s="54">
        <v>2</v>
      </c>
      <c r="AU46" s="53" t="s">
        <v>308</v>
      </c>
      <c r="AV46" s="53" t="str">
        <f>IF(LEFT(A46,1)="[",LEFT(A46,5)&amp;AU46&amp;A46,"")</f>
        <v>[BRA]State[BRA] Rio Grande do Sul</v>
      </c>
      <c r="AW46" s="53" t="str">
        <f>C46&amp;A46</f>
        <v>2[BRA] Rio Grande do Sul</v>
      </c>
      <c r="AX46" s="55"/>
      <c r="AY46" s="55"/>
      <c r="AZ46" s="56" t="s">
        <v>157</v>
      </c>
      <c r="BA46" s="56"/>
      <c r="BB46" s="56"/>
      <c r="BC46" s="57"/>
      <c r="BD46" s="58" t="s">
        <v>167</v>
      </c>
      <c r="BE46" s="59"/>
      <c r="BF46" s="58" t="s">
        <v>153</v>
      </c>
      <c r="BG46" s="58" t="s">
        <v>154</v>
      </c>
      <c r="BH46" s="58" t="s">
        <v>155</v>
      </c>
      <c r="BI46" s="58"/>
      <c r="BJ46" s="58"/>
      <c r="BK46" s="59"/>
      <c r="BL46" s="58" t="s">
        <v>153</v>
      </c>
      <c r="BM46" s="58" t="s">
        <v>154</v>
      </c>
      <c r="BN46" s="58" t="s">
        <v>155</v>
      </c>
      <c r="BO46" s="58" t="s">
        <v>159</v>
      </c>
      <c r="BP46" s="58" t="s">
        <v>151</v>
      </c>
      <c r="BQ46" s="58" t="s">
        <v>152</v>
      </c>
      <c r="BR46" s="58" t="s">
        <v>157</v>
      </c>
      <c r="BS46" s="58" t="s">
        <v>218</v>
      </c>
      <c r="BT46" s="58"/>
      <c r="BU46" s="60"/>
      <c r="BV46" s="61"/>
      <c r="BW46" s="61">
        <v>0</v>
      </c>
      <c r="BX46" s="59"/>
      <c r="BY46" s="44" t="s">
        <v>165</v>
      </c>
      <c r="CB46" s="5"/>
      <c r="CC46" s="5"/>
      <c r="CD46" s="62">
        <v>0</v>
      </c>
      <c r="CE46" s="62">
        <v>0</v>
      </c>
      <c r="CF46" s="62" t="e">
        <f>COUNTIF([1]Sheet7!$B$2:'[1]Sheet7'!$B$100,Main!#REF!)</f>
        <v>#REF!</v>
      </c>
      <c r="CG46" s="75" cm="1">
        <f t="array" ref="CG46">SUMPRODUCT(--(LEN(TRIM(BL46:BT46))&gt;0))</f>
        <v>8</v>
      </c>
      <c r="CH46" s="53" t="str">
        <f>IF(CG46=2,"y","n")</f>
        <v>n</v>
      </c>
      <c r="CI46" s="53" t="str">
        <f>IF(CG46=3,"y","n")</f>
        <v>n</v>
      </c>
      <c r="CJ46" s="53" t="str">
        <f>IF(CG46=4,"y","n")</f>
        <v>n</v>
      </c>
      <c r="CK46" s="53" t="str">
        <f>IF(CG46&gt;4,"y","n")</f>
        <v>y</v>
      </c>
      <c r="CL46" s="53" t="str">
        <f>IF(S46=0,"y","n")</f>
        <v>n</v>
      </c>
      <c r="CM46" s="53" t="str">
        <f>IF(S46=2,"y","n")</f>
        <v>n</v>
      </c>
      <c r="CN46" s="53" t="str">
        <f>IF(S46=3,"y","n")</f>
        <v>y</v>
      </c>
      <c r="CO46" s="53" t="str">
        <f>IF(S46&gt;=4,"y","n")</f>
        <v>n</v>
      </c>
      <c r="CP46" s="53" t="str">
        <f>IF(AT46=0,"y","n")</f>
        <v>n</v>
      </c>
      <c r="CQ46" s="53" t="str">
        <f>IF(AT46=1,"y","n")</f>
        <v>n</v>
      </c>
      <c r="CR46" s="53" t="str">
        <f>IF(AT46=2,"y","n")</f>
        <v>y</v>
      </c>
      <c r="CS46" s="53" t="str">
        <f>IF(AT46&gt;=3,"y","n")</f>
        <v>n</v>
      </c>
      <c r="CT46" s="38" t="str">
        <f>CHAR(34)&amp;A46&amp;CHAR(34)</f>
        <v>"[BRA] Rio Grande do Sul"</v>
      </c>
      <c r="CU46" s="63" t="str">
        <f>CHAR(34)&amp;"rgn_"&amp;R46&amp;CHAR(34)</f>
        <v>"rgn_South America"</v>
      </c>
      <c r="CV46" s="44" t="str">
        <f>CHAR(34)&amp;D46&amp;CHAR(34)</f>
        <v>"https://upload.wikimedia.org/wikipedia/commons/thumb/6/63/Bandeira_do_Rio_Grande_do_Sul.svg/640px-Bandeira_do_Rio_Grande_do_Sul.svg.png"</v>
      </c>
      <c r="CW46" s="44" t="str">
        <f>IF(CH46="y",CHAR(34)&amp;CH$1&amp;CHAR(34)&amp;",","")</f>
        <v/>
      </c>
      <c r="CX46" s="44" t="str">
        <f>IF(CI46="y",CHAR(34)&amp;CI$1&amp;CHAR(34)&amp;",","")</f>
        <v/>
      </c>
      <c r="CY46" s="44" t="str">
        <f>IF(CJ46="y",CHAR(34)&amp;CJ$1&amp;CHAR(34)&amp;",","")</f>
        <v/>
      </c>
      <c r="CZ46" s="44" t="str">
        <f>IF(CK46="y",CHAR(34)&amp;CK$1&amp;CHAR(34)&amp;",","")</f>
        <v>"5+Colo",</v>
      </c>
      <c r="DA46" s="44" t="str">
        <f>IF(Q46&gt;1,CHAR(34)&amp;"words2"&amp;CHAR(34)&amp;",","")</f>
        <v>"words2",</v>
      </c>
      <c r="DB46" s="44" t="str">
        <f>IF(Q46&gt;2,CHAR(34)&amp;"words3"&amp;CHAR(34)&amp;",","")</f>
        <v>"words3",</v>
      </c>
      <c r="DC46" s="44" t="str">
        <f>IF(Q46=2,CHAR(34)&amp;"exact2"&amp;CHAR(34)&amp;",","")</f>
        <v/>
      </c>
      <c r="DD46" s="44" t="str">
        <f>IF(LEN(CHAR(34)&amp;"lets"&amp;LEN(SUBSTITUTE(SUBSTITUTE(IFERROR(TRIM(SUBSTITUTE(SUBSTITUTE(SUBSTITUTE(IFERROR(TRIM(SUBSTITUTE(A46,MID(A46,FIND("(",A46),FIND(")",A46)-FIND("(",A46)+1),"")),A46)," ",""),"-",""),MID(SUBSTITUTE(SUBSTITUTE(IFERROR(TRIM(SUBSTITUTE(A46,MID(A46,FIND("(",A46),FIND(")",A46)-FIND("(",A46)+1),"")),A46)," ",""),"-",""),FIND("[",SUBSTITUTE(SUBSTITUTE(IFERROR(TRIM(SUBSTITUTE(A46,MID(A46,FIND("(",A46),FIND(")",A46)-FIND("(",A46)+1),"")),A46)," ",""),"-","")),FIND("]",SUBSTITUTE(SUBSTITUTE(IFERROR(TRIM(SUBSTITUTE(A46,MID(A46,FIND("(",A46),FIND(")",A46)-FIND("(",A46)+1),"")),A46)," ",""),"-",""))-FIND("[",SUBSTITUTE(SUBSTITUTE(IFERROR(TRIM(SUBSTITUTE(A46,MID(A46,FIND("(",A46),FIND(")",A46)-FIND("(",A46)+1),"")),A46)," ",""),"-",""))+1),"")),SUBSTITUTE(SUBSTITUTE(IFERROR(TRIM(SUBSTITUTE(A46,MID(A46,FIND("(",A46),FIND(")",A46)-FIND("(",A46)+1),"")),A46)," ",""),"-",""))," ",""),"-",""))&amp;CHAR(34)&amp;",")=9,CHAR(34)&amp;"lets"&amp;LEN(SUBSTITUTE(SUBSTITUTE(IFERROR(TRIM(SUBSTITUTE(SUBSTITUTE(SUBSTITUTE(IFERROR(TRIM(SUBSTITUTE(A46,MID(A46,FIND("(",A46),FIND(")",A46)-FIND("(",A46)+1),"")),A46)," ",""),"-",""),MID(SUBSTITUTE(SUBSTITUTE(IFERROR(TRIM(SUBSTITUTE(A46,MID(A46,FIND("(",A46),FIND(")",A46)-FIND("(",A46)+1),"")),A46)," ",""),"-",""),FIND("[",SUBSTITUTE(SUBSTITUTE(IFERROR(TRIM(SUBSTITUTE(A46,MID(A46,FIND("(",A46),FIND(")",A46)-FIND("(",A46)+1),"")),A46)," ",""),"-","")),FIND("]",SUBSTITUTE(SUBSTITUTE(IFERROR(TRIM(SUBSTITUTE(A46,MID(A46,FIND("(",A46),FIND(")",A46)-FIND("(",A46)+1),"")),A46)," ",""),"-",""))-FIND("[",SUBSTITUTE(SUBSTITUTE(IFERROR(TRIM(SUBSTITUTE(A46,MID(A46,FIND("(",A46),FIND(")",A46)-FIND("(",A46)+1),"")),A46)," ",""),"-",""))+1),"")),SUBSTITUTE(SUBSTITUTE(IFERROR(TRIM(SUBSTITUTE(A46,MID(A46,FIND("(",A46),FIND(")",A46)-FIND("(",A46)+1),"")),A46)," ",""),"-",""))," ",""),"-",""))&amp;CHAR(34)&amp;",",CHAR(34)&amp;"lets0"&amp;LEN(SUBSTITUTE(SUBSTITUTE(IFERROR(TRIM(SUBSTITUTE(SUBSTITUTE(SUBSTITUTE(IFERROR(TRIM(SUBSTITUTE(A46,MID(A46,FIND("(",A46),FIND(")",A46)-FIND("(",A46)+1),"")),A46)," ",""),"-",""),MID(SUBSTITUTE(SUBSTITUTE(IFERROR(TRIM(SUBSTITUTE(A46,MID(A46,FIND("(",A46),FIND(")",A46)-FIND("(",A46)+1),"")),A46)," ",""),"-",""),FIND("[",SUBSTITUTE(SUBSTITUTE(IFERROR(TRIM(SUBSTITUTE(A46,MID(A46,FIND("(",A46),FIND(")",A46)-FIND("(",A46)+1),"")),A46)," ",""),"-","")),FIND("]",SUBSTITUTE(SUBSTITUTE(IFERROR(TRIM(SUBSTITUTE(A46,MID(A46,FIND("(",A46),FIND(")",A46)-FIND("(",A46)+1),"")),A46)," ",""),"-",""))-FIND("[",SUBSTITUTE(SUBSTITUTE(IFERROR(TRIM(SUBSTITUTE(A46,MID(A46,FIND("(",A46),FIND(")",A46)-FIND("(",A46)+1),"")),A46)," ",""),"-",""))+1),"")),SUBSTITUTE(SUBSTITUTE(IFERROR(TRIM(SUBSTITUTE(A46,MID(A46,FIND("(",A46),FIND(")",A46)-FIND("(",A46)+1),"")),A46)," ",""),"-",""))," ",""),"-",""))&amp;CHAR(34)&amp;",")</f>
        <v>"lets14",</v>
      </c>
      <c r="DE46" s="44" t="str">
        <f>IFERROR(CHAR(34)&amp;"start"&amp;LEFT(TRIM(SUBSTITUTE(SUBSTITUTE(TRIM(SUBSTITUTE(SUBSTITUTE(A46, MID(A46, FIND("[", A46), FIND("]", A46) - FIND("[", A46) + 1), ""), "  ", " ")), MID(TRIM(SUBSTITUTE(SUBSTITUTE(A46, MID(A46, FIND("[", A46), FIND("]", A46) - FIND("[", A46) + 1), ""), "  ", " ")), FIND("[", TRIM(SUBSTITUTE(SUBSTITUTE(A46, MID(A46, FIND("[", A46), FIND("]", A46) - FIND("[", A46) + 1), ""), "  ", " "))), FIND("]", TRIM(SUBSTITUTE(SUBSTITUTE(A46, MID(A46, FIND("[", A46), FIND("]", A46) - FIND("[", A46) + 1), ""), "  ", " "))) - FIND("[", TRIM(SUBSTITUTE(SUBSTITUTE(A46, MID(A46, FIND("[", A46), FIND("]", A46) - FIND("[", A46) + 1), ""), "  ", " "))) + 1), ""), "  ", " ")),1)&amp;CHAR(34)&amp;",",CHAR(34)&amp;"start"&amp;IFERROR(LEFT(SUBSTITUTE(A46,"["&amp;MID(A46,FIND("[",A46)+1,FIND("]",A46)-FIND("[",A46)-1)&amp;"] ",""),1),LEFT(A46,1))&amp;CHAR(34)&amp;",")</f>
        <v>"startR",</v>
      </c>
      <c r="DF46" s="44" t="str">
        <f>IFERROR(IF(SEARCH("tan",A46)&gt;0,CHAR(34)&amp;"withtn"&amp;CHAR(34)&amp;",",""),"")</f>
        <v/>
      </c>
      <c r="DG46" s="44" t="str">
        <f>IFERROR(IF(SEARCH("q",A46)&gt;0,CHAR(34)&amp;"with_q"&amp;CHAR(34)&amp;",",""),"")</f>
        <v/>
      </c>
      <c r="DH46" s="44" t="str">
        <f>IFERROR(IF(SEARCH("v",A46)&gt;0,CHAR(34)&amp;"with_v"&amp;CHAR(34)&amp;",",""),"")</f>
        <v/>
      </c>
      <c r="DI46" s="44" t="str">
        <f>IFERROR(IF(SEARCH("w",A46)&gt;0,CHAR(34)&amp;"with_w"&amp;CHAR(34)&amp;",",""),"")</f>
        <v/>
      </c>
      <c r="DJ46" s="44" t="str">
        <f>IFERROR(IF(SEARCH("y",A46)&gt;0,CHAR(34)&amp;"with_y"&amp;CHAR(34)&amp;",",""),"")</f>
        <v/>
      </c>
      <c r="DK46" s="44" t="str">
        <f>IFERROR(IF(SEARCH("z",A46)&gt;0,CHAR(34)&amp;"with_z"&amp;CHAR(34)&amp;",",""),"")</f>
        <v/>
      </c>
      <c r="DL46" s="44" t="str">
        <f>IF(CG46=2, CHAR(34) &amp; _xlfn.TEXTJOIN("", TRUE, _xlfn._xlws.SORT(HP46:HX46)) &amp; CHAR(34) &amp; ",", "")</f>
        <v/>
      </c>
      <c r="DM46" s="44" t="str" cm="1">
        <f t="array" ref="DM46">IF(CG46=3,CHAR(34) &amp; _xlfn.TEXTJOIN("", TRUE, RIGHT(HP46:HX46, 2)) &amp; CHAR(34) &amp; ",", "")</f>
        <v/>
      </c>
      <c r="DN46" s="44" t="str">
        <f>IF(AND(ISNUMBER(SEARCH("18", O46)), ISERROR(SEARCH("1918", O46)), ISERROR(SEARCH("2018", O46))), CHAR(34) &amp; "year18" &amp; CHAR(34) &amp; ",", "")</f>
        <v/>
      </c>
      <c r="DO46" s="44" t="str">
        <f>IF(AND(ISNUMBER(SEARCH("19", O46)), ISERROR(SEARCH("1819", O46)),  ISERROR(SEARCH("1219", O46)),ISERROR(SEARCH("1119", O46)),ISERROR(SEARCH("1190", O46)),ISERROR(SEARCH("2019", O46))), CHAR(34) &amp; "year19" &amp; CHAR(34) &amp; ",", "")</f>
        <v>"year19",</v>
      </c>
      <c r="DP46" s="5" t="str">
        <f>IF(AND(ISNUMBER(SEARCH("20", O46)), ISERROR(SEARCH("1920", O46))), CHAR(34)&amp;"year00"&amp;CHAR(34)&amp;",", "")</f>
        <v/>
      </c>
      <c r="DQ46" s="5" t="str">
        <f>IF(CC46="y",CHAR(34)&amp;"soviet"&amp;CHAR(34)&amp;",","")</f>
        <v/>
      </c>
      <c r="DR46" s="5" t="str">
        <f>IF(BY46="y",CHAR(34)&amp;"dgband"&amp;CHAR(34)&amp;",","")</f>
        <v>"dgband",</v>
      </c>
      <c r="DS46" s="5" t="str">
        <f>IF(W46="y",IF(AND(V46="n",BY46&lt;&gt;"y"),CHAR(34)&amp;"allver"&amp;CHAR(34)&amp;",",""),"")</f>
        <v/>
      </c>
      <c r="DT46" s="5" t="str">
        <f>IF(V46="y",IF(AND(W46="n",BY46&lt;&gt;"y"),CHAR(34)&amp;"allhor"&amp;CHAR(34)&amp;",",""),"")</f>
        <v/>
      </c>
      <c r="DU46" s="5" t="str">
        <f>IF(BY46="y",IF(AND(W46="n",V46="n"),CHAR(34)&amp;"alldia"&amp;CHAR(34)&amp;",",""),"")</f>
        <v>"alldia",</v>
      </c>
      <c r="DV46" s="44" t="str">
        <f>IF(IA46&lt;&gt;"",(IF(IA46="y",CHAR(34)&amp;"largec"&amp;CHAR(34)&amp;",",CHAR(34)&amp;"smallc"&amp;CHAR(34)&amp;",")),"")</f>
        <v/>
      </c>
      <c r="DW46" s="44" t="str">
        <f>IF(CL46="y",CHAR(34)&amp;CL$1&amp;CHAR(34)&amp;",","")</f>
        <v/>
      </c>
      <c r="DX46" s="44" t="str">
        <f>IF(CM46="y",CHAR(34)&amp;CM$1&amp;CHAR(34)&amp;",","")</f>
        <v/>
      </c>
      <c r="DY46" s="44" t="str">
        <f>IF(CN46="y",CHAR(34)&amp;CN$1&amp;CHAR(34)&amp;",","")</f>
        <v>"3Bands",</v>
      </c>
      <c r="DZ46" s="44" t="str">
        <f>IF(CO46="y",CHAR(34)&amp;CO$1&amp;CHAR(34)&amp;",","")</f>
        <v/>
      </c>
      <c r="EA46" s="44" t="str">
        <f>IF(T46="y",CHAR(34)&amp;T$1&amp;CHAR(34)&amp;",","")</f>
        <v>"Diagon",</v>
      </c>
      <c r="EB46" s="44" t="str">
        <f>IF(U46="y",CHAR(34)&amp;U$1&amp;CHAR(34)&amp;",","")</f>
        <v/>
      </c>
      <c r="EC46" s="44" t="str">
        <f>IF(V46="y",CHAR(34)&amp;V$1&amp;CHAR(34)&amp;",","")</f>
        <v/>
      </c>
      <c r="ED46" s="44" t="str">
        <f>IF(W46="y",CHAR(34)&amp;W$1&amp;CHAR(34)&amp;",","")</f>
        <v/>
      </c>
      <c r="EE46" s="44" t="str">
        <f>IF(X46="y",CHAR(34)&amp;X$1&amp;CHAR(34)&amp;",","")</f>
        <v>"Circle",</v>
      </c>
      <c r="EF46" s="44" t="str">
        <f>IF(AND(Y46&lt;&gt;"n",Y46&lt;&gt;""),CHAR(34)&amp;Y$1&amp;CHAR(34)&amp;",","")</f>
        <v/>
      </c>
      <c r="EG46" s="44" t="str">
        <f>IF(Z46="y",CHAR(34)&amp;Z$1&amp;CHAR(34)&amp;",","")</f>
        <v/>
      </c>
      <c r="EH46" s="44" t="str">
        <f>IF(AA46="y",CHAR(34)&amp;AA$1&amp;CHAR(34)&amp;",","")</f>
        <v>"Plants",</v>
      </c>
      <c r="EI46" s="44" t="str">
        <f>IF(AB46="y",CHAR(34)&amp;AB$1&amp;CHAR(34)&amp;",","")</f>
        <v>"Texted",</v>
      </c>
      <c r="EJ46" s="44" t="str">
        <f>IF(AC46="y",CHAR(34)&amp;AC$1&amp;CHAR(34)&amp;",","")</f>
        <v>"Weapon",</v>
      </c>
      <c r="EK46" s="44" t="str">
        <f>IF(AD46="y",CHAR(34)&amp;AD$1&amp;CHAR(34)&amp;",","")</f>
        <v/>
      </c>
      <c r="EL46" s="44" t="str">
        <f>IF(AE46="y",CHAR(34)&amp;AE$1&amp;CHAR(34)&amp;",","")</f>
        <v/>
      </c>
      <c r="EM46" s="44" t="str">
        <f>IF(AF46="y",CHAR(34)&amp;AF$1&amp;CHAR(34)&amp;",","")</f>
        <v/>
      </c>
      <c r="EN46" s="44" t="str">
        <f>IF(AG46="y",CHAR(34)&amp;AG$1&amp;CHAR(34)&amp;",","")</f>
        <v/>
      </c>
      <c r="EO46" s="44" t="str">
        <f>IF(AH46="y",CHAR(34)&amp;AH$1&amp;CHAR(34)&amp;",","")</f>
        <v>"Center",</v>
      </c>
      <c r="EP46" s="44" t="str">
        <f>IF(AI46="y",CHAR(34)&amp;AI$1&amp;CHAR(34)&amp;",","")</f>
        <v/>
      </c>
      <c r="EQ46" s="44" t="str">
        <f>IF(AJ46="y",CHAR(34)&amp;AJ$1&amp;CHAR(34)&amp;",","")</f>
        <v/>
      </c>
      <c r="ER46" s="44" t="str">
        <f>IF(AK46="y",CHAR(34)&amp;AK$1&amp;CHAR(34)&amp;",","")</f>
        <v/>
      </c>
      <c r="ES46" s="44" t="str">
        <f>IF(AL46="y",CHAR(34)&amp;AL$1&amp;CHAR(34)&amp;",","")</f>
        <v/>
      </c>
      <c r="ET46" s="44" t="str">
        <f>IF(AM46="y",CHAR(34)&amp;AM$1&amp;CHAR(34)&amp;",","")</f>
        <v/>
      </c>
      <c r="EU46" s="44" t="str">
        <f>IF(AN46="y",CHAR(34)&amp;AN$1&amp;CHAR(34)&amp;",","")</f>
        <v/>
      </c>
      <c r="EV46" s="44" t="str">
        <f>IF(AO46="y",CHAR(34)&amp;AO$1&amp;CHAR(34)&amp;",","")</f>
        <v>"Builds",</v>
      </c>
      <c r="EW46" s="44" t="str">
        <f>IF(AP46="y",CHAR(34)&amp;AP$1&amp;CHAR(34)&amp;",","")</f>
        <v/>
      </c>
      <c r="EX46" s="44" t="str">
        <f>IF(AQ46="y",CHAR(34)&amp;AQ$1&amp;CHAR(34)&amp;",","")</f>
        <v/>
      </c>
      <c r="EY46" s="44" t="str">
        <f>IF(AR46="y",CHAR(34)&amp;AR$1&amp;CHAR(34)&amp;",","")</f>
        <v/>
      </c>
      <c r="EZ46" s="44" t="str">
        <f>IF(AS46="y",CHAR(34)&amp;AS$1&amp;CHAR(34)&amp;",","")</f>
        <v/>
      </c>
      <c r="FA46" s="44" t="str">
        <f>IF(AT46&gt;0,CHAR(34)&amp;"sta"&amp;AZ46&amp;CHAR(34)&amp;",","")</f>
        <v>"staBRO",</v>
      </c>
      <c r="FB46" s="44" t="str">
        <f>IF(AND(AT46&gt;0,BA46&lt;&gt;""),CHAR(34)&amp;"sta"&amp;BA46&amp;CHAR(34)&amp;",","")</f>
        <v/>
      </c>
      <c r="FC46" s="44" t="str">
        <f>IF(AND(AT46&gt;0,BB46&lt;&gt;""),CHAR(34)&amp;"sta"&amp;BB46&amp;CHAR(34)&amp;",","")</f>
        <v/>
      </c>
      <c r="FD46" s="44" t="str">
        <f>IF(BV46="n",CHAR(34)&amp;"tcWHYE"&amp;CHAR(34)&amp;",",IF(BV46="y",CHAR(34)&amp;FD$1&amp;CHAR(34)&amp;",",""))</f>
        <v/>
      </c>
      <c r="FE46" s="44" t="str">
        <f>IF(COUNTIF(BL46:BT46,"BLU")=0,CHAR(34)&amp;"NO_BLU"&amp;CHAR(34)&amp;",", "")</f>
        <v/>
      </c>
      <c r="FF46" s="44" t="str">
        <f>IF(COUNTIF(BL46:BT46,"WHI")=0,CHAR(34)&amp;"NO_WHI"&amp;CHAR(34)&amp;",", "")</f>
        <v/>
      </c>
      <c r="FG46" s="44" t="str">
        <f>IF(COUNTIF(BL46:BT46,"RED")=0,CHAR(34)&amp;"NO_RED"&amp;CHAR(34)&amp;",", "")</f>
        <v/>
      </c>
      <c r="FH46" s="44" t="str">
        <f>IF(COUNTIF(BL46:BS46,"GRE")=0,CHAR(34)&amp;"NO_GRE"&amp;CHAR(34)&amp;",", "")</f>
        <v/>
      </c>
      <c r="FI46" s="44" t="str">
        <f>IF(COUNTIF(BL46:BT46,"YEL")=0,CHAR(34)&amp;"NO_YEL"&amp;CHAR(34)&amp;",", "")</f>
        <v/>
      </c>
      <c r="FJ46" s="44" t="str">
        <f>IF(COUNTIF(BL46:BT46,"BLA")=0,CHAR(34)&amp;"NO_BLA"&amp;CHAR(34)&amp;",", "")</f>
        <v/>
      </c>
      <c r="FK46" s="44" t="str">
        <f>IF(AND(FH46&lt;&gt;"",FF46&lt;&gt;""),CHAR(34)&amp;"WHGRNO"&amp;CHAR(34)&amp;",","")</f>
        <v/>
      </c>
      <c r="FL46" s="44" t="str">
        <f>IF(AND(FI46&lt;&gt;"",FF46&lt;&gt;""),CHAR(34)&amp;"WHYENO"&amp;CHAR(34)&amp;",","")</f>
        <v/>
      </c>
      <c r="FM46" s="44" t="str">
        <f>IF(AND(FJ46&lt;&gt;"",FF46&lt;&gt;""),CHAR(34)&amp;"BAWHNO"&amp;CHAR(34)&amp;",","")</f>
        <v/>
      </c>
      <c r="FN46" s="44" t="str">
        <f>IF(AND(FE46&lt;&gt;"",FF46&lt;&gt;""),CHAR(34)&amp;"BLWHNO"&amp;CHAR(34)&amp;",","")</f>
        <v/>
      </c>
      <c r="FO46" s="44" t="str">
        <f>IF(AND(FE46&lt;&gt;"",FG46&lt;&gt;""),CHAR(34)&amp;"BLRENO"&amp;CHAR(34)&amp;",","")</f>
        <v/>
      </c>
      <c r="FP46" s="44" t="str">
        <f>IF(AND(FF46&lt;&gt;"",FF46&lt;&gt;""),CHAR(34)&amp;"WHRENO"&amp;CHAR(34)&amp;",","")</f>
        <v/>
      </c>
      <c r="FQ46" s="44" t="str">
        <f>IF(LEN(BF46)=3,CHAR(34)&amp;"001"&amp;BF46&amp;CHAR(34)&amp;",","")</f>
        <v>"001GRE",</v>
      </c>
      <c r="FR46" s="44" t="str">
        <f>IF(LEN(BG46)=3,CHAR(34)&amp;"002"&amp;BG46&amp;CHAR(34)&amp;",","")</f>
        <v>"002RED",</v>
      </c>
      <c r="FS46" s="44" t="str">
        <f>IF(LEN(BH46)=3,CHAR(34)&amp;"003"&amp;BH46&amp;CHAR(34)&amp;",","")</f>
        <v>"003YEL",</v>
      </c>
      <c r="FT46" s="44" t="str">
        <f>CHAR(34)&amp;"myr"&amp;BD46&amp;CHAR(34)&amp;","</f>
        <v>"myrEQ",</v>
      </c>
      <c r="FU46" s="44" t="str">
        <f>IF(AY46="y",CHAR(34)&amp;"island"&amp;CHAR(34)&amp;",","")</f>
        <v/>
      </c>
      <c r="FV46" s="44" t="str">
        <f>IF(BZ46="y",CHAR(34)&amp;"landlo"&amp;CHAR(34)&amp;",","")</f>
        <v/>
      </c>
      <c r="FW46" s="44" t="str">
        <f>IF(CA46="y",CHAR(34)&amp;"eunion"&amp;CHAR(34)&amp;",","")</f>
        <v/>
      </c>
      <c r="FX46" s="44" t="str">
        <f>SUBSTITUTE(IFERROR(SEARCH("[",A46),IFERROR(IF(AND(CA46&lt;&gt;"y",SEARCH("Europe",R46)&gt;0),CHAR(34)&amp;"noeuni"&amp;CHAR(34)&amp;",",""),"")),"1","")</f>
        <v/>
      </c>
      <c r="FY46" s="44" t="str">
        <f>IFERROR(IF(SEARCH("Arabic",CB46)&gt;0,CHAR(34)&amp;"arabic"&amp;CHAR(34)&amp;",",""),"")</f>
        <v/>
      </c>
      <c r="FZ46" s="44" t="str">
        <f>IFERROR(IF(SEARCH("English",CB46)&gt;0,CHAR(34)&amp;"englis"&amp;CHAR(34)&amp;",",""),"")</f>
        <v/>
      </c>
      <c r="GA46" s="44" t="str">
        <f>IFERROR(IF(SEARCH("French",CB46)&gt;0,CHAR(34)&amp;"french"&amp;CHAR(34)&amp;",",""),"")</f>
        <v/>
      </c>
      <c r="GB46" s="44" t="str">
        <f>IFERROR(IF(SEARCH("Spanish",CB46)&gt;0,CHAR(34)&amp;"spanis"&amp;CHAR(34)&amp;",",""),"")</f>
        <v/>
      </c>
      <c r="GC46" s="44" t="str">
        <f>IFERROR(IF(SEARCH("Portuguese",CB46)&gt;0,CHAR(34)&amp;"portug"&amp;CHAR(34)&amp;",",""),"")</f>
        <v/>
      </c>
      <c r="GD46" s="44" t="str">
        <f>IFERROR(IF(SEARCH("German",CB46)&gt;0,CHAR(34)&amp;"german"&amp;CHAR(34)&amp;",",""),"")</f>
        <v/>
      </c>
      <c r="GE46" s="44" t="str">
        <f>IFERROR(IF(SEARCH("Dutch",CB46)&gt;0,CHAR(34)&amp;"dutchs"&amp;CHAR(34)&amp;",",""),"")</f>
        <v/>
      </c>
      <c r="GF46" s="44" t="str">
        <f>IFERROR(IF(SEARCH("Historical",AU46)&gt;0,CHAR(34)&amp;"histor"&amp;CHAR(34)&amp;",",""),"")</f>
        <v/>
      </c>
      <c r="GG46" s="44" t="str">
        <f>IF(BU46="y",CHAR(34)&amp;"unjack"&amp;CHAR(34)&amp;",","")</f>
        <v/>
      </c>
      <c r="GH46" s="44" t="str">
        <f>IF(CD46=1,CHAR(34)&amp;"southc"&amp;CHAR(34)&amp;",","")</f>
        <v/>
      </c>
      <c r="GI46" s="44" t="str">
        <f>IF(CE46=1,CHAR(34)&amp;"hasmap"&amp;CHAR(34)&amp;",","")</f>
        <v/>
      </c>
      <c r="GJ46" s="44" t="str">
        <f>IF(CP46="y",CHAR(34)&amp;CP$1&amp;CHAR(34)&amp;",","")</f>
        <v/>
      </c>
      <c r="GK46" s="44" t="str">
        <f>IF(GJ46="",CHAR(34)&amp;"HasSta"&amp;CHAR(34)&amp;",","")</f>
        <v>"HasSta",</v>
      </c>
      <c r="GL46" s="44" t="str">
        <f>IF(CQ46="y",CHAR(34)&amp;CQ$1&amp;CHAR(34)&amp;",","")</f>
        <v/>
      </c>
      <c r="GM46" s="44" t="str">
        <f>IF(CR46="y",CHAR(34)&amp;CR$1&amp;CHAR(34)&amp;",","")</f>
        <v>"2Stars",</v>
      </c>
      <c r="GN46" s="44" t="str">
        <f>IF(CS46="y",CHAR(34)&amp;CS$1&amp;CHAR(34)&amp;",","")</f>
        <v/>
      </c>
      <c r="GP46" s="44" t="str">
        <f>CHAR(34)&amp;AU46&amp;CHAR(34)</f>
        <v>"State"</v>
      </c>
      <c r="GS46" s="44" t="str">
        <f>SUBSTITUTE("["&amp;_xlfn.CONCAT(CW46:GN46)&amp;"]",",]","]")</f>
        <v>["5+Colo","words2","words3","lets14","startR","year19","dgband","alldia","3Bands","Diagon","Circle","Plants","Texted","Weapon","Center","Builds","staBRO","001GRE","002RED","003YEL","myrEQ","HasSta","2Stars"]</v>
      </c>
      <c r="GT46" s="44" t="str">
        <f>IF(BL46&lt;&gt;"",CHAR(34)&amp;"cl_"&amp;BL46&amp;CHAR(34)&amp;",","")</f>
        <v>"cl_GRE",</v>
      </c>
      <c r="GU46" s="44" t="str">
        <f>IF(BM46&lt;&gt;"",CHAR(34)&amp;"cl_"&amp;BM46&amp;CHAR(34)&amp;",","")</f>
        <v>"cl_RED",</v>
      </c>
      <c r="GV46" s="44" t="str">
        <f>IF(BN46&lt;&gt;"",CHAR(34)&amp;"cl_"&amp;BN46&amp;CHAR(34)&amp;",","")</f>
        <v>"cl_YEL",</v>
      </c>
      <c r="GW46" s="44" t="str">
        <f>IF(BO46&lt;&gt;"",CHAR(34)&amp;"cl_"&amp;BO46&amp;CHAR(34)&amp;",","")</f>
        <v>"cl_WHI",</v>
      </c>
      <c r="GX46" s="44" t="str">
        <f>IF(BP46&lt;&gt;"",CHAR(34)&amp;"cl_"&amp;BP46&amp;CHAR(34)&amp;",","")</f>
        <v>"cl_BLA",</v>
      </c>
      <c r="GY46" s="44" t="str">
        <f>IF(BQ46&lt;&gt;"",CHAR(34)&amp;"cl_"&amp;BQ46&amp;CHAR(34)&amp;",","")</f>
        <v>"cl_BLU",</v>
      </c>
      <c r="GZ46" s="44" t="str">
        <f>IF(BR46&lt;&gt;"",CHAR(34)&amp;"cl_"&amp;BR46&amp;CHAR(34)&amp;",","")</f>
        <v>"cl_BRO",</v>
      </c>
      <c r="HA46" s="44" t="str">
        <f>IF(BS46&lt;&gt;"",CHAR(34)&amp;"cl_"&amp;BS46&amp;CHAR(34)&amp;",","")</f>
        <v>"cl_GRA",</v>
      </c>
      <c r="HB46" s="44" t="str">
        <f>IF(BT46&lt;&gt;"",CHAR(34)&amp;"cl_"&amp;BT46&amp;CHAR(34)&amp;",","")</f>
        <v/>
      </c>
      <c r="HC46" s="44" t="str">
        <f>SUBSTITUTE("["&amp;_xlfn.CONCAT(GT46:HB46)&amp;"]",",]","]")</f>
        <v>["cl_GRE","cl_RED","cl_YEL","cl_WHI","cl_BLA","cl_BLU","cl_BRO","cl_GRA"]</v>
      </c>
      <c r="HE46" s="64"/>
      <c r="HF46" s="65" t="str">
        <f>"{couname:"&amp;CT46&amp;(IF(HK46&lt;&gt;"",",subtype:"&amp;CHAR(34)&amp;HK46&amp;CHAR(34),""))&amp;",year:"&amp;HJ46&amp;",region:"&amp;CU46&amp;",Colors:"&amp;HC46&amp;",Items:"&amp;GS46&amp;",Flag:"&amp;CV46&amp;",HDFlag:"&amp;CHAR(34)&amp;E46&amp;CHAR(34)&amp;",type:"&amp;GP46&amp;", describe: "&amp;HH46&amp;", isnew:"&amp;CHAR(34)&amp;F46&amp;CHAR(34)&amp;", links: "&amp;HL46&amp;"},"</f>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links: "https://pt.wikipedia.org/wiki/Bandeira_do_Rio_Grande_do_Sul"},</v>
      </c>
      <c r="HG46" s="66" t="str">
        <f>"{couname:"&amp;CT46&amp;(IF(HK46&lt;&gt;"",",subtype:"&amp;CHAR(34)&amp;HK46&amp;CHAR(34),""))&amp;",year:"&amp;HJ46&amp;",region:"&amp;CU46&amp;",Colors:"&amp;HC46&amp;",Items:"&amp;GS46&amp;",Flag:"&amp;CV46&amp;",HDFlag:"&amp;CHAR(34)&amp;E46&amp;CHAR(34)&amp;",type:"&amp;GP46&amp;", describe: "&amp;HI46&amp;", links: "&amp;HL46&amp;"},"</f>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links: "https://pt.wikipedia.org/wiki/Bandeira_do_Rio_Grande_do_Sul"},</v>
      </c>
      <c r="HH46" s="44" t="str">
        <f>IF(P46&lt;&gt;"",CHAR(34)&amp;"\n"&amp;P46&amp;CHAR(34),CHAR(34)&amp;CHAR(34))</f>
        <v>"\nMansueto Bernardi said: Is identified with the green of our landscapes, the gold of the ground we walk on, and the red of the modesty that makes us honorable and always prepared to defend our land."</v>
      </c>
      <c r="HI46" s="44" t="str">
        <f>IF(J46=0,CHAR(34)&amp;CHAR(34),HH46)</f>
        <v>"\nMansueto Bernardi said: Is identified with the green of our landscapes, the gold of the ground we walk on, and the red of the modesty that makes us honorable and always prepared to defend our land."</v>
      </c>
      <c r="HJ46" s="44" t="str">
        <f>CHAR(34)&amp;O46&amp;CHAR(34)</f>
        <v>"1966 "</v>
      </c>
      <c r="HL46" s="44" t="str">
        <f>CHAR(34)&amp;I46&amp;CHAR(34)</f>
        <v>"https://pt.wikipedia.org/wiki/Bandeira_do_Rio_Grande_do_Sul"</v>
      </c>
      <c r="HM46" s="65" t="str">
        <f>"{"&amp;CHAR(34)&amp;"couname"&amp;CHAR(34)&amp;":"&amp;CT46&amp;(IF(H46&lt;&gt;"",","&amp;CHAR(34)&amp;"subtype"&amp;CHAR(34)&amp;":"&amp;CHAR(34)&amp;H46&amp;CHAR(34),""))&amp;","&amp;CHAR(34)&amp;"year"&amp;CHAR(34)&amp;":"&amp;HJ46&amp;","&amp;CHAR(34)&amp;"region"&amp;CHAR(34)&amp;":"&amp;CU46&amp;","&amp;CHAR(34)&amp;"Colors"&amp;CHAR(34)&amp;":"&amp;HC46&amp;","&amp;CHAR(34)&amp;"Items"&amp;CHAR(34)&amp;":"&amp;GS46&amp;","&amp;CHAR(34)&amp;"Flag"&amp;CHAR(34)&amp;":"&amp;CV46&amp;","&amp;CHAR(34)&amp;"HDFlag"&amp;CHAR(34)&amp;":"&amp;CHAR(34)&amp;E46&amp;CHAR(34)&amp;","&amp;CHAR(34)&amp;"type"&amp;CHAR(34)&amp;":"&amp;GP46&amp;", "&amp;CHAR(34)&amp;"describe"&amp;CHAR(34)&amp;": "&amp;HH46&amp;", "&amp;CHAR(34)&amp;"isnew"&amp;CHAR(34)&amp;": "&amp;CHAR(34)&amp;F46&amp;CHAR(34)&amp;", "&amp;CHAR(34)&amp;"links"&amp;CHAR(34)&amp;": "&amp;HL46&amp;"},"</f>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 "links": "https://pt.wikipedia.org/wiki/Bandeira_do_Rio_Grande_do_Sul"},</v>
      </c>
      <c r="HN46" s="67" t="str">
        <f>"{"&amp;CHAR(34)&amp;"couname"&amp;CHAR(34)&amp;":"&amp;CT46&amp;(IF(H46&lt;&gt;"",","&amp;CHAR(34)&amp;"subtype"&amp;CHAR(34)&amp;":"&amp;CHAR(34)&amp;H46&amp;CHAR(34),""))&amp;","&amp;CHAR(34)&amp;"year"&amp;CHAR(34)&amp;":"&amp;HJ46&amp;","&amp;CHAR(34)&amp;"region"&amp;CHAR(34)&amp;":"&amp;CU46&amp;","&amp;CHAR(34)&amp;"Colors"&amp;CHAR(34)&amp;":"&amp;HC46&amp;","&amp;CHAR(34)&amp;"Items"&amp;CHAR(34)&amp;":"&amp;GS46&amp;","&amp;CHAR(34)&amp;"Flag"&amp;CHAR(34)&amp;":"&amp;CV46&amp;","&amp;CHAR(34)&amp;"HDFlag"&amp;CHAR(34)&amp;":"&amp;CHAR(34)&amp;E46&amp;CHAR(34)&amp;","&amp;CHAR(34)&amp;"type"&amp;CHAR(34)&amp;":"&amp;GP46&amp;", "&amp;CHAR(34)&amp;"describe"&amp;CHAR(34)&amp;": "&amp;HI46&amp;", "&amp;CHAR(34)&amp;"isnew"&amp;CHAR(34)&amp;": "&amp;CHAR(34)&amp;F46&amp;CHAR(34)&amp;", "&amp;CHAR(34)&amp;"links"&amp;CHAR(34)&amp;": "&amp;HL46&amp;"},"</f>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 "links": "https://pt.wikipedia.org/wiki/Bandeira_do_Rio_Grande_do_Sul"},</v>
      </c>
      <c r="HO46" s="71"/>
      <c r="HP46" s="44" t="str" cm="1">
        <f t="array" ref="HP46">IF(_xlfn.TEXTJOIN(", ", TRUE, IF(ISNUMBER(SEARCH("BLA", BL46:BT46)), COLUMN(BL46:BT46) - COLUMN(BL46) + 1, ""))&lt;&gt;"","BLA","")</f>
        <v>BLA</v>
      </c>
      <c r="HQ46" s="44" t="str" cm="1">
        <f t="array" ref="HQ46">IF(_xlfn.TEXTJOIN(", ", TRUE, IF(ISNUMBER(SEARCH("BLU", BL46:BT46)), COLUMN(BL46:BT46) - COLUMN(BL46) + 1, ""))&lt;&gt;"","BLU","")</f>
        <v>BLU</v>
      </c>
      <c r="HR46" s="44" t="str" cm="1">
        <f t="array" ref="HR46">IF(_xlfn.TEXTJOIN(", ", TRUE, IF(ISNUMBER(SEARCH("GRE", BL46:BT46)), COLUMN(BL46:BT46) - COLUMN(BL46) + 1, ""))&lt;&gt;"","GRE","")</f>
        <v>GRE</v>
      </c>
      <c r="HS46" s="44" t="str" cm="1">
        <f t="array" ref="HS46">IF(_xlfn.TEXTJOIN(", ", TRUE, IF(ISNUMBER(SEARCH("RED", BL46:BT46)), COLUMN(BL46:BT46) - COLUMN(BL46) + 1, ""))&lt;&gt;"","RED","")</f>
        <v>RED</v>
      </c>
      <c r="HT46" s="44" t="str" cm="1">
        <f t="array" ref="HT46">IF(_xlfn.TEXTJOIN(", ", TRUE, IF(ISNUMBER(SEARCH("YEL", BL46:BT46)), COLUMN(BL46:BT46) - COLUMN(BL46) + 1, ""))&lt;&gt;"","YEL","")</f>
        <v>YEL</v>
      </c>
      <c r="HU46" s="44" t="str" cm="1">
        <f t="array" ref="HU46">IF(_xlfn.TEXTJOIN(", ", TRUE, IF(ISNUMBER(SEARCH("ORA", BL46:BT46)), COLUMN(BL46:BT46) - COLUMN(BL46) + 1, ""))&lt;&gt;"","ORA","")</f>
        <v/>
      </c>
      <c r="HV46" s="44" t="str" cm="1">
        <f t="array" ref="HV46">IF(_xlfn.TEXTJOIN(", ", TRUE, IF(ISNUMBER(SEARCH("BRO", BL46:BT46)), COLUMN(BL46:BT46) - COLUMN(BL46) + 1, ""))&lt;&gt;"","BRO","")</f>
        <v>BRO</v>
      </c>
      <c r="HW46" s="44" t="str" cm="1">
        <f t="array" ref="HW46">IF(_xlfn.TEXTJOIN(", ", TRUE, IF(ISNUMBER(SEARCH("PUR", BL46:BT46)), COLUMN(BL46:BT46) - COLUMN(BL46) + 1, ""))&lt;&gt;"","PUR","")</f>
        <v/>
      </c>
      <c r="HX46" s="44" t="str" cm="1">
        <f t="array" ref="HX46">IF(_xlfn.TEXTJOIN(", ", TRUE, IF(ISNUMBER(SEARCH("WHI", BL46:BT46)), COLUMN(BL46:BT46) - COLUMN(BL46) + 1, ""))&lt;&gt;"","WHI","")</f>
        <v>WHI</v>
      </c>
      <c r="HY46" s="72"/>
      <c r="HZ46" s="72"/>
      <c r="IA46" s="5"/>
      <c r="IB46" s="5"/>
      <c r="IC46" s="68"/>
      <c r="ID46" s="68"/>
      <c r="IE46" s="68"/>
      <c r="IF46" s="68"/>
      <c r="IG46" s="68"/>
      <c r="IH46" s="68"/>
      <c r="II46" s="68"/>
      <c r="IJ46" s="68"/>
      <c r="IK46" s="68"/>
      <c r="IL46" s="44">
        <f>SUM(IC46:IK46)</f>
        <v>0</v>
      </c>
      <c r="IM46" s="42">
        <f>COUNTIF(IC46:IK46,"&gt;0")-CG46</f>
        <v>-8</v>
      </c>
      <c r="IN46" s="69" t="str">
        <f>"http://mkweb.bcgsc.ca/color-summarizer/?url="&amp;D46&amp;"&amp;precision=low&amp;num_clusters="&amp;CG46&amp;"&amp;text=1"</f>
        <v>http://mkweb.bcgsc.ca/color-summarizer/?url=https://upload.wikimedia.org/wikipedia/commons/thumb/6/63/Bandeira_do_Rio_Grande_do_Sul.svg/640px-Bandeira_do_Rio_Grande_do_Sul.svg.png&amp;precision=low&amp;num_clusters=8&amp;text=1</v>
      </c>
      <c r="IO46" s="44" t="str">
        <f>IF(HP46&lt;&gt;"",CHAR(34)&amp;"black"&amp;CHAR(34),"")</f>
        <v>"black"</v>
      </c>
      <c r="IP46" s="44" t="str">
        <f>IF(HQ46&lt;&gt;"",CHAR(34)&amp;"blue"&amp;CHAR(34),"")</f>
        <v>"blue"</v>
      </c>
      <c r="IQ46" s="44" t="str">
        <f>IF(HR46&lt;&gt;"",CHAR(34)&amp;"green"&amp;CHAR(34),"")</f>
        <v>"green"</v>
      </c>
      <c r="IR46" s="44" t="str">
        <f>IF(HS46&lt;&gt;"",CHAR(34)&amp;"red"&amp;CHAR(34),"")</f>
        <v>"red"</v>
      </c>
      <c r="IS46" s="44" t="str">
        <f>IF(HT46&lt;&gt;"",CHAR(34)&amp;"yellow"&amp;CHAR(34),"")</f>
        <v>"yellow"</v>
      </c>
      <c r="IT46" s="44" t="str">
        <f>IF(HU46&lt;&gt;"",CHAR(34)&amp;"orange"&amp;CHAR(34),"")</f>
        <v/>
      </c>
      <c r="IU46" s="44" t="str">
        <f>IF(HV46&lt;&gt;"",CHAR(34)&amp;"brown"&amp;CHAR(34),"")</f>
        <v>"brown"</v>
      </c>
      <c r="IV46" s="44" t="str">
        <f>IF(HW46&lt;&gt;"",CHAR(34)&amp;"purple"&amp;CHAR(34),"")</f>
        <v/>
      </c>
      <c r="IW46" s="44" t="str">
        <f>IF(HX46&lt;&gt;"",CHAR(34)&amp;"white"&amp;CHAR(34),"")</f>
        <v>"white"</v>
      </c>
      <c r="IX46" s="44" t="str">
        <f>"{"&amp;CHAR(34)&amp;"url"&amp;CHAR(34)&amp;":"&amp;CHAR(34)&amp;IN46&amp;CHAR(34)&amp;","&amp;CHAR(34)&amp;"name"&amp;CHAR(34)&amp;":"&amp;CHAR(34)&amp;A46&amp;CHAR(34)&amp;"},"</f>
        <v>{"url":"http://mkweb.bcgsc.ca/color-summarizer/?url=https://upload.wikimedia.org/wikipedia/commons/thumb/6/63/Bandeira_do_Rio_Grande_do_Sul.svg/640px-Bandeira_do_Rio_Grande_do_Sul.svg.png&amp;precision=low&amp;num_clusters=8&amp;text=1","name":"[BRA] Rio Grande do Sul"},</v>
      </c>
      <c r="IY46" s="44">
        <v>347</v>
      </c>
    </row>
    <row r="47" spans="1:259" s="44" customFormat="1" ht="38.4" customHeight="1" thickBot="1" x14ac:dyDescent="0.35">
      <c r="A47" s="38" t="s">
        <v>427</v>
      </c>
      <c r="B47" s="83"/>
      <c r="C47" s="39">
        <v>2</v>
      </c>
      <c r="D47" s="70" t="s">
        <v>428</v>
      </c>
      <c r="E47" s="40" t="s">
        <v>429</v>
      </c>
      <c r="F47" s="41" t="s">
        <v>163</v>
      </c>
      <c r="G47" s="42">
        <f>COUNTIF($A$1:$A$8405,A47)</f>
        <v>1</v>
      </c>
      <c r="H47" s="43"/>
      <c r="I47" s="59" t="s">
        <v>430</v>
      </c>
      <c r="J47" s="44" t="str">
        <f>""</f>
        <v/>
      </c>
      <c r="K47" s="45"/>
      <c r="L47" s="46"/>
      <c r="M47" s="46"/>
      <c r="N47" s="47"/>
      <c r="O47" s="74" t="s">
        <v>188</v>
      </c>
      <c r="P47" s="48" t="s">
        <v>431</v>
      </c>
      <c r="Q47" s="73">
        <v>1</v>
      </c>
      <c r="R47" s="49" t="s">
        <v>177</v>
      </c>
      <c r="S47" s="50">
        <v>2</v>
      </c>
      <c r="T47" s="51" t="s">
        <v>165</v>
      </c>
      <c r="U47" s="52" t="s">
        <v>164</v>
      </c>
      <c r="V47" s="52" t="s">
        <v>165</v>
      </c>
      <c r="W47" s="52" t="s">
        <v>164</v>
      </c>
      <c r="X47" s="52" t="s">
        <v>164</v>
      </c>
      <c r="Y47" s="52" t="s">
        <v>164</v>
      </c>
      <c r="Z47" s="52" t="s">
        <v>164</v>
      </c>
      <c r="AA47" s="52" t="s">
        <v>164</v>
      </c>
      <c r="AB47" s="52" t="s">
        <v>164</v>
      </c>
      <c r="AC47" s="52" t="s">
        <v>164</v>
      </c>
      <c r="AD47" s="52" t="s">
        <v>164</v>
      </c>
      <c r="AE47" s="52" t="s">
        <v>164</v>
      </c>
      <c r="AF47" s="53" t="s">
        <v>164</v>
      </c>
      <c r="AG47" s="53" t="s">
        <v>164</v>
      </c>
      <c r="AH47" s="53" t="s">
        <v>165</v>
      </c>
      <c r="AI47" s="53" t="s">
        <v>164</v>
      </c>
      <c r="AJ47" s="53" t="s">
        <v>164</v>
      </c>
      <c r="AK47" s="53" t="s">
        <v>164</v>
      </c>
      <c r="AL47" s="53" t="s">
        <v>164</v>
      </c>
      <c r="AM47" s="53" t="s">
        <v>164</v>
      </c>
      <c r="AN47" s="53" t="s">
        <v>164</v>
      </c>
      <c r="AO47" s="53" t="s">
        <v>164</v>
      </c>
      <c r="AP47" s="53" t="s">
        <v>164</v>
      </c>
      <c r="AQ47" s="53" t="s">
        <v>164</v>
      </c>
      <c r="AR47" s="53" t="s">
        <v>164</v>
      </c>
      <c r="AS47" s="53" t="s">
        <v>164</v>
      </c>
      <c r="AT47" s="54">
        <v>1</v>
      </c>
      <c r="AU47" s="53" t="s">
        <v>308</v>
      </c>
      <c r="AV47" s="53" t="str">
        <f>IF(LEFT(A47,1)="[",LEFT(A47,5)&amp;AU47&amp;A47,"")</f>
        <v>[BRA]State[BRA] Rondonia</v>
      </c>
      <c r="AW47" s="53" t="str">
        <f>C47&amp;A47</f>
        <v>2[BRA] Rondonia</v>
      </c>
      <c r="AX47" s="55"/>
      <c r="AY47" s="55"/>
      <c r="AZ47" s="56" t="s">
        <v>159</v>
      </c>
      <c r="BA47" s="56"/>
      <c r="BB47" s="56"/>
      <c r="BC47" s="57"/>
      <c r="BD47" s="58" t="s">
        <v>152</v>
      </c>
      <c r="BE47" s="59"/>
      <c r="BF47" s="58" t="s">
        <v>152</v>
      </c>
      <c r="BG47" s="58"/>
      <c r="BH47" s="58" t="s">
        <v>155</v>
      </c>
      <c r="BI47" s="58"/>
      <c r="BJ47" s="58"/>
      <c r="BK47" s="59"/>
      <c r="BL47" s="58" t="s">
        <v>152</v>
      </c>
      <c r="BM47" s="58" t="s">
        <v>155</v>
      </c>
      <c r="BN47" s="58" t="s">
        <v>159</v>
      </c>
      <c r="BO47" s="58" t="s">
        <v>153</v>
      </c>
      <c r="BP47" s="58"/>
      <c r="BQ47" s="58"/>
      <c r="BR47" s="58"/>
      <c r="BS47" s="58"/>
      <c r="BT47" s="58"/>
      <c r="BU47" s="60"/>
      <c r="BV47" s="61"/>
      <c r="BW47" s="61">
        <v>0</v>
      </c>
      <c r="BX47" s="59"/>
      <c r="BY47" s="44" t="s">
        <v>164</v>
      </c>
      <c r="CB47" s="5"/>
      <c r="CC47" s="5"/>
      <c r="CD47" s="62">
        <v>0</v>
      </c>
      <c r="CE47" s="62">
        <v>0</v>
      </c>
      <c r="CF47" s="62" t="e">
        <f>COUNTIF([1]Sheet7!$B$2:'[1]Sheet7'!$B$100,Main!#REF!)</f>
        <v>#REF!</v>
      </c>
      <c r="CG47" s="75" cm="1">
        <f t="array" ref="CG47">SUMPRODUCT(--(LEN(TRIM(BL47:BT47))&gt;0))</f>
        <v>4</v>
      </c>
      <c r="CH47" s="53" t="str">
        <f>IF(CG47=2,"y","n")</f>
        <v>n</v>
      </c>
      <c r="CI47" s="53" t="str">
        <f>IF(CG47=3,"y","n")</f>
        <v>n</v>
      </c>
      <c r="CJ47" s="53" t="str">
        <f>IF(CG47=4,"y","n")</f>
        <v>y</v>
      </c>
      <c r="CK47" s="53" t="str">
        <f>IF(CG47&gt;4,"y","n")</f>
        <v>n</v>
      </c>
      <c r="CL47" s="53" t="str">
        <f>IF(S47=0,"y","n")</f>
        <v>n</v>
      </c>
      <c r="CM47" s="53" t="str">
        <f>IF(S47=2,"y","n")</f>
        <v>y</v>
      </c>
      <c r="CN47" s="53" t="str">
        <f>IF(S47=3,"y","n")</f>
        <v>n</v>
      </c>
      <c r="CO47" s="53" t="str">
        <f>IF(S47&gt;=4,"y","n")</f>
        <v>n</v>
      </c>
      <c r="CP47" s="53" t="str">
        <f>IF(AT47=0,"y","n")</f>
        <v>n</v>
      </c>
      <c r="CQ47" s="53" t="str">
        <f>IF(AT47=1,"y","n")</f>
        <v>y</v>
      </c>
      <c r="CR47" s="53" t="str">
        <f>IF(AT47=2,"y","n")</f>
        <v>n</v>
      </c>
      <c r="CS47" s="53" t="str">
        <f>IF(AT47&gt;=3,"y","n")</f>
        <v>n</v>
      </c>
      <c r="CT47" s="38" t="str">
        <f>CHAR(34)&amp;A47&amp;CHAR(34)</f>
        <v>"[BRA] Rondonia"</v>
      </c>
      <c r="CU47" s="63" t="str">
        <f>CHAR(34)&amp;"rgn_"&amp;R47&amp;CHAR(34)</f>
        <v>"rgn_South America"</v>
      </c>
      <c r="CV47" s="44" t="str">
        <f>CHAR(34)&amp;D47&amp;CHAR(34)</f>
        <v>"https://upload.wikimedia.org/wikipedia/commons/thumb/f/fa/Bandeira_de_Rond%C3%B4nia.svg/640px-Bandeira_de_Rond%C3%B4nia.svg.png"</v>
      </c>
      <c r="CW47" s="44" t="str">
        <f>IF(CH47="y",CHAR(34)&amp;CH$1&amp;CHAR(34)&amp;",","")</f>
        <v/>
      </c>
      <c r="CX47" s="44" t="str">
        <f>IF(CI47="y",CHAR(34)&amp;CI$1&amp;CHAR(34)&amp;",","")</f>
        <v/>
      </c>
      <c r="CY47" s="44" t="str">
        <f>IF(CJ47="y",CHAR(34)&amp;CJ$1&amp;CHAR(34)&amp;",","")</f>
        <v>"4Color",</v>
      </c>
      <c r="CZ47" s="44" t="str">
        <f>IF(CK47="y",CHAR(34)&amp;CK$1&amp;CHAR(34)&amp;",","")</f>
        <v/>
      </c>
      <c r="DA47" s="44" t="str">
        <f>IF(Q47&gt;1,CHAR(34)&amp;"words2"&amp;CHAR(34)&amp;",","")</f>
        <v/>
      </c>
      <c r="DB47" s="44" t="str">
        <f>IF(Q47&gt;2,CHAR(34)&amp;"words3"&amp;CHAR(34)&amp;",","")</f>
        <v/>
      </c>
      <c r="DC47" s="44" t="str">
        <f>IF(Q47=2,CHAR(34)&amp;"exact2"&amp;CHAR(34)&amp;",","")</f>
        <v/>
      </c>
      <c r="DD47" s="44" t="str">
        <f>IF(LEN(CHAR(34)&amp;"lets"&amp;LEN(SUBSTITUTE(SUBSTITUTE(IFERROR(TRIM(SUBSTITUTE(SUBSTITUTE(SUBSTITUTE(IFERROR(TRIM(SUBSTITUTE(A47,MID(A47,FIND("(",A47),FIND(")",A47)-FIND("(",A47)+1),"")),A47)," ",""),"-",""),MID(SUBSTITUTE(SUBSTITUTE(IFERROR(TRIM(SUBSTITUTE(A47,MID(A47,FIND("(",A47),FIND(")",A47)-FIND("(",A47)+1),"")),A47)," ",""),"-",""),FIND("[",SUBSTITUTE(SUBSTITUTE(IFERROR(TRIM(SUBSTITUTE(A47,MID(A47,FIND("(",A47),FIND(")",A47)-FIND("(",A47)+1),"")),A47)," ",""),"-","")),FIND("]",SUBSTITUTE(SUBSTITUTE(IFERROR(TRIM(SUBSTITUTE(A47,MID(A47,FIND("(",A47),FIND(")",A47)-FIND("(",A47)+1),"")),A47)," ",""),"-",""))-FIND("[",SUBSTITUTE(SUBSTITUTE(IFERROR(TRIM(SUBSTITUTE(A47,MID(A47,FIND("(",A47),FIND(")",A47)-FIND("(",A47)+1),"")),A47)," ",""),"-",""))+1),"")),SUBSTITUTE(SUBSTITUTE(IFERROR(TRIM(SUBSTITUTE(A47,MID(A47,FIND("(",A47),FIND(")",A47)-FIND("(",A47)+1),"")),A47)," ",""),"-",""))," ",""),"-",""))&amp;CHAR(34)&amp;",")=9,CHAR(34)&amp;"lets"&amp;LEN(SUBSTITUTE(SUBSTITUTE(IFERROR(TRIM(SUBSTITUTE(SUBSTITUTE(SUBSTITUTE(IFERROR(TRIM(SUBSTITUTE(A47,MID(A47,FIND("(",A47),FIND(")",A47)-FIND("(",A47)+1),"")),A47)," ",""),"-",""),MID(SUBSTITUTE(SUBSTITUTE(IFERROR(TRIM(SUBSTITUTE(A47,MID(A47,FIND("(",A47),FIND(")",A47)-FIND("(",A47)+1),"")),A47)," ",""),"-",""),FIND("[",SUBSTITUTE(SUBSTITUTE(IFERROR(TRIM(SUBSTITUTE(A47,MID(A47,FIND("(",A47),FIND(")",A47)-FIND("(",A47)+1),"")),A47)," ",""),"-","")),FIND("]",SUBSTITUTE(SUBSTITUTE(IFERROR(TRIM(SUBSTITUTE(A47,MID(A47,FIND("(",A47),FIND(")",A47)-FIND("(",A47)+1),"")),A47)," ",""),"-",""))-FIND("[",SUBSTITUTE(SUBSTITUTE(IFERROR(TRIM(SUBSTITUTE(A47,MID(A47,FIND("(",A47),FIND(")",A47)-FIND("(",A47)+1),"")),A47)," ",""),"-",""))+1),"")),SUBSTITUTE(SUBSTITUTE(IFERROR(TRIM(SUBSTITUTE(A47,MID(A47,FIND("(",A47),FIND(")",A47)-FIND("(",A47)+1),"")),A47)," ",""),"-",""))," ",""),"-",""))&amp;CHAR(34)&amp;",",CHAR(34)&amp;"lets0"&amp;LEN(SUBSTITUTE(SUBSTITUTE(IFERROR(TRIM(SUBSTITUTE(SUBSTITUTE(SUBSTITUTE(IFERROR(TRIM(SUBSTITUTE(A47,MID(A47,FIND("(",A47),FIND(")",A47)-FIND("(",A47)+1),"")),A47)," ",""),"-",""),MID(SUBSTITUTE(SUBSTITUTE(IFERROR(TRIM(SUBSTITUTE(A47,MID(A47,FIND("(",A47),FIND(")",A47)-FIND("(",A47)+1),"")),A47)," ",""),"-",""),FIND("[",SUBSTITUTE(SUBSTITUTE(IFERROR(TRIM(SUBSTITUTE(A47,MID(A47,FIND("(",A47),FIND(")",A47)-FIND("(",A47)+1),"")),A47)," ",""),"-","")),FIND("]",SUBSTITUTE(SUBSTITUTE(IFERROR(TRIM(SUBSTITUTE(A47,MID(A47,FIND("(",A47),FIND(")",A47)-FIND("(",A47)+1),"")),A47)," ",""),"-",""))-FIND("[",SUBSTITUTE(SUBSTITUTE(IFERROR(TRIM(SUBSTITUTE(A47,MID(A47,FIND("(",A47),FIND(")",A47)-FIND("(",A47)+1),"")),A47)," ",""),"-",""))+1),"")),SUBSTITUTE(SUBSTITUTE(IFERROR(TRIM(SUBSTITUTE(A47,MID(A47,FIND("(",A47),FIND(")",A47)-FIND("(",A47)+1),"")),A47)," ",""),"-",""))," ",""),"-",""))&amp;CHAR(34)&amp;",")</f>
        <v>"lets08",</v>
      </c>
      <c r="DE47" s="44" t="str">
        <f>IFERROR(CHAR(34)&amp;"start"&amp;LEFT(TRIM(SUBSTITUTE(SUBSTITUTE(TRIM(SUBSTITUTE(SUBSTITUTE(A47, MID(A47, FIND("[", A47), FIND("]", A47) - FIND("[", A47) + 1), ""), "  ", " ")), MID(TRIM(SUBSTITUTE(SUBSTITUTE(A47, MID(A47, FIND("[", A47), FIND("]", A47) - FIND("[", A47) + 1), ""), "  ", " ")), FIND("[", TRIM(SUBSTITUTE(SUBSTITUTE(A47, MID(A47, FIND("[", A47), FIND("]", A47) - FIND("[", A47) + 1), ""), "  ", " "))), FIND("]", TRIM(SUBSTITUTE(SUBSTITUTE(A47, MID(A47, FIND("[", A47), FIND("]", A47) - FIND("[", A47) + 1), ""), "  ", " "))) - FIND("[", TRIM(SUBSTITUTE(SUBSTITUTE(A47, MID(A47, FIND("[", A47), FIND("]", A47) - FIND("[", A47) + 1), ""), "  ", " "))) + 1), ""), "  ", " ")),1)&amp;CHAR(34)&amp;",",CHAR(34)&amp;"start"&amp;IFERROR(LEFT(SUBSTITUTE(A47,"["&amp;MID(A47,FIND("[",A47)+1,FIND("]",A47)-FIND("[",A47)-1)&amp;"] ",""),1),LEFT(A47,1))&amp;CHAR(34)&amp;",")</f>
        <v>"startR",</v>
      </c>
      <c r="DF47" s="44" t="str">
        <f>IFERROR(IF(SEARCH("tan",A47)&gt;0,CHAR(34)&amp;"withtn"&amp;CHAR(34)&amp;",",""),"")</f>
        <v/>
      </c>
      <c r="DG47" s="44" t="str">
        <f>IFERROR(IF(SEARCH("q",A47)&gt;0,CHAR(34)&amp;"with_q"&amp;CHAR(34)&amp;",",""),"")</f>
        <v/>
      </c>
      <c r="DH47" s="44" t="str">
        <f>IFERROR(IF(SEARCH("v",A47)&gt;0,CHAR(34)&amp;"with_v"&amp;CHAR(34)&amp;",",""),"")</f>
        <v/>
      </c>
      <c r="DI47" s="44" t="str">
        <f>IFERROR(IF(SEARCH("w",A47)&gt;0,CHAR(34)&amp;"with_w"&amp;CHAR(34)&amp;",",""),"")</f>
        <v/>
      </c>
      <c r="DJ47" s="44" t="str">
        <f>IFERROR(IF(SEARCH("y",A47)&gt;0,CHAR(34)&amp;"with_y"&amp;CHAR(34)&amp;",",""),"")</f>
        <v/>
      </c>
      <c r="DK47" s="44" t="str">
        <f>IFERROR(IF(SEARCH("z",A47)&gt;0,CHAR(34)&amp;"with_z"&amp;CHAR(34)&amp;",",""),"")</f>
        <v/>
      </c>
      <c r="DL47" s="44" t="str">
        <f>IF(CG47=2, CHAR(34) &amp; _xlfn.TEXTJOIN("", TRUE, _xlfn._xlws.SORT(HP47:HX47)) &amp; CHAR(34) &amp; ",", "")</f>
        <v/>
      </c>
      <c r="DM47" s="44" t="str" cm="1">
        <f t="array" ref="DM47">IF(CG47=3,CHAR(34) &amp; _xlfn.TEXTJOIN("", TRUE, RIGHT(HP47:HX47, 2)) &amp; CHAR(34) &amp; ",", "")</f>
        <v/>
      </c>
      <c r="DN47" s="44" t="str">
        <f>IF(AND(ISNUMBER(SEARCH("18", O47)), ISERROR(SEARCH("1918", O47)), ISERROR(SEARCH("2018", O47))), CHAR(34) &amp; "year18" &amp; CHAR(34) &amp; ",", "")</f>
        <v/>
      </c>
      <c r="DO47" s="44" t="str">
        <f>IF(AND(ISNUMBER(SEARCH("19", O47)), ISERROR(SEARCH("1819", O47)),  ISERROR(SEARCH("1219", O47)),ISERROR(SEARCH("1119", O47)),ISERROR(SEARCH("1190", O47)),ISERROR(SEARCH("2019", O47))), CHAR(34) &amp; "year19" &amp; CHAR(34) &amp; ",", "")</f>
        <v>"year19",</v>
      </c>
      <c r="DP47" s="5" t="str">
        <f>IF(AND(ISNUMBER(SEARCH("20", O47)), ISERROR(SEARCH("1920", O47))), CHAR(34)&amp;"year00"&amp;CHAR(34)&amp;",", "")</f>
        <v/>
      </c>
      <c r="DQ47" s="5" t="str">
        <f>IF(CC47="y",CHAR(34)&amp;"soviet"&amp;CHAR(34)&amp;",","")</f>
        <v/>
      </c>
      <c r="DR47" s="5" t="str">
        <f>IF(BY47="y",CHAR(34)&amp;"dgband"&amp;CHAR(34)&amp;",","")</f>
        <v/>
      </c>
      <c r="DS47" s="5" t="str">
        <f>IF(W47="y",IF(AND(V47="n",BY47&lt;&gt;"y"),CHAR(34)&amp;"allver"&amp;CHAR(34)&amp;",",""),"")</f>
        <v/>
      </c>
      <c r="DT47" s="5" t="str">
        <f>IF(V47="y",IF(AND(W47="n",BY47&lt;&gt;"y"),CHAR(34)&amp;"allhor"&amp;CHAR(34)&amp;",",""),"")</f>
        <v>"allhor",</v>
      </c>
      <c r="DU47" s="5" t="str">
        <f>IF(BY47="y",IF(AND(W47="n",V47="n"),CHAR(34)&amp;"alldia"&amp;CHAR(34)&amp;",",""),"")</f>
        <v/>
      </c>
      <c r="DV47" s="44" t="str">
        <f>IF(IA47&lt;&gt;"",(IF(IA47="y",CHAR(34)&amp;"largec"&amp;CHAR(34)&amp;",",CHAR(34)&amp;"smallc"&amp;CHAR(34)&amp;",")),"")</f>
        <v/>
      </c>
      <c r="DW47" s="44" t="str">
        <f>IF(CL47="y",CHAR(34)&amp;CL$1&amp;CHAR(34)&amp;",","")</f>
        <v/>
      </c>
      <c r="DX47" s="44" t="str">
        <f>IF(CM47="y",CHAR(34)&amp;CM$1&amp;CHAR(34)&amp;",","")</f>
        <v>"2Bands",</v>
      </c>
      <c r="DY47" s="44" t="str">
        <f>IF(CN47="y",CHAR(34)&amp;CN$1&amp;CHAR(34)&amp;",","")</f>
        <v/>
      </c>
      <c r="DZ47" s="44" t="str">
        <f>IF(CO47="y",CHAR(34)&amp;CO$1&amp;CHAR(34)&amp;",","")</f>
        <v/>
      </c>
      <c r="EA47" s="44" t="str">
        <f>IF(T47="y",CHAR(34)&amp;T$1&amp;CHAR(34)&amp;",","")</f>
        <v>"Diagon",</v>
      </c>
      <c r="EB47" s="44" t="str">
        <f>IF(U47="y",CHAR(34)&amp;U$1&amp;CHAR(34)&amp;",","")</f>
        <v/>
      </c>
      <c r="EC47" s="44" t="str">
        <f>IF(V47="y",CHAR(34)&amp;V$1&amp;CHAR(34)&amp;",","")</f>
        <v>"Horizo",</v>
      </c>
      <c r="ED47" s="44" t="str">
        <f>IF(W47="y",CHAR(34)&amp;W$1&amp;CHAR(34)&amp;",","")</f>
        <v/>
      </c>
      <c r="EE47" s="44" t="str">
        <f>IF(X47="y",CHAR(34)&amp;X$1&amp;CHAR(34)&amp;",","")</f>
        <v/>
      </c>
      <c r="EF47" s="44" t="str">
        <f>IF(AND(Y47&lt;&gt;"n",Y47&lt;&gt;""),CHAR(34)&amp;Y$1&amp;CHAR(34)&amp;",","")</f>
        <v/>
      </c>
      <c r="EG47" s="44" t="str">
        <f>IF(Z47="y",CHAR(34)&amp;Z$1&amp;CHAR(34)&amp;",","")</f>
        <v/>
      </c>
      <c r="EH47" s="44" t="str">
        <f>IF(AA47="y",CHAR(34)&amp;AA$1&amp;CHAR(34)&amp;",","")</f>
        <v/>
      </c>
      <c r="EI47" s="44" t="str">
        <f>IF(AB47="y",CHAR(34)&amp;AB$1&amp;CHAR(34)&amp;",","")</f>
        <v/>
      </c>
      <c r="EJ47" s="44" t="str">
        <f>IF(AC47="y",CHAR(34)&amp;AC$1&amp;CHAR(34)&amp;",","")</f>
        <v/>
      </c>
      <c r="EK47" s="44" t="str">
        <f>IF(AD47="y",CHAR(34)&amp;AD$1&amp;CHAR(34)&amp;",","")</f>
        <v/>
      </c>
      <c r="EL47" s="44" t="str">
        <f>IF(AE47="y",CHAR(34)&amp;AE$1&amp;CHAR(34)&amp;",","")</f>
        <v/>
      </c>
      <c r="EM47" s="44" t="str">
        <f>IF(AF47="y",CHAR(34)&amp;AF$1&amp;CHAR(34)&amp;",","")</f>
        <v/>
      </c>
      <c r="EN47" s="44" t="str">
        <f>IF(AG47="y",CHAR(34)&amp;AG$1&amp;CHAR(34)&amp;",","")</f>
        <v/>
      </c>
      <c r="EO47" s="44" t="str">
        <f>IF(AH47="y",CHAR(34)&amp;AH$1&amp;CHAR(34)&amp;",","")</f>
        <v>"Center",</v>
      </c>
      <c r="EP47" s="44" t="str">
        <f>IF(AI47="y",CHAR(34)&amp;AI$1&amp;CHAR(34)&amp;",","")</f>
        <v/>
      </c>
      <c r="EQ47" s="44" t="str">
        <f>IF(AJ47="y",CHAR(34)&amp;AJ$1&amp;CHAR(34)&amp;",","")</f>
        <v/>
      </c>
      <c r="ER47" s="44" t="str">
        <f>IF(AK47="y",CHAR(34)&amp;AK$1&amp;CHAR(34)&amp;",","")</f>
        <v/>
      </c>
      <c r="ES47" s="44" t="str">
        <f>IF(AL47="y",CHAR(34)&amp;AL$1&amp;CHAR(34)&amp;",","")</f>
        <v/>
      </c>
      <c r="ET47" s="44" t="str">
        <f>IF(AM47="y",CHAR(34)&amp;AM$1&amp;CHAR(34)&amp;",","")</f>
        <v/>
      </c>
      <c r="EU47" s="44" t="str">
        <f>IF(AN47="y",CHAR(34)&amp;AN$1&amp;CHAR(34)&amp;",","")</f>
        <v/>
      </c>
      <c r="EV47" s="44" t="str">
        <f>IF(AO47="y",CHAR(34)&amp;AO$1&amp;CHAR(34)&amp;",","")</f>
        <v/>
      </c>
      <c r="EW47" s="44" t="str">
        <f>IF(AP47="y",CHAR(34)&amp;AP$1&amp;CHAR(34)&amp;",","")</f>
        <v/>
      </c>
      <c r="EX47" s="44" t="str">
        <f>IF(AQ47="y",CHAR(34)&amp;AQ$1&amp;CHAR(34)&amp;",","")</f>
        <v/>
      </c>
      <c r="EY47" s="44" t="str">
        <f>IF(AR47="y",CHAR(34)&amp;AR$1&amp;CHAR(34)&amp;",","")</f>
        <v/>
      </c>
      <c r="EZ47" s="44" t="str">
        <f>IF(AS47="y",CHAR(34)&amp;AS$1&amp;CHAR(34)&amp;",","")</f>
        <v/>
      </c>
      <c r="FA47" s="44" t="str">
        <f>IF(AT47&gt;0,CHAR(34)&amp;"sta"&amp;AZ47&amp;CHAR(34)&amp;",","")</f>
        <v>"staWHI",</v>
      </c>
      <c r="FB47" s="44" t="str">
        <f>IF(AND(AT47&gt;0,BA47&lt;&gt;""),CHAR(34)&amp;"sta"&amp;BA47&amp;CHAR(34)&amp;",","")</f>
        <v/>
      </c>
      <c r="FC47" s="44" t="str">
        <f>IF(AND(AT47&gt;0,BB47&lt;&gt;""),CHAR(34)&amp;"sta"&amp;BB47&amp;CHAR(34)&amp;",","")</f>
        <v/>
      </c>
      <c r="FD47" s="44" t="str">
        <f>IF(BV47="n",CHAR(34)&amp;"tcWHYE"&amp;CHAR(34)&amp;",",IF(BV47="y",CHAR(34)&amp;FD$1&amp;CHAR(34)&amp;",",""))</f>
        <v/>
      </c>
      <c r="FE47" s="44" t="str">
        <f>IF(COUNTIF(BL47:BT47,"BLU")=0,CHAR(34)&amp;"NO_BLU"&amp;CHAR(34)&amp;",", "")</f>
        <v/>
      </c>
      <c r="FF47" s="44" t="str">
        <f>IF(COUNTIF(BL47:BT47,"WHI")=0,CHAR(34)&amp;"NO_WHI"&amp;CHAR(34)&amp;",", "")</f>
        <v/>
      </c>
      <c r="FG47" s="44" t="str">
        <f>IF(COUNTIF(BL47:BT47,"RED")=0,CHAR(34)&amp;"NO_RED"&amp;CHAR(34)&amp;",", "")</f>
        <v>"NO_RED",</v>
      </c>
      <c r="FH47" s="44" t="str">
        <f>IF(COUNTIF(BL47:BS47,"GRE")=0,CHAR(34)&amp;"NO_GRE"&amp;CHAR(34)&amp;",", "")</f>
        <v/>
      </c>
      <c r="FI47" s="44" t="str">
        <f>IF(COUNTIF(BL47:BT47,"YEL")=0,CHAR(34)&amp;"NO_YEL"&amp;CHAR(34)&amp;",", "")</f>
        <v/>
      </c>
      <c r="FJ47" s="44" t="str">
        <f>IF(COUNTIF(BL47:BT47,"BLA")=0,CHAR(34)&amp;"NO_BLA"&amp;CHAR(34)&amp;",", "")</f>
        <v>"NO_BLA",</v>
      </c>
      <c r="FK47" s="44" t="str">
        <f>IF(AND(FH47&lt;&gt;"",FF47&lt;&gt;""),CHAR(34)&amp;"WHGRNO"&amp;CHAR(34)&amp;",","")</f>
        <v/>
      </c>
      <c r="FL47" s="44" t="str">
        <f>IF(AND(FI47&lt;&gt;"",FF47&lt;&gt;""),CHAR(34)&amp;"WHYENO"&amp;CHAR(34)&amp;",","")</f>
        <v/>
      </c>
      <c r="FM47" s="44" t="str">
        <f>IF(AND(FJ47&lt;&gt;"",FF47&lt;&gt;""),CHAR(34)&amp;"BAWHNO"&amp;CHAR(34)&amp;",","")</f>
        <v/>
      </c>
      <c r="FN47" s="44" t="str">
        <f>IF(AND(FE47&lt;&gt;"",FF47&lt;&gt;""),CHAR(34)&amp;"BLWHNO"&amp;CHAR(34)&amp;",","")</f>
        <v/>
      </c>
      <c r="FO47" s="44" t="str">
        <f>IF(AND(FE47&lt;&gt;"",FG47&lt;&gt;""),CHAR(34)&amp;"BLRENO"&amp;CHAR(34)&amp;",","")</f>
        <v/>
      </c>
      <c r="FP47" s="44" t="str">
        <f>IF(AND(FF47&lt;&gt;"",FF47&lt;&gt;""),CHAR(34)&amp;"WHRENO"&amp;CHAR(34)&amp;",","")</f>
        <v/>
      </c>
      <c r="FQ47" s="44" t="str">
        <f>IF(LEN(BF47)=3,CHAR(34)&amp;"001"&amp;BF47&amp;CHAR(34)&amp;",","")</f>
        <v>"001BLU",</v>
      </c>
      <c r="FR47" s="44" t="str">
        <f>IF(LEN(BG47)=3,CHAR(34)&amp;"002"&amp;BG47&amp;CHAR(34)&amp;",","")</f>
        <v/>
      </c>
      <c r="FS47" s="44" t="str">
        <f>IF(LEN(BH47)=3,CHAR(34)&amp;"003"&amp;BH47&amp;CHAR(34)&amp;",","")</f>
        <v>"003YEL",</v>
      </c>
      <c r="FT47" s="44" t="str">
        <f>CHAR(34)&amp;"myr"&amp;BD47&amp;CHAR(34)&amp;","</f>
        <v>"myrBLU",</v>
      </c>
      <c r="FU47" s="44" t="str">
        <f>IF(AY47="y",CHAR(34)&amp;"island"&amp;CHAR(34)&amp;",","")</f>
        <v/>
      </c>
      <c r="FV47" s="44" t="str">
        <f>IF(BZ47="y",CHAR(34)&amp;"landlo"&amp;CHAR(34)&amp;",","")</f>
        <v/>
      </c>
      <c r="FW47" s="44" t="str">
        <f>IF(CA47="y",CHAR(34)&amp;"eunion"&amp;CHAR(34)&amp;",","")</f>
        <v/>
      </c>
      <c r="FX47" s="44" t="str">
        <f>SUBSTITUTE(IFERROR(SEARCH("[",A47),IFERROR(IF(AND(CA47&lt;&gt;"y",SEARCH("Europe",R47)&gt;0),CHAR(34)&amp;"noeuni"&amp;CHAR(34)&amp;",",""),"")),"1","")</f>
        <v/>
      </c>
      <c r="FY47" s="44" t="str">
        <f>IFERROR(IF(SEARCH("Arabic",CB47)&gt;0,CHAR(34)&amp;"arabic"&amp;CHAR(34)&amp;",",""),"")</f>
        <v/>
      </c>
      <c r="FZ47" s="44" t="str">
        <f>IFERROR(IF(SEARCH("English",CB47)&gt;0,CHAR(34)&amp;"englis"&amp;CHAR(34)&amp;",",""),"")</f>
        <v/>
      </c>
      <c r="GA47" s="44" t="str">
        <f>IFERROR(IF(SEARCH("French",CB47)&gt;0,CHAR(34)&amp;"french"&amp;CHAR(34)&amp;",",""),"")</f>
        <v/>
      </c>
      <c r="GB47" s="44" t="str">
        <f>IFERROR(IF(SEARCH("Spanish",CB47)&gt;0,CHAR(34)&amp;"spanis"&amp;CHAR(34)&amp;",",""),"")</f>
        <v/>
      </c>
      <c r="GC47" s="44" t="str">
        <f>IFERROR(IF(SEARCH("Portuguese",CB47)&gt;0,CHAR(34)&amp;"portug"&amp;CHAR(34)&amp;",",""),"")</f>
        <v/>
      </c>
      <c r="GD47" s="44" t="str">
        <f>IFERROR(IF(SEARCH("German",CB47)&gt;0,CHAR(34)&amp;"german"&amp;CHAR(34)&amp;",",""),"")</f>
        <v/>
      </c>
      <c r="GE47" s="44" t="str">
        <f>IFERROR(IF(SEARCH("Dutch",CB47)&gt;0,CHAR(34)&amp;"dutchs"&amp;CHAR(34)&amp;",",""),"")</f>
        <v/>
      </c>
      <c r="GF47" s="44" t="str">
        <f>IFERROR(IF(SEARCH("Historical",AU47)&gt;0,CHAR(34)&amp;"histor"&amp;CHAR(34)&amp;",",""),"")</f>
        <v/>
      </c>
      <c r="GG47" s="44" t="str">
        <f>IF(BU47="y",CHAR(34)&amp;"unjack"&amp;CHAR(34)&amp;",","")</f>
        <v/>
      </c>
      <c r="GH47" s="44" t="str">
        <f>IF(CD47=1,CHAR(34)&amp;"southc"&amp;CHAR(34)&amp;",","")</f>
        <v/>
      </c>
      <c r="GI47" s="44" t="str">
        <f>IF(CE47=1,CHAR(34)&amp;"hasmap"&amp;CHAR(34)&amp;",","")</f>
        <v/>
      </c>
      <c r="GJ47" s="44" t="str">
        <f>IF(CP47="y",CHAR(34)&amp;CP$1&amp;CHAR(34)&amp;",","")</f>
        <v/>
      </c>
      <c r="GK47" s="44" t="str">
        <f>IF(GJ47="",CHAR(34)&amp;"HasSta"&amp;CHAR(34)&amp;",","")</f>
        <v>"HasSta",</v>
      </c>
      <c r="GL47" s="44" t="str">
        <f>IF(CQ47="y",CHAR(34)&amp;CQ$1&amp;CHAR(34)&amp;",","")</f>
        <v>"1Stars",</v>
      </c>
      <c r="GM47" s="44" t="str">
        <f>IF(CR47="y",CHAR(34)&amp;CR$1&amp;CHAR(34)&amp;",","")</f>
        <v/>
      </c>
      <c r="GN47" s="44" t="str">
        <f>IF(CS47="y",CHAR(34)&amp;CS$1&amp;CHAR(34)&amp;",","")</f>
        <v/>
      </c>
      <c r="GP47" s="44" t="str">
        <f>CHAR(34)&amp;AU47&amp;CHAR(34)</f>
        <v>"State"</v>
      </c>
      <c r="GS47" s="44" t="str">
        <f>SUBSTITUTE("["&amp;_xlfn.CONCAT(CW47:GN47)&amp;"]",",]","]")</f>
        <v>["4Color","lets08","startR","year19","allhor","2Bands","Diagon","Horizo","Center","staWHI","NO_RED","NO_BLA","001BLU","003YEL","myrBLU","HasSta","1Stars"]</v>
      </c>
      <c r="GT47" s="44" t="str">
        <f>IF(BL47&lt;&gt;"",CHAR(34)&amp;"cl_"&amp;BL47&amp;CHAR(34)&amp;",","")</f>
        <v>"cl_BLU",</v>
      </c>
      <c r="GU47" s="44" t="str">
        <f>IF(BM47&lt;&gt;"",CHAR(34)&amp;"cl_"&amp;BM47&amp;CHAR(34)&amp;",","")</f>
        <v>"cl_YEL",</v>
      </c>
      <c r="GV47" s="44" t="str">
        <f>IF(BN47&lt;&gt;"",CHAR(34)&amp;"cl_"&amp;BN47&amp;CHAR(34)&amp;",","")</f>
        <v>"cl_WHI",</v>
      </c>
      <c r="GW47" s="44" t="str">
        <f>IF(BO47&lt;&gt;"",CHAR(34)&amp;"cl_"&amp;BO47&amp;CHAR(34)&amp;",","")</f>
        <v>"cl_GRE",</v>
      </c>
      <c r="GX47" s="44" t="str">
        <f>IF(BP47&lt;&gt;"",CHAR(34)&amp;"cl_"&amp;BP47&amp;CHAR(34)&amp;",","")</f>
        <v/>
      </c>
      <c r="GY47" s="44" t="str">
        <f>IF(BQ47&lt;&gt;"",CHAR(34)&amp;"cl_"&amp;BQ47&amp;CHAR(34)&amp;",","")</f>
        <v/>
      </c>
      <c r="GZ47" s="44" t="str">
        <f>IF(BR47&lt;&gt;"",CHAR(34)&amp;"cl_"&amp;BR47&amp;CHAR(34)&amp;",","")</f>
        <v/>
      </c>
      <c r="HA47" s="44" t="str">
        <f>IF(BS47&lt;&gt;"",CHAR(34)&amp;"cl_"&amp;BS47&amp;CHAR(34)&amp;",","")</f>
        <v/>
      </c>
      <c r="HB47" s="44" t="str">
        <f>IF(BT47&lt;&gt;"",CHAR(34)&amp;"cl_"&amp;BT47&amp;CHAR(34)&amp;",","")</f>
        <v/>
      </c>
      <c r="HC47" s="44" t="str">
        <f>SUBSTITUTE("["&amp;_xlfn.CONCAT(GT47:HB47)&amp;"]",",]","]")</f>
        <v>["cl_BLU","cl_YEL","cl_WHI","cl_GRE"]</v>
      </c>
      <c r="HE47" s="64"/>
      <c r="HF47" s="65" t="str">
        <f>"{couname:"&amp;CT47&amp;(IF(HK47&lt;&gt;"",",subtype:"&amp;CHAR(34)&amp;HK47&amp;CHAR(34),""))&amp;",year:"&amp;HJ47&amp;",region:"&amp;CU47&amp;",Colors:"&amp;HC47&amp;",Items:"&amp;GS47&amp;",Flag:"&amp;CV47&amp;",HDFlag:"&amp;CHAR(34)&amp;E47&amp;CHAR(34)&amp;",type:"&amp;GP47&amp;", describe: "&amp;HH47&amp;", isnew:"&amp;CHAR(34)&amp;F47&amp;CHAR(34)&amp;", links: "&amp;HL47&amp;"},"</f>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links: "https://en.wikipedia.org/wiki/Flag_of_Rondônia"},</v>
      </c>
      <c r="HG47" s="66" t="str">
        <f>"{couname:"&amp;CT47&amp;(IF(HK47&lt;&gt;"",",subtype:"&amp;CHAR(34)&amp;HK47&amp;CHAR(34),""))&amp;",year:"&amp;HJ47&amp;",region:"&amp;CU47&amp;",Colors:"&amp;HC47&amp;",Items:"&amp;GS47&amp;",Flag:"&amp;CV47&amp;",HDFlag:"&amp;CHAR(34)&amp;E47&amp;CHAR(34)&amp;",type:"&amp;GP47&amp;", describe: "&amp;HI47&amp;", links: "&amp;HL47&amp;"},"</f>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links: "https://en.wikipedia.org/wiki/Flag_of_Rondônia"},</v>
      </c>
      <c r="HH47" s="44" t="str">
        <f>IF(P47&lt;&gt;"",CHAR(34)&amp;"\n"&amp;P47&amp;CHAR(34),CHAR(34)&amp;CHAR(34))</f>
        <v>"\nThe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v>
      </c>
      <c r="HI47" s="44" t="str">
        <f>IF(J47=0,CHAR(34)&amp;CHAR(34),HH47)</f>
        <v>"\nThe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v>
      </c>
      <c r="HJ47" s="44" t="str">
        <f>CHAR(34)&amp;O47&amp;CHAR(34)</f>
        <v>"1981 "</v>
      </c>
      <c r="HL47" s="44" t="str">
        <f>CHAR(34)&amp;I47&amp;CHAR(34)</f>
        <v>"https://en.wikipedia.org/wiki/Flag_of_Rondônia"</v>
      </c>
      <c r="HM47" s="65" t="str">
        <f>"{"&amp;CHAR(34)&amp;"couname"&amp;CHAR(34)&amp;":"&amp;CT47&amp;(IF(H47&lt;&gt;"",","&amp;CHAR(34)&amp;"subtype"&amp;CHAR(34)&amp;":"&amp;CHAR(34)&amp;H47&amp;CHAR(34),""))&amp;","&amp;CHAR(34)&amp;"year"&amp;CHAR(34)&amp;":"&amp;HJ47&amp;","&amp;CHAR(34)&amp;"region"&amp;CHAR(34)&amp;":"&amp;CU47&amp;","&amp;CHAR(34)&amp;"Colors"&amp;CHAR(34)&amp;":"&amp;HC47&amp;","&amp;CHAR(34)&amp;"Items"&amp;CHAR(34)&amp;":"&amp;GS47&amp;","&amp;CHAR(34)&amp;"Flag"&amp;CHAR(34)&amp;":"&amp;CV47&amp;","&amp;CHAR(34)&amp;"HDFlag"&amp;CHAR(34)&amp;":"&amp;CHAR(34)&amp;E47&amp;CHAR(34)&amp;","&amp;CHAR(34)&amp;"type"&amp;CHAR(34)&amp;":"&amp;GP47&amp;", "&amp;CHAR(34)&amp;"describe"&amp;CHAR(34)&amp;": "&amp;HH47&amp;", "&amp;CHAR(34)&amp;"isnew"&amp;CHAR(34)&amp;": "&amp;CHAR(34)&amp;F47&amp;CHAR(34)&amp;", "&amp;CHAR(34)&amp;"links"&amp;CHAR(34)&amp;": "&amp;HL47&amp;"},"</f>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 "links": "https://en.wikipedia.org/wiki/Flag_of_Rondônia"},</v>
      </c>
      <c r="HN47" s="67" t="str">
        <f>"{"&amp;CHAR(34)&amp;"couname"&amp;CHAR(34)&amp;":"&amp;CT47&amp;(IF(H47&lt;&gt;"",","&amp;CHAR(34)&amp;"subtype"&amp;CHAR(34)&amp;":"&amp;CHAR(34)&amp;H47&amp;CHAR(34),""))&amp;","&amp;CHAR(34)&amp;"year"&amp;CHAR(34)&amp;":"&amp;HJ47&amp;","&amp;CHAR(34)&amp;"region"&amp;CHAR(34)&amp;":"&amp;CU47&amp;","&amp;CHAR(34)&amp;"Colors"&amp;CHAR(34)&amp;":"&amp;HC47&amp;","&amp;CHAR(34)&amp;"Items"&amp;CHAR(34)&amp;":"&amp;GS47&amp;","&amp;CHAR(34)&amp;"Flag"&amp;CHAR(34)&amp;":"&amp;CV47&amp;","&amp;CHAR(34)&amp;"HDFlag"&amp;CHAR(34)&amp;":"&amp;CHAR(34)&amp;E47&amp;CHAR(34)&amp;","&amp;CHAR(34)&amp;"type"&amp;CHAR(34)&amp;":"&amp;GP47&amp;", "&amp;CHAR(34)&amp;"describe"&amp;CHAR(34)&amp;": "&amp;HI47&amp;", "&amp;CHAR(34)&amp;"isnew"&amp;CHAR(34)&amp;": "&amp;CHAR(34)&amp;F47&amp;CHAR(34)&amp;", "&amp;CHAR(34)&amp;"links"&amp;CHAR(34)&amp;": "&amp;HL47&amp;"},"</f>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 "links": "https://en.wikipedia.org/wiki/Flag_of_Rondônia"},</v>
      </c>
      <c r="HO47" s="71"/>
      <c r="HP47" s="44" t="str" cm="1">
        <f t="array" ref="HP47">IF(_xlfn.TEXTJOIN(", ", TRUE, IF(ISNUMBER(SEARCH("BLA", BL47:BT47)), COLUMN(BL47:BT47) - COLUMN(BL47) + 1, ""))&lt;&gt;"","BLA","")</f>
        <v/>
      </c>
      <c r="HQ47" s="44" t="str" cm="1">
        <f t="array" ref="HQ47">IF(_xlfn.TEXTJOIN(", ", TRUE, IF(ISNUMBER(SEARCH("BLU", BL47:BT47)), COLUMN(BL47:BT47) - COLUMN(BL47) + 1, ""))&lt;&gt;"","BLU","")</f>
        <v>BLU</v>
      </c>
      <c r="HR47" s="44" t="str" cm="1">
        <f t="array" ref="HR47">IF(_xlfn.TEXTJOIN(", ", TRUE, IF(ISNUMBER(SEARCH("GRE", BL47:BT47)), COLUMN(BL47:BT47) - COLUMN(BL47) + 1, ""))&lt;&gt;"","GRE","")</f>
        <v>GRE</v>
      </c>
      <c r="HS47" s="44" t="str" cm="1">
        <f t="array" ref="HS47">IF(_xlfn.TEXTJOIN(", ", TRUE, IF(ISNUMBER(SEARCH("RED", BL47:BT47)), COLUMN(BL47:BT47) - COLUMN(BL47) + 1, ""))&lt;&gt;"","RED","")</f>
        <v/>
      </c>
      <c r="HT47" s="44" t="str" cm="1">
        <f t="array" ref="HT47">IF(_xlfn.TEXTJOIN(", ", TRUE, IF(ISNUMBER(SEARCH("YEL", BL47:BT47)), COLUMN(BL47:BT47) - COLUMN(BL47) + 1, ""))&lt;&gt;"","YEL","")</f>
        <v>YEL</v>
      </c>
      <c r="HU47" s="44" t="str" cm="1">
        <f t="array" ref="HU47">IF(_xlfn.TEXTJOIN(", ", TRUE, IF(ISNUMBER(SEARCH("ORA", BL47:BT47)), COLUMN(BL47:BT47) - COLUMN(BL47) + 1, ""))&lt;&gt;"","ORA","")</f>
        <v/>
      </c>
      <c r="HV47" s="44" t="str" cm="1">
        <f t="array" ref="HV47">IF(_xlfn.TEXTJOIN(", ", TRUE, IF(ISNUMBER(SEARCH("BRO", BL47:BT47)), COLUMN(BL47:BT47) - COLUMN(BL47) + 1, ""))&lt;&gt;"","BRO","")</f>
        <v/>
      </c>
      <c r="HW47" s="44" t="str" cm="1">
        <f t="array" ref="HW47">IF(_xlfn.TEXTJOIN(", ", TRUE, IF(ISNUMBER(SEARCH("PUR", BL47:BT47)), COLUMN(BL47:BT47) - COLUMN(BL47) + 1, ""))&lt;&gt;"","PUR","")</f>
        <v/>
      </c>
      <c r="HX47" s="44" t="str" cm="1">
        <f t="array" ref="HX47">IF(_xlfn.TEXTJOIN(", ", TRUE, IF(ISNUMBER(SEARCH("WHI", BL47:BT47)), COLUMN(BL47:BT47) - COLUMN(BL47) + 1, ""))&lt;&gt;"","WHI","")</f>
        <v>WHI</v>
      </c>
      <c r="HY47" s="72"/>
      <c r="HZ47" s="72"/>
      <c r="IA47" s="5"/>
      <c r="IB47" s="5"/>
      <c r="IC47" s="68"/>
      <c r="ID47" s="68"/>
      <c r="IE47" s="68"/>
      <c r="IF47" s="68"/>
      <c r="IG47" s="68"/>
      <c r="IH47" s="68"/>
      <c r="II47" s="68"/>
      <c r="IJ47" s="68"/>
      <c r="IK47" s="68"/>
      <c r="IL47" s="44">
        <f>SUM(IC47:IK47)</f>
        <v>0</v>
      </c>
      <c r="IM47" s="42">
        <f>COUNTIF(IC47:IK47,"&gt;0")-CG47</f>
        <v>-4</v>
      </c>
      <c r="IN47" s="69" t="str">
        <f>"http://mkweb.bcgsc.ca/color-summarizer/?url="&amp;D47&amp;"&amp;precision=low&amp;num_clusters="&amp;CG47&amp;"&amp;text=1"</f>
        <v>http://mkweb.bcgsc.ca/color-summarizer/?url=https://upload.wikimedia.org/wikipedia/commons/thumb/f/fa/Bandeira_de_Rond%C3%B4nia.svg/640px-Bandeira_de_Rond%C3%B4nia.svg.png&amp;precision=low&amp;num_clusters=4&amp;text=1</v>
      </c>
      <c r="IO47" s="44" t="str">
        <f>IF(HP47&lt;&gt;"",CHAR(34)&amp;"black"&amp;CHAR(34),"")</f>
        <v/>
      </c>
      <c r="IP47" s="44" t="str">
        <f>IF(HQ47&lt;&gt;"",CHAR(34)&amp;"blue"&amp;CHAR(34),"")</f>
        <v>"blue"</v>
      </c>
      <c r="IQ47" s="44" t="str">
        <f>IF(HR47&lt;&gt;"",CHAR(34)&amp;"green"&amp;CHAR(34),"")</f>
        <v>"green"</v>
      </c>
      <c r="IR47" s="44" t="str">
        <f>IF(HS47&lt;&gt;"",CHAR(34)&amp;"red"&amp;CHAR(34),"")</f>
        <v/>
      </c>
      <c r="IS47" s="44" t="str">
        <f>IF(HT47&lt;&gt;"",CHAR(34)&amp;"yellow"&amp;CHAR(34),"")</f>
        <v>"yellow"</v>
      </c>
      <c r="IT47" s="44" t="str">
        <f>IF(HU47&lt;&gt;"",CHAR(34)&amp;"orange"&amp;CHAR(34),"")</f>
        <v/>
      </c>
      <c r="IU47" s="44" t="str">
        <f>IF(HV47&lt;&gt;"",CHAR(34)&amp;"brown"&amp;CHAR(34),"")</f>
        <v/>
      </c>
      <c r="IV47" s="44" t="str">
        <f>IF(HW47&lt;&gt;"",CHAR(34)&amp;"purple"&amp;CHAR(34),"")</f>
        <v/>
      </c>
      <c r="IW47" s="44" t="str">
        <f>IF(HX47&lt;&gt;"",CHAR(34)&amp;"white"&amp;CHAR(34),"")</f>
        <v>"white"</v>
      </c>
      <c r="IX47" s="44" t="str">
        <f>"{"&amp;CHAR(34)&amp;"url"&amp;CHAR(34)&amp;":"&amp;CHAR(34)&amp;IN47&amp;CHAR(34)&amp;","&amp;CHAR(34)&amp;"name"&amp;CHAR(34)&amp;":"&amp;CHAR(34)&amp;A47&amp;CHAR(34)&amp;"},"</f>
        <v>{"url":"http://mkweb.bcgsc.ca/color-summarizer/?url=https://upload.wikimedia.org/wikipedia/commons/thumb/f/fa/Bandeira_de_Rond%C3%B4nia.svg/640px-Bandeira_de_Rond%C3%B4nia.svg.png&amp;precision=low&amp;num_clusters=4&amp;text=1","name":"[BRA] Rondonia"},</v>
      </c>
      <c r="IY47" s="44">
        <v>348</v>
      </c>
    </row>
    <row r="48" spans="1:259" s="44" customFormat="1" ht="38.4" customHeight="1" thickBot="1" x14ac:dyDescent="0.35">
      <c r="A48" s="38" t="s">
        <v>432</v>
      </c>
      <c r="B48" s="83"/>
      <c r="C48" s="39">
        <v>2</v>
      </c>
      <c r="D48" s="70" t="s">
        <v>433</v>
      </c>
      <c r="E48" s="40" t="s">
        <v>434</v>
      </c>
      <c r="F48" s="41" t="s">
        <v>163</v>
      </c>
      <c r="G48" s="42">
        <f>COUNTIF($A$1:$A$8405,A48)</f>
        <v>1</v>
      </c>
      <c r="H48" s="43"/>
      <c r="I48" s="59" t="s">
        <v>435</v>
      </c>
      <c r="J48" s="44" t="str">
        <f>""</f>
        <v/>
      </c>
      <c r="K48" s="45"/>
      <c r="L48" s="46"/>
      <c r="M48" s="46"/>
      <c r="N48" s="47"/>
      <c r="O48" s="74" t="s">
        <v>257</v>
      </c>
      <c r="P48" s="48" t="s">
        <v>436</v>
      </c>
      <c r="Q48" s="73">
        <v>1</v>
      </c>
      <c r="R48" s="49" t="s">
        <v>177</v>
      </c>
      <c r="S48" s="50">
        <v>4</v>
      </c>
      <c r="T48" s="51" t="s">
        <v>165</v>
      </c>
      <c r="U48" s="52" t="s">
        <v>164</v>
      </c>
      <c r="V48" s="52" t="s">
        <v>165</v>
      </c>
      <c r="W48" s="52" t="s">
        <v>164</v>
      </c>
      <c r="X48" s="52" t="s">
        <v>164</v>
      </c>
      <c r="Y48" s="52" t="s">
        <v>164</v>
      </c>
      <c r="Z48" s="52" t="s">
        <v>164</v>
      </c>
      <c r="AA48" s="52" t="s">
        <v>164</v>
      </c>
      <c r="AB48" s="52" t="s">
        <v>164</v>
      </c>
      <c r="AC48" s="52" t="s">
        <v>164</v>
      </c>
      <c r="AD48" s="52" t="s">
        <v>164</v>
      </c>
      <c r="AE48" s="52" t="s">
        <v>164</v>
      </c>
      <c r="AF48" s="53" t="s">
        <v>164</v>
      </c>
      <c r="AG48" s="53" t="s">
        <v>164</v>
      </c>
      <c r="AH48" s="53" t="s">
        <v>165</v>
      </c>
      <c r="AI48" s="53" t="s">
        <v>164</v>
      </c>
      <c r="AJ48" s="53" t="s">
        <v>164</v>
      </c>
      <c r="AK48" s="53" t="s">
        <v>164</v>
      </c>
      <c r="AL48" s="53" t="s">
        <v>164</v>
      </c>
      <c r="AM48" s="53" t="s">
        <v>164</v>
      </c>
      <c r="AN48" s="53" t="s">
        <v>164</v>
      </c>
      <c r="AO48" s="53" t="s">
        <v>164</v>
      </c>
      <c r="AP48" s="53" t="s">
        <v>164</v>
      </c>
      <c r="AQ48" s="53" t="s">
        <v>164</v>
      </c>
      <c r="AR48" s="53" t="s">
        <v>164</v>
      </c>
      <c r="AS48" s="53" t="s">
        <v>164</v>
      </c>
      <c r="AT48" s="54">
        <v>1</v>
      </c>
      <c r="AU48" s="53" t="s">
        <v>308</v>
      </c>
      <c r="AV48" s="53" t="str">
        <f>IF(LEFT(A48,1)="[",LEFT(A48,5)&amp;AU48&amp;A48,"")</f>
        <v>[BRA]State[BRA] Roraima</v>
      </c>
      <c r="AW48" s="53" t="str">
        <f>C48&amp;A48</f>
        <v>2[BRA] Roraima</v>
      </c>
      <c r="AX48" s="55"/>
      <c r="AY48" s="55"/>
      <c r="AZ48" s="56" t="s">
        <v>155</v>
      </c>
      <c r="BA48" s="56"/>
      <c r="BB48" s="56"/>
      <c r="BC48" s="57"/>
      <c r="BD48" s="58" t="s">
        <v>167</v>
      </c>
      <c r="BE48" s="59"/>
      <c r="BF48" s="58" t="s">
        <v>152</v>
      </c>
      <c r="BG48" s="58" t="s">
        <v>159</v>
      </c>
      <c r="BH48" s="58" t="s">
        <v>153</v>
      </c>
      <c r="BI48" s="58" t="s">
        <v>154</v>
      </c>
      <c r="BJ48" s="58"/>
      <c r="BK48" s="59"/>
      <c r="BL48" s="58" t="s">
        <v>152</v>
      </c>
      <c r="BM48" s="58" t="s">
        <v>159</v>
      </c>
      <c r="BN48" s="58" t="s">
        <v>155</v>
      </c>
      <c r="BO48" s="58" t="s">
        <v>154</v>
      </c>
      <c r="BP48" s="58" t="s">
        <v>153</v>
      </c>
      <c r="BQ48" s="58"/>
      <c r="BR48" s="58"/>
      <c r="BS48" s="58"/>
      <c r="BT48" s="58"/>
      <c r="BU48" s="60"/>
      <c r="BV48" s="61"/>
      <c r="BW48" s="61">
        <v>0</v>
      </c>
      <c r="BX48" s="59"/>
      <c r="BY48" s="44" t="s">
        <v>165</v>
      </c>
      <c r="CB48" s="5"/>
      <c r="CC48" s="5"/>
      <c r="CD48" s="62">
        <v>0</v>
      </c>
      <c r="CE48" s="62">
        <v>0</v>
      </c>
      <c r="CF48" s="62" t="e">
        <f>COUNTIF([1]Sheet7!$B$2:'[1]Sheet7'!$B$100,Main!#REF!)</f>
        <v>#REF!</v>
      </c>
      <c r="CG48" s="75" cm="1">
        <f t="array" ref="CG48">SUMPRODUCT(--(LEN(TRIM(BL48:BT48))&gt;0))</f>
        <v>5</v>
      </c>
      <c r="CH48" s="53" t="str">
        <f>IF(CG48=2,"y","n")</f>
        <v>n</v>
      </c>
      <c r="CI48" s="53" t="str">
        <f>IF(CG48=3,"y","n")</f>
        <v>n</v>
      </c>
      <c r="CJ48" s="53" t="str">
        <f>IF(CG48=4,"y","n")</f>
        <v>n</v>
      </c>
      <c r="CK48" s="53" t="str">
        <f>IF(CG48&gt;4,"y","n")</f>
        <v>y</v>
      </c>
      <c r="CL48" s="53" t="str">
        <f>IF(S48=0,"y","n")</f>
        <v>n</v>
      </c>
      <c r="CM48" s="53" t="str">
        <f>IF(S48=2,"y","n")</f>
        <v>n</v>
      </c>
      <c r="CN48" s="53" t="str">
        <f>IF(S48=3,"y","n")</f>
        <v>n</v>
      </c>
      <c r="CO48" s="53" t="str">
        <f>IF(S48&gt;=4,"y","n")</f>
        <v>y</v>
      </c>
      <c r="CP48" s="53" t="str">
        <f>IF(AT48=0,"y","n")</f>
        <v>n</v>
      </c>
      <c r="CQ48" s="53" t="str">
        <f>IF(AT48=1,"y","n")</f>
        <v>y</v>
      </c>
      <c r="CR48" s="53" t="str">
        <f>IF(AT48=2,"y","n")</f>
        <v>n</v>
      </c>
      <c r="CS48" s="53" t="str">
        <f>IF(AT48&gt;=3,"y","n")</f>
        <v>n</v>
      </c>
      <c r="CT48" s="38" t="str">
        <f>CHAR(34)&amp;A48&amp;CHAR(34)</f>
        <v>"[BRA] Roraima"</v>
      </c>
      <c r="CU48" s="63" t="str">
        <f>CHAR(34)&amp;"rgn_"&amp;R48&amp;CHAR(34)</f>
        <v>"rgn_South America"</v>
      </c>
      <c r="CV48" s="44" t="str">
        <f>CHAR(34)&amp;D48&amp;CHAR(34)</f>
        <v>"https://upload.wikimedia.org/wikipedia/commons/thumb/9/98/Bandeira_de_Roraima.svg/640px-Bandeira_de_Roraima.svg.png"</v>
      </c>
      <c r="CW48" s="44" t="str">
        <f>IF(CH48="y",CHAR(34)&amp;CH$1&amp;CHAR(34)&amp;",","")</f>
        <v/>
      </c>
      <c r="CX48" s="44" t="str">
        <f>IF(CI48="y",CHAR(34)&amp;CI$1&amp;CHAR(34)&amp;",","")</f>
        <v/>
      </c>
      <c r="CY48" s="44" t="str">
        <f>IF(CJ48="y",CHAR(34)&amp;CJ$1&amp;CHAR(34)&amp;",","")</f>
        <v/>
      </c>
      <c r="CZ48" s="44" t="str">
        <f>IF(CK48="y",CHAR(34)&amp;CK$1&amp;CHAR(34)&amp;",","")</f>
        <v>"5+Colo",</v>
      </c>
      <c r="DA48" s="44" t="str">
        <f>IF(Q48&gt;1,CHAR(34)&amp;"words2"&amp;CHAR(34)&amp;",","")</f>
        <v/>
      </c>
      <c r="DB48" s="44" t="str">
        <f>IF(Q48&gt;2,CHAR(34)&amp;"words3"&amp;CHAR(34)&amp;",","")</f>
        <v/>
      </c>
      <c r="DC48" s="44" t="str">
        <f>IF(Q48=2,CHAR(34)&amp;"exact2"&amp;CHAR(34)&amp;",","")</f>
        <v/>
      </c>
      <c r="DD48" s="44" t="str">
        <f>IF(LEN(CHAR(34)&amp;"lets"&amp;LEN(SUBSTITUTE(SUBSTITUTE(IFERROR(TRIM(SUBSTITUTE(SUBSTITUTE(SUBSTITUTE(IFERROR(TRIM(SUBSTITUTE(A48,MID(A48,FIND("(",A48),FIND(")",A48)-FIND("(",A48)+1),"")),A48),"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",""),"-",""))&amp;CHAR(34)&amp;",")=9,CHAR(34)&amp;"lets"&amp;LEN(SUBSTITUTE(SUBSTITUTE(IFERROR(TRIM(SUBSTITUTE(SUBSTITUTE(SUBSTITUTE(IFERROR(TRIM(SUBSTITUTE(A48,MID(A48,FIND("(",A48),FIND(")",A48)-FIND("(",A48)+1),"")),A48),"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",""),"-",""))&amp;CHAR(34)&amp;",",CHAR(34)&amp;"lets0"&amp;LEN(SUBSTITUTE(SUBSTITUTE(IFERROR(TRIM(SUBSTITUTE(SUBSTITUTE(SUBSTITUTE(IFERROR(TRIM(SUBSTITUTE(A48,MID(A48,FIND("(",A48),FIND(")",A48)-FIND("(",A48)+1),"")),A48),"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f>
        <v>"lets07",</v>
      </c>
      <c r="DE48" s="44" t="str">
        <f>IFERROR(CHAR(34)&amp;"start"&amp;LEFT(TRIM(SUBSTITUTE(SUBSTITUTE(TRIM(SUBSTITUTE(SUBSTITUTE(A48, MID(A48, FIND("[", A48), FIND("]", A48) - FIND("[", A48) + 1), ""), "  ", " ")), MID(TRIM(SUBSTITUTE(SUBSTITUTE(A48, MID(A48, FIND("[", A48), FIND("]", A48) - FIND("[", A48) + 1), ""), "  ", " ")), FIND("[", TRIM(SUBSTITUTE(SUBSTITUTE(A48, MID(A48, FIND("[", A48), FIND("]", A48) - FIND("[", A48) + 1), ""), "  ", " "))), FIND("]", TRIM(SUBSTITUTE(SUBSTITUTE(A48, MID(A48, FIND("[", A48), FIND("]", A48) - FIND("[", A48) + 1), ""), "  ", " "))) - FIND("[", TRIM(SUBSTITUTE(SUBSTITUTE(A48, MID(A48, FIND("[", A48), FIND("]", A48) - FIND("[", A48) + 1), ""), "  ", " "))) + 1), ""), "  ", " ")),1)&amp;CHAR(34)&amp;",",CHAR(34)&amp;"start"&amp;IFERROR(LEFT(SUBSTITUTE(A48,"["&amp;MID(A48,FIND("[",A48)+1,FIND("]",A48)-FIND("[",A48)-1)&amp;"] ",""),1),LEFT(A48,1))&amp;CHAR(34)&amp;",")</f>
        <v>"startR",</v>
      </c>
      <c r="DF48" s="44" t="str">
        <f>IFERROR(IF(SEARCH("tan",A48)&gt;0,CHAR(34)&amp;"withtn"&amp;CHAR(34)&amp;",",""),"")</f>
        <v/>
      </c>
      <c r="DG48" s="44" t="str">
        <f>IFERROR(IF(SEARCH("q",A48)&gt;0,CHAR(34)&amp;"with_q"&amp;CHAR(34)&amp;",",""),"")</f>
        <v/>
      </c>
      <c r="DH48" s="44" t="str">
        <f>IFERROR(IF(SEARCH("v",A48)&gt;0,CHAR(34)&amp;"with_v"&amp;CHAR(34)&amp;",",""),"")</f>
        <v/>
      </c>
      <c r="DI48" s="44" t="str">
        <f>IFERROR(IF(SEARCH("w",A48)&gt;0,CHAR(34)&amp;"with_w"&amp;CHAR(34)&amp;",",""),"")</f>
        <v/>
      </c>
      <c r="DJ48" s="44" t="str">
        <f>IFERROR(IF(SEARCH("y",A48)&gt;0,CHAR(34)&amp;"with_y"&amp;CHAR(34)&amp;",",""),"")</f>
        <v/>
      </c>
      <c r="DK48" s="44" t="str">
        <f>IFERROR(IF(SEARCH("z",A48)&gt;0,CHAR(34)&amp;"with_z"&amp;CHAR(34)&amp;",",""),"")</f>
        <v/>
      </c>
      <c r="DL48" s="44" t="str">
        <f>IF(CG48=2, CHAR(34) &amp; _xlfn.TEXTJOIN("", TRUE, _xlfn._xlws.SORT(HP48:HX48)) &amp; CHAR(34) &amp; ",", "")</f>
        <v/>
      </c>
      <c r="DM48" s="44" t="str" cm="1">
        <f t="array" ref="DM48">IF(CG48=3,CHAR(34) &amp; _xlfn.TEXTJOIN("", TRUE, RIGHT(HP48:HX48, 2)) &amp; CHAR(34) &amp; ",", "")</f>
        <v/>
      </c>
      <c r="DN48" s="44" t="str">
        <f>IF(AND(ISNUMBER(SEARCH("18", O48)), ISERROR(SEARCH("1918", O48)), ISERROR(SEARCH("2018", O48))), CHAR(34) &amp; "year18" &amp; CHAR(34) &amp; ",", "")</f>
        <v/>
      </c>
      <c r="DO48" s="44" t="str">
        <f>IF(AND(ISNUMBER(SEARCH("19", O48)), ISERROR(SEARCH("1819", O48)),  ISERROR(SEARCH("1219", O48)),ISERROR(SEARCH("1119", O48)),ISERROR(SEARCH("1190", O48)),ISERROR(SEARCH("2019", O48))), CHAR(34) &amp; "year19" &amp; CHAR(34) &amp; ",", "")</f>
        <v>"year19",</v>
      </c>
      <c r="DP48" s="5" t="str">
        <f>IF(AND(ISNUMBER(SEARCH("20", O48)), ISERROR(SEARCH("1920", O48))), CHAR(34)&amp;"year00"&amp;CHAR(34)&amp;",", "")</f>
        <v/>
      </c>
      <c r="DQ48" s="5" t="str">
        <f>IF(CC48="y",CHAR(34)&amp;"soviet"&amp;CHAR(34)&amp;",","")</f>
        <v/>
      </c>
      <c r="DR48" s="5" t="str">
        <f>IF(BY48="y",CHAR(34)&amp;"dgband"&amp;CHAR(34)&amp;",","")</f>
        <v>"dgband",</v>
      </c>
      <c r="DS48" s="5" t="str">
        <f>IF(W48="y",IF(AND(V48="n",BY48&lt;&gt;"y"),CHAR(34)&amp;"allver"&amp;CHAR(34)&amp;",",""),"")</f>
        <v/>
      </c>
      <c r="DT48" s="5" t="str">
        <f>IF(V48="y",IF(AND(W48="n",BY48&lt;&gt;"y"),CHAR(34)&amp;"allhor"&amp;CHAR(34)&amp;",",""),"")</f>
        <v/>
      </c>
      <c r="DU48" s="5" t="str">
        <f>IF(BY48="y",IF(AND(W48="n",V48="n"),CHAR(34)&amp;"alldia"&amp;CHAR(34)&amp;",",""),"")</f>
        <v/>
      </c>
      <c r="DV48" s="44" t="str">
        <f>IF(IA48&lt;&gt;"",(IF(IA48="y",CHAR(34)&amp;"largec"&amp;CHAR(34)&amp;",",CHAR(34)&amp;"smallc"&amp;CHAR(34)&amp;",")),"")</f>
        <v/>
      </c>
      <c r="DW48" s="44" t="str">
        <f>IF(CL48="y",CHAR(34)&amp;CL$1&amp;CHAR(34)&amp;",","")</f>
        <v/>
      </c>
      <c r="DX48" s="44" t="str">
        <f>IF(CM48="y",CHAR(34)&amp;CM$1&amp;CHAR(34)&amp;",","")</f>
        <v/>
      </c>
      <c r="DY48" s="44" t="str">
        <f>IF(CN48="y",CHAR(34)&amp;CN$1&amp;CHAR(34)&amp;",","")</f>
        <v/>
      </c>
      <c r="DZ48" s="44" t="str">
        <f>IF(CO48="y",CHAR(34)&amp;CO$1&amp;CHAR(34)&amp;",","")</f>
        <v>"4+Band",</v>
      </c>
      <c r="EA48" s="44" t="str">
        <f>IF(T48="y",CHAR(34)&amp;T$1&amp;CHAR(34)&amp;",","")</f>
        <v>"Diagon",</v>
      </c>
      <c r="EB48" s="44" t="str">
        <f>IF(U48="y",CHAR(34)&amp;U$1&amp;CHAR(34)&amp;",","")</f>
        <v/>
      </c>
      <c r="EC48" s="44" t="str">
        <f>IF(V48="y",CHAR(34)&amp;V$1&amp;CHAR(34)&amp;",","")</f>
        <v>"Horizo",</v>
      </c>
      <c r="ED48" s="44" t="str">
        <f>IF(W48="y",CHAR(34)&amp;W$1&amp;CHAR(34)&amp;",","")</f>
        <v/>
      </c>
      <c r="EE48" s="44" t="str">
        <f>IF(X48="y",CHAR(34)&amp;X$1&amp;CHAR(34)&amp;",","")</f>
        <v/>
      </c>
      <c r="EF48" s="44" t="str">
        <f>IF(AND(Y48&lt;&gt;"n",Y48&lt;&gt;""),CHAR(34)&amp;Y$1&amp;CHAR(34)&amp;",","")</f>
        <v/>
      </c>
      <c r="EG48" s="44" t="str">
        <f>IF(Z48="y",CHAR(34)&amp;Z$1&amp;CHAR(34)&amp;",","")</f>
        <v/>
      </c>
      <c r="EH48" s="44" t="str">
        <f>IF(AA48="y",CHAR(34)&amp;AA$1&amp;CHAR(34)&amp;",","")</f>
        <v/>
      </c>
      <c r="EI48" s="44" t="str">
        <f>IF(AB48="y",CHAR(34)&amp;AB$1&amp;CHAR(34)&amp;",","")</f>
        <v/>
      </c>
      <c r="EJ48" s="44" t="str">
        <f>IF(AC48="y",CHAR(34)&amp;AC$1&amp;CHAR(34)&amp;",","")</f>
        <v/>
      </c>
      <c r="EK48" s="44" t="str">
        <f>IF(AD48="y",CHAR(34)&amp;AD$1&amp;CHAR(34)&amp;",","")</f>
        <v/>
      </c>
      <c r="EL48" s="44" t="str">
        <f>IF(AE48="y",CHAR(34)&amp;AE$1&amp;CHAR(34)&amp;",","")</f>
        <v/>
      </c>
      <c r="EM48" s="44" t="str">
        <f>IF(AF48="y",CHAR(34)&amp;AF$1&amp;CHAR(34)&amp;",","")</f>
        <v/>
      </c>
      <c r="EN48" s="44" t="str">
        <f>IF(AG48="y",CHAR(34)&amp;AG$1&amp;CHAR(34)&amp;",","")</f>
        <v/>
      </c>
      <c r="EO48" s="44" t="str">
        <f>IF(AH48="y",CHAR(34)&amp;AH$1&amp;CHAR(34)&amp;",","")</f>
        <v>"Center",</v>
      </c>
      <c r="EP48" s="44" t="str">
        <f>IF(AI48="y",CHAR(34)&amp;AI$1&amp;CHAR(34)&amp;",","")</f>
        <v/>
      </c>
      <c r="EQ48" s="44" t="str">
        <f>IF(AJ48="y",CHAR(34)&amp;AJ$1&amp;CHAR(34)&amp;",","")</f>
        <v/>
      </c>
      <c r="ER48" s="44" t="str">
        <f>IF(AK48="y",CHAR(34)&amp;AK$1&amp;CHAR(34)&amp;",","")</f>
        <v/>
      </c>
      <c r="ES48" s="44" t="str">
        <f>IF(AL48="y",CHAR(34)&amp;AL$1&amp;CHAR(34)&amp;",","")</f>
        <v/>
      </c>
      <c r="ET48" s="44" t="str">
        <f>IF(AM48="y",CHAR(34)&amp;AM$1&amp;CHAR(34)&amp;",","")</f>
        <v/>
      </c>
      <c r="EU48" s="44" t="str">
        <f>IF(AN48="y",CHAR(34)&amp;AN$1&amp;CHAR(34)&amp;",","")</f>
        <v/>
      </c>
      <c r="EV48" s="44" t="str">
        <f>IF(AO48="y",CHAR(34)&amp;AO$1&amp;CHAR(34)&amp;",","")</f>
        <v/>
      </c>
      <c r="EW48" s="44" t="str">
        <f>IF(AP48="y",CHAR(34)&amp;AP$1&amp;CHAR(34)&amp;",","")</f>
        <v/>
      </c>
      <c r="EX48" s="44" t="str">
        <f>IF(AQ48="y",CHAR(34)&amp;AQ$1&amp;CHAR(34)&amp;",","")</f>
        <v/>
      </c>
      <c r="EY48" s="44" t="str">
        <f>IF(AR48="y",CHAR(34)&amp;AR$1&amp;CHAR(34)&amp;",","")</f>
        <v/>
      </c>
      <c r="EZ48" s="44" t="str">
        <f>IF(AS48="y",CHAR(34)&amp;AS$1&amp;CHAR(34)&amp;",","")</f>
        <v/>
      </c>
      <c r="FA48" s="44" t="str">
        <f>IF(AT48&gt;0,CHAR(34)&amp;"sta"&amp;AZ48&amp;CHAR(34)&amp;",","")</f>
        <v>"staYEL",</v>
      </c>
      <c r="FB48" s="44" t="str">
        <f>IF(AND(AT48&gt;0,BA48&lt;&gt;""),CHAR(34)&amp;"sta"&amp;BA48&amp;CHAR(34)&amp;",","")</f>
        <v/>
      </c>
      <c r="FC48" s="44" t="str">
        <f>IF(AND(AT48&gt;0,BB48&lt;&gt;""),CHAR(34)&amp;"sta"&amp;BB48&amp;CHAR(34)&amp;",","")</f>
        <v/>
      </c>
      <c r="FD48" s="44" t="str">
        <f>IF(BV48="n",CHAR(34)&amp;"tcWHYE"&amp;CHAR(34)&amp;",",IF(BV48="y",CHAR(34)&amp;FD$1&amp;CHAR(34)&amp;",",""))</f>
        <v/>
      </c>
      <c r="FE48" s="44" t="str">
        <f>IF(COUNTIF(BL48:BT48,"BLU")=0,CHAR(34)&amp;"NO_BLU"&amp;CHAR(34)&amp;",", "")</f>
        <v/>
      </c>
      <c r="FF48" s="44" t="str">
        <f>IF(COUNTIF(BL48:BT48,"WHI")=0,CHAR(34)&amp;"NO_WHI"&amp;CHAR(34)&amp;",", "")</f>
        <v/>
      </c>
      <c r="FG48" s="44" t="str">
        <f>IF(COUNTIF(BL48:BT48,"RED")=0,CHAR(34)&amp;"NO_RED"&amp;CHAR(34)&amp;",", "")</f>
        <v/>
      </c>
      <c r="FH48" s="44" t="str">
        <f>IF(COUNTIF(BL48:BS48,"GRE")=0,CHAR(34)&amp;"NO_GRE"&amp;CHAR(34)&amp;",", "")</f>
        <v/>
      </c>
      <c r="FI48" s="44" t="str">
        <f>IF(COUNTIF(BL48:BT48,"YEL")=0,CHAR(34)&amp;"NO_YEL"&amp;CHAR(34)&amp;",", "")</f>
        <v/>
      </c>
      <c r="FJ48" s="44" t="str">
        <f>IF(COUNTIF(BL48:BT48,"BLA")=0,CHAR(34)&amp;"NO_BLA"&amp;CHAR(34)&amp;",", "")</f>
        <v>"NO_BLA",</v>
      </c>
      <c r="FK48" s="44" t="str">
        <f>IF(AND(FH48&lt;&gt;"",FF48&lt;&gt;""),CHAR(34)&amp;"WHGRNO"&amp;CHAR(34)&amp;",","")</f>
        <v/>
      </c>
      <c r="FL48" s="44" t="str">
        <f>IF(AND(FI48&lt;&gt;"",FF48&lt;&gt;""),CHAR(34)&amp;"WHYENO"&amp;CHAR(34)&amp;",","")</f>
        <v/>
      </c>
      <c r="FM48" s="44" t="str">
        <f>IF(AND(FJ48&lt;&gt;"",FF48&lt;&gt;""),CHAR(34)&amp;"BAWHNO"&amp;CHAR(34)&amp;",","")</f>
        <v/>
      </c>
      <c r="FN48" s="44" t="str">
        <f>IF(AND(FE48&lt;&gt;"",FF48&lt;&gt;""),CHAR(34)&amp;"BLWHNO"&amp;CHAR(34)&amp;",","")</f>
        <v/>
      </c>
      <c r="FO48" s="44" t="str">
        <f>IF(AND(FE48&lt;&gt;"",FG48&lt;&gt;""),CHAR(34)&amp;"BLRENO"&amp;CHAR(34)&amp;",","")</f>
        <v/>
      </c>
      <c r="FP48" s="44" t="str">
        <f>IF(AND(FF48&lt;&gt;"",FF48&lt;&gt;""),CHAR(34)&amp;"WHRENO"&amp;CHAR(34)&amp;",","")</f>
        <v/>
      </c>
      <c r="FQ48" s="44" t="str">
        <f>IF(LEN(BF48)=3,CHAR(34)&amp;"001"&amp;BF48&amp;CHAR(34)&amp;",","")</f>
        <v>"001BLU",</v>
      </c>
      <c r="FR48" s="44" t="str">
        <f>IF(LEN(BG48)=3,CHAR(34)&amp;"002"&amp;BG48&amp;CHAR(34)&amp;",","")</f>
        <v>"002WHI",</v>
      </c>
      <c r="FS48" s="44" t="str">
        <f>IF(LEN(BH48)=3,CHAR(34)&amp;"003"&amp;BH48&amp;CHAR(34)&amp;",","")</f>
        <v>"003GRE",</v>
      </c>
      <c r="FT48" s="44" t="str">
        <f>CHAR(34)&amp;"myr"&amp;BD48&amp;CHAR(34)&amp;","</f>
        <v>"myrEQ",</v>
      </c>
      <c r="FU48" s="44" t="str">
        <f>IF(AY48="y",CHAR(34)&amp;"island"&amp;CHAR(34)&amp;",","")</f>
        <v/>
      </c>
      <c r="FV48" s="44" t="str">
        <f>IF(BZ48="y",CHAR(34)&amp;"landlo"&amp;CHAR(34)&amp;",","")</f>
        <v/>
      </c>
      <c r="FW48" s="44" t="str">
        <f>IF(CA48="y",CHAR(34)&amp;"eunion"&amp;CHAR(34)&amp;",","")</f>
        <v/>
      </c>
      <c r="FX48" s="44" t="str">
        <f>SUBSTITUTE(IFERROR(SEARCH("[",A48),IFERROR(IF(AND(CA48&lt;&gt;"y",SEARCH("Europe",R48)&gt;0),CHAR(34)&amp;"noeuni"&amp;CHAR(34)&amp;",",""),"")),"1","")</f>
        <v/>
      </c>
      <c r="FY48" s="44" t="str">
        <f>IFERROR(IF(SEARCH("Arabic",CB48)&gt;0,CHAR(34)&amp;"arabic"&amp;CHAR(34)&amp;",",""),"")</f>
        <v/>
      </c>
      <c r="FZ48" s="44" t="str">
        <f>IFERROR(IF(SEARCH("English",CB48)&gt;0,CHAR(34)&amp;"englis"&amp;CHAR(34)&amp;",",""),"")</f>
        <v/>
      </c>
      <c r="GA48" s="44" t="str">
        <f>IFERROR(IF(SEARCH("French",CB48)&gt;0,CHAR(34)&amp;"french"&amp;CHAR(34)&amp;",",""),"")</f>
        <v/>
      </c>
      <c r="GB48" s="44" t="str">
        <f>IFERROR(IF(SEARCH("Spanish",CB48)&gt;0,CHAR(34)&amp;"spanis"&amp;CHAR(34)&amp;",",""),"")</f>
        <v/>
      </c>
      <c r="GC48" s="44" t="str">
        <f>IFERROR(IF(SEARCH("Portuguese",CB48)&gt;0,CHAR(34)&amp;"portug"&amp;CHAR(34)&amp;",",""),"")</f>
        <v/>
      </c>
      <c r="GD48" s="44" t="str">
        <f>IFERROR(IF(SEARCH("German",CB48)&gt;0,CHAR(34)&amp;"german"&amp;CHAR(34)&amp;",",""),"")</f>
        <v/>
      </c>
      <c r="GE48" s="44" t="str">
        <f>IFERROR(IF(SEARCH("Dutch",CB48)&gt;0,CHAR(34)&amp;"dutchs"&amp;CHAR(34)&amp;",",""),"")</f>
        <v/>
      </c>
      <c r="GF48" s="44" t="str">
        <f>IFERROR(IF(SEARCH("Historical",AU48)&gt;0,CHAR(34)&amp;"histor"&amp;CHAR(34)&amp;",",""),"")</f>
        <v/>
      </c>
      <c r="GG48" s="44" t="str">
        <f>IF(BU48="y",CHAR(34)&amp;"unjack"&amp;CHAR(34)&amp;",","")</f>
        <v/>
      </c>
      <c r="GH48" s="44" t="str">
        <f>IF(CD48=1,CHAR(34)&amp;"southc"&amp;CHAR(34)&amp;",","")</f>
        <v/>
      </c>
      <c r="GI48" s="44" t="str">
        <f>IF(CE48=1,CHAR(34)&amp;"hasmap"&amp;CHAR(34)&amp;",","")</f>
        <v/>
      </c>
      <c r="GJ48" s="44" t="str">
        <f>IF(CP48="y",CHAR(34)&amp;CP$1&amp;CHAR(34)&amp;",","")</f>
        <v/>
      </c>
      <c r="GK48" s="44" t="str">
        <f>IF(GJ48="",CHAR(34)&amp;"HasSta"&amp;CHAR(34)&amp;",","")</f>
        <v>"HasSta",</v>
      </c>
      <c r="GL48" s="44" t="str">
        <f>IF(CQ48="y",CHAR(34)&amp;CQ$1&amp;CHAR(34)&amp;",","")</f>
        <v>"1Stars",</v>
      </c>
      <c r="GM48" s="44" t="str">
        <f>IF(CR48="y",CHAR(34)&amp;CR$1&amp;CHAR(34)&amp;",","")</f>
        <v/>
      </c>
      <c r="GN48" s="44" t="str">
        <f>IF(CS48="y",CHAR(34)&amp;CS$1&amp;CHAR(34)&amp;",","")</f>
        <v/>
      </c>
      <c r="GP48" s="44" t="str">
        <f>CHAR(34)&amp;AU48&amp;CHAR(34)</f>
        <v>"State"</v>
      </c>
      <c r="GS48" s="44" t="str">
        <f>SUBSTITUTE("["&amp;_xlfn.CONCAT(CW48:GN48)&amp;"]",",]","]")</f>
        <v>["5+Colo","lets07","startR","year19","dgband","4+Band","Diagon","Horizo","Center","staYEL","NO_BLA","001BLU","002WHI","003GRE","myrEQ","HasSta","1Stars"]</v>
      </c>
      <c r="GT48" s="44" t="str">
        <f>IF(BL48&lt;&gt;"",CHAR(34)&amp;"cl_"&amp;BL48&amp;CHAR(34)&amp;",","")</f>
        <v>"cl_BLU",</v>
      </c>
      <c r="GU48" s="44" t="str">
        <f>IF(BM48&lt;&gt;"",CHAR(34)&amp;"cl_"&amp;BM48&amp;CHAR(34)&amp;",","")</f>
        <v>"cl_WHI",</v>
      </c>
      <c r="GV48" s="44" t="str">
        <f>IF(BN48&lt;&gt;"",CHAR(34)&amp;"cl_"&amp;BN48&amp;CHAR(34)&amp;",","")</f>
        <v>"cl_YEL",</v>
      </c>
      <c r="GW48" s="44" t="str">
        <f>IF(BO48&lt;&gt;"",CHAR(34)&amp;"cl_"&amp;BO48&amp;CHAR(34)&amp;",","")</f>
        <v>"cl_RED",</v>
      </c>
      <c r="GX48" s="44" t="str">
        <f>IF(BP48&lt;&gt;"",CHAR(34)&amp;"cl_"&amp;BP48&amp;CHAR(34)&amp;",","")</f>
        <v>"cl_GRE",</v>
      </c>
      <c r="GY48" s="44" t="str">
        <f>IF(BQ48&lt;&gt;"",CHAR(34)&amp;"cl_"&amp;BQ48&amp;CHAR(34)&amp;",","")</f>
        <v/>
      </c>
      <c r="GZ48" s="44" t="str">
        <f>IF(BR48&lt;&gt;"",CHAR(34)&amp;"cl_"&amp;BR48&amp;CHAR(34)&amp;",","")</f>
        <v/>
      </c>
      <c r="HA48" s="44" t="str">
        <f>IF(BS48&lt;&gt;"",CHAR(34)&amp;"cl_"&amp;BS48&amp;CHAR(34)&amp;",","")</f>
        <v/>
      </c>
      <c r="HB48" s="44" t="str">
        <f>IF(BT48&lt;&gt;"",CHAR(34)&amp;"cl_"&amp;BT48&amp;CHAR(34)&amp;",","")</f>
        <v/>
      </c>
      <c r="HC48" s="44" t="str">
        <f>SUBSTITUTE("["&amp;_xlfn.CONCAT(GT48:HB48)&amp;"]",",]","]")</f>
        <v>["cl_BLU","cl_WHI","cl_YEL","cl_RED","cl_GRE"]</v>
      </c>
      <c r="HE48" s="64"/>
      <c r="HF48" s="65" t="str">
        <f>"{couname:"&amp;CT48&amp;(IF(HK48&lt;&gt;"",",subtype:"&amp;CHAR(34)&amp;HK48&amp;CHAR(34),""))&amp;",year:"&amp;HJ48&amp;",region:"&amp;CU48&amp;",Colors:"&amp;HC48&amp;",Items:"&amp;GS48&amp;",Flag:"&amp;CV48&amp;",HDFlag:"&amp;CHAR(34)&amp;E48&amp;CHAR(34)&amp;",type:"&amp;GP48&amp;", describe: "&amp;HH48&amp;", isnew:"&amp;CHAR(34)&amp;F48&amp;CHAR(34)&amp;", links: "&amp;HL48&amp;"},"</f>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links: "https://en.wikipedia.org/wiki/Flag_of_Roraima"},</v>
      </c>
      <c r="HG48" s="66" t="str">
        <f>"{couname:"&amp;CT48&amp;(IF(HK48&lt;&gt;"",",subtype:"&amp;CHAR(34)&amp;HK48&amp;CHAR(34),""))&amp;",year:"&amp;HJ48&amp;",region:"&amp;CU48&amp;",Colors:"&amp;HC48&amp;",Items:"&amp;GS48&amp;",Flag:"&amp;CV48&amp;",HDFlag:"&amp;CHAR(34)&amp;E48&amp;CHAR(34)&amp;",type:"&amp;GP48&amp;", describe: "&amp;HI48&amp;", links: "&amp;HL48&amp;"},"</f>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links: "https://en.wikipedia.org/wiki/Flag_of_Roraima"},</v>
      </c>
      <c r="HH48" s="44" t="str">
        <f>IF(P48&lt;&gt;"",CHAR(34)&amp;"\n"&amp;P48&amp;CHAR(34),CHAR(34)&amp;CHAR(34))</f>
        <v>"\nGreen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v>
      </c>
      <c r="HI48" s="44" t="str">
        <f>IF(J48=0,CHAR(34)&amp;CHAR(34),HH48)</f>
        <v>"\nGreen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v>
      </c>
      <c r="HJ48" s="44" t="str">
        <f>CHAR(34)&amp;O48&amp;CHAR(34)</f>
        <v>"1996 "</v>
      </c>
      <c r="HL48" s="44" t="str">
        <f>CHAR(34)&amp;I48&amp;CHAR(34)</f>
        <v>"https://en.wikipedia.org/wiki/Flag_of_Roraima"</v>
      </c>
      <c r="HM48" s="65" t="str">
        <f>"{"&amp;CHAR(34)&amp;"couname"&amp;CHAR(34)&amp;":"&amp;CT48&amp;(IF(H48&lt;&gt;"",","&amp;CHAR(34)&amp;"subtype"&amp;CHAR(34)&amp;":"&amp;CHAR(34)&amp;H48&amp;CHAR(34),""))&amp;","&amp;CHAR(34)&amp;"year"&amp;CHAR(34)&amp;":"&amp;HJ48&amp;","&amp;CHAR(34)&amp;"region"&amp;CHAR(34)&amp;":"&amp;CU48&amp;","&amp;CHAR(34)&amp;"Colors"&amp;CHAR(34)&amp;":"&amp;HC48&amp;","&amp;CHAR(34)&amp;"Items"&amp;CHAR(34)&amp;":"&amp;GS48&amp;","&amp;CHAR(34)&amp;"Flag"&amp;CHAR(34)&amp;":"&amp;CV48&amp;","&amp;CHAR(34)&amp;"HDFlag"&amp;CHAR(34)&amp;":"&amp;CHAR(34)&amp;E48&amp;CHAR(34)&amp;","&amp;CHAR(34)&amp;"type"&amp;CHAR(34)&amp;":"&amp;GP48&amp;", "&amp;CHAR(34)&amp;"describe"&amp;CHAR(34)&amp;": "&amp;HH48&amp;", "&amp;CHAR(34)&amp;"isnew"&amp;CHAR(34)&amp;": "&amp;CHAR(34)&amp;F48&amp;CHAR(34)&amp;", "&amp;CHAR(34)&amp;"links"&amp;CHAR(34)&amp;": "&amp;HL48&amp;"},"</f>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 "links": "https://en.wikipedia.org/wiki/Flag_of_Roraima"},</v>
      </c>
      <c r="HN48" s="67" t="str">
        <f>"{"&amp;CHAR(34)&amp;"couname"&amp;CHAR(34)&amp;":"&amp;CT48&amp;(IF(H48&lt;&gt;"",","&amp;CHAR(34)&amp;"subtype"&amp;CHAR(34)&amp;":"&amp;CHAR(34)&amp;H48&amp;CHAR(34),""))&amp;","&amp;CHAR(34)&amp;"year"&amp;CHAR(34)&amp;":"&amp;HJ48&amp;","&amp;CHAR(34)&amp;"region"&amp;CHAR(34)&amp;":"&amp;CU48&amp;","&amp;CHAR(34)&amp;"Colors"&amp;CHAR(34)&amp;":"&amp;HC48&amp;","&amp;CHAR(34)&amp;"Items"&amp;CHAR(34)&amp;":"&amp;GS48&amp;","&amp;CHAR(34)&amp;"Flag"&amp;CHAR(34)&amp;":"&amp;CV48&amp;","&amp;CHAR(34)&amp;"HDFlag"&amp;CHAR(34)&amp;":"&amp;CHAR(34)&amp;E48&amp;CHAR(34)&amp;","&amp;CHAR(34)&amp;"type"&amp;CHAR(34)&amp;":"&amp;GP48&amp;", "&amp;CHAR(34)&amp;"describe"&amp;CHAR(34)&amp;": "&amp;HI48&amp;", "&amp;CHAR(34)&amp;"isnew"&amp;CHAR(34)&amp;": "&amp;CHAR(34)&amp;F48&amp;CHAR(34)&amp;", "&amp;CHAR(34)&amp;"links"&amp;CHAR(34)&amp;": "&amp;HL48&amp;"},"</f>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 "links": "https://en.wikipedia.org/wiki/Flag_of_Roraima"},</v>
      </c>
      <c r="HO48" s="71"/>
      <c r="HP48" s="44" t="str" cm="1">
        <f t="array" ref="HP48">IF(_xlfn.TEXTJOIN(", ", TRUE, IF(ISNUMBER(SEARCH("BLA", BL48:BT48)), COLUMN(BL48:BT48) - COLUMN(BL48) + 1, ""))&lt;&gt;"","BLA","")</f>
        <v/>
      </c>
      <c r="HQ48" s="44" t="str" cm="1">
        <f t="array" ref="HQ48">IF(_xlfn.TEXTJOIN(", ", TRUE, IF(ISNUMBER(SEARCH("BLU", BL48:BT48)), COLUMN(BL48:BT48) - COLUMN(BL48) + 1, ""))&lt;&gt;"","BLU","")</f>
        <v>BLU</v>
      </c>
      <c r="HR48" s="44" t="str" cm="1">
        <f t="array" ref="HR48">IF(_xlfn.TEXTJOIN(", ", TRUE, IF(ISNUMBER(SEARCH("GRE", BL48:BT48)), COLUMN(BL48:BT48) - COLUMN(BL48) + 1, ""))&lt;&gt;"","GRE","")</f>
        <v>GRE</v>
      </c>
      <c r="HS48" s="44" t="str" cm="1">
        <f t="array" ref="HS48">IF(_xlfn.TEXTJOIN(", ", TRUE, IF(ISNUMBER(SEARCH("RED", BL48:BT48)), COLUMN(BL48:BT48) - COLUMN(BL48) + 1, ""))&lt;&gt;"","RED","")</f>
        <v>RED</v>
      </c>
      <c r="HT48" s="44" t="str" cm="1">
        <f t="array" ref="HT48">IF(_xlfn.TEXTJOIN(", ", TRUE, IF(ISNUMBER(SEARCH("YEL", BL48:BT48)), COLUMN(BL48:BT48) - COLUMN(BL48) + 1, ""))&lt;&gt;"","YEL","")</f>
        <v>YEL</v>
      </c>
      <c r="HU48" s="44" t="str" cm="1">
        <f t="array" ref="HU48">IF(_xlfn.TEXTJOIN(", ", TRUE, IF(ISNUMBER(SEARCH("ORA", BL48:BT48)), COLUMN(BL48:BT48) - COLUMN(BL48) + 1, ""))&lt;&gt;"","ORA","")</f>
        <v/>
      </c>
      <c r="HV48" s="44" t="str" cm="1">
        <f t="array" ref="HV48">IF(_xlfn.TEXTJOIN(", ", TRUE, IF(ISNUMBER(SEARCH("BRO", BL48:BT48)), COLUMN(BL48:BT48) - COLUMN(BL48) + 1, ""))&lt;&gt;"","BRO","")</f>
        <v/>
      </c>
      <c r="HW48" s="44" t="str" cm="1">
        <f t="array" ref="HW48">IF(_xlfn.TEXTJOIN(", ", TRUE, IF(ISNUMBER(SEARCH("PUR", BL48:BT48)), COLUMN(BL48:BT48) - COLUMN(BL48) + 1, ""))&lt;&gt;"","PUR","")</f>
        <v/>
      </c>
      <c r="HX48" s="44" t="str" cm="1">
        <f t="array" ref="HX48">IF(_xlfn.TEXTJOIN(", ", TRUE, IF(ISNUMBER(SEARCH("WHI", BL48:BT48)), COLUMN(BL48:BT48) - COLUMN(BL48) + 1, ""))&lt;&gt;"","WHI","")</f>
        <v>WHI</v>
      </c>
      <c r="HY48" s="72"/>
      <c r="HZ48" s="72"/>
      <c r="IA48" s="5"/>
      <c r="IB48" s="5"/>
      <c r="IC48" s="68"/>
      <c r="ID48" s="68"/>
      <c r="IE48" s="68"/>
      <c r="IF48" s="68"/>
      <c r="IG48" s="68"/>
      <c r="IH48" s="68"/>
      <c r="II48" s="68"/>
      <c r="IJ48" s="68"/>
      <c r="IK48" s="68"/>
      <c r="IL48" s="44">
        <f>SUM(IC48:IK48)</f>
        <v>0</v>
      </c>
      <c r="IM48" s="42">
        <f>COUNTIF(IC48:IK48,"&gt;0")-CG48</f>
        <v>-5</v>
      </c>
      <c r="IN48" s="69" t="str">
        <f>"http://mkweb.bcgsc.ca/color-summarizer/?url="&amp;D48&amp;"&amp;precision=low&amp;num_clusters="&amp;CG48&amp;"&amp;text=1"</f>
        <v>http://mkweb.bcgsc.ca/color-summarizer/?url=https://upload.wikimedia.org/wikipedia/commons/thumb/9/98/Bandeira_de_Roraima.svg/640px-Bandeira_de_Roraima.svg.png&amp;precision=low&amp;num_clusters=5&amp;text=1</v>
      </c>
      <c r="IO48" s="44" t="str">
        <f>IF(HP48&lt;&gt;"",CHAR(34)&amp;"black"&amp;CHAR(34),"")</f>
        <v/>
      </c>
      <c r="IP48" s="44" t="str">
        <f>IF(HQ48&lt;&gt;"",CHAR(34)&amp;"blue"&amp;CHAR(34),"")</f>
        <v>"blue"</v>
      </c>
      <c r="IQ48" s="44" t="str">
        <f>IF(HR48&lt;&gt;"",CHAR(34)&amp;"green"&amp;CHAR(34),"")</f>
        <v>"green"</v>
      </c>
      <c r="IR48" s="44" t="str">
        <f>IF(HS48&lt;&gt;"",CHAR(34)&amp;"red"&amp;CHAR(34),"")</f>
        <v>"red"</v>
      </c>
      <c r="IS48" s="44" t="str">
        <f>IF(HT48&lt;&gt;"",CHAR(34)&amp;"yellow"&amp;CHAR(34),"")</f>
        <v>"yellow"</v>
      </c>
      <c r="IT48" s="44" t="str">
        <f>IF(HU48&lt;&gt;"",CHAR(34)&amp;"orange"&amp;CHAR(34),"")</f>
        <v/>
      </c>
      <c r="IU48" s="44" t="str">
        <f>IF(HV48&lt;&gt;"",CHAR(34)&amp;"brown"&amp;CHAR(34),"")</f>
        <v/>
      </c>
      <c r="IV48" s="44" t="str">
        <f>IF(HW48&lt;&gt;"",CHAR(34)&amp;"purple"&amp;CHAR(34),"")</f>
        <v/>
      </c>
      <c r="IW48" s="44" t="str">
        <f>IF(HX48&lt;&gt;"",CHAR(34)&amp;"white"&amp;CHAR(34),"")</f>
        <v>"white"</v>
      </c>
      <c r="IX48" s="44" t="str">
        <f>"{"&amp;CHAR(34)&amp;"url"&amp;CHAR(34)&amp;":"&amp;CHAR(34)&amp;IN48&amp;CHAR(34)&amp;","&amp;CHAR(34)&amp;"name"&amp;CHAR(34)&amp;":"&amp;CHAR(34)&amp;A48&amp;CHAR(34)&amp;"},"</f>
        <v>{"url":"http://mkweb.bcgsc.ca/color-summarizer/?url=https://upload.wikimedia.org/wikipedia/commons/thumb/9/98/Bandeira_de_Roraima.svg/640px-Bandeira_de_Roraima.svg.png&amp;precision=low&amp;num_clusters=5&amp;text=1","name":"[BRA] Roraima"},</v>
      </c>
      <c r="IY48" s="44">
        <v>349</v>
      </c>
    </row>
    <row r="49" spans="1:259" s="44" customFormat="1" ht="38.4" customHeight="1" thickBot="1" x14ac:dyDescent="0.35">
      <c r="A49" s="38" t="s">
        <v>437</v>
      </c>
      <c r="B49" s="83"/>
      <c r="C49" s="39">
        <v>2</v>
      </c>
      <c r="D49" s="70" t="s">
        <v>438</v>
      </c>
      <c r="E49" s="40" t="s">
        <v>439</v>
      </c>
      <c r="F49" s="41" t="s">
        <v>163</v>
      </c>
      <c r="G49" s="42">
        <f>COUNTIF($A$1:$A$8405,A49)</f>
        <v>1</v>
      </c>
      <c r="H49" s="43"/>
      <c r="I49" s="59" t="s">
        <v>440</v>
      </c>
      <c r="J49" s="44" t="str">
        <f>""</f>
        <v/>
      </c>
      <c r="K49" s="45"/>
      <c r="L49" s="46"/>
      <c r="M49" s="46"/>
      <c r="N49" s="47"/>
      <c r="O49" s="74" t="s">
        <v>441</v>
      </c>
      <c r="P49" s="48" t="s">
        <v>442</v>
      </c>
      <c r="Q49" s="73">
        <v>2</v>
      </c>
      <c r="R49" s="49" t="s">
        <v>177</v>
      </c>
      <c r="S49" s="50">
        <v>3</v>
      </c>
      <c r="T49" s="51" t="s">
        <v>165</v>
      </c>
      <c r="U49" s="52" t="s">
        <v>164</v>
      </c>
      <c r="V49" s="52" t="s">
        <v>165</v>
      </c>
      <c r="W49" s="52" t="s">
        <v>164</v>
      </c>
      <c r="X49" s="52" t="s">
        <v>165</v>
      </c>
      <c r="Y49" s="52" t="s">
        <v>416</v>
      </c>
      <c r="Z49" s="52" t="s">
        <v>165</v>
      </c>
      <c r="AA49" s="52" t="s">
        <v>165</v>
      </c>
      <c r="AB49" s="52" t="s">
        <v>165</v>
      </c>
      <c r="AC49" s="52" t="s">
        <v>164</v>
      </c>
      <c r="AD49" s="52" t="s">
        <v>164</v>
      </c>
      <c r="AE49" s="52" t="s">
        <v>164</v>
      </c>
      <c r="AF49" s="53" t="s">
        <v>164</v>
      </c>
      <c r="AG49" s="53" t="s">
        <v>164</v>
      </c>
      <c r="AH49" s="53" t="s">
        <v>165</v>
      </c>
      <c r="AI49" s="53" t="s">
        <v>164</v>
      </c>
      <c r="AJ49" s="53" t="s">
        <v>164</v>
      </c>
      <c r="AK49" s="53" t="s">
        <v>164</v>
      </c>
      <c r="AL49" s="53" t="s">
        <v>164</v>
      </c>
      <c r="AM49" s="53" t="s">
        <v>164</v>
      </c>
      <c r="AN49" s="53" t="s">
        <v>164</v>
      </c>
      <c r="AO49" s="53" t="s">
        <v>164</v>
      </c>
      <c r="AP49" s="53" t="s">
        <v>164</v>
      </c>
      <c r="AQ49" s="53" t="s">
        <v>164</v>
      </c>
      <c r="AR49" s="53" t="s">
        <v>164</v>
      </c>
      <c r="AS49" s="53" t="s">
        <v>164</v>
      </c>
      <c r="AT49" s="54">
        <v>1</v>
      </c>
      <c r="AU49" s="53" t="s">
        <v>308</v>
      </c>
      <c r="AV49" s="53" t="str">
        <f>IF(LEFT(A49,1)="[",LEFT(A49,5)&amp;AU49&amp;A49,"")</f>
        <v>[BRA]State[BRA] Santa Catarina</v>
      </c>
      <c r="AW49" s="53" t="str">
        <f>C49&amp;A49</f>
        <v>2[BRA] Santa Catarina</v>
      </c>
      <c r="AX49" s="55"/>
      <c r="AY49" s="55"/>
      <c r="AZ49" s="56" t="s">
        <v>159</v>
      </c>
      <c r="BA49" s="56"/>
      <c r="BB49" s="56"/>
      <c r="BC49" s="57"/>
      <c r="BD49" s="58" t="s">
        <v>154</v>
      </c>
      <c r="BE49" s="59"/>
      <c r="BF49" s="58" t="s">
        <v>154</v>
      </c>
      <c r="BG49" s="58" t="s">
        <v>159</v>
      </c>
      <c r="BH49" s="58" t="s">
        <v>154</v>
      </c>
      <c r="BI49" s="58"/>
      <c r="BJ49" s="58"/>
      <c r="BK49" s="59"/>
      <c r="BL49" s="58" t="s">
        <v>154</v>
      </c>
      <c r="BM49" s="58" t="s">
        <v>159</v>
      </c>
      <c r="BN49" s="58" t="s">
        <v>153</v>
      </c>
      <c r="BO49" s="58" t="s">
        <v>155</v>
      </c>
      <c r="BP49" s="58" t="s">
        <v>157</v>
      </c>
      <c r="BQ49" s="58" t="s">
        <v>151</v>
      </c>
      <c r="BR49" s="58"/>
      <c r="BS49" s="58"/>
      <c r="BT49" s="58"/>
      <c r="BU49" s="60"/>
      <c r="BV49" s="61"/>
      <c r="BW49" s="61">
        <v>0</v>
      </c>
      <c r="BX49" s="59"/>
      <c r="BY49" s="44" t="s">
        <v>164</v>
      </c>
      <c r="CB49" s="5"/>
      <c r="CC49" s="5"/>
      <c r="CD49" s="62">
        <v>0</v>
      </c>
      <c r="CE49" s="62">
        <v>0</v>
      </c>
      <c r="CF49" s="62" t="e">
        <f>COUNTIF([1]Sheet7!$B$2:'[1]Sheet7'!$B$100,Main!#REF!)</f>
        <v>#REF!</v>
      </c>
      <c r="CG49" s="75" cm="1">
        <f t="array" ref="CG49">SUMPRODUCT(--(LEN(TRIM(BL49:BT49))&gt;0))</f>
        <v>6</v>
      </c>
      <c r="CH49" s="53" t="str">
        <f>IF(CG49=2,"y","n")</f>
        <v>n</v>
      </c>
      <c r="CI49" s="53" t="str">
        <f>IF(CG49=3,"y","n")</f>
        <v>n</v>
      </c>
      <c r="CJ49" s="53" t="str">
        <f>IF(CG49=4,"y","n")</f>
        <v>n</v>
      </c>
      <c r="CK49" s="53" t="str">
        <f>IF(CG49&gt;4,"y","n")</f>
        <v>y</v>
      </c>
      <c r="CL49" s="53" t="str">
        <f>IF(S49=0,"y","n")</f>
        <v>n</v>
      </c>
      <c r="CM49" s="53" t="str">
        <f>IF(S49=2,"y","n")</f>
        <v>n</v>
      </c>
      <c r="CN49" s="53" t="str">
        <f>IF(S49=3,"y","n")</f>
        <v>y</v>
      </c>
      <c r="CO49" s="53" t="str">
        <f>IF(S49&gt;=4,"y","n")</f>
        <v>n</v>
      </c>
      <c r="CP49" s="53" t="str">
        <f>IF(AT49=0,"y","n")</f>
        <v>n</v>
      </c>
      <c r="CQ49" s="53" t="str">
        <f>IF(AT49=1,"y","n")</f>
        <v>y</v>
      </c>
      <c r="CR49" s="53" t="str">
        <f>IF(AT49=2,"y","n")</f>
        <v>n</v>
      </c>
      <c r="CS49" s="53" t="str">
        <f>IF(AT49&gt;=3,"y","n")</f>
        <v>n</v>
      </c>
      <c r="CT49" s="38" t="str">
        <f>CHAR(34)&amp;A49&amp;CHAR(34)</f>
        <v>"[BRA] Santa Catarina"</v>
      </c>
      <c r="CU49" s="63" t="str">
        <f>CHAR(34)&amp;"rgn_"&amp;R49&amp;CHAR(34)</f>
        <v>"rgn_South America"</v>
      </c>
      <c r="CV49" s="44" t="str">
        <f>CHAR(34)&amp;D49&amp;CHAR(34)</f>
        <v>"https://upload.wikimedia.org/wikipedia/commons/thumb/1/1a/Bandeira_de_Santa_Catarina.svg/640px-Bandeira_de_Santa_Catarina.svg.png"</v>
      </c>
      <c r="CW49" s="44" t="str">
        <f>IF(CH49="y",CHAR(34)&amp;CH$1&amp;CHAR(34)&amp;",","")</f>
        <v/>
      </c>
      <c r="CX49" s="44" t="str">
        <f>IF(CI49="y",CHAR(34)&amp;CI$1&amp;CHAR(34)&amp;",","")</f>
        <v/>
      </c>
      <c r="CY49" s="44" t="str">
        <f>IF(CJ49="y",CHAR(34)&amp;CJ$1&amp;CHAR(34)&amp;",","")</f>
        <v/>
      </c>
      <c r="CZ49" s="44" t="str">
        <f>IF(CK49="y",CHAR(34)&amp;CK$1&amp;CHAR(34)&amp;",","")</f>
        <v>"5+Colo",</v>
      </c>
      <c r="DA49" s="44" t="str">
        <f>IF(Q49&gt;1,CHAR(34)&amp;"words2"&amp;CHAR(34)&amp;",","")</f>
        <v>"words2",</v>
      </c>
      <c r="DB49" s="44" t="str">
        <f>IF(Q49&gt;2,CHAR(34)&amp;"words3"&amp;CHAR(34)&amp;",","")</f>
        <v/>
      </c>
      <c r="DC49" s="44" t="str">
        <f>IF(Q49=2,CHAR(34)&amp;"exact2"&amp;CHAR(34)&amp;",","")</f>
        <v>"exact2",</v>
      </c>
      <c r="DD49" s="44" t="str">
        <f>IF(LEN(CHAR(34)&amp;"lets"&amp;LEN(SUBSTITUTE(SUBSTITUTE(IFERROR(TRIM(SUBSTITUTE(SUBSTITUTE(SUBSTITUTE(IFERROR(TRIM(SUBSTITUTE(A49,MID(A49,FIND("(",A49),FIND(")",A49)-FIND("(",A49)+1),"")),A49)," ",""),"-",""),MID(SUBSTITUTE(SUBSTITUTE(IFERROR(TRIM(SUBSTITUTE(A49,MID(A49,FIND("(",A49),FIND(")",A49)-FIND("(",A49)+1),"")),A49)," ",""),"-",""),FIND("[",SUBSTITUTE(SUBSTITUTE(IFERROR(TRIM(SUBSTITUTE(A49,MID(A49,FIND("(",A49),FIND(")",A49)-FIND("(",A49)+1),"")),A49)," ",""),"-","")),FIND("]",SUBSTITUTE(SUBSTITUTE(IFERROR(TRIM(SUBSTITUTE(A49,MID(A49,FIND("(",A49),FIND(")",A49)-FIND("(",A49)+1),"")),A49)," ",""),"-",""))-FIND("[",SUBSTITUTE(SUBSTITUTE(IFERROR(TRIM(SUBSTITUTE(A49,MID(A49,FIND("(",A49),FIND(")",A49)-FIND("(",A49)+1),"")),A49)," ",""),"-",""))+1),"")),SUBSTITUTE(SUBSTITUTE(IFERROR(TRIM(SUBSTITUTE(A49,MID(A49,FIND("(",A49),FIND(")",A49)-FIND("(",A49)+1),"")),A49)," ",""),"-",""))," ",""),"-",""))&amp;CHAR(34)&amp;",")=9,CHAR(34)&amp;"lets"&amp;LEN(SUBSTITUTE(SUBSTITUTE(IFERROR(TRIM(SUBSTITUTE(SUBSTITUTE(SUBSTITUTE(IFERROR(TRIM(SUBSTITUTE(A49,MID(A49,FIND("(",A49),FIND(")",A49)-FIND("(",A49)+1),"")),A49)," ",""),"-",""),MID(SUBSTITUTE(SUBSTITUTE(IFERROR(TRIM(SUBSTITUTE(A49,MID(A49,FIND("(",A49),FIND(")",A49)-FIND("(",A49)+1),"")),A49)," ",""),"-",""),FIND("[",SUBSTITUTE(SUBSTITUTE(IFERROR(TRIM(SUBSTITUTE(A49,MID(A49,FIND("(",A49),FIND(")",A49)-FIND("(",A49)+1),"")),A49)," ",""),"-","")),FIND("]",SUBSTITUTE(SUBSTITUTE(IFERROR(TRIM(SUBSTITUTE(A49,MID(A49,FIND("(",A49),FIND(")",A49)-FIND("(",A49)+1),"")),A49)," ",""),"-",""))-FIND("[",SUBSTITUTE(SUBSTITUTE(IFERROR(TRIM(SUBSTITUTE(A49,MID(A49,FIND("(",A49),FIND(")",A49)-FIND("(",A49)+1),"")),A49)," ",""),"-",""))+1),"")),SUBSTITUTE(SUBSTITUTE(IFERROR(TRIM(SUBSTITUTE(A49,MID(A49,FIND("(",A49),FIND(")",A49)-FIND("(",A49)+1),"")),A49)," ",""),"-",""))," ",""),"-",""))&amp;CHAR(34)&amp;",",CHAR(34)&amp;"lets0"&amp;LEN(SUBSTITUTE(SUBSTITUTE(IFERROR(TRIM(SUBSTITUTE(SUBSTITUTE(SUBSTITUTE(IFERROR(TRIM(SUBSTITUTE(A49,MID(A49,FIND("(",A49),FIND(")",A49)-FIND("(",A49)+1),"")),A49)," ",""),"-",""),MID(SUBSTITUTE(SUBSTITUTE(IFERROR(TRIM(SUBSTITUTE(A49,MID(A49,FIND("(",A49),FIND(")",A49)-FIND("(",A49)+1),"")),A49)," ",""),"-",""),FIND("[",SUBSTITUTE(SUBSTITUTE(IFERROR(TRIM(SUBSTITUTE(A49,MID(A49,FIND("(",A49),FIND(")",A49)-FIND("(",A49)+1),"")),A49)," ",""),"-","")),FIND("]",SUBSTITUTE(SUBSTITUTE(IFERROR(TRIM(SUBSTITUTE(A49,MID(A49,FIND("(",A49),FIND(")",A49)-FIND("(",A49)+1),"")),A49)," ",""),"-",""))-FIND("[",SUBSTITUTE(SUBSTITUTE(IFERROR(TRIM(SUBSTITUTE(A49,MID(A49,FIND("(",A49),FIND(")",A49)-FIND("(",A49)+1),"")),A49)," ",""),"-",""))+1),"")),SUBSTITUTE(SUBSTITUTE(IFERROR(TRIM(SUBSTITUTE(A49,MID(A49,FIND("(",A49),FIND(")",A49)-FIND("(",A49)+1),"")),A49)," ",""),"-",""))," ",""),"-",""))&amp;CHAR(34)&amp;",")</f>
        <v>"lets13",</v>
      </c>
      <c r="DE49" s="44" t="str">
        <f>IFERROR(CHAR(34)&amp;"start"&amp;LEFT(TRIM(SUBSTITUTE(SUBSTITUTE(TRIM(SUBSTITUTE(SUBSTITUTE(A49, MID(A49, FIND("[", A49), FIND("]", A49) - FIND("[", A49) + 1), ""), "  ", " ")), MID(TRIM(SUBSTITUTE(SUBSTITUTE(A49, MID(A49, FIND("[", A49), FIND("]", A49) - FIND("[", A49) + 1), ""), "  ", " ")), FIND("[", TRIM(SUBSTITUTE(SUBSTITUTE(A49, MID(A49, FIND("[", A49), FIND("]", A49) - FIND("[", A49) + 1), ""), "  ", " "))), FIND("]", TRIM(SUBSTITUTE(SUBSTITUTE(A49, MID(A49, FIND("[", A49), FIND("]", A49) - FIND("[", A49) + 1), ""), "  ", " "))) - FIND("[", TRIM(SUBSTITUTE(SUBSTITUTE(A49, MID(A49, FIND("[", A49), FIND("]", A49) - FIND("[", A49) + 1), ""), "  ", " "))) + 1), ""), "  ", " ")),1)&amp;CHAR(34)&amp;",",CHAR(34)&amp;"start"&amp;IFERROR(LEFT(SUBSTITUTE(A49,"["&amp;MID(A49,FIND("[",A49)+1,FIND("]",A49)-FIND("[",A49)-1)&amp;"] ",""),1),LEFT(A49,1))&amp;CHAR(34)&amp;",")</f>
        <v>"startS",</v>
      </c>
      <c r="DF49" s="44" t="str">
        <f>IFERROR(IF(SEARCH("tan",A49)&gt;0,CHAR(34)&amp;"withtn"&amp;CHAR(34)&amp;",",""),"")</f>
        <v/>
      </c>
      <c r="DG49" s="44" t="str">
        <f>IFERROR(IF(SEARCH("q",A49)&gt;0,CHAR(34)&amp;"with_q"&amp;CHAR(34)&amp;",",""),"")</f>
        <v/>
      </c>
      <c r="DH49" s="44" t="str">
        <f>IFERROR(IF(SEARCH("v",A49)&gt;0,CHAR(34)&amp;"with_v"&amp;CHAR(34)&amp;",",""),"")</f>
        <v/>
      </c>
      <c r="DI49" s="44" t="str">
        <f>IFERROR(IF(SEARCH("w",A49)&gt;0,CHAR(34)&amp;"with_w"&amp;CHAR(34)&amp;",",""),"")</f>
        <v/>
      </c>
      <c r="DJ49" s="44" t="str">
        <f>IFERROR(IF(SEARCH("y",A49)&gt;0,CHAR(34)&amp;"with_y"&amp;CHAR(34)&amp;",",""),"")</f>
        <v/>
      </c>
      <c r="DK49" s="44" t="str">
        <f>IFERROR(IF(SEARCH("z",A49)&gt;0,CHAR(34)&amp;"with_z"&amp;CHAR(34)&amp;",",""),"")</f>
        <v/>
      </c>
      <c r="DL49" s="44" t="str">
        <f>IF(CG49=2, CHAR(34) &amp; _xlfn.TEXTJOIN("", TRUE, _xlfn._xlws.SORT(HP49:HX49)) &amp; CHAR(34) &amp; ",", "")</f>
        <v/>
      </c>
      <c r="DM49" s="44" t="str" cm="1">
        <f t="array" ref="DM49">IF(CG49=3,CHAR(34) &amp; _xlfn.TEXTJOIN("", TRUE, RIGHT(HP49:HX49, 2)) &amp; CHAR(34) &amp; ",", "")</f>
        <v/>
      </c>
      <c r="DN49" s="44" t="str">
        <f>IF(AND(ISNUMBER(SEARCH("18", O49)), ISERROR(SEARCH("1918", O49)), ISERROR(SEARCH("2018", O49))), CHAR(34) &amp; "year18" &amp; CHAR(34) &amp; ",", "")</f>
        <v/>
      </c>
      <c r="DO49" s="44" t="str">
        <f>IF(AND(ISNUMBER(SEARCH("19", O49)), ISERROR(SEARCH("1819", O49)),  ISERROR(SEARCH("1219", O49)),ISERROR(SEARCH("1119", O49)),ISERROR(SEARCH("1190", O49)),ISERROR(SEARCH("2019", O49))), CHAR(34) &amp; "year19" &amp; CHAR(34) &amp; ",", "")</f>
        <v>"year19",</v>
      </c>
      <c r="DP49" s="5" t="str">
        <f>IF(AND(ISNUMBER(SEARCH("20", O49)), ISERROR(SEARCH("1920", O49))), CHAR(34)&amp;"year00"&amp;CHAR(34)&amp;",", "")</f>
        <v/>
      </c>
      <c r="DQ49" s="5" t="str">
        <f>IF(CC49="y",CHAR(34)&amp;"soviet"&amp;CHAR(34)&amp;",","")</f>
        <v/>
      </c>
      <c r="DR49" s="5" t="str">
        <f>IF(BY49="y",CHAR(34)&amp;"dgband"&amp;CHAR(34)&amp;",","")</f>
        <v/>
      </c>
      <c r="DS49" s="5" t="str">
        <f>IF(W49="y",IF(AND(V49="n",BY49&lt;&gt;"y"),CHAR(34)&amp;"allver"&amp;CHAR(34)&amp;",",""),"")</f>
        <v/>
      </c>
      <c r="DT49" s="5" t="str">
        <f>IF(V49="y",IF(AND(W49="n",BY49&lt;&gt;"y"),CHAR(34)&amp;"allhor"&amp;CHAR(34)&amp;",",""),"")</f>
        <v>"allhor",</v>
      </c>
      <c r="DU49" s="5" t="str">
        <f>IF(BY49="y",IF(AND(W49="n",V49="n"),CHAR(34)&amp;"alldia"&amp;CHAR(34)&amp;",",""),"")</f>
        <v/>
      </c>
      <c r="DV49" s="44" t="str">
        <f>IF(IA49&lt;&gt;"",(IF(IA49="y",CHAR(34)&amp;"largec"&amp;CHAR(34)&amp;",",CHAR(34)&amp;"smallc"&amp;CHAR(34)&amp;",")),"")</f>
        <v/>
      </c>
      <c r="DW49" s="44" t="str">
        <f>IF(CL49="y",CHAR(34)&amp;CL$1&amp;CHAR(34)&amp;",","")</f>
        <v/>
      </c>
      <c r="DX49" s="44" t="str">
        <f>IF(CM49="y",CHAR(34)&amp;CM$1&amp;CHAR(34)&amp;",","")</f>
        <v/>
      </c>
      <c r="DY49" s="44" t="str">
        <f>IF(CN49="y",CHAR(34)&amp;CN$1&amp;CHAR(34)&amp;",","")</f>
        <v>"3Bands",</v>
      </c>
      <c r="DZ49" s="44" t="str">
        <f>IF(CO49="y",CHAR(34)&amp;CO$1&amp;CHAR(34)&amp;",","")</f>
        <v/>
      </c>
      <c r="EA49" s="44" t="str">
        <f>IF(T49="y",CHAR(34)&amp;T$1&amp;CHAR(34)&amp;",","")</f>
        <v>"Diagon",</v>
      </c>
      <c r="EB49" s="44" t="str">
        <f>IF(U49="y",CHAR(34)&amp;U$1&amp;CHAR(34)&amp;",","")</f>
        <v/>
      </c>
      <c r="EC49" s="44" t="str">
        <f>IF(V49="y",CHAR(34)&amp;V$1&amp;CHAR(34)&amp;",","")</f>
        <v>"Horizo",</v>
      </c>
      <c r="ED49" s="44" t="str">
        <f>IF(W49="y",CHAR(34)&amp;W$1&amp;CHAR(34)&amp;",","")</f>
        <v/>
      </c>
      <c r="EE49" s="44" t="str">
        <f>IF(X49="y",CHAR(34)&amp;X$1&amp;CHAR(34)&amp;",","")</f>
        <v>"Circle",</v>
      </c>
      <c r="EF49" s="44" t="str">
        <f>IF(AND(Y49&lt;&gt;"n",Y49&lt;&gt;""),CHAR(34)&amp;Y$1&amp;CHAR(34)&amp;",","")</f>
        <v>"Animal",</v>
      </c>
      <c r="EG49" s="44" t="str">
        <f>IF(Z49="y",CHAR(34)&amp;Z$1&amp;CHAR(34)&amp;",","")</f>
        <v>"Bird",</v>
      </c>
      <c r="EH49" s="44" t="str">
        <f>IF(AA49="y",CHAR(34)&amp;AA$1&amp;CHAR(34)&amp;",","")</f>
        <v>"Plants",</v>
      </c>
      <c r="EI49" s="44" t="str">
        <f>IF(AB49="y",CHAR(34)&amp;AB$1&amp;CHAR(34)&amp;",","")</f>
        <v>"Texted",</v>
      </c>
      <c r="EJ49" s="44" t="str">
        <f>IF(AC49="y",CHAR(34)&amp;AC$1&amp;CHAR(34)&amp;",","")</f>
        <v/>
      </c>
      <c r="EK49" s="44" t="str">
        <f>IF(AD49="y",CHAR(34)&amp;AD$1&amp;CHAR(34)&amp;",","")</f>
        <v/>
      </c>
      <c r="EL49" s="44" t="str">
        <f>IF(AE49="y",CHAR(34)&amp;AE$1&amp;CHAR(34)&amp;",","")</f>
        <v/>
      </c>
      <c r="EM49" s="44" t="str">
        <f>IF(AF49="y",CHAR(34)&amp;AF$1&amp;CHAR(34)&amp;",","")</f>
        <v/>
      </c>
      <c r="EN49" s="44" t="str">
        <f>IF(AG49="y",CHAR(34)&amp;AG$1&amp;CHAR(34)&amp;",","")</f>
        <v/>
      </c>
      <c r="EO49" s="44" t="str">
        <f>IF(AH49="y",CHAR(34)&amp;AH$1&amp;CHAR(34)&amp;",","")</f>
        <v>"Center",</v>
      </c>
      <c r="EP49" s="44" t="str">
        <f>IF(AI49="y",CHAR(34)&amp;AI$1&amp;CHAR(34)&amp;",","")</f>
        <v/>
      </c>
      <c r="EQ49" s="44" t="str">
        <f>IF(AJ49="y",CHAR(34)&amp;AJ$1&amp;CHAR(34)&amp;",","")</f>
        <v/>
      </c>
      <c r="ER49" s="44" t="str">
        <f>IF(AK49="y",CHAR(34)&amp;AK$1&amp;CHAR(34)&amp;",","")</f>
        <v/>
      </c>
      <c r="ES49" s="44" t="str">
        <f>IF(AL49="y",CHAR(34)&amp;AL$1&amp;CHAR(34)&amp;",","")</f>
        <v/>
      </c>
      <c r="ET49" s="44" t="str">
        <f>IF(AM49="y",CHAR(34)&amp;AM$1&amp;CHAR(34)&amp;",","")</f>
        <v/>
      </c>
      <c r="EU49" s="44" t="str">
        <f>IF(AN49="y",CHAR(34)&amp;AN$1&amp;CHAR(34)&amp;",","")</f>
        <v/>
      </c>
      <c r="EV49" s="44" t="str">
        <f>IF(AO49="y",CHAR(34)&amp;AO$1&amp;CHAR(34)&amp;",","")</f>
        <v/>
      </c>
      <c r="EW49" s="44" t="str">
        <f>IF(AP49="y",CHAR(34)&amp;AP$1&amp;CHAR(34)&amp;",","")</f>
        <v/>
      </c>
      <c r="EX49" s="44" t="str">
        <f>IF(AQ49="y",CHAR(34)&amp;AQ$1&amp;CHAR(34)&amp;",","")</f>
        <v/>
      </c>
      <c r="EY49" s="44" t="str">
        <f>IF(AR49="y",CHAR(34)&amp;AR$1&amp;CHAR(34)&amp;",","")</f>
        <v/>
      </c>
      <c r="EZ49" s="44" t="str">
        <f>IF(AS49="y",CHAR(34)&amp;AS$1&amp;CHAR(34)&amp;",","")</f>
        <v/>
      </c>
      <c r="FA49" s="44" t="str">
        <f>IF(AT49&gt;0,CHAR(34)&amp;"sta"&amp;AZ49&amp;CHAR(34)&amp;",","")</f>
        <v>"staWHI",</v>
      </c>
      <c r="FB49" s="44" t="str">
        <f>IF(AND(AT49&gt;0,BA49&lt;&gt;""),CHAR(34)&amp;"sta"&amp;BA49&amp;CHAR(34)&amp;",","")</f>
        <v/>
      </c>
      <c r="FC49" s="44" t="str">
        <f>IF(AND(AT49&gt;0,BB49&lt;&gt;""),CHAR(34)&amp;"sta"&amp;BB49&amp;CHAR(34)&amp;",","")</f>
        <v/>
      </c>
      <c r="FD49" s="44" t="str">
        <f>IF(BV49="n",CHAR(34)&amp;"tcWHYE"&amp;CHAR(34)&amp;",",IF(BV49="y",CHAR(34)&amp;FD$1&amp;CHAR(34)&amp;",",""))</f>
        <v/>
      </c>
      <c r="FE49" s="44" t="str">
        <f>IF(COUNTIF(BL49:BT49,"BLU")=0,CHAR(34)&amp;"NO_BLU"&amp;CHAR(34)&amp;",", "")</f>
        <v>"NO_BLU",</v>
      </c>
      <c r="FF49" s="44" t="str">
        <f>IF(COUNTIF(BL49:BT49,"WHI")=0,CHAR(34)&amp;"NO_WHI"&amp;CHAR(34)&amp;",", "")</f>
        <v/>
      </c>
      <c r="FG49" s="44" t="str">
        <f>IF(COUNTIF(BL49:BT49,"RED")=0,CHAR(34)&amp;"NO_RED"&amp;CHAR(34)&amp;",", "")</f>
        <v/>
      </c>
      <c r="FH49" s="44" t="str">
        <f>IF(COUNTIF(BL49:BS49,"GRE")=0,CHAR(34)&amp;"NO_GRE"&amp;CHAR(34)&amp;",", "")</f>
        <v/>
      </c>
      <c r="FI49" s="44" t="str">
        <f>IF(COUNTIF(BL49:BT49,"YEL")=0,CHAR(34)&amp;"NO_YEL"&amp;CHAR(34)&amp;",", "")</f>
        <v/>
      </c>
      <c r="FJ49" s="44" t="str">
        <f>IF(COUNTIF(BL49:BT49,"BLA")=0,CHAR(34)&amp;"NO_BLA"&amp;CHAR(34)&amp;",", "")</f>
        <v/>
      </c>
      <c r="FK49" s="44" t="str">
        <f>IF(AND(FH49&lt;&gt;"",FF49&lt;&gt;""),CHAR(34)&amp;"WHGRNO"&amp;CHAR(34)&amp;",","")</f>
        <v/>
      </c>
      <c r="FL49" s="44" t="str">
        <f>IF(AND(FI49&lt;&gt;"",FF49&lt;&gt;""),CHAR(34)&amp;"WHYENO"&amp;CHAR(34)&amp;",","")</f>
        <v/>
      </c>
      <c r="FM49" s="44" t="str">
        <f>IF(AND(FJ49&lt;&gt;"",FF49&lt;&gt;""),CHAR(34)&amp;"BAWHNO"&amp;CHAR(34)&amp;",","")</f>
        <v/>
      </c>
      <c r="FN49" s="44" t="str">
        <f>IF(AND(FE49&lt;&gt;"",FF49&lt;&gt;""),CHAR(34)&amp;"BLWHNO"&amp;CHAR(34)&amp;",","")</f>
        <v/>
      </c>
      <c r="FO49" s="44" t="str">
        <f>IF(AND(FE49&lt;&gt;"",FG49&lt;&gt;""),CHAR(34)&amp;"BLRENO"&amp;CHAR(34)&amp;",","")</f>
        <v/>
      </c>
      <c r="FP49" s="44" t="str">
        <f>IF(AND(FF49&lt;&gt;"",FF49&lt;&gt;""),CHAR(34)&amp;"WHRENO"&amp;CHAR(34)&amp;",","")</f>
        <v/>
      </c>
      <c r="FQ49" s="44" t="str">
        <f>IF(LEN(BF49)=3,CHAR(34)&amp;"001"&amp;BF49&amp;CHAR(34)&amp;",","")</f>
        <v>"001RED",</v>
      </c>
      <c r="FR49" s="44" t="str">
        <f>IF(LEN(BG49)=3,CHAR(34)&amp;"002"&amp;BG49&amp;CHAR(34)&amp;",","")</f>
        <v>"002WHI",</v>
      </c>
      <c r="FS49" s="44" t="str">
        <f>IF(LEN(BH49)=3,CHAR(34)&amp;"003"&amp;BH49&amp;CHAR(34)&amp;",","")</f>
        <v>"003RED",</v>
      </c>
      <c r="FT49" s="44" t="str">
        <f>CHAR(34)&amp;"myr"&amp;BD49&amp;CHAR(34)&amp;","</f>
        <v>"myrRED",</v>
      </c>
      <c r="FU49" s="44" t="str">
        <f>IF(AY49="y",CHAR(34)&amp;"island"&amp;CHAR(34)&amp;",","")</f>
        <v/>
      </c>
      <c r="FV49" s="44" t="str">
        <f>IF(BZ49="y",CHAR(34)&amp;"landlo"&amp;CHAR(34)&amp;",","")</f>
        <v/>
      </c>
      <c r="FW49" s="44" t="str">
        <f>IF(CA49="y",CHAR(34)&amp;"eunion"&amp;CHAR(34)&amp;",","")</f>
        <v/>
      </c>
      <c r="FX49" s="44" t="str">
        <f>SUBSTITUTE(IFERROR(SEARCH("[",A49),IFERROR(IF(AND(CA49&lt;&gt;"y",SEARCH("Europe",R49)&gt;0),CHAR(34)&amp;"noeuni"&amp;CHAR(34)&amp;",",""),"")),"1","")</f>
        <v/>
      </c>
      <c r="FY49" s="44" t="str">
        <f>IFERROR(IF(SEARCH("Arabic",CB49)&gt;0,CHAR(34)&amp;"arabic"&amp;CHAR(34)&amp;",",""),"")</f>
        <v/>
      </c>
      <c r="FZ49" s="44" t="str">
        <f>IFERROR(IF(SEARCH("English",CB49)&gt;0,CHAR(34)&amp;"englis"&amp;CHAR(34)&amp;",",""),"")</f>
        <v/>
      </c>
      <c r="GA49" s="44" t="str">
        <f>IFERROR(IF(SEARCH("French",CB49)&gt;0,CHAR(34)&amp;"french"&amp;CHAR(34)&amp;",",""),"")</f>
        <v/>
      </c>
      <c r="GB49" s="44" t="str">
        <f>IFERROR(IF(SEARCH("Spanish",CB49)&gt;0,CHAR(34)&amp;"spanis"&amp;CHAR(34)&amp;",",""),"")</f>
        <v/>
      </c>
      <c r="GC49" s="44" t="str">
        <f>IFERROR(IF(SEARCH("Portuguese",CB49)&gt;0,CHAR(34)&amp;"portug"&amp;CHAR(34)&amp;",",""),"")</f>
        <v/>
      </c>
      <c r="GD49" s="44" t="str">
        <f>IFERROR(IF(SEARCH("German",CB49)&gt;0,CHAR(34)&amp;"german"&amp;CHAR(34)&amp;",",""),"")</f>
        <v/>
      </c>
      <c r="GE49" s="44" t="str">
        <f>IFERROR(IF(SEARCH("Dutch",CB49)&gt;0,CHAR(34)&amp;"dutchs"&amp;CHAR(34)&amp;",",""),"")</f>
        <v/>
      </c>
      <c r="GF49" s="44" t="str">
        <f>IFERROR(IF(SEARCH("Historical",AU49)&gt;0,CHAR(34)&amp;"histor"&amp;CHAR(34)&amp;",",""),"")</f>
        <v/>
      </c>
      <c r="GG49" s="44" t="str">
        <f>IF(BU49="y",CHAR(34)&amp;"unjack"&amp;CHAR(34)&amp;",","")</f>
        <v/>
      </c>
      <c r="GH49" s="44" t="str">
        <f>IF(CD49=1,CHAR(34)&amp;"southc"&amp;CHAR(34)&amp;",","")</f>
        <v/>
      </c>
      <c r="GI49" s="44" t="str">
        <f>IF(CE49=1,CHAR(34)&amp;"hasmap"&amp;CHAR(34)&amp;",","")</f>
        <v/>
      </c>
      <c r="GJ49" s="44" t="str">
        <f>IF(CP49="y",CHAR(34)&amp;CP$1&amp;CHAR(34)&amp;",","")</f>
        <v/>
      </c>
      <c r="GK49" s="44" t="str">
        <f>IF(GJ49="",CHAR(34)&amp;"HasSta"&amp;CHAR(34)&amp;",","")</f>
        <v>"HasSta",</v>
      </c>
      <c r="GL49" s="44" t="str">
        <f>IF(CQ49="y",CHAR(34)&amp;CQ$1&amp;CHAR(34)&amp;",","")</f>
        <v>"1Stars",</v>
      </c>
      <c r="GM49" s="44" t="str">
        <f>IF(CR49="y",CHAR(34)&amp;CR$1&amp;CHAR(34)&amp;",","")</f>
        <v/>
      </c>
      <c r="GN49" s="44" t="str">
        <f>IF(CS49="y",CHAR(34)&amp;CS$1&amp;CHAR(34)&amp;",","")</f>
        <v/>
      </c>
      <c r="GP49" s="44" t="str">
        <f>CHAR(34)&amp;AU49&amp;CHAR(34)</f>
        <v>"State"</v>
      </c>
      <c r="GS49" s="44" t="str">
        <f>SUBSTITUTE("["&amp;_xlfn.CONCAT(CW49:GN49)&amp;"]",",]","]")</f>
        <v>["5+Colo","words2","exact2","lets13","startS","year19","allhor","3Bands","Diagon","Horizo","Circle","Animal","Bird","Plants","Texted","Center","staWHI","NO_BLU","001RED","002WHI","003RED","myrRED","HasSta","1Stars"]</v>
      </c>
      <c r="GT49" s="44" t="str">
        <f>IF(BL49&lt;&gt;"",CHAR(34)&amp;"cl_"&amp;BL49&amp;CHAR(34)&amp;",","")</f>
        <v>"cl_RED",</v>
      </c>
      <c r="GU49" s="44" t="str">
        <f>IF(BM49&lt;&gt;"",CHAR(34)&amp;"cl_"&amp;BM49&amp;CHAR(34)&amp;",","")</f>
        <v>"cl_WHI",</v>
      </c>
      <c r="GV49" s="44" t="str">
        <f>IF(BN49&lt;&gt;"",CHAR(34)&amp;"cl_"&amp;BN49&amp;CHAR(34)&amp;",","")</f>
        <v>"cl_GRE",</v>
      </c>
      <c r="GW49" s="44" t="str">
        <f>IF(BO49&lt;&gt;"",CHAR(34)&amp;"cl_"&amp;BO49&amp;CHAR(34)&amp;",","")</f>
        <v>"cl_YEL",</v>
      </c>
      <c r="GX49" s="44" t="str">
        <f>IF(BP49&lt;&gt;"",CHAR(34)&amp;"cl_"&amp;BP49&amp;CHAR(34)&amp;",","")</f>
        <v>"cl_BRO",</v>
      </c>
      <c r="GY49" s="44" t="str">
        <f>IF(BQ49&lt;&gt;"",CHAR(34)&amp;"cl_"&amp;BQ49&amp;CHAR(34)&amp;",","")</f>
        <v>"cl_BLA",</v>
      </c>
      <c r="GZ49" s="44" t="str">
        <f>IF(BR49&lt;&gt;"",CHAR(34)&amp;"cl_"&amp;BR49&amp;CHAR(34)&amp;",","")</f>
        <v/>
      </c>
      <c r="HA49" s="44" t="str">
        <f>IF(BS49&lt;&gt;"",CHAR(34)&amp;"cl_"&amp;BS49&amp;CHAR(34)&amp;",","")</f>
        <v/>
      </c>
      <c r="HB49" s="44" t="str">
        <f>IF(BT49&lt;&gt;"",CHAR(34)&amp;"cl_"&amp;BT49&amp;CHAR(34)&amp;",","")</f>
        <v/>
      </c>
      <c r="HC49" s="44" t="str">
        <f>SUBSTITUTE("["&amp;_xlfn.CONCAT(GT49:HB49)&amp;"]",",]","]")</f>
        <v>["cl_RED","cl_WHI","cl_GRE","cl_YEL","cl_BRO","cl_BLA"]</v>
      </c>
      <c r="HE49" s="64"/>
      <c r="HF49" s="65" t="str">
        <f>"{couname:"&amp;CT49&amp;(IF(HK49&lt;&gt;"",",subtype:"&amp;CHAR(34)&amp;HK49&amp;CHAR(34),""))&amp;",year:"&amp;HJ49&amp;",region:"&amp;CU49&amp;",Colors:"&amp;HC49&amp;",Items:"&amp;GS49&amp;",Flag:"&amp;CV49&amp;",HDFlag:"&amp;CHAR(34)&amp;E49&amp;CHAR(34)&amp;",type:"&amp;GP49&amp;", describe: "&amp;HH49&amp;", isnew:"&amp;CHAR(34)&amp;F49&amp;CHAR(34)&amp;", links: "&amp;HL49&amp;"},"</f>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links: "https://vexillology.fandom.com/wiki/Santa_Catarina"},</v>
      </c>
      <c r="HG49" s="66" t="str">
        <f>"{couname:"&amp;CT49&amp;(IF(HK49&lt;&gt;"",",subtype:"&amp;CHAR(34)&amp;HK49&amp;CHAR(34),""))&amp;",year:"&amp;HJ49&amp;",region:"&amp;CU49&amp;",Colors:"&amp;HC49&amp;",Items:"&amp;GS49&amp;",Flag:"&amp;CV49&amp;",HDFlag:"&amp;CHAR(34)&amp;E49&amp;CHAR(34)&amp;",type:"&amp;GP49&amp;", describe: "&amp;HI49&amp;", links: "&amp;HL49&amp;"},"</f>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links: "https://vexillology.fandom.com/wiki/Santa_Catarina"},</v>
      </c>
      <c r="HH49" s="44" t="str">
        <f>IF(P49&lt;&gt;"",CHAR(34)&amp;"\n"&amp;P49&amp;CHAR(34),CHAR(34)&amp;CHAR(34))</f>
        <v>"\nIn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v>
      </c>
      <c r="HI49" s="44" t="str">
        <f>IF(J49=0,CHAR(34)&amp;CHAR(34),HH49)</f>
        <v>"\nIn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v>
      </c>
      <c r="HJ49" s="44" t="str">
        <f>CHAR(34)&amp;O49&amp;CHAR(34)</f>
        <v>"1953 "</v>
      </c>
      <c r="HL49" s="44" t="str">
        <f>CHAR(34)&amp;I49&amp;CHAR(34)</f>
        <v>"https://vexillology.fandom.com/wiki/Santa_Catarina"</v>
      </c>
      <c r="HM49" s="65" t="str">
        <f>"{"&amp;CHAR(34)&amp;"couname"&amp;CHAR(34)&amp;":"&amp;CT49&amp;(IF(H49&lt;&gt;"",","&amp;CHAR(34)&amp;"subtype"&amp;CHAR(34)&amp;":"&amp;CHAR(34)&amp;H49&amp;CHAR(34),""))&amp;","&amp;CHAR(34)&amp;"year"&amp;CHAR(34)&amp;":"&amp;HJ49&amp;","&amp;CHAR(34)&amp;"region"&amp;CHAR(34)&amp;":"&amp;CU49&amp;","&amp;CHAR(34)&amp;"Colors"&amp;CHAR(34)&amp;":"&amp;HC49&amp;","&amp;CHAR(34)&amp;"Items"&amp;CHAR(34)&amp;":"&amp;GS49&amp;","&amp;CHAR(34)&amp;"Flag"&amp;CHAR(34)&amp;":"&amp;CV49&amp;","&amp;CHAR(34)&amp;"HDFlag"&amp;CHAR(34)&amp;":"&amp;CHAR(34)&amp;E49&amp;CHAR(34)&amp;","&amp;CHAR(34)&amp;"type"&amp;CHAR(34)&amp;":"&amp;GP49&amp;", "&amp;CHAR(34)&amp;"describe"&amp;CHAR(34)&amp;": "&amp;HH49&amp;", "&amp;CHAR(34)&amp;"isnew"&amp;CHAR(34)&amp;": "&amp;CHAR(34)&amp;F49&amp;CHAR(34)&amp;", "&amp;CHAR(34)&amp;"links"&amp;CHAR(34)&amp;": "&amp;HL49&amp;"},"</f>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 "links": "https://vexillology.fandom.com/wiki/Santa_Catarina"},</v>
      </c>
      <c r="HN49" s="67" t="str">
        <f>"{"&amp;CHAR(34)&amp;"couname"&amp;CHAR(34)&amp;":"&amp;CT49&amp;(IF(H49&lt;&gt;"",","&amp;CHAR(34)&amp;"subtype"&amp;CHAR(34)&amp;":"&amp;CHAR(34)&amp;H49&amp;CHAR(34),""))&amp;","&amp;CHAR(34)&amp;"year"&amp;CHAR(34)&amp;":"&amp;HJ49&amp;","&amp;CHAR(34)&amp;"region"&amp;CHAR(34)&amp;":"&amp;CU49&amp;","&amp;CHAR(34)&amp;"Colors"&amp;CHAR(34)&amp;":"&amp;HC49&amp;","&amp;CHAR(34)&amp;"Items"&amp;CHAR(34)&amp;":"&amp;GS49&amp;","&amp;CHAR(34)&amp;"Flag"&amp;CHAR(34)&amp;":"&amp;CV49&amp;","&amp;CHAR(34)&amp;"HDFlag"&amp;CHAR(34)&amp;":"&amp;CHAR(34)&amp;E49&amp;CHAR(34)&amp;","&amp;CHAR(34)&amp;"type"&amp;CHAR(34)&amp;":"&amp;GP49&amp;", "&amp;CHAR(34)&amp;"describe"&amp;CHAR(34)&amp;": "&amp;HI49&amp;", "&amp;CHAR(34)&amp;"isnew"&amp;CHAR(34)&amp;": "&amp;CHAR(34)&amp;F49&amp;CHAR(34)&amp;", "&amp;CHAR(34)&amp;"links"&amp;CHAR(34)&amp;": "&amp;HL49&amp;"},"</f>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 "links": "https://vexillology.fandom.com/wiki/Santa_Catarina"},</v>
      </c>
      <c r="HO49" s="71"/>
      <c r="HP49" s="44" t="str" cm="1">
        <f t="array" ref="HP49">IF(_xlfn.TEXTJOIN(", ", TRUE, IF(ISNUMBER(SEARCH("BLA", BL49:BT49)), COLUMN(BL49:BT49) - COLUMN(BL49) + 1, ""))&lt;&gt;"","BLA","")</f>
        <v>BLA</v>
      </c>
      <c r="HQ49" s="44" t="str" cm="1">
        <f t="array" ref="HQ49">IF(_xlfn.TEXTJOIN(", ", TRUE, IF(ISNUMBER(SEARCH("BLU", BL49:BT49)), COLUMN(BL49:BT49) - COLUMN(BL49) + 1, ""))&lt;&gt;"","BLU","")</f>
        <v/>
      </c>
      <c r="HR49" s="44" t="str" cm="1">
        <f t="array" ref="HR49">IF(_xlfn.TEXTJOIN(", ", TRUE, IF(ISNUMBER(SEARCH("GRE", BL49:BT49)), COLUMN(BL49:BT49) - COLUMN(BL49) + 1, ""))&lt;&gt;"","GRE","")</f>
        <v>GRE</v>
      </c>
      <c r="HS49" s="44" t="str" cm="1">
        <f t="array" ref="HS49">IF(_xlfn.TEXTJOIN(", ", TRUE, IF(ISNUMBER(SEARCH("RED", BL49:BT49)), COLUMN(BL49:BT49) - COLUMN(BL49) + 1, ""))&lt;&gt;"","RED","")</f>
        <v>RED</v>
      </c>
      <c r="HT49" s="44" t="str" cm="1">
        <f t="array" ref="HT49">IF(_xlfn.TEXTJOIN(", ", TRUE, IF(ISNUMBER(SEARCH("YEL", BL49:BT49)), COLUMN(BL49:BT49) - COLUMN(BL49) + 1, ""))&lt;&gt;"","YEL","")</f>
        <v>YEL</v>
      </c>
      <c r="HU49" s="44" t="str" cm="1">
        <f t="array" ref="HU49">IF(_xlfn.TEXTJOIN(", ", TRUE, IF(ISNUMBER(SEARCH("ORA", BL49:BT49)), COLUMN(BL49:BT49) - COLUMN(BL49) + 1, ""))&lt;&gt;"","ORA","")</f>
        <v/>
      </c>
      <c r="HV49" s="44" t="str" cm="1">
        <f t="array" ref="HV49">IF(_xlfn.TEXTJOIN(", ", TRUE, IF(ISNUMBER(SEARCH("BRO", BL49:BT49)), COLUMN(BL49:BT49) - COLUMN(BL49) + 1, ""))&lt;&gt;"","BRO","")</f>
        <v>BRO</v>
      </c>
      <c r="HW49" s="44" t="str" cm="1">
        <f t="array" ref="HW49">IF(_xlfn.TEXTJOIN(", ", TRUE, IF(ISNUMBER(SEARCH("PUR", BL49:BT49)), COLUMN(BL49:BT49) - COLUMN(BL49) + 1, ""))&lt;&gt;"","PUR","")</f>
        <v/>
      </c>
      <c r="HX49" s="44" t="str" cm="1">
        <f t="array" ref="HX49">IF(_xlfn.TEXTJOIN(", ", TRUE, IF(ISNUMBER(SEARCH("WHI", BL49:BT49)), COLUMN(BL49:BT49) - COLUMN(BL49) + 1, ""))&lt;&gt;"","WHI","")</f>
        <v>WHI</v>
      </c>
      <c r="HY49" s="72"/>
      <c r="HZ49" s="72"/>
      <c r="IA49" s="5"/>
      <c r="IB49" s="5"/>
      <c r="IC49" s="68"/>
      <c r="ID49" s="68"/>
      <c r="IE49" s="68"/>
      <c r="IF49" s="68"/>
      <c r="IG49" s="68"/>
      <c r="IH49" s="68"/>
      <c r="II49" s="68"/>
      <c r="IJ49" s="68"/>
      <c r="IK49" s="68"/>
      <c r="IL49" s="44">
        <f>SUM(IC49:IK49)</f>
        <v>0</v>
      </c>
      <c r="IM49" s="42">
        <f>COUNTIF(IC49:IK49,"&gt;0")-CG49</f>
        <v>-6</v>
      </c>
      <c r="IN49" s="69" t="str">
        <f>"http://mkweb.bcgsc.ca/color-summarizer/?url="&amp;D49&amp;"&amp;precision=low&amp;num_clusters="&amp;CG49&amp;"&amp;text=1"</f>
        <v>http://mkweb.bcgsc.ca/color-summarizer/?url=https://upload.wikimedia.org/wikipedia/commons/thumb/1/1a/Bandeira_de_Santa_Catarina.svg/640px-Bandeira_de_Santa_Catarina.svg.png&amp;precision=low&amp;num_clusters=6&amp;text=1</v>
      </c>
      <c r="IO49" s="44" t="str">
        <f>IF(HP49&lt;&gt;"",CHAR(34)&amp;"black"&amp;CHAR(34),"")</f>
        <v>"black"</v>
      </c>
      <c r="IP49" s="44" t="str">
        <f>IF(HQ49&lt;&gt;"",CHAR(34)&amp;"blue"&amp;CHAR(34),"")</f>
        <v/>
      </c>
      <c r="IQ49" s="44" t="str">
        <f>IF(HR49&lt;&gt;"",CHAR(34)&amp;"green"&amp;CHAR(34),"")</f>
        <v>"green"</v>
      </c>
      <c r="IR49" s="44" t="str">
        <f>IF(HS49&lt;&gt;"",CHAR(34)&amp;"red"&amp;CHAR(34),"")</f>
        <v>"red"</v>
      </c>
      <c r="IS49" s="44" t="str">
        <f>IF(HT49&lt;&gt;"",CHAR(34)&amp;"yellow"&amp;CHAR(34),"")</f>
        <v>"yellow"</v>
      </c>
      <c r="IT49" s="44" t="str">
        <f>IF(HU49&lt;&gt;"",CHAR(34)&amp;"orange"&amp;CHAR(34),"")</f>
        <v/>
      </c>
      <c r="IU49" s="44" t="str">
        <f>IF(HV49&lt;&gt;"",CHAR(34)&amp;"brown"&amp;CHAR(34),"")</f>
        <v>"brown"</v>
      </c>
      <c r="IV49" s="44" t="str">
        <f>IF(HW49&lt;&gt;"",CHAR(34)&amp;"purple"&amp;CHAR(34),"")</f>
        <v/>
      </c>
      <c r="IW49" s="44" t="str">
        <f>IF(HX49&lt;&gt;"",CHAR(34)&amp;"white"&amp;CHAR(34),"")</f>
        <v>"white"</v>
      </c>
      <c r="IX49" s="44" t="str">
        <f>"{"&amp;CHAR(34)&amp;"url"&amp;CHAR(34)&amp;":"&amp;CHAR(34)&amp;IN49&amp;CHAR(34)&amp;","&amp;CHAR(34)&amp;"name"&amp;CHAR(34)&amp;":"&amp;CHAR(34)&amp;A49&amp;CHAR(34)&amp;"},"</f>
        <v>{"url":"http://mkweb.bcgsc.ca/color-summarizer/?url=https://upload.wikimedia.org/wikipedia/commons/thumb/1/1a/Bandeira_de_Santa_Catarina.svg/640px-Bandeira_de_Santa_Catarina.svg.png&amp;precision=low&amp;num_clusters=6&amp;text=1","name":"[BRA] Santa Catarina"},</v>
      </c>
      <c r="IY49" s="44">
        <v>350</v>
      </c>
    </row>
    <row r="50" spans="1:259" s="44" customFormat="1" ht="38.4" customHeight="1" thickBot="1" x14ac:dyDescent="0.35">
      <c r="A50" s="38" t="s">
        <v>443</v>
      </c>
      <c r="B50" s="83"/>
      <c r="C50" s="39">
        <v>2</v>
      </c>
      <c r="D50" s="70" t="s">
        <v>444</v>
      </c>
      <c r="E50" s="40" t="s">
        <v>445</v>
      </c>
      <c r="F50" s="41" t="s">
        <v>163</v>
      </c>
      <c r="G50" s="42">
        <f>COUNTIF($A$1:$A$8405,A50)</f>
        <v>1</v>
      </c>
      <c r="H50" s="43"/>
      <c r="I50" s="59" t="s">
        <v>446</v>
      </c>
      <c r="J50" s="44" t="str">
        <f>""</f>
        <v/>
      </c>
      <c r="K50" s="45"/>
      <c r="L50" s="46"/>
      <c r="M50" s="46"/>
      <c r="N50" s="47"/>
      <c r="O50" s="74" t="s">
        <v>242</v>
      </c>
      <c r="P50" s="48" t="s">
        <v>447</v>
      </c>
      <c r="Q50" s="73">
        <v>2</v>
      </c>
      <c r="R50" s="49" t="s">
        <v>177</v>
      </c>
      <c r="S50" s="50">
        <v>13</v>
      </c>
      <c r="T50" s="51" t="s">
        <v>164</v>
      </c>
      <c r="U50" s="52" t="s">
        <v>164</v>
      </c>
      <c r="V50" s="52" t="s">
        <v>165</v>
      </c>
      <c r="W50" s="52" t="s">
        <v>164</v>
      </c>
      <c r="X50" s="52" t="s">
        <v>165</v>
      </c>
      <c r="Y50" s="52" t="s">
        <v>164</v>
      </c>
      <c r="Z50" s="52" t="s">
        <v>164</v>
      </c>
      <c r="AA50" s="52" t="s">
        <v>164</v>
      </c>
      <c r="AB50" s="52" t="s">
        <v>164</v>
      </c>
      <c r="AC50" s="52" t="s">
        <v>164</v>
      </c>
      <c r="AD50" s="52" t="s">
        <v>164</v>
      </c>
      <c r="AE50" s="52" t="s">
        <v>164</v>
      </c>
      <c r="AF50" s="53" t="s">
        <v>164</v>
      </c>
      <c r="AG50" s="53" t="s">
        <v>164</v>
      </c>
      <c r="AH50" s="53" t="s">
        <v>164</v>
      </c>
      <c r="AI50" s="53" t="s">
        <v>165</v>
      </c>
      <c r="AJ50" s="53" t="s">
        <v>164</v>
      </c>
      <c r="AK50" s="53" t="s">
        <v>164</v>
      </c>
      <c r="AL50" s="53" t="s">
        <v>164</v>
      </c>
      <c r="AM50" s="53" t="s">
        <v>165</v>
      </c>
      <c r="AN50" s="53" t="s">
        <v>164</v>
      </c>
      <c r="AO50" s="53" t="s">
        <v>164</v>
      </c>
      <c r="AP50" s="53" t="s">
        <v>164</v>
      </c>
      <c r="AQ50" s="53" t="s">
        <v>164</v>
      </c>
      <c r="AR50" s="53" t="s">
        <v>164</v>
      </c>
      <c r="AS50" s="53" t="s">
        <v>164</v>
      </c>
      <c r="AT50" s="54">
        <v>4</v>
      </c>
      <c r="AU50" s="53" t="s">
        <v>308</v>
      </c>
      <c r="AV50" s="53" t="str">
        <f>IF(LEFT(A50,1)="[",LEFT(A50,5)&amp;AU50&amp;A50,"")</f>
        <v>[BRA]State[BRA] Sao Paulo</v>
      </c>
      <c r="AW50" s="53" t="str">
        <f>C50&amp;A50</f>
        <v>2[BRA] Sao Paulo</v>
      </c>
      <c r="AX50" s="55"/>
      <c r="AY50" s="55"/>
      <c r="AZ50" s="56" t="s">
        <v>155</v>
      </c>
      <c r="BA50" s="56"/>
      <c r="BB50" s="56"/>
      <c r="BC50" s="57"/>
      <c r="BD50" s="58" t="s">
        <v>151</v>
      </c>
      <c r="BE50" s="59"/>
      <c r="BF50" s="58" t="s">
        <v>151</v>
      </c>
      <c r="BG50" s="58" t="s">
        <v>151</v>
      </c>
      <c r="BH50" s="58" t="s">
        <v>151</v>
      </c>
      <c r="BI50" s="58" t="s">
        <v>159</v>
      </c>
      <c r="BJ50" s="58"/>
      <c r="BK50" s="59"/>
      <c r="BL50" s="58" t="s">
        <v>151</v>
      </c>
      <c r="BM50" s="58" t="s">
        <v>159</v>
      </c>
      <c r="BN50" s="58" t="s">
        <v>154</v>
      </c>
      <c r="BO50" s="58" t="s">
        <v>152</v>
      </c>
      <c r="BP50" s="58" t="s">
        <v>155</v>
      </c>
      <c r="BQ50" s="58"/>
      <c r="BR50" s="58"/>
      <c r="BS50" s="58"/>
      <c r="BT50" s="58"/>
      <c r="BU50" s="60" t="s">
        <v>164</v>
      </c>
      <c r="BV50" s="61"/>
      <c r="BW50" s="61">
        <v>0</v>
      </c>
      <c r="BX50" s="59"/>
      <c r="CB50" s="5"/>
      <c r="CC50" s="5"/>
      <c r="CD50" s="62">
        <v>0</v>
      </c>
      <c r="CE50" s="62">
        <v>1</v>
      </c>
      <c r="CF50" s="62" t="e">
        <f>COUNTIF([1]Sheet7!$B$2:'[1]Sheet7'!$B$100,Main!#REF!)</f>
        <v>#REF!</v>
      </c>
      <c r="CG50" s="75" cm="1">
        <f t="array" ref="CG50">SUMPRODUCT(--(LEN(TRIM(BL50:BT50))&gt;0))</f>
        <v>5</v>
      </c>
      <c r="CH50" s="53" t="str">
        <f>IF(CG50=2,"y","n")</f>
        <v>n</v>
      </c>
      <c r="CI50" s="53" t="str">
        <f>IF(CG50=3,"y","n")</f>
        <v>n</v>
      </c>
      <c r="CJ50" s="53" t="str">
        <f>IF(CG50=4,"y","n")</f>
        <v>n</v>
      </c>
      <c r="CK50" s="53" t="str">
        <f>IF(CG50&gt;4,"y","n")</f>
        <v>y</v>
      </c>
      <c r="CL50" s="53" t="str">
        <f>IF(S50=0,"y","n")</f>
        <v>n</v>
      </c>
      <c r="CM50" s="53" t="str">
        <f>IF(S50=2,"y","n")</f>
        <v>n</v>
      </c>
      <c r="CN50" s="53" t="str">
        <f>IF(S50=3,"y","n")</f>
        <v>n</v>
      </c>
      <c r="CO50" s="53" t="str">
        <f>IF(S50&gt;=4,"y","n")</f>
        <v>y</v>
      </c>
      <c r="CP50" s="53" t="str">
        <f>IF(AT50=0,"y","n")</f>
        <v>n</v>
      </c>
      <c r="CQ50" s="53" t="str">
        <f>IF(AT50=1,"y","n")</f>
        <v>n</v>
      </c>
      <c r="CR50" s="53" t="str">
        <f>IF(AT50=2,"y","n")</f>
        <v>n</v>
      </c>
      <c r="CS50" s="53" t="str">
        <f>IF(AT50&gt;=3,"y","n")</f>
        <v>y</v>
      </c>
      <c r="CT50" s="38" t="str">
        <f>CHAR(34)&amp;A50&amp;CHAR(34)</f>
        <v>"[BRA] Sao Paulo"</v>
      </c>
      <c r="CU50" s="63" t="str">
        <f>CHAR(34)&amp;"rgn_"&amp;R50&amp;CHAR(34)</f>
        <v>"rgn_South America"</v>
      </c>
      <c r="CV50" s="44" t="str">
        <f>CHAR(34)&amp;D50&amp;CHAR(34)</f>
        <v>"https://upload.wikimedia.org/wikipedia/commons/thumb/2/2b/Bandeira_do_estado_de_S%C3%A3o_Paulo.svg/640px-Bandeira_do_estado_de_S%C3%A3o_Paulo.svg.png"</v>
      </c>
      <c r="CW50" s="44" t="str">
        <f>IF(CH50="y",CHAR(34)&amp;CH$1&amp;CHAR(34)&amp;",","")</f>
        <v/>
      </c>
      <c r="CX50" s="44" t="str">
        <f>IF(CI50="y",CHAR(34)&amp;CI$1&amp;CHAR(34)&amp;",","")</f>
        <v/>
      </c>
      <c r="CY50" s="44" t="str">
        <f>IF(CJ50="y",CHAR(34)&amp;CJ$1&amp;CHAR(34)&amp;",","")</f>
        <v/>
      </c>
      <c r="CZ50" s="44" t="str">
        <f>IF(CK50="y",CHAR(34)&amp;CK$1&amp;CHAR(34)&amp;",","")</f>
        <v>"5+Colo",</v>
      </c>
      <c r="DA50" s="44" t="str">
        <f>IF(Q50&gt;1,CHAR(34)&amp;"words2"&amp;CHAR(34)&amp;",","")</f>
        <v>"words2",</v>
      </c>
      <c r="DB50" s="44" t="str">
        <f>IF(Q50&gt;2,CHAR(34)&amp;"words3"&amp;CHAR(34)&amp;",","")</f>
        <v/>
      </c>
      <c r="DC50" s="44" t="str">
        <f>IF(Q50=2,CHAR(34)&amp;"exact2"&amp;CHAR(34)&amp;",","")</f>
        <v>"exact2",</v>
      </c>
      <c r="DD50" s="44" t="str">
        <f>IF(LEN(CHAR(34)&amp;"lets"&amp;LEN(SUBSTITUTE(SUBSTITUTE(IFERROR(TRIM(SUBSTITUTE(SUBSTITUTE(SUBSTITUTE(IFERROR(TRIM(SUBSTITUTE(A50,MID(A50,FIND("(",A50),FIND(")",A50)-FIND("(",A50)+1),"")),A50),"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",""),"-",""))&amp;CHAR(34)&amp;",")=9,CHAR(34)&amp;"lets"&amp;LEN(SUBSTITUTE(SUBSTITUTE(IFERROR(TRIM(SUBSTITUTE(SUBSTITUTE(SUBSTITUTE(IFERROR(TRIM(SUBSTITUTE(A50,MID(A50,FIND("(",A50),FIND(")",A50)-FIND("(",A50)+1),"")),A50),"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",""),"-",""))&amp;CHAR(34)&amp;",",CHAR(34)&amp;"lets0"&amp;LEN(SUBSTITUTE(SUBSTITUTE(IFERROR(TRIM(SUBSTITUTE(SUBSTITUTE(SUBSTITUTE(IFERROR(TRIM(SUBSTITUTE(A50,MID(A50,FIND("(",A50),FIND(")",A50)-FIND("(",A50)+1),"")),A50),"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f>
        <v>"lets08",</v>
      </c>
      <c r="DE50" s="44" t="str">
        <f>IFERROR(CHAR(34)&amp;"start"&amp;LEFT(TRIM(SUBSTITUTE(SUBSTITUTE(TRIM(SUBSTITUTE(SUBSTITUTE(A50, MID(A50, FIND("[", A50), FIND("]", A50) - FIND("[", A50) + 1), ""), "  ", " ")), MID(TRIM(SUBSTITUTE(SUBSTITUTE(A50, MID(A50, FIND("[", A50), FIND("]", A50) - FIND("[", A50) + 1), ""), "  ", " ")), FIND("[", TRIM(SUBSTITUTE(SUBSTITUTE(A50, MID(A50, FIND("[", A50), FIND("]", A50) - FIND("[", A50) + 1), ""), "  ", " "))), FIND("]", TRIM(SUBSTITUTE(SUBSTITUTE(A50, MID(A50, FIND("[", A50), FIND("]", A50) - FIND("[", A50) + 1), ""), "  ", " "))) - FIND("[", TRIM(SUBSTITUTE(SUBSTITUTE(A50, MID(A50, FIND("[", A50), FIND("]", A50) - FIND("[", A50) + 1), ""), "  ", " "))) + 1), ""), "  ", " ")),1)&amp;CHAR(34)&amp;",",CHAR(34)&amp;"start"&amp;IFERROR(LEFT(SUBSTITUTE(A50,"["&amp;MID(A50,FIND("[",A50)+1,FIND("]",A50)-FIND("[",A50)-1)&amp;"] ",""),1),LEFT(A50,1))&amp;CHAR(34)&amp;",")</f>
        <v>"startS",</v>
      </c>
      <c r="DF50" s="44" t="str">
        <f>IFERROR(IF(SEARCH("tan",A50)&gt;0,CHAR(34)&amp;"withtn"&amp;CHAR(34)&amp;",",""),"")</f>
        <v/>
      </c>
      <c r="DG50" s="44" t="str">
        <f>IFERROR(IF(SEARCH("q",A50)&gt;0,CHAR(34)&amp;"with_q"&amp;CHAR(34)&amp;",",""),"")</f>
        <v/>
      </c>
      <c r="DH50" s="44" t="str">
        <f>IFERROR(IF(SEARCH("v",A50)&gt;0,CHAR(34)&amp;"with_v"&amp;CHAR(34)&amp;",",""),"")</f>
        <v/>
      </c>
      <c r="DI50" s="44" t="str">
        <f>IFERROR(IF(SEARCH("w",A50)&gt;0,CHAR(34)&amp;"with_w"&amp;CHAR(34)&amp;",",""),"")</f>
        <v/>
      </c>
      <c r="DJ50" s="44" t="str">
        <f>IFERROR(IF(SEARCH("y",A50)&gt;0,CHAR(34)&amp;"with_y"&amp;CHAR(34)&amp;",",""),"")</f>
        <v/>
      </c>
      <c r="DK50" s="44" t="str">
        <f>IFERROR(IF(SEARCH("z",A50)&gt;0,CHAR(34)&amp;"with_z"&amp;CHAR(34)&amp;",",""),"")</f>
        <v/>
      </c>
      <c r="DL50" s="44" t="str">
        <f>IF(CG50=2, CHAR(34) &amp; _xlfn.TEXTJOIN("", TRUE, _xlfn._xlws.SORT(HP50:HX50)) &amp; CHAR(34) &amp; ",", "")</f>
        <v/>
      </c>
      <c r="DM50" s="44" t="str" cm="1">
        <f t="array" ref="DM50">IF(CG50=3,CHAR(34) &amp; _xlfn.TEXTJOIN("", TRUE, RIGHT(HP50:HX50, 2)) &amp; CHAR(34) &amp; ",", "")</f>
        <v/>
      </c>
      <c r="DN50" s="44" t="str">
        <f>IF(AND(ISNUMBER(SEARCH("18", O50)), ISERROR(SEARCH("1918", O50)), ISERROR(SEARCH("2018", O50))), CHAR(34) &amp; "year18" &amp; CHAR(34) &amp; ",", "")</f>
        <v/>
      </c>
      <c r="DO50" s="44" t="str">
        <f>IF(AND(ISNUMBER(SEARCH("19", O50)), ISERROR(SEARCH("1819", O50)),  ISERROR(SEARCH("1219", O50)),ISERROR(SEARCH("1119", O50)),ISERROR(SEARCH("1190", O50)),ISERROR(SEARCH("2019", O50))), CHAR(34) &amp; "year19" &amp; CHAR(34) &amp; ",", "")</f>
        <v>"year19",</v>
      </c>
      <c r="DP50" s="5" t="str">
        <f>IF(AND(ISNUMBER(SEARCH("20", O50)), ISERROR(SEARCH("1920", O50))), CHAR(34)&amp;"year00"&amp;CHAR(34)&amp;",", "")</f>
        <v/>
      </c>
      <c r="DQ50" s="5" t="str">
        <f>IF(CC50="y",CHAR(34)&amp;"soviet"&amp;CHAR(34)&amp;",","")</f>
        <v/>
      </c>
      <c r="DR50" s="5" t="str">
        <f>IF(BY50="y",CHAR(34)&amp;"dgband"&amp;CHAR(34)&amp;",","")</f>
        <v/>
      </c>
      <c r="DS50" s="5" t="str">
        <f>IF(W50="y",IF(AND(V50="n",BY50&lt;&gt;"y"),CHAR(34)&amp;"allver"&amp;CHAR(34)&amp;",",""),"")</f>
        <v/>
      </c>
      <c r="DT50" s="5" t="str">
        <f>IF(V50="y",IF(AND(W50="n",BY50&lt;&gt;"y"),CHAR(34)&amp;"allhor"&amp;CHAR(34)&amp;",",""),"")</f>
        <v>"allhor",</v>
      </c>
      <c r="DU50" s="5" t="str">
        <f>IF(BY50="y",IF(AND(W50="n",V50="n"),CHAR(34)&amp;"alldia"&amp;CHAR(34)&amp;",",""),"")</f>
        <v/>
      </c>
      <c r="DV50" s="44" t="str">
        <f>IF(IA50&lt;&gt;"",(IF(IA50="y",CHAR(34)&amp;"largec"&amp;CHAR(34)&amp;",",CHAR(34)&amp;"smallc"&amp;CHAR(34)&amp;",")),"")</f>
        <v/>
      </c>
      <c r="DW50" s="44" t="str">
        <f>IF(CL50="y",CHAR(34)&amp;CL$1&amp;CHAR(34)&amp;",","")</f>
        <v/>
      </c>
      <c r="DX50" s="44" t="str">
        <f>IF(CM50="y",CHAR(34)&amp;CM$1&amp;CHAR(34)&amp;",","")</f>
        <v/>
      </c>
      <c r="DY50" s="44" t="str">
        <f>IF(CN50="y",CHAR(34)&amp;CN$1&amp;CHAR(34)&amp;",","")</f>
        <v/>
      </c>
      <c r="DZ50" s="44" t="str">
        <f>IF(CO50="y",CHAR(34)&amp;CO$1&amp;CHAR(34)&amp;",","")</f>
        <v>"4+Band",</v>
      </c>
      <c r="EA50" s="44" t="str">
        <f>IF(T50="y",CHAR(34)&amp;T$1&amp;CHAR(34)&amp;",","")</f>
        <v/>
      </c>
      <c r="EB50" s="44" t="str">
        <f>IF(U50="y",CHAR(34)&amp;U$1&amp;CHAR(34)&amp;",","")</f>
        <v/>
      </c>
      <c r="EC50" s="44" t="str">
        <f>IF(V50="y",CHAR(34)&amp;V$1&amp;CHAR(34)&amp;",","")</f>
        <v>"Horizo",</v>
      </c>
      <c r="ED50" s="44" t="str">
        <f>IF(W50="y",CHAR(34)&amp;W$1&amp;CHAR(34)&amp;",","")</f>
        <v/>
      </c>
      <c r="EE50" s="44" t="str">
        <f>IF(X50="y",CHAR(34)&amp;X$1&amp;CHAR(34)&amp;",","")</f>
        <v>"Circle",</v>
      </c>
      <c r="EF50" s="44" t="str">
        <f>IF(AND(Y50&lt;&gt;"n",Y50&lt;&gt;""),CHAR(34)&amp;Y$1&amp;CHAR(34)&amp;",","")</f>
        <v/>
      </c>
      <c r="EG50" s="44" t="str">
        <f>IF(Z50="y",CHAR(34)&amp;Z$1&amp;CHAR(34)&amp;",","")</f>
        <v/>
      </c>
      <c r="EH50" s="44" t="str">
        <f>IF(AA50="y",CHAR(34)&amp;AA$1&amp;CHAR(34)&amp;",","")</f>
        <v/>
      </c>
      <c r="EI50" s="44" t="str">
        <f>IF(AB50="y",CHAR(34)&amp;AB$1&amp;CHAR(34)&amp;",","")</f>
        <v/>
      </c>
      <c r="EJ50" s="44" t="str">
        <f>IF(AC50="y",CHAR(34)&amp;AC$1&amp;CHAR(34)&amp;",","")</f>
        <v/>
      </c>
      <c r="EK50" s="44" t="str">
        <f>IF(AD50="y",CHAR(34)&amp;AD$1&amp;CHAR(34)&amp;",","")</f>
        <v/>
      </c>
      <c r="EL50" s="44" t="str">
        <f>IF(AE50="y",CHAR(34)&amp;AE$1&amp;CHAR(34)&amp;",","")</f>
        <v/>
      </c>
      <c r="EM50" s="44" t="str">
        <f>IF(AF50="y",CHAR(34)&amp;AF$1&amp;CHAR(34)&amp;",","")</f>
        <v/>
      </c>
      <c r="EN50" s="44" t="str">
        <f>IF(AG50="y",CHAR(34)&amp;AG$1&amp;CHAR(34)&amp;",","")</f>
        <v/>
      </c>
      <c r="EO50" s="44" t="str">
        <f>IF(AH50="y",CHAR(34)&amp;AH$1&amp;CHAR(34)&amp;",","")</f>
        <v/>
      </c>
      <c r="EP50" s="44" t="str">
        <f>IF(AI50="y",CHAR(34)&amp;AI$1&amp;CHAR(34)&amp;",","")</f>
        <v>"Canton",</v>
      </c>
      <c r="EQ50" s="44" t="str">
        <f>IF(AJ50="y",CHAR(34)&amp;AJ$1&amp;CHAR(34)&amp;",","")</f>
        <v/>
      </c>
      <c r="ER50" s="44" t="str">
        <f>IF(AK50="y",CHAR(34)&amp;AK$1&amp;CHAR(34)&amp;",","")</f>
        <v/>
      </c>
      <c r="ES50" s="44" t="str">
        <f>IF(AL50="y",CHAR(34)&amp;AL$1&amp;CHAR(34)&amp;",","")</f>
        <v/>
      </c>
      <c r="ET50" s="44" t="str">
        <f>IF(AM50="y",CHAR(34)&amp;AM$1&amp;CHAR(34)&amp;",","")</f>
        <v>"Geogrh",</v>
      </c>
      <c r="EU50" s="44" t="str">
        <f>IF(AN50="y",CHAR(34)&amp;AN$1&amp;CHAR(34)&amp;",","")</f>
        <v/>
      </c>
      <c r="EV50" s="44" t="str">
        <f>IF(AO50="y",CHAR(34)&amp;AO$1&amp;CHAR(34)&amp;",","")</f>
        <v/>
      </c>
      <c r="EW50" s="44" t="str">
        <f>IF(AP50="y",CHAR(34)&amp;AP$1&amp;CHAR(34)&amp;",","")</f>
        <v/>
      </c>
      <c r="EX50" s="44" t="str">
        <f>IF(AQ50="y",CHAR(34)&amp;AQ$1&amp;CHAR(34)&amp;",","")</f>
        <v/>
      </c>
      <c r="EY50" s="44" t="str">
        <f>IF(AR50="y",CHAR(34)&amp;AR$1&amp;CHAR(34)&amp;",","")</f>
        <v/>
      </c>
      <c r="EZ50" s="44" t="str">
        <f>IF(AS50="y",CHAR(34)&amp;AS$1&amp;CHAR(34)&amp;",","")</f>
        <v/>
      </c>
      <c r="FA50" s="44" t="str">
        <f>IF(AT50&gt;0,CHAR(34)&amp;"sta"&amp;AZ50&amp;CHAR(34)&amp;",","")</f>
        <v>"staYEL",</v>
      </c>
      <c r="FB50" s="44" t="str">
        <f>IF(AND(AT50&gt;0,BA50&lt;&gt;""),CHAR(34)&amp;"sta"&amp;BA50&amp;CHAR(34)&amp;",","")</f>
        <v/>
      </c>
      <c r="FC50" s="44" t="str">
        <f>IF(AND(AT50&gt;0,BB50&lt;&gt;""),CHAR(34)&amp;"sta"&amp;BB50&amp;CHAR(34)&amp;",","")</f>
        <v/>
      </c>
      <c r="FD50" s="44" t="str">
        <f>IF(BV50="n",CHAR(34)&amp;"tcWHYE"&amp;CHAR(34)&amp;",",IF(BV50="y",CHAR(34)&amp;FD$1&amp;CHAR(34)&amp;",",""))</f>
        <v/>
      </c>
      <c r="FE50" s="44" t="str">
        <f>IF(COUNTIF(BL50:BT50,"BLU")=0,CHAR(34)&amp;"NO_BLU"&amp;CHAR(34)&amp;",", "")</f>
        <v/>
      </c>
      <c r="FF50" s="44" t="str">
        <f>IF(COUNTIF(BL50:BT50,"WHI")=0,CHAR(34)&amp;"NO_WHI"&amp;CHAR(34)&amp;",", "")</f>
        <v/>
      </c>
      <c r="FG50" s="44" t="str">
        <f>IF(COUNTIF(BL50:BT50,"RED")=0,CHAR(34)&amp;"NO_RED"&amp;CHAR(34)&amp;",", "")</f>
        <v/>
      </c>
      <c r="FH50" s="44" t="str">
        <f>IF(COUNTIF(BL50:BS50,"GRE")=0,CHAR(34)&amp;"NO_GRE"&amp;CHAR(34)&amp;",", "")</f>
        <v>"NO_GRE",</v>
      </c>
      <c r="FI50" s="44" t="str">
        <f>IF(COUNTIF(BL50:BT50,"YEL")=0,CHAR(34)&amp;"NO_YEL"&amp;CHAR(34)&amp;",", "")</f>
        <v/>
      </c>
      <c r="FJ50" s="44" t="str">
        <f>IF(COUNTIF(BL50:BT50,"BLA")=0,CHAR(34)&amp;"NO_BLA"&amp;CHAR(34)&amp;",", "")</f>
        <v/>
      </c>
      <c r="FK50" s="44" t="str">
        <f>IF(AND(FH50&lt;&gt;"",FF50&lt;&gt;""),CHAR(34)&amp;"WHGRNO"&amp;CHAR(34)&amp;",","")</f>
        <v/>
      </c>
      <c r="FL50" s="44" t="str">
        <f>IF(AND(FI50&lt;&gt;"",FF50&lt;&gt;""),CHAR(34)&amp;"WHYENO"&amp;CHAR(34)&amp;",","")</f>
        <v/>
      </c>
      <c r="FM50" s="44" t="str">
        <f>IF(AND(FJ50&lt;&gt;"",FF50&lt;&gt;""),CHAR(34)&amp;"BAWHNO"&amp;CHAR(34)&amp;",","")</f>
        <v/>
      </c>
      <c r="FN50" s="44" t="str">
        <f>IF(AND(FE50&lt;&gt;"",FF50&lt;&gt;""),CHAR(34)&amp;"BLWHNO"&amp;CHAR(34)&amp;",","")</f>
        <v/>
      </c>
      <c r="FO50" s="44" t="str">
        <f>IF(AND(FE50&lt;&gt;"",FG50&lt;&gt;""),CHAR(34)&amp;"BLRENO"&amp;CHAR(34)&amp;",","")</f>
        <v/>
      </c>
      <c r="FP50" s="44" t="str">
        <f>IF(AND(FF50&lt;&gt;"",FF50&lt;&gt;""),CHAR(34)&amp;"WHRENO"&amp;CHAR(34)&amp;",","")</f>
        <v/>
      </c>
      <c r="FQ50" s="44" t="str">
        <f>IF(LEN(BF50)=3,CHAR(34)&amp;"001"&amp;BF50&amp;CHAR(34)&amp;",","")</f>
        <v>"001BLA",</v>
      </c>
      <c r="FR50" s="44" t="str">
        <f>IF(LEN(BG50)=3,CHAR(34)&amp;"002"&amp;BG50&amp;CHAR(34)&amp;",","")</f>
        <v>"002BLA",</v>
      </c>
      <c r="FS50" s="44" t="str">
        <f>IF(LEN(BH50)=3,CHAR(34)&amp;"003"&amp;BH50&amp;CHAR(34)&amp;",","")</f>
        <v>"003BLA",</v>
      </c>
      <c r="FT50" s="44" t="str">
        <f>CHAR(34)&amp;"myr"&amp;BD50&amp;CHAR(34)&amp;","</f>
        <v>"myrBLA",</v>
      </c>
      <c r="FU50" s="44" t="str">
        <f>IF(AY50="y",CHAR(34)&amp;"island"&amp;CHAR(34)&amp;",","")</f>
        <v/>
      </c>
      <c r="FV50" s="44" t="str">
        <f>IF(BZ50="y",CHAR(34)&amp;"landlo"&amp;CHAR(34)&amp;",","")</f>
        <v/>
      </c>
      <c r="FW50" s="44" t="str">
        <f>IF(CA50="y",CHAR(34)&amp;"eunion"&amp;CHAR(34)&amp;",","")</f>
        <v/>
      </c>
      <c r="FX50" s="44" t="str">
        <f>SUBSTITUTE(IFERROR(SEARCH("[",A50),IFERROR(IF(AND(CA50&lt;&gt;"y",SEARCH("Europe",R50)&gt;0),CHAR(34)&amp;"noeuni"&amp;CHAR(34)&amp;",",""),"")),"1","")</f>
        <v/>
      </c>
      <c r="FY50" s="44" t="str">
        <f>IFERROR(IF(SEARCH("Arabic",CB50)&gt;0,CHAR(34)&amp;"arabic"&amp;CHAR(34)&amp;",",""),"")</f>
        <v/>
      </c>
      <c r="FZ50" s="44" t="str">
        <f>IFERROR(IF(SEARCH("English",CB50)&gt;0,CHAR(34)&amp;"englis"&amp;CHAR(34)&amp;",",""),"")</f>
        <v/>
      </c>
      <c r="GA50" s="44" t="str">
        <f>IFERROR(IF(SEARCH("French",CB50)&gt;0,CHAR(34)&amp;"french"&amp;CHAR(34)&amp;",",""),"")</f>
        <v/>
      </c>
      <c r="GB50" s="44" t="str">
        <f>IFERROR(IF(SEARCH("Spanish",CB50)&gt;0,CHAR(34)&amp;"spanis"&amp;CHAR(34)&amp;",",""),"")</f>
        <v/>
      </c>
      <c r="GC50" s="44" t="str">
        <f>IFERROR(IF(SEARCH("Portuguese",CB50)&gt;0,CHAR(34)&amp;"portug"&amp;CHAR(34)&amp;",",""),"")</f>
        <v/>
      </c>
      <c r="GD50" s="44" t="str">
        <f>IFERROR(IF(SEARCH("German",CB50)&gt;0,CHAR(34)&amp;"german"&amp;CHAR(34)&amp;",",""),"")</f>
        <v/>
      </c>
      <c r="GE50" s="44" t="str">
        <f>IFERROR(IF(SEARCH("Dutch",CB50)&gt;0,CHAR(34)&amp;"dutchs"&amp;CHAR(34)&amp;",",""),"")</f>
        <v/>
      </c>
      <c r="GF50" s="44" t="str">
        <f>IFERROR(IF(SEARCH("Historical",AU50)&gt;0,CHAR(34)&amp;"histor"&amp;CHAR(34)&amp;",",""),"")</f>
        <v/>
      </c>
      <c r="GG50" s="44" t="str">
        <f>IF(BU50="y",CHAR(34)&amp;"unjack"&amp;CHAR(34)&amp;",","")</f>
        <v/>
      </c>
      <c r="GH50" s="44" t="str">
        <f>IF(CD50=1,CHAR(34)&amp;"southc"&amp;CHAR(34)&amp;",","")</f>
        <v/>
      </c>
      <c r="GI50" s="44" t="str">
        <f>IF(CE50=1,CHAR(34)&amp;"hasmap"&amp;CHAR(34)&amp;",","")</f>
        <v>"hasmap",</v>
      </c>
      <c r="GJ50" s="44" t="str">
        <f>IF(CP50="y",CHAR(34)&amp;CP$1&amp;CHAR(34)&amp;",","")</f>
        <v/>
      </c>
      <c r="GK50" s="44" t="str">
        <f>IF(GJ50="",CHAR(34)&amp;"HasSta"&amp;CHAR(34)&amp;",","")</f>
        <v>"HasSta",</v>
      </c>
      <c r="GL50" s="44" t="str">
        <f>IF(CQ50="y",CHAR(34)&amp;CQ$1&amp;CHAR(34)&amp;",","")</f>
        <v/>
      </c>
      <c r="GM50" s="44" t="str">
        <f>IF(CR50="y",CHAR(34)&amp;CR$1&amp;CHAR(34)&amp;",","")</f>
        <v/>
      </c>
      <c r="GN50" s="44" t="str">
        <f>IF(CS50="y",CHAR(34)&amp;CS$1&amp;CHAR(34)&amp;",","")</f>
        <v>"3+Star",</v>
      </c>
      <c r="GP50" s="44" t="str">
        <f>CHAR(34)&amp;AU50&amp;CHAR(34)</f>
        <v>"State"</v>
      </c>
      <c r="GS50" s="44" t="str">
        <f>SUBSTITUTE("["&amp;_xlfn.CONCAT(CW50:GN50)&amp;"]",",]","]")</f>
        <v>["5+Colo","words2","exact2","lets08","startS","year19","allhor","4+Band","Horizo","Circle","Canton","Geogrh","staYEL","NO_GRE","001BLA","002BLA","003BLA","myrBLA","hasmap","HasSta","3+Star"]</v>
      </c>
      <c r="GT50" s="44" t="str">
        <f>IF(BL50&lt;&gt;"",CHAR(34)&amp;"cl_"&amp;BL50&amp;CHAR(34)&amp;",","")</f>
        <v>"cl_BLA",</v>
      </c>
      <c r="GU50" s="44" t="str">
        <f>IF(BM50&lt;&gt;"",CHAR(34)&amp;"cl_"&amp;BM50&amp;CHAR(34)&amp;",","")</f>
        <v>"cl_WHI",</v>
      </c>
      <c r="GV50" s="44" t="str">
        <f>IF(BN50&lt;&gt;"",CHAR(34)&amp;"cl_"&amp;BN50&amp;CHAR(34)&amp;",","")</f>
        <v>"cl_RED",</v>
      </c>
      <c r="GW50" s="44" t="str">
        <f>IF(BO50&lt;&gt;"",CHAR(34)&amp;"cl_"&amp;BO50&amp;CHAR(34)&amp;",","")</f>
        <v>"cl_BLU",</v>
      </c>
      <c r="GX50" s="44" t="str">
        <f>IF(BP50&lt;&gt;"",CHAR(34)&amp;"cl_"&amp;BP50&amp;CHAR(34)&amp;",","")</f>
        <v>"cl_YEL",</v>
      </c>
      <c r="GY50" s="44" t="str">
        <f>IF(BQ50&lt;&gt;"",CHAR(34)&amp;"cl_"&amp;BQ50&amp;CHAR(34)&amp;",","")</f>
        <v/>
      </c>
      <c r="GZ50" s="44" t="str">
        <f>IF(BR50&lt;&gt;"",CHAR(34)&amp;"cl_"&amp;BR50&amp;CHAR(34)&amp;",","")</f>
        <v/>
      </c>
      <c r="HA50" s="44" t="str">
        <f>IF(BS50&lt;&gt;"",CHAR(34)&amp;"cl_"&amp;BS50&amp;CHAR(34)&amp;",","")</f>
        <v/>
      </c>
      <c r="HB50" s="44" t="str">
        <f>IF(BT50&lt;&gt;"",CHAR(34)&amp;"cl_"&amp;BT50&amp;CHAR(34)&amp;",","")</f>
        <v/>
      </c>
      <c r="HC50" s="44" t="str">
        <f>SUBSTITUTE("["&amp;_xlfn.CONCAT(GT50:HB50)&amp;"]",",]","]")</f>
        <v>["cl_BLA","cl_WHI","cl_RED","cl_BLU","cl_YEL"]</v>
      </c>
      <c r="HE50" s="64"/>
      <c r="HF50" s="65" t="str">
        <f>"{couname:"&amp;CT50&amp;(IF(HK50&lt;&gt;"",",subtype:"&amp;CHAR(34)&amp;HK50&amp;CHAR(34),""))&amp;",year:"&amp;HJ50&amp;",region:"&amp;CU50&amp;",Colors:"&amp;HC50&amp;",Items:"&amp;GS50&amp;",Flag:"&amp;CV50&amp;",HDFlag:"&amp;CHAR(34)&amp;E50&amp;CHAR(34)&amp;",type:"&amp;GP50&amp;", describe: "&amp;HH50&amp;", isnew:"&amp;CHAR(34)&amp;F50&amp;CHAR(34)&amp;", links: "&amp;HL50&amp;"},"</f>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links: "https://en.wikipedia.org/wiki/Flag_of_São_Paulo_(state)"},</v>
      </c>
      <c r="HG50" s="66" t="str">
        <f>"{couname:"&amp;CT50&amp;(IF(HK50&lt;&gt;"",",subtype:"&amp;CHAR(34)&amp;HK50&amp;CHAR(34),""))&amp;",year:"&amp;HJ50&amp;",region:"&amp;CU50&amp;",Colors:"&amp;HC50&amp;",Items:"&amp;GS50&amp;",Flag:"&amp;CV50&amp;",HDFlag:"&amp;CHAR(34)&amp;E50&amp;CHAR(34)&amp;",type:"&amp;GP50&amp;", describe: "&amp;HI50&amp;", links: "&amp;HL50&amp;"},"</f>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links: "https://en.wikipedia.org/wiki/Flag_of_São_Paulo_(state)"},</v>
      </c>
      <c r="HH50" s="44" t="str">
        <f>IF(P50&lt;&gt;"",CHAR(34)&amp;"\n"&amp;P50&amp;CHAR(34),CHAR(34)&amp;CHAR(34))</f>
        <v>"\nThe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v>
      </c>
      <c r="HI50" s="44" t="str">
        <f>IF(J50=0,CHAR(34)&amp;CHAR(34),HH50)</f>
        <v>"\nThe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v>
      </c>
      <c r="HJ50" s="44" t="str">
        <f>CHAR(34)&amp;O50&amp;CHAR(34)</f>
        <v>"1946 "</v>
      </c>
      <c r="HL50" s="44" t="str">
        <f>CHAR(34)&amp;I50&amp;CHAR(34)</f>
        <v>"https://en.wikipedia.org/wiki/Flag_of_São_Paulo_(state)"</v>
      </c>
      <c r="HM50" s="65" t="str">
        <f>"{"&amp;CHAR(34)&amp;"couname"&amp;CHAR(34)&amp;":"&amp;CT50&amp;(IF(H50&lt;&gt;"",","&amp;CHAR(34)&amp;"subtype"&amp;CHAR(34)&amp;":"&amp;CHAR(34)&amp;H50&amp;CHAR(34),""))&amp;","&amp;CHAR(34)&amp;"year"&amp;CHAR(34)&amp;":"&amp;HJ50&amp;","&amp;CHAR(34)&amp;"region"&amp;CHAR(34)&amp;":"&amp;CU50&amp;","&amp;CHAR(34)&amp;"Colors"&amp;CHAR(34)&amp;":"&amp;HC50&amp;","&amp;CHAR(34)&amp;"Items"&amp;CHAR(34)&amp;":"&amp;GS50&amp;","&amp;CHAR(34)&amp;"Flag"&amp;CHAR(34)&amp;":"&amp;CV50&amp;","&amp;CHAR(34)&amp;"HDFlag"&amp;CHAR(34)&amp;":"&amp;CHAR(34)&amp;E50&amp;CHAR(34)&amp;","&amp;CHAR(34)&amp;"type"&amp;CHAR(34)&amp;":"&amp;GP50&amp;", "&amp;CHAR(34)&amp;"describe"&amp;CHAR(34)&amp;": "&amp;HH50&amp;", "&amp;CHAR(34)&amp;"isnew"&amp;CHAR(34)&amp;": "&amp;CHAR(34)&amp;F50&amp;CHAR(34)&amp;", "&amp;CHAR(34)&amp;"links"&amp;CHAR(34)&amp;": "&amp;HL50&amp;"},"</f>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 "links": "https://en.wikipedia.org/wiki/Flag_of_São_Paulo_(state)"},</v>
      </c>
      <c r="HN50" s="67" t="str">
        <f>"{"&amp;CHAR(34)&amp;"couname"&amp;CHAR(34)&amp;":"&amp;CT50&amp;(IF(H50&lt;&gt;"",","&amp;CHAR(34)&amp;"subtype"&amp;CHAR(34)&amp;":"&amp;CHAR(34)&amp;H50&amp;CHAR(34),""))&amp;","&amp;CHAR(34)&amp;"year"&amp;CHAR(34)&amp;":"&amp;HJ50&amp;","&amp;CHAR(34)&amp;"region"&amp;CHAR(34)&amp;":"&amp;CU50&amp;","&amp;CHAR(34)&amp;"Colors"&amp;CHAR(34)&amp;":"&amp;HC50&amp;","&amp;CHAR(34)&amp;"Items"&amp;CHAR(34)&amp;":"&amp;GS50&amp;","&amp;CHAR(34)&amp;"Flag"&amp;CHAR(34)&amp;":"&amp;CV50&amp;","&amp;CHAR(34)&amp;"HDFlag"&amp;CHAR(34)&amp;":"&amp;CHAR(34)&amp;E50&amp;CHAR(34)&amp;","&amp;CHAR(34)&amp;"type"&amp;CHAR(34)&amp;":"&amp;GP50&amp;", "&amp;CHAR(34)&amp;"describe"&amp;CHAR(34)&amp;": "&amp;HI50&amp;", "&amp;CHAR(34)&amp;"isnew"&amp;CHAR(34)&amp;": "&amp;CHAR(34)&amp;F50&amp;CHAR(34)&amp;", "&amp;CHAR(34)&amp;"links"&amp;CHAR(34)&amp;": "&amp;HL50&amp;"},"</f>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 "links": "https://en.wikipedia.org/wiki/Flag_of_São_Paulo_(state)"},</v>
      </c>
      <c r="HO50" s="71"/>
      <c r="HP50" s="44" t="str" cm="1">
        <f t="array" ref="HP50">IF(_xlfn.TEXTJOIN(", ", TRUE, IF(ISNUMBER(SEARCH("BLA", BL50:BT50)), COLUMN(BL50:BT50) - COLUMN(BL50) + 1, ""))&lt;&gt;"","BLA","")</f>
        <v>BLA</v>
      </c>
      <c r="HQ50" s="44" t="str" cm="1">
        <f t="array" ref="HQ50">IF(_xlfn.TEXTJOIN(", ", TRUE, IF(ISNUMBER(SEARCH("BLU", BL50:BT50)), COLUMN(BL50:BT50) - COLUMN(BL50) + 1, ""))&lt;&gt;"","BLU","")</f>
        <v>BLU</v>
      </c>
      <c r="HR50" s="44" t="str" cm="1">
        <f t="array" ref="HR50">IF(_xlfn.TEXTJOIN(", ", TRUE, IF(ISNUMBER(SEARCH("GRE", BL50:BT50)), COLUMN(BL50:BT50) - COLUMN(BL50) + 1, ""))&lt;&gt;"","GRE","")</f>
        <v/>
      </c>
      <c r="HS50" s="44" t="str" cm="1">
        <f t="array" ref="HS50">IF(_xlfn.TEXTJOIN(", ", TRUE, IF(ISNUMBER(SEARCH("RED", BL50:BT50)), COLUMN(BL50:BT50) - COLUMN(BL50) + 1, ""))&lt;&gt;"","RED","")</f>
        <v>RED</v>
      </c>
      <c r="HT50" s="44" t="str" cm="1">
        <f t="array" ref="HT50">IF(_xlfn.TEXTJOIN(", ", TRUE, IF(ISNUMBER(SEARCH("YEL", BL50:BT50)), COLUMN(BL50:BT50) - COLUMN(BL50) + 1, ""))&lt;&gt;"","YEL","")</f>
        <v>YEL</v>
      </c>
      <c r="HU50" s="44" t="str" cm="1">
        <f t="array" ref="HU50">IF(_xlfn.TEXTJOIN(", ", TRUE, IF(ISNUMBER(SEARCH("ORA", BL50:BT50)), COLUMN(BL50:BT50) - COLUMN(BL50) + 1, ""))&lt;&gt;"","ORA","")</f>
        <v/>
      </c>
      <c r="HV50" s="44" t="str" cm="1">
        <f t="array" ref="HV50">IF(_xlfn.TEXTJOIN(", ", TRUE, IF(ISNUMBER(SEARCH("BRO", BL50:BT50)), COLUMN(BL50:BT50) - COLUMN(BL50) + 1, ""))&lt;&gt;"","BRO","")</f>
        <v/>
      </c>
      <c r="HW50" s="44" t="str" cm="1">
        <f t="array" ref="HW50">IF(_xlfn.TEXTJOIN(", ", TRUE, IF(ISNUMBER(SEARCH("PUR", BL50:BT50)), COLUMN(BL50:BT50) - COLUMN(BL50) + 1, ""))&lt;&gt;"","PUR","")</f>
        <v/>
      </c>
      <c r="HX50" s="44" t="str" cm="1">
        <f t="array" ref="HX50">IF(_xlfn.TEXTJOIN(", ", TRUE, IF(ISNUMBER(SEARCH("WHI", BL50:BT50)), COLUMN(BL50:BT50) - COLUMN(BL50) + 1, ""))&lt;&gt;"","WHI","")</f>
        <v>WHI</v>
      </c>
      <c r="HY50" s="72"/>
      <c r="HZ50" s="72"/>
      <c r="IA50" s="5"/>
      <c r="IB50" s="5"/>
      <c r="IC50" s="68"/>
      <c r="ID50" s="68"/>
      <c r="IE50" s="68"/>
      <c r="IF50" s="68"/>
      <c r="IG50" s="68"/>
      <c r="IH50" s="68"/>
      <c r="II50" s="68"/>
      <c r="IJ50" s="68"/>
      <c r="IK50" s="68"/>
      <c r="IL50" s="44">
        <f>SUM(IC50:IK50)</f>
        <v>0</v>
      </c>
      <c r="IM50" s="42">
        <f>COUNTIF(IC50:IK50,"&gt;0")-CG50</f>
        <v>-5</v>
      </c>
      <c r="IN50" s="69" t="str">
        <f>"http://mkweb.bcgsc.ca/color-summarizer/?url="&amp;D50&amp;"&amp;precision=low&amp;num_clusters="&amp;CG50&amp;"&amp;text=1"</f>
        <v>http://mkweb.bcgsc.ca/color-summarizer/?url=https://upload.wikimedia.org/wikipedia/commons/thumb/2/2b/Bandeira_do_estado_de_S%C3%A3o_Paulo.svg/640px-Bandeira_do_estado_de_S%C3%A3o_Paulo.svg.png&amp;precision=low&amp;num_clusters=5&amp;text=1</v>
      </c>
      <c r="IO50" s="44" t="str">
        <f>IF(HP50&lt;&gt;"",CHAR(34)&amp;"black"&amp;CHAR(34),"")</f>
        <v>"black"</v>
      </c>
      <c r="IP50" s="44" t="str">
        <f>IF(HQ50&lt;&gt;"",CHAR(34)&amp;"blue"&amp;CHAR(34),"")</f>
        <v>"blue"</v>
      </c>
      <c r="IQ50" s="44" t="str">
        <f>IF(HR50&lt;&gt;"",CHAR(34)&amp;"green"&amp;CHAR(34),"")</f>
        <v/>
      </c>
      <c r="IR50" s="44" t="str">
        <f>IF(HS50&lt;&gt;"",CHAR(34)&amp;"red"&amp;CHAR(34),"")</f>
        <v>"red"</v>
      </c>
      <c r="IS50" s="44" t="str">
        <f>IF(HT50&lt;&gt;"",CHAR(34)&amp;"yellow"&amp;CHAR(34),"")</f>
        <v>"yellow"</v>
      </c>
      <c r="IT50" s="44" t="str">
        <f>IF(HU50&lt;&gt;"",CHAR(34)&amp;"orange"&amp;CHAR(34),"")</f>
        <v/>
      </c>
      <c r="IU50" s="44" t="str">
        <f>IF(HV50&lt;&gt;"",CHAR(34)&amp;"brown"&amp;CHAR(34),"")</f>
        <v/>
      </c>
      <c r="IV50" s="44" t="str">
        <f>IF(HW50&lt;&gt;"",CHAR(34)&amp;"purple"&amp;CHAR(34),"")</f>
        <v/>
      </c>
      <c r="IW50" s="44" t="str">
        <f>IF(HX50&lt;&gt;"",CHAR(34)&amp;"white"&amp;CHAR(34),"")</f>
        <v>"white"</v>
      </c>
      <c r="IX50" s="44" t="str">
        <f>"{"&amp;CHAR(34)&amp;"url"&amp;CHAR(34)&amp;":"&amp;CHAR(34)&amp;IN50&amp;CHAR(34)&amp;","&amp;CHAR(34)&amp;"name"&amp;CHAR(34)&amp;":"&amp;CHAR(34)&amp;A50&amp;CHAR(34)&amp;"},"</f>
        <v>{"url":"http://mkweb.bcgsc.ca/color-summarizer/?url=https://upload.wikimedia.org/wikipedia/commons/thumb/2/2b/Bandeira_do_estado_de_S%C3%A3o_Paulo.svg/640px-Bandeira_do_estado_de_S%C3%A3o_Paulo.svg.png&amp;precision=low&amp;num_clusters=5&amp;text=1","name":"[BRA] Sao Paulo"},</v>
      </c>
      <c r="IY50" s="44">
        <v>351</v>
      </c>
    </row>
    <row r="51" spans="1:259" s="44" customFormat="1" ht="38.4" customHeight="1" thickBot="1" x14ac:dyDescent="0.35">
      <c r="A51" s="38" t="s">
        <v>672</v>
      </c>
      <c r="B51" s="83"/>
      <c r="C51" s="39"/>
      <c r="D51" s="70" t="s">
        <v>673</v>
      </c>
      <c r="E51" s="40" t="s">
        <v>674</v>
      </c>
      <c r="F51" s="41" t="s">
        <v>163</v>
      </c>
      <c r="G51" s="42">
        <f>COUNTIF($A$1:$A$8405,A51)</f>
        <v>1</v>
      </c>
      <c r="H51" s="43" t="s">
        <v>443</v>
      </c>
      <c r="I51" s="59" t="s">
        <v>675</v>
      </c>
      <c r="J51" s="44" t="str">
        <f>""</f>
        <v/>
      </c>
      <c r="K51" s="45"/>
      <c r="L51" s="46"/>
      <c r="M51" s="46"/>
      <c r="N51" s="47"/>
      <c r="O51" s="74">
        <v>1967</v>
      </c>
      <c r="P51" s="48" t="s">
        <v>676</v>
      </c>
      <c r="Q51" s="73">
        <v>3</v>
      </c>
      <c r="R51" s="49" t="s">
        <v>177</v>
      </c>
      <c r="S51" s="50">
        <v>2</v>
      </c>
      <c r="T51" s="51" t="s">
        <v>164</v>
      </c>
      <c r="U51" s="52" t="s">
        <v>165</v>
      </c>
      <c r="V51" s="52" t="s">
        <v>165</v>
      </c>
      <c r="W51" s="52" t="s">
        <v>165</v>
      </c>
      <c r="X51" s="52" t="s">
        <v>165</v>
      </c>
      <c r="Y51" s="52" t="s">
        <v>164</v>
      </c>
      <c r="Z51" s="52" t="s">
        <v>165</v>
      </c>
      <c r="AA51" s="52" t="s">
        <v>165</v>
      </c>
      <c r="AB51" s="52" t="s">
        <v>165</v>
      </c>
      <c r="AC51" s="52" t="s">
        <v>165</v>
      </c>
      <c r="AD51" s="52" t="s">
        <v>164</v>
      </c>
      <c r="AE51" s="52" t="s">
        <v>164</v>
      </c>
      <c r="AF51" s="53" t="s">
        <v>164</v>
      </c>
      <c r="AG51" s="53" t="s">
        <v>165</v>
      </c>
      <c r="AH51" s="53" t="s">
        <v>164</v>
      </c>
      <c r="AI51" s="53" t="s">
        <v>164</v>
      </c>
      <c r="AJ51" s="53" t="s">
        <v>165</v>
      </c>
      <c r="AK51" s="53" t="s">
        <v>164</v>
      </c>
      <c r="AL51" s="53" t="s">
        <v>164</v>
      </c>
      <c r="AM51" s="53" t="s">
        <v>164</v>
      </c>
      <c r="AN51" s="53" t="s">
        <v>165</v>
      </c>
      <c r="AO51" s="53" t="s">
        <v>165</v>
      </c>
      <c r="AP51" s="53" t="s">
        <v>164</v>
      </c>
      <c r="AQ51" s="53" t="s">
        <v>165</v>
      </c>
      <c r="AR51" s="53" t="s">
        <v>164</v>
      </c>
      <c r="AS51" s="53" t="s">
        <v>164</v>
      </c>
      <c r="AT51" s="54">
        <v>0</v>
      </c>
      <c r="AU51" s="53" t="s">
        <v>666</v>
      </c>
      <c r="AV51" s="53" t="str">
        <f>IF(LEFT(A51,1)="[",LEFT(A51,5)&amp;AU51&amp;A51,"")</f>
        <v>[BRA]City, State Capital[BRA] Sao Paulo (City)</v>
      </c>
      <c r="AW51" s="53" t="str">
        <f>C51&amp;A51</f>
        <v>[BRA] Sao Paulo (City)</v>
      </c>
      <c r="AX51" s="55"/>
      <c r="AY51" s="55"/>
      <c r="AZ51" s="56" t="s">
        <v>234</v>
      </c>
      <c r="BA51" s="56" t="s">
        <v>234</v>
      </c>
      <c r="BB51" s="56"/>
      <c r="BC51" s="57"/>
      <c r="BD51" s="58" t="s">
        <v>159</v>
      </c>
      <c r="BE51" s="59"/>
      <c r="BF51" s="58" t="s">
        <v>154</v>
      </c>
      <c r="BG51" s="58" t="s">
        <v>234</v>
      </c>
      <c r="BH51" s="58" t="s">
        <v>154</v>
      </c>
      <c r="BI51" s="58"/>
      <c r="BJ51" s="58"/>
      <c r="BK51" s="59"/>
      <c r="BL51" s="58" t="s">
        <v>151</v>
      </c>
      <c r="BM51" s="58" t="s">
        <v>234</v>
      </c>
      <c r="BN51" s="58" t="s">
        <v>153</v>
      </c>
      <c r="BO51" s="58" t="s">
        <v>154</v>
      </c>
      <c r="BP51" s="58" t="s">
        <v>155</v>
      </c>
      <c r="BQ51" s="58" t="s">
        <v>234</v>
      </c>
      <c r="BR51" s="58" t="s">
        <v>234</v>
      </c>
      <c r="BS51" s="58" t="s">
        <v>234</v>
      </c>
      <c r="BT51" s="58" t="s">
        <v>159</v>
      </c>
      <c r="BU51" s="60"/>
      <c r="BV51" s="61"/>
      <c r="BW51" s="61">
        <v>0</v>
      </c>
      <c r="BX51" s="59"/>
      <c r="CB51" s="5"/>
      <c r="CC51" s="5"/>
      <c r="CD51" s="62">
        <v>0</v>
      </c>
      <c r="CE51" s="62">
        <v>0</v>
      </c>
      <c r="CF51" s="62" t="e">
        <f>COUNTIF([1]Sheet7!$B$2:'[1]Sheet7'!$B$100,Main!#REF!)</f>
        <v>#REF!</v>
      </c>
      <c r="CG51" s="75" cm="1">
        <f t="array" ref="CG51">SUMPRODUCT(--(LEN(TRIM(BL51:BT51))&gt;0))</f>
        <v>5</v>
      </c>
      <c r="CH51" s="53" t="str">
        <f>IF(CG51=2,"y","n")</f>
        <v>n</v>
      </c>
      <c r="CI51" s="53" t="str">
        <f>IF(CG51=3,"y","n")</f>
        <v>n</v>
      </c>
      <c r="CJ51" s="53" t="str">
        <f>IF(CG51=4,"y","n")</f>
        <v>n</v>
      </c>
      <c r="CK51" s="53" t="str">
        <f>IF(CG51&gt;4,"y","n")</f>
        <v>y</v>
      </c>
      <c r="CL51" s="53" t="str">
        <f>IF(S51=0,"y","n")</f>
        <v>n</v>
      </c>
      <c r="CM51" s="53" t="str">
        <f>IF(S51=2,"y","n")</f>
        <v>y</v>
      </c>
      <c r="CN51" s="53" t="str">
        <f>IF(S51=3,"y","n")</f>
        <v>n</v>
      </c>
      <c r="CO51" s="53" t="str">
        <f>IF(S51&gt;=4,"y","n")</f>
        <v>n</v>
      </c>
      <c r="CP51" s="53" t="str">
        <f>IF(AT51=0,"y","n")</f>
        <v>y</v>
      </c>
      <c r="CQ51" s="53" t="str">
        <f>IF(AT51=1,"y","n")</f>
        <v>n</v>
      </c>
      <c r="CR51" s="53" t="str">
        <f>IF(AT51=2,"y","n")</f>
        <v>n</v>
      </c>
      <c r="CS51" s="53" t="str">
        <f>IF(AT51&gt;=3,"y","n")</f>
        <v>n</v>
      </c>
      <c r="CT51" s="38" t="str">
        <f>CHAR(34)&amp;A51&amp;CHAR(34)</f>
        <v>"[BRA] Sao Paulo (City)"</v>
      </c>
      <c r="CU51" s="63" t="str">
        <f>CHAR(34)&amp;"rgn_"&amp;R51&amp;CHAR(34)</f>
        <v>"rgn_South America"</v>
      </c>
      <c r="CV51" s="44" t="str">
        <f>CHAR(34)&amp;D51&amp;CHAR(34)</f>
        <v>"https://upload.wikimedia.org/wikipedia/commons/thumb/4/4b/Bandeira_da_cidade_de_S%C3%A3o_Paulo.svg/640px-Bandeira_da_cidade_de_S%C3%A3o_Paulo.svg.png"</v>
      </c>
      <c r="CW51" s="44" t="str">
        <f>IF(CH51="y",CHAR(34)&amp;CH$1&amp;CHAR(34)&amp;",","")</f>
        <v/>
      </c>
      <c r="CX51" s="44" t="str">
        <f>IF(CI51="y",CHAR(34)&amp;CI$1&amp;CHAR(34)&amp;",","")</f>
        <v/>
      </c>
      <c r="CY51" s="44" t="str">
        <f>IF(CJ51="y",CHAR(34)&amp;CJ$1&amp;CHAR(34)&amp;",","")</f>
        <v/>
      </c>
      <c r="CZ51" s="44" t="str">
        <f>IF(CK51="y",CHAR(34)&amp;CK$1&amp;CHAR(34)&amp;",","")</f>
        <v>"5+Colo",</v>
      </c>
      <c r="DA51" s="44" t="str">
        <f>IF(Q51&gt;1,CHAR(34)&amp;"words2"&amp;CHAR(34)&amp;",","")</f>
        <v>"words2",</v>
      </c>
      <c r="DB51" s="44" t="str">
        <f>IF(Q51&gt;2,CHAR(34)&amp;"words3"&amp;CHAR(34)&amp;",","")</f>
        <v>"words3",</v>
      </c>
      <c r="DD51" s="44" t="str">
        <f>IF(LEN(CHAR(34)&amp;"lets"&amp;LEN(SUBSTITUTE(SUBSTITUTE(IFERROR(TRIM(SUBSTITUTE(A51,MID(A51,FIND("[",A51),FIND("]",A51)-FIND("[",A51)+1),"")),A51)," ",""),"-",""))&amp;CHAR(34)&amp;",")=9,CHAR(34)&amp;"lets"&amp;LEN(SUBSTITUTE(SUBSTITUTE(IFERROR(TRIM(SUBSTITUTE(A51,MID(A51,FIND("[",A51),FIND("]",A51)-FIND("[",A51)+1),"")),A51)," ",""),"-",""))&amp;CHAR(34)&amp;",",CHAR(34)&amp;"lets0"&amp;LEN(SUBSTITUTE(SUBSTITUTE(IFERROR(TRIM(SUBSTITUTE(A51,MID(A51,FIND("[",A51),FIND("]",A51)-FIND("[",A51)+1),"")),A51)," ",""),"-",""))&amp;CHAR(34)&amp;",")</f>
        <v>"lets14",</v>
      </c>
      <c r="DE51" s="44" t="str">
        <f>CHAR(34)&amp;"start"&amp;IFERROR(LEFT(SUBSTITUTE(A51,"["&amp;MID(A51,FIND("[",A51)+1,FIND("]",A51)-FIND("[",A51)-1)&amp;"] ",""),1),LEFT(A51,1))&amp;CHAR(34)&amp;","</f>
        <v>"startS",</v>
      </c>
      <c r="DF51" s="44" t="str">
        <f>IFERROR(IF(SEARCH("tan",A51)&gt;0,CHAR(34)&amp;"withtn"&amp;CHAR(34)&amp;",",""),"")</f>
        <v/>
      </c>
      <c r="DG51" s="44" t="str">
        <f>IFERROR(IF(SEARCH("q",A51)&gt;0,CHAR(34)&amp;"with_q"&amp;CHAR(34)&amp;",",""),"")</f>
        <v/>
      </c>
      <c r="DH51" s="44" t="str">
        <f>IFERROR(IF(SEARCH("v",A51)&gt;0,CHAR(34)&amp;"with_v"&amp;CHAR(34)&amp;",",""),"")</f>
        <v/>
      </c>
      <c r="DI51" s="44" t="str">
        <f>IFERROR(IF(SEARCH("w",A51)&gt;0,CHAR(34)&amp;"with_w"&amp;CHAR(34)&amp;",",""),"")</f>
        <v/>
      </c>
      <c r="DJ51" s="44" t="str">
        <f>IFERROR(IF(SEARCH("y",A51)&gt;0,CHAR(34)&amp;"with_y"&amp;CHAR(34)&amp;",",""),"")</f>
        <v>"with_y",</v>
      </c>
      <c r="DK51" s="44" t="str">
        <f>IFERROR(IF(SEARCH("z",A51)&gt;0,CHAR(34)&amp;"with_z"&amp;CHAR(34)&amp;",",""),"")</f>
        <v/>
      </c>
      <c r="DL51" s="44" t="str">
        <f>IF(CG51=2, CHAR(34) &amp; _xlfn.TEXTJOIN("", TRUE, _xlfn._xlws.SORT(HP51:HX51)) &amp; CHAR(34) &amp; ",", "")</f>
        <v/>
      </c>
      <c r="DM51" s="44" t="str" cm="1">
        <f t="array" ref="DM51">IF(CG51=3,CHAR(34) &amp; _xlfn.TEXTJOIN("", TRUE, RIGHT(HP51:HX51, 2)) &amp; CHAR(34) &amp; ",", "")</f>
        <v/>
      </c>
      <c r="DN51" s="44" t="str">
        <f>IF(AND(ISNUMBER(SEARCH("18", O51)), ISERROR(SEARCH("1918", O51)), ISERROR(SEARCH("2018", O51))), CHAR(34) &amp; "year18" &amp; CHAR(34) &amp; ",", "")</f>
        <v/>
      </c>
      <c r="DO51" s="44" t="str">
        <f>IF(AND(ISNUMBER(SEARCH("19", O51)), ISERROR(SEARCH("1819", O51)),  ISERROR(SEARCH("1219", O51)),ISERROR(SEARCH("1119", O51)),ISERROR(SEARCH("1190", O51)),ISERROR(SEARCH("2019", O51))), CHAR(34) &amp; "year19" &amp; CHAR(34) &amp; ",", "")</f>
        <v>"year19",</v>
      </c>
      <c r="DP51" s="5" t="str">
        <f>IF(AND(ISNUMBER(SEARCH("20", O51)), ISERROR(SEARCH("1920", O51))), CHAR(34)&amp;"year00"&amp;CHAR(34)&amp;",", "")</f>
        <v/>
      </c>
      <c r="DQ51" s="5" t="str">
        <f>IF(CC51="y",CHAR(34)&amp;"soviet"&amp;CHAR(34)&amp;",","")</f>
        <v/>
      </c>
      <c r="DR51" s="5" t="str">
        <f>IF(BY51="y",CHAR(34)&amp;"dgband"&amp;CHAR(34)&amp;",","")</f>
        <v/>
      </c>
      <c r="DS51" s="5" t="str">
        <f>IF(W51="y",IF(AND(V51="n",BY51&lt;&gt;"y"),CHAR(34)&amp;"allver"&amp;CHAR(34)&amp;",",""),"")</f>
        <v/>
      </c>
      <c r="DT51" s="5" t="str">
        <f>IF(V51="y",IF(AND(W51="n",BY51&lt;&gt;"y"),CHAR(34)&amp;"allhor"&amp;CHAR(34)&amp;",",""),"")</f>
        <v/>
      </c>
      <c r="DU51" s="5" t="str">
        <f>IF(BY51="y",IF(AND(W51="n",V51="n"),CHAR(34)&amp;"alldia"&amp;CHAR(34)&amp;",",""),"")</f>
        <v/>
      </c>
      <c r="DW51" s="44" t="str">
        <f>IF(CL51="y",CHAR(34)&amp;CL$1&amp;CHAR(34)&amp;",","")</f>
        <v/>
      </c>
      <c r="DX51" s="44" t="str">
        <f>IF(CM51="y",CHAR(34)&amp;CM$1&amp;CHAR(34)&amp;",","")</f>
        <v>"2Bands",</v>
      </c>
      <c r="DY51" s="44" t="str">
        <f>IF(CN51="y",CHAR(34)&amp;CN$1&amp;CHAR(34)&amp;",","")</f>
        <v/>
      </c>
      <c r="DZ51" s="44" t="str">
        <f>IF(CO51="y",CHAR(34)&amp;CO$1&amp;CHAR(34)&amp;",","")</f>
        <v/>
      </c>
      <c r="EA51" s="44" t="str">
        <f>IF(T51="y",CHAR(34)&amp;T$1&amp;CHAR(34)&amp;",","")</f>
        <v/>
      </c>
      <c r="EB51" s="44" t="str">
        <f>IF(U51="y",CHAR(34)&amp;U$1&amp;CHAR(34)&amp;",","")</f>
        <v>"Crosse",</v>
      </c>
      <c r="EC51" s="44" t="str">
        <f>IF(V51="y",CHAR(34)&amp;V$1&amp;CHAR(34)&amp;",","")</f>
        <v>"Horizo",</v>
      </c>
      <c r="ED51" s="44" t="str">
        <f>IF(W51="y",CHAR(34)&amp;W$1&amp;CHAR(34)&amp;",","")</f>
        <v>"Vertic",</v>
      </c>
      <c r="EE51" s="44" t="str">
        <f>IF(X51="y",CHAR(34)&amp;X$1&amp;CHAR(34)&amp;",","")</f>
        <v>"Circle",</v>
      </c>
      <c r="EF51" s="44" t="str">
        <f>IF(AND(Y51&lt;&gt;"n",Y51&lt;&gt;""),CHAR(34)&amp;Y$1&amp;CHAR(34)&amp;",","")</f>
        <v/>
      </c>
      <c r="EG51" s="44" t="str">
        <f>IF(Z51="y",CHAR(34)&amp;Z$1&amp;CHAR(34)&amp;",","")</f>
        <v>"Bird",</v>
      </c>
      <c r="EH51" s="44" t="str">
        <f>IF(AA51="y",CHAR(34)&amp;AA$1&amp;CHAR(34)&amp;",","")</f>
        <v>"Plants",</v>
      </c>
      <c r="EI51" s="44" t="str">
        <f>IF(AB51="y",CHAR(34)&amp;AB$1&amp;CHAR(34)&amp;",","")</f>
        <v>"Texted",</v>
      </c>
      <c r="EJ51" s="44" t="str">
        <f>IF(AC51="y",CHAR(34)&amp;AC$1&amp;CHAR(34)&amp;",","")</f>
        <v>"Weapon",</v>
      </c>
      <c r="EK51" s="44" t="str">
        <f>IF(AD51="y",CHAR(34)&amp;AD$1&amp;CHAR(34)&amp;",","")</f>
        <v/>
      </c>
      <c r="EL51" s="44" t="str">
        <f>IF(AE51="y",CHAR(34)&amp;AE$1&amp;CHAR(34)&amp;",","")</f>
        <v/>
      </c>
      <c r="EM51" s="44" t="str">
        <f>IF(AF51="y",CHAR(34)&amp;AF$1&amp;CHAR(34)&amp;",","")</f>
        <v/>
      </c>
      <c r="EN51" s="44" t="str">
        <f>IF(AG51="y",CHAR(34)&amp;AG$1&amp;CHAR(34)&amp;",","")</f>
        <v>"Unequa",</v>
      </c>
      <c r="EO51" s="44" t="str">
        <f>IF(AH51="y",CHAR(34)&amp;AH$1&amp;CHAR(34)&amp;",","")</f>
        <v/>
      </c>
      <c r="EP51" s="44" t="str">
        <f>IF(AI51="y",CHAR(34)&amp;AI$1&amp;CHAR(34)&amp;",","")</f>
        <v/>
      </c>
      <c r="EQ51" s="44" t="str">
        <f>IF(AJ51="y",CHAR(34)&amp;AJ$1&amp;CHAR(34)&amp;",","")</f>
        <v>"Nordic",</v>
      </c>
      <c r="ER51" s="44" t="str">
        <f>IF(AK51="y",CHAR(34)&amp;AK$1&amp;CHAR(34)&amp;",","")</f>
        <v/>
      </c>
      <c r="ES51" s="44" t="str">
        <f>IF(AL51="y",CHAR(34)&amp;AL$1&amp;CHAR(34)&amp;",","")</f>
        <v/>
      </c>
      <c r="ET51" s="44" t="str">
        <f>IF(AM51="y",CHAR(34)&amp;AM$1&amp;CHAR(34)&amp;",","")</f>
        <v/>
      </c>
      <c r="EU51" s="44" t="str">
        <f>IF(AN51="y",CHAR(34)&amp;AN$1&amp;CHAR(34)&amp;",","")</f>
        <v>"Humans",</v>
      </c>
      <c r="EV51" s="44" t="str">
        <f>IF(AO51="y",CHAR(34)&amp;AO$1&amp;CHAR(34)&amp;",","")</f>
        <v>"Builds",</v>
      </c>
      <c r="EW51" s="44" t="str">
        <f>IF(AP51="y",CHAR(34)&amp;AP$1&amp;CHAR(34)&amp;",","")</f>
        <v/>
      </c>
      <c r="EX51" s="44" t="str">
        <f>IF(AQ51="y",CHAR(34)&amp;AQ$1&amp;CHAR(34)&amp;",","")</f>
        <v>"Crowns",</v>
      </c>
      <c r="EY51" s="44" t="str">
        <f>IF(AR51="y",CHAR(34)&amp;AR$1&amp;CHAR(34)&amp;",","")</f>
        <v/>
      </c>
      <c r="EZ51" s="44" t="str">
        <f>IF(AS51="y",CHAR(34)&amp;AS$1&amp;CHAR(34)&amp;",","")</f>
        <v/>
      </c>
      <c r="FA51" s="44" t="str">
        <f>IF(AT51&gt;0,CHAR(34)&amp;"sta"&amp;AZ51&amp;CHAR(34)&amp;",","")</f>
        <v/>
      </c>
      <c r="FB51" s="44" t="str">
        <f>IF(AND(AT51&gt;0,BA51&lt;&gt;""),CHAR(34)&amp;"sta"&amp;BA51&amp;CHAR(34)&amp;",","")</f>
        <v/>
      </c>
      <c r="FD51" s="44" t="str">
        <f>IF(BV51="n",CHAR(34)&amp;"tcWHYE"&amp;CHAR(34)&amp;",",IF(BV51="y",CHAR(34)&amp;FD$1&amp;CHAR(34)&amp;",",""))</f>
        <v/>
      </c>
      <c r="FE51" s="44" t="str">
        <f>IF(COUNTIF(BL51:BT51,"BLU")=0,CHAR(34)&amp;"NO_BLU"&amp;CHAR(34)&amp;",", "")</f>
        <v>"NO_BLU",</v>
      </c>
      <c r="FF51" s="44" t="str">
        <f>IF(COUNTIF(BL51:BT51,"WHI")=0,CHAR(34)&amp;"NO_WHI"&amp;CHAR(34)&amp;",", "")</f>
        <v/>
      </c>
      <c r="FG51" s="44" t="str">
        <f>IF(COUNTIF(BL51:BT51,"RED")=0,CHAR(34)&amp;"NO_RED"&amp;CHAR(34)&amp;",", "")</f>
        <v/>
      </c>
      <c r="FH51" s="44" t="str">
        <f>IF(COUNTIF(BL51:BS51,"GRE")=0,CHAR(34)&amp;"NO_GRE"&amp;CHAR(34)&amp;",", "")</f>
        <v/>
      </c>
      <c r="FI51" s="44" t="str">
        <f>IF(COUNTIF(BL51:BT51,"YEL")=0,CHAR(34)&amp;"NO_YEL"&amp;CHAR(34)&amp;",", "")</f>
        <v/>
      </c>
      <c r="FJ51" s="44" t="str">
        <f>IF(COUNTIF(BL51:BT51,"BLA")=0,CHAR(34)&amp;"NO_BLA"&amp;CHAR(34)&amp;",", "")</f>
        <v/>
      </c>
      <c r="FK51" s="44" t="str">
        <f>IF(AND(FH51&lt;&gt;"",FF51&lt;&gt;""),CHAR(34)&amp;"WHGRNO"&amp;CHAR(34)&amp;",","")</f>
        <v/>
      </c>
      <c r="FL51" s="44" t="str">
        <f>IF(AND(FI51&lt;&gt;"",FF51&lt;&gt;""),CHAR(34)&amp;"WHYENO"&amp;CHAR(34)&amp;",","")</f>
        <v/>
      </c>
      <c r="FM51" s="44" t="str">
        <f>IF(AND(FJ51&lt;&gt;"",FF51&lt;&gt;""),CHAR(34)&amp;"BAWHNO"&amp;CHAR(34)&amp;",","")</f>
        <v/>
      </c>
      <c r="FN51" s="44" t="str">
        <f>IF(AND(FE51&lt;&gt;"",FF51&lt;&gt;""),CHAR(34)&amp;"BLWHNO"&amp;CHAR(34)&amp;",","")</f>
        <v/>
      </c>
      <c r="FO51" s="44" t="str">
        <f>IF(AND(FE51&lt;&gt;"",FG51&lt;&gt;""),CHAR(34)&amp;"BLRENO"&amp;CHAR(34)&amp;",","")</f>
        <v/>
      </c>
      <c r="FP51" s="44" t="str">
        <f>IF(AND(FF51&lt;&gt;"",FF51&lt;&gt;""),CHAR(34)&amp;"WHRENO"&amp;CHAR(34)&amp;",","")</f>
        <v/>
      </c>
      <c r="FQ51" s="44" t="str">
        <f>IF(LEN(BF51)=3,CHAR(34)&amp;"001"&amp;BF51&amp;CHAR(34)&amp;",","")</f>
        <v>"001RED",</v>
      </c>
      <c r="FR51" s="44" t="str">
        <f>IF(LEN(BG51)=3,CHAR(34)&amp;"002"&amp;BG51&amp;CHAR(34)&amp;",","")</f>
        <v/>
      </c>
      <c r="FS51" s="44" t="str">
        <f>IF(LEN(BH51)=3,CHAR(34)&amp;"003"&amp;BH51&amp;CHAR(34)&amp;",","")</f>
        <v>"003RED",</v>
      </c>
      <c r="FT51" s="44" t="str">
        <f>CHAR(34)&amp;"myr"&amp;BD51&amp;CHAR(34)&amp;","</f>
        <v>"myrWHI",</v>
      </c>
      <c r="FU51" s="44" t="str">
        <f>IF(AY51="y",CHAR(34)&amp;"island"&amp;CHAR(34)&amp;",","")</f>
        <v/>
      </c>
      <c r="FV51" s="44" t="str">
        <f>IF(BZ51="y",CHAR(34)&amp;"landlo"&amp;CHAR(34)&amp;",","")</f>
        <v/>
      </c>
      <c r="FW51" s="44" t="str">
        <f>IF(CA51="y",CHAR(34)&amp;"eunion"&amp;CHAR(34)&amp;",","")</f>
        <v/>
      </c>
      <c r="FY51" s="44" t="str">
        <f>IFERROR(IF(SEARCH("Arabic",CB51)&gt;0,CHAR(34)&amp;"arabic"&amp;CHAR(34)&amp;",",""),"")</f>
        <v/>
      </c>
      <c r="FZ51" s="44" t="str">
        <f>IFERROR(IF(SEARCH("English",CB51)&gt;0,CHAR(34)&amp;"englis"&amp;CHAR(34)&amp;",",""),"")</f>
        <v/>
      </c>
      <c r="GA51" s="44" t="str">
        <f>IFERROR(IF(SEARCH("French",CB51)&gt;0,CHAR(34)&amp;"french"&amp;CHAR(34)&amp;",",""),"")</f>
        <v/>
      </c>
      <c r="GB51" s="44" t="str">
        <f>IFERROR(IF(SEARCH("Spanish",CB51)&gt;0,CHAR(34)&amp;"spanis"&amp;CHAR(34)&amp;",",""),"")</f>
        <v/>
      </c>
      <c r="GE51" s="44" t="str">
        <f>IFERROR(IF(SEARCH("Dutch",CB51)&gt;0,CHAR(34)&amp;"dutchs"&amp;CHAR(34)&amp;",",""),"")</f>
        <v/>
      </c>
      <c r="GF51" s="44" t="str">
        <f>IFERROR(IF(SEARCH("Historical",AU51)&gt;0,CHAR(34)&amp;"histor"&amp;CHAR(34)&amp;",",""),"")</f>
        <v/>
      </c>
      <c r="GG51" s="44" t="str">
        <f>IF(BU51="y",CHAR(34)&amp;"unjack"&amp;CHAR(34)&amp;",","")</f>
        <v/>
      </c>
      <c r="GH51" s="44" t="str">
        <f>IF(CD51=1,CHAR(34)&amp;"southc"&amp;CHAR(34)&amp;",","")</f>
        <v/>
      </c>
      <c r="GI51" s="44" t="str">
        <f>IF(CE51=1,CHAR(34)&amp;"hasmap"&amp;CHAR(34)&amp;",","")</f>
        <v/>
      </c>
      <c r="GJ51" s="44" t="str">
        <f>IF(CP51="y",CHAR(34)&amp;CP$1&amp;CHAR(34)&amp;",","")</f>
        <v>"NoStar",</v>
      </c>
      <c r="GK51" s="44" t="str">
        <f>IF(GJ51="",CHAR(34)&amp;"HasSta"&amp;CHAR(34)&amp;",","")</f>
        <v/>
      </c>
      <c r="GL51" s="44" t="str">
        <f>IF(CQ51="y",CHAR(34)&amp;CQ$1&amp;CHAR(34)&amp;",","")</f>
        <v/>
      </c>
      <c r="GM51" s="44" t="str">
        <f>IF(CR51="y",CHAR(34)&amp;CR$1&amp;CHAR(34)&amp;",","")</f>
        <v/>
      </c>
      <c r="GN51" s="44" t="str">
        <f>IF(CS51="y",CHAR(34)&amp;CS$1&amp;CHAR(34)&amp;",","")</f>
        <v/>
      </c>
      <c r="GP51" s="44" t="str">
        <f>CHAR(34)&amp;AU51&amp;CHAR(34)</f>
        <v>"City, State Capital"</v>
      </c>
      <c r="GS51" s="44" t="str">
        <f>SUBSTITUTE("["&amp;_xlfn.CONCAT(CW51:GN51)&amp;"]",",]","]")</f>
        <v>["5+Colo","words2","words3","lets14","startS","with_y","year19","2Bands","Crosse","Horizo","Vertic","Circle","Bird","Plants","Texted","Weapon","Unequa","Nordic","Humans","Builds","Crowns","NO_BLU","001RED","003RED","myrWHI","NoStar"]</v>
      </c>
      <c r="GT51" s="44" t="str">
        <f>IF(BL51&lt;&gt;"",CHAR(34)&amp;"cl_"&amp;BL51&amp;CHAR(34)&amp;",","")</f>
        <v>"cl_BLA",</v>
      </c>
      <c r="GU51" s="44" t="str">
        <f>IF(BM51&lt;&gt;"",CHAR(34)&amp;"cl_"&amp;BM51&amp;CHAR(34)&amp;",","")</f>
        <v/>
      </c>
      <c r="GV51" s="44" t="str">
        <f>IF(BN51&lt;&gt;"",CHAR(34)&amp;"cl_"&amp;BN51&amp;CHAR(34)&amp;",","")</f>
        <v>"cl_GRE",</v>
      </c>
      <c r="GW51" s="44" t="str">
        <f>IF(BO51&lt;&gt;"",CHAR(34)&amp;"cl_"&amp;BO51&amp;CHAR(34)&amp;",","")</f>
        <v>"cl_RED",</v>
      </c>
      <c r="GX51" s="44" t="str">
        <f>IF(BP51&lt;&gt;"",CHAR(34)&amp;"cl_"&amp;BP51&amp;CHAR(34)&amp;",","")</f>
        <v>"cl_YEL",</v>
      </c>
      <c r="GY51" s="44" t="str">
        <f>IF(BQ51&lt;&gt;"",CHAR(34)&amp;"cl_"&amp;BQ51&amp;CHAR(34)&amp;",","")</f>
        <v/>
      </c>
      <c r="GZ51" s="44" t="str">
        <f>IF(BR51&lt;&gt;"",CHAR(34)&amp;"cl_"&amp;BR51&amp;CHAR(34)&amp;",","")</f>
        <v/>
      </c>
      <c r="HA51" s="44" t="str">
        <f>IF(BS51&lt;&gt;"",CHAR(34)&amp;"cl_"&amp;BS51&amp;CHAR(34)&amp;",","")</f>
        <v/>
      </c>
      <c r="HB51" s="44" t="str">
        <f>IF(BT51&lt;&gt;"",CHAR(34)&amp;"cl_"&amp;BT51&amp;CHAR(34)&amp;",","")</f>
        <v>"cl_WHI",</v>
      </c>
      <c r="HC51" s="44" t="str">
        <f>SUBSTITUTE("["&amp;_xlfn.CONCAT(GT51:HB51)&amp;"]",",]","]")</f>
        <v>["cl_BLA","cl_GRE","cl_RED","cl_YEL","cl_WHI"]</v>
      </c>
      <c r="HE51" s="64"/>
      <c r="HF51" s="65" t="str">
        <f>"{couname:"&amp;CT51&amp;(IF(HK51&lt;&gt;"",",subtype:"&amp;CHAR(34)&amp;HK51&amp;CHAR(34),""))&amp;",year:"&amp;HJ51&amp;",region:"&amp;CU51&amp;",Colors:"&amp;HC51&amp;",Items:"&amp;GS51&amp;",Flag:"&amp;CV51&amp;",HDFlag:"&amp;CHAR(34)&amp;E51&amp;CHAR(34)&amp;",type:"&amp;GP51&amp;", describe: "&amp;HH51&amp;", isnew:"&amp;CHAR(34)&amp;F51&amp;CHAR(34)&amp;", links: "&amp;HL51&amp;"},"</f>
        <v>{couname:"[BRA] Sao Paulo (City)",year:"1967",region:"rgn_South America",Colors:["cl_BLA","cl_GRE","cl_RED","cl_YEL","cl_WHI"],Items:["5+Colo","words2","words3","lets14","startS","with_y","year19","2Bands","Crosse","Horizo","Vertic","Circle","Bird","Plants","Texted","Weapon","Unequa","Nordic","Humans","Builds","Crowns","NO_BLU","001RED","003RED","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links: "https://simple.m.wikipedia.org/wiki/Flag_of_S%C3%A3o_Paulo_City"},</v>
      </c>
      <c r="HG51" s="66" t="str">
        <f>"{couname:"&amp;CT51&amp;(IF(HK51&lt;&gt;"",",subtype:"&amp;CHAR(34)&amp;HK51&amp;CHAR(34),""))&amp;",year:"&amp;HJ51&amp;",region:"&amp;CU51&amp;",Colors:"&amp;HC51&amp;",Items:"&amp;GS51&amp;",Flag:"&amp;CV51&amp;",HDFlag:"&amp;CHAR(34)&amp;E51&amp;CHAR(34)&amp;",type:"&amp;GP51&amp;", describe: "&amp;HI51&amp;", links: "&amp;HL51&amp;"},"</f>
        <v>{couname:"[BRA] Sao Paulo (City)",year:"1967",region:"rgn_South America",Colors:["cl_BLA","cl_GRE","cl_RED","cl_YEL","cl_WHI"],Items:["5+Colo","words2","words3","lets14","startS","with_y","year19","2Bands","Crosse","Horizo","Vertic","Circle","Bird","Plants","Texted","Weapon","Unequa","Nordic","Humans","Builds","Crowns","NO_BLU","001RED","003RED","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links: "https://simple.m.wikipedia.org/wiki/Flag_of_S%C3%A3o_Paulo_City"},</v>
      </c>
      <c r="HH51" s="44" t="str">
        <f>IF(P51&lt;&gt;"",CHAR(34)&amp;"\n"&amp;P51&amp;CHAR(34),CHAR(34)&amp;CHAR(34))</f>
        <v>"\nA red nordic cross on a white field with the city's coat of arms over the cross section of the cross."</v>
      </c>
      <c r="HI51" s="44" t="str">
        <f>IF(J51=0,CHAR(34)&amp;CHAR(34),HH51)</f>
        <v>"\nA red nordic cross on a white field with the city's coat of arms over the cross section of the cross."</v>
      </c>
      <c r="HJ51" s="44" t="str">
        <f>CHAR(34)&amp;O51&amp;CHAR(34)</f>
        <v>"1967"</v>
      </c>
      <c r="HL51" s="44" t="str">
        <f>CHAR(34)&amp;I51&amp;CHAR(34)</f>
        <v>"https://simple.m.wikipedia.org/wiki/Flag_of_S%C3%A3o_Paulo_City"</v>
      </c>
      <c r="HM51" s="65" t="str">
        <f>"{"&amp;CHAR(34)&amp;"couname"&amp;CHAR(34)&amp;":"&amp;CT51&amp;(IF(H51&lt;&gt;"",","&amp;CHAR(34)&amp;"subtype"&amp;CHAR(34)&amp;":"&amp;CHAR(34)&amp;H51&amp;CHAR(34),""))&amp;","&amp;CHAR(34)&amp;"year"&amp;CHAR(34)&amp;":"&amp;HJ51&amp;","&amp;CHAR(34)&amp;"region"&amp;CHAR(34)&amp;":"&amp;CU51&amp;","&amp;CHAR(34)&amp;"Colors"&amp;CHAR(34)&amp;":"&amp;HC51&amp;","&amp;CHAR(34)&amp;"Items"&amp;CHAR(34)&amp;":"&amp;GS51&amp;","&amp;CHAR(34)&amp;"Flag"&amp;CHAR(34)&amp;":"&amp;CV51&amp;","&amp;CHAR(34)&amp;"HDFlag"&amp;CHAR(34)&amp;":"&amp;CHAR(34)&amp;E51&amp;CHAR(34)&amp;","&amp;CHAR(34)&amp;"type"&amp;CHAR(34)&amp;":"&amp;GP51&amp;", "&amp;CHAR(34)&amp;"describe"&amp;CHAR(34)&amp;": "&amp;HH51&amp;", "&amp;CHAR(34)&amp;"isnew"&amp;CHAR(34)&amp;": "&amp;CHAR(34)&amp;F51&amp;CHAR(34)&amp;", "&amp;CHAR(34)&amp;"links"&amp;CHAR(34)&amp;": "&amp;HL51&amp;"},"</f>
        <v>{"couname":"[BRA] Sao Paulo (City)","subtype":"[BRA] Sao Paulo","year":"1967","region":"rgn_South America","Colors":["cl_BLA","cl_GRE","cl_RED","cl_YEL","cl_WHI"],"Items":["5+Colo","words2","words3","lets14","startS","with_y","year19","2Bands","Crosse","Horizo","Vertic","Circle","Bird","Plants","Texted","Weapon","Unequa","Nordic","Humans","Builds","Crowns","NO_BLU","001RED","003RED","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 "links": "https://simple.m.wikipedia.org/wiki/Flag_of_S%C3%A3o_Paulo_City"},</v>
      </c>
      <c r="HN51" s="67" t="str">
        <f>"{"&amp;CHAR(34)&amp;"couname"&amp;CHAR(34)&amp;":"&amp;CT51&amp;(IF(H51&lt;&gt;"",","&amp;CHAR(34)&amp;"subtype"&amp;CHAR(34)&amp;":"&amp;CHAR(34)&amp;H51&amp;CHAR(34),""))&amp;","&amp;CHAR(34)&amp;"year"&amp;CHAR(34)&amp;":"&amp;HJ51&amp;","&amp;CHAR(34)&amp;"region"&amp;CHAR(34)&amp;":"&amp;CU51&amp;","&amp;CHAR(34)&amp;"Colors"&amp;CHAR(34)&amp;":"&amp;HC51&amp;","&amp;CHAR(34)&amp;"Items"&amp;CHAR(34)&amp;":"&amp;GS51&amp;","&amp;CHAR(34)&amp;"Flag"&amp;CHAR(34)&amp;":"&amp;CV51&amp;","&amp;CHAR(34)&amp;"HDFlag"&amp;CHAR(34)&amp;":"&amp;CHAR(34)&amp;E51&amp;CHAR(34)&amp;","&amp;CHAR(34)&amp;"type"&amp;CHAR(34)&amp;":"&amp;GP51&amp;", "&amp;CHAR(34)&amp;"describe"&amp;CHAR(34)&amp;": "&amp;HI51&amp;", "&amp;CHAR(34)&amp;"isnew"&amp;CHAR(34)&amp;": "&amp;CHAR(34)&amp;F51&amp;CHAR(34)&amp;", "&amp;CHAR(34)&amp;"links"&amp;CHAR(34)&amp;": "&amp;HL51&amp;"},"</f>
        <v>{"couname":"[BRA] Sao Paulo (City)","subtype":"[BRA] Sao Paulo","year":"1967","region":"rgn_South America","Colors":["cl_BLA","cl_GRE","cl_RED","cl_YEL","cl_WHI"],"Items":["5+Colo","words2","words3","lets14","startS","with_y","year19","2Bands","Crosse","Horizo","Vertic","Circle","Bird","Plants","Texted","Weapon","Unequa","Nordic","Humans","Builds","Crowns","NO_BLU","001RED","003RED","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 "links": "https://simple.m.wikipedia.org/wiki/Flag_of_S%C3%A3o_Paulo_City"},</v>
      </c>
      <c r="HO51" s="71">
        <v>45610</v>
      </c>
      <c r="HP51" s="44" t="str" cm="1">
        <f t="array" ref="HP51">IF(_xlfn.TEXTJOIN(", ", TRUE, IF(ISNUMBER(SEARCH("BLA", BL51:BT51)), COLUMN(BL51:BT51) - COLUMN(BL51) + 1, ""))&lt;&gt;"","BLA","")</f>
        <v>BLA</v>
      </c>
      <c r="HQ51" s="44" t="str" cm="1">
        <f t="array" ref="HQ51">IF(_xlfn.TEXTJOIN(", ", TRUE, IF(ISNUMBER(SEARCH("BLU", BL51:BT51)), COLUMN(BL51:BT51) - COLUMN(BL51) + 1, ""))&lt;&gt;"","BLU","")</f>
        <v/>
      </c>
      <c r="HR51" s="44" t="str" cm="1">
        <f t="array" ref="HR51">IF(_xlfn.TEXTJOIN(", ", TRUE, IF(ISNUMBER(SEARCH("GRE", BL51:BT51)), COLUMN(BL51:BT51) - COLUMN(BL51) + 1, ""))&lt;&gt;"","GRE","")</f>
        <v>GRE</v>
      </c>
      <c r="HS51" s="44" t="str" cm="1">
        <f t="array" ref="HS51">IF(_xlfn.TEXTJOIN(", ", TRUE, IF(ISNUMBER(SEARCH("RED", BL51:BT51)), COLUMN(BL51:BT51) - COLUMN(BL51) + 1, ""))&lt;&gt;"","RED","")</f>
        <v>RED</v>
      </c>
      <c r="HT51" s="44" t="str" cm="1">
        <f t="array" ref="HT51">IF(_xlfn.TEXTJOIN(", ", TRUE, IF(ISNUMBER(SEARCH("YEL", BL51:BT51)), COLUMN(BL51:BT51) - COLUMN(BL51) + 1, ""))&lt;&gt;"","YEL","")</f>
        <v>YEL</v>
      </c>
      <c r="HU51" s="44" t="str" cm="1">
        <f t="array" ref="HU51">IF(_xlfn.TEXTJOIN(", ", TRUE, IF(ISNUMBER(SEARCH("ORA", BL51:BT51)), COLUMN(BL51:BT51) - COLUMN(BL51) + 1, ""))&lt;&gt;"","ORA","")</f>
        <v/>
      </c>
      <c r="HV51" s="44" t="str" cm="1">
        <f t="array" ref="HV51">IF(_xlfn.TEXTJOIN(", ", TRUE, IF(ISNUMBER(SEARCH("BRO", BL51:BT51)), COLUMN(BL51:BT51) - COLUMN(BL51) + 1, ""))&lt;&gt;"","BRO","")</f>
        <v/>
      </c>
      <c r="HW51" s="44" t="str" cm="1">
        <f t="array" ref="HW51">IF(_xlfn.TEXTJOIN(", ", TRUE, IF(ISNUMBER(SEARCH("PUR", BL51:BT51)), COLUMN(BL51:BT51) - COLUMN(BL51) + 1, ""))&lt;&gt;"","PUR","")</f>
        <v/>
      </c>
      <c r="HX51" s="44" t="str" cm="1">
        <f t="array" ref="HX51">IF(_xlfn.TEXTJOIN(", ", TRUE, IF(ISNUMBER(SEARCH("WHI", BL51:BT51)), COLUMN(BL51:BT51) - COLUMN(BL51) + 1, ""))&lt;&gt;"","WHI","")</f>
        <v>WHI</v>
      </c>
      <c r="HY51" s="72"/>
      <c r="HZ51" s="72"/>
      <c r="IA51" s="5"/>
      <c r="IB51" s="5"/>
      <c r="IC51" s="68"/>
      <c r="ID51" s="68"/>
      <c r="IE51" s="68"/>
      <c r="IF51" s="68"/>
      <c r="IG51" s="68"/>
      <c r="IH51" s="68"/>
      <c r="II51" s="68"/>
      <c r="IJ51" s="68"/>
      <c r="IK51" s="68"/>
      <c r="IM51" s="42">
        <f>COUNTIF(IC51:IK51,"&gt;0")-CG51</f>
        <v>-5</v>
      </c>
      <c r="IN51" s="69" t="str">
        <f>"http://mkweb.bcgsc.ca/color-summarizer/?url="&amp;D51&amp;"&amp;precision=low&amp;num_clusters="&amp;CG51&amp;"&amp;text=1"</f>
        <v>http://mkweb.bcgsc.ca/color-summarizer/?url=https://upload.wikimedia.org/wikipedia/commons/thumb/4/4b/Bandeira_da_cidade_de_S%C3%A3o_Paulo.svg/640px-Bandeira_da_cidade_de_S%C3%A3o_Paulo.svg.png&amp;precision=low&amp;num_clusters=5&amp;text=1</v>
      </c>
      <c r="IO51" s="44" t="str">
        <f>IF(HP51&lt;&gt;"",CHAR(34)&amp;"black"&amp;CHAR(34),"")</f>
        <v>"black"</v>
      </c>
      <c r="IP51" s="44" t="str">
        <f>IF(HQ51&lt;&gt;"",CHAR(34)&amp;"blue"&amp;CHAR(34),"")</f>
        <v/>
      </c>
      <c r="IQ51" s="44" t="str">
        <f>IF(HR51&lt;&gt;"",CHAR(34)&amp;"green"&amp;CHAR(34),"")</f>
        <v>"green"</v>
      </c>
      <c r="IR51" s="44" t="str">
        <f>IF(HS51&lt;&gt;"",CHAR(34)&amp;"red"&amp;CHAR(34),"")</f>
        <v>"red"</v>
      </c>
      <c r="IS51" s="44" t="str">
        <f>IF(HT51&lt;&gt;"",CHAR(34)&amp;"yellow"&amp;CHAR(34),"")</f>
        <v>"yellow"</v>
      </c>
      <c r="IT51" s="44" t="str">
        <f>IF(HU51&lt;&gt;"",CHAR(34)&amp;"orange"&amp;CHAR(34),"")</f>
        <v/>
      </c>
      <c r="IU51" s="44" t="str">
        <f>IF(HV51&lt;&gt;"",CHAR(34)&amp;"brown"&amp;CHAR(34),"")</f>
        <v/>
      </c>
      <c r="IV51" s="44" t="str">
        <f>IF(HW51&lt;&gt;"",CHAR(34)&amp;"purple"&amp;CHAR(34),"")</f>
        <v/>
      </c>
      <c r="IW51" s="44" t="str">
        <f>IF(HX51&lt;&gt;"",CHAR(34)&amp;"white"&amp;CHAR(34),"")</f>
        <v>"white"</v>
      </c>
      <c r="IX51" s="44" t="str">
        <f>"{"&amp;CHAR(34)&amp;"url"&amp;CHAR(34)&amp;":"&amp;CHAR(34)&amp;IN51&amp;CHAR(34)&amp;","&amp;CHAR(34)&amp;"name"&amp;CHAR(34)&amp;":"&amp;CHAR(34)&amp;A51&amp;CHAR(34)&amp;"},"</f>
        <v>{"url":"http://mkweb.bcgsc.ca/color-summarizer/?url=https://upload.wikimedia.org/wikipedia/commons/thumb/4/4b/Bandeira_da_cidade_de_S%C3%A3o_Paulo.svg/640px-Bandeira_da_cidade_de_S%C3%A3o_Paulo.svg.png&amp;precision=low&amp;num_clusters=5&amp;text=1","name":"[BRA] Sao Paulo (City)"},</v>
      </c>
      <c r="IY51" s="44">
        <v>1256</v>
      </c>
    </row>
    <row r="52" spans="1:259" s="44" customFormat="1" ht="38.4" customHeight="1" thickBot="1" x14ac:dyDescent="0.35">
      <c r="A52" s="38" t="s">
        <v>448</v>
      </c>
      <c r="B52" s="83"/>
      <c r="C52" s="39">
        <v>2</v>
      </c>
      <c r="D52" s="70" t="s">
        <v>449</v>
      </c>
      <c r="E52" s="40" t="s">
        <v>450</v>
      </c>
      <c r="F52" s="41" t="s">
        <v>163</v>
      </c>
      <c r="G52" s="42">
        <f>COUNTIF($A$1:$A$8405,A52)</f>
        <v>1</v>
      </c>
      <c r="H52" s="43"/>
      <c r="I52" s="59" t="s">
        <v>451</v>
      </c>
      <c r="J52" s="44" t="str">
        <f>""</f>
        <v/>
      </c>
      <c r="K52" s="45"/>
      <c r="L52" s="46"/>
      <c r="M52" s="46"/>
      <c r="N52" s="47"/>
      <c r="O52" s="74" t="s">
        <v>452</v>
      </c>
      <c r="P52" s="48" t="s">
        <v>453</v>
      </c>
      <c r="Q52" s="73">
        <v>1</v>
      </c>
      <c r="R52" s="49" t="s">
        <v>177</v>
      </c>
      <c r="S52" s="50">
        <v>4</v>
      </c>
      <c r="T52" s="51" t="s">
        <v>164</v>
      </c>
      <c r="U52" s="52" t="s">
        <v>164</v>
      </c>
      <c r="V52" s="52" t="s">
        <v>165</v>
      </c>
      <c r="W52" s="52" t="s">
        <v>164</v>
      </c>
      <c r="X52" s="52" t="s">
        <v>164</v>
      </c>
      <c r="Y52" s="52" t="s">
        <v>164</v>
      </c>
      <c r="Z52" s="52" t="s">
        <v>164</v>
      </c>
      <c r="AA52" s="52" t="s">
        <v>164</v>
      </c>
      <c r="AB52" s="52" t="s">
        <v>164</v>
      </c>
      <c r="AC52" s="52" t="s">
        <v>164</v>
      </c>
      <c r="AD52" s="52" t="s">
        <v>164</v>
      </c>
      <c r="AE52" s="52" t="s">
        <v>164</v>
      </c>
      <c r="AF52" s="53" t="s">
        <v>164</v>
      </c>
      <c r="AG52" s="53" t="s">
        <v>164</v>
      </c>
      <c r="AH52" s="53" t="s">
        <v>164</v>
      </c>
      <c r="AI52" s="53" t="s">
        <v>165</v>
      </c>
      <c r="AJ52" s="53" t="s">
        <v>164</v>
      </c>
      <c r="AK52" s="53" t="s">
        <v>164</v>
      </c>
      <c r="AL52" s="53" t="s">
        <v>164</v>
      </c>
      <c r="AM52" s="53" t="s">
        <v>164</v>
      </c>
      <c r="AN52" s="53" t="s">
        <v>164</v>
      </c>
      <c r="AO52" s="53" t="s">
        <v>164</v>
      </c>
      <c r="AP52" s="53" t="s">
        <v>164</v>
      </c>
      <c r="AQ52" s="53" t="s">
        <v>164</v>
      </c>
      <c r="AR52" s="53" t="s">
        <v>164</v>
      </c>
      <c r="AS52" s="53" t="s">
        <v>164</v>
      </c>
      <c r="AT52" s="54">
        <v>5</v>
      </c>
      <c r="AU52" s="53" t="s">
        <v>308</v>
      </c>
      <c r="AV52" s="53" t="str">
        <f>IF(LEFT(A52,1)="[",LEFT(A52,5)&amp;AU52&amp;A52,"")</f>
        <v>[BRA]State[BRA] Sergipe</v>
      </c>
      <c r="AW52" s="53" t="str">
        <f>C52&amp;A52</f>
        <v>2[BRA] Sergipe</v>
      </c>
      <c r="AX52" s="55"/>
      <c r="AY52" s="55"/>
      <c r="AZ52" s="56" t="s">
        <v>159</v>
      </c>
      <c r="BA52" s="56"/>
      <c r="BB52" s="56"/>
      <c r="BC52" s="57"/>
      <c r="BD52" s="58" t="s">
        <v>167</v>
      </c>
      <c r="BE52" s="59"/>
      <c r="BF52" s="58" t="s">
        <v>153</v>
      </c>
      <c r="BG52" s="58"/>
      <c r="BH52" s="58" t="s">
        <v>155</v>
      </c>
      <c r="BI52" s="58"/>
      <c r="BJ52" s="58"/>
      <c r="BK52" s="59"/>
      <c r="BL52" s="58" t="s">
        <v>153</v>
      </c>
      <c r="BM52" s="58" t="s">
        <v>155</v>
      </c>
      <c r="BN52" s="58" t="s">
        <v>152</v>
      </c>
      <c r="BO52" s="58" t="s">
        <v>159</v>
      </c>
      <c r="BP52" s="58"/>
      <c r="BQ52" s="58"/>
      <c r="BR52" s="58"/>
      <c r="BS52" s="58"/>
      <c r="BT52" s="58"/>
      <c r="BU52" s="60" t="s">
        <v>164</v>
      </c>
      <c r="BV52" s="61"/>
      <c r="BW52" s="61">
        <v>0</v>
      </c>
      <c r="BX52" s="59"/>
      <c r="CB52" s="5"/>
      <c r="CC52" s="5"/>
      <c r="CD52" s="62">
        <v>0</v>
      </c>
      <c r="CE52" s="62">
        <v>0</v>
      </c>
      <c r="CF52" s="62" t="e">
        <f>COUNTIF([1]Sheet7!$B$2:'[1]Sheet7'!$B$100,Main!#REF!)</f>
        <v>#REF!</v>
      </c>
      <c r="CG52" s="75" cm="1">
        <f t="array" ref="CG52">SUMPRODUCT(--(LEN(TRIM(BL52:BT52))&gt;0))</f>
        <v>4</v>
      </c>
      <c r="CH52" s="53" t="str">
        <f>IF(CG52=2,"y","n")</f>
        <v>n</v>
      </c>
      <c r="CI52" s="53" t="str">
        <f>IF(CG52=3,"y","n")</f>
        <v>n</v>
      </c>
      <c r="CJ52" s="53" t="str">
        <f>IF(CG52=4,"y","n")</f>
        <v>y</v>
      </c>
      <c r="CK52" s="53" t="str">
        <f>IF(CG52&gt;4,"y","n")</f>
        <v>n</v>
      </c>
      <c r="CL52" s="53" t="str">
        <f>IF(S52=0,"y","n")</f>
        <v>n</v>
      </c>
      <c r="CM52" s="53" t="str">
        <f>IF(S52=2,"y","n")</f>
        <v>n</v>
      </c>
      <c r="CN52" s="53" t="str">
        <f>IF(S52=3,"y","n")</f>
        <v>n</v>
      </c>
      <c r="CO52" s="53" t="str">
        <f>IF(S52&gt;=4,"y","n")</f>
        <v>y</v>
      </c>
      <c r="CP52" s="53" t="str">
        <f>IF(AT52=0,"y","n")</f>
        <v>n</v>
      </c>
      <c r="CQ52" s="53" t="str">
        <f>IF(AT52=1,"y","n")</f>
        <v>n</v>
      </c>
      <c r="CR52" s="53" t="str">
        <f>IF(AT52=2,"y","n")</f>
        <v>n</v>
      </c>
      <c r="CS52" s="53" t="str">
        <f>IF(AT52&gt;=3,"y","n")</f>
        <v>y</v>
      </c>
      <c r="CT52" s="38" t="str">
        <f>CHAR(34)&amp;A52&amp;CHAR(34)</f>
        <v>"[BRA] Sergipe"</v>
      </c>
      <c r="CU52" s="63" t="str">
        <f>CHAR(34)&amp;"rgn_"&amp;R52&amp;CHAR(34)</f>
        <v>"rgn_South America"</v>
      </c>
      <c r="CV52" s="44" t="str">
        <f>CHAR(34)&amp;D52&amp;CHAR(34)</f>
        <v>"https://upload.wikimedia.org/wikipedia/commons/thumb/b/be/Bandeira_de_Sergipe.svg/640px-Bandeira_de_Sergipe.svg.png"</v>
      </c>
      <c r="CW52" s="44" t="str">
        <f>IF(CH52="y",CHAR(34)&amp;CH$1&amp;CHAR(34)&amp;",","")</f>
        <v/>
      </c>
      <c r="CX52" s="44" t="str">
        <f>IF(CI52="y",CHAR(34)&amp;CI$1&amp;CHAR(34)&amp;",","")</f>
        <v/>
      </c>
      <c r="CY52" s="44" t="str">
        <f>IF(CJ52="y",CHAR(34)&amp;CJ$1&amp;CHAR(34)&amp;",","")</f>
        <v>"4Color",</v>
      </c>
      <c r="CZ52" s="44" t="str">
        <f>IF(CK52="y",CHAR(34)&amp;CK$1&amp;CHAR(34)&amp;",","")</f>
        <v/>
      </c>
      <c r="DA52" s="44" t="str">
        <f>IF(Q52&gt;1,CHAR(34)&amp;"words2"&amp;CHAR(34)&amp;",","")</f>
        <v/>
      </c>
      <c r="DB52" s="44" t="str">
        <f>IF(Q52&gt;2,CHAR(34)&amp;"words3"&amp;CHAR(34)&amp;",","")</f>
        <v/>
      </c>
      <c r="DC52" s="44" t="str">
        <f>IF(Q52=2,CHAR(34)&amp;"exact2"&amp;CHAR(34)&amp;",","")</f>
        <v/>
      </c>
      <c r="DD52" s="44" t="str">
        <f>IF(LEN(CHAR(34)&amp;"lets"&amp;LEN(SUBSTITUTE(SUBSTITUTE(IFERROR(TRIM(SUBSTITUTE(SUBSTITUTE(SUBSTITUTE(IFERROR(TRIM(SUBSTITUTE(A52,MID(A52,FIND("(",A52),FIND(")",A52)-FIND("(",A52)+1),"")),A52)," ",""),"-",""),MID(SUBSTITUTE(SUBSTITUTE(IFERROR(TRIM(SUBSTITUTE(A52,MID(A52,FIND("(",A52),FIND(")",A52)-FIND("(",A52)+1),"")),A52)," ",""),"-",""),FIND("[",SUBSTITUTE(SUBSTITUTE(IFERROR(TRIM(SUBSTITUTE(A52,MID(A52,FIND("(",A52),FIND(")",A52)-FIND("(",A52)+1),"")),A52)," ",""),"-","")),FIND("]",SUBSTITUTE(SUBSTITUTE(IFERROR(TRIM(SUBSTITUTE(A52,MID(A52,FIND("(",A52),FIND(")",A52)-FIND("(",A52)+1),"")),A52)," ",""),"-",""))-FIND("[",SUBSTITUTE(SUBSTITUTE(IFERROR(TRIM(SUBSTITUTE(A52,MID(A52,FIND("(",A52),FIND(")",A52)-FIND("(",A52)+1),"")),A52)," ",""),"-",""))+1),"")),SUBSTITUTE(SUBSTITUTE(IFERROR(TRIM(SUBSTITUTE(A52,MID(A52,FIND("(",A52),FIND(")",A52)-FIND("(",A52)+1),"")),A52)," ",""),"-",""))," ",""),"-",""))&amp;CHAR(34)&amp;",")=9,CHAR(34)&amp;"lets"&amp;LEN(SUBSTITUTE(SUBSTITUTE(IFERROR(TRIM(SUBSTITUTE(SUBSTITUTE(SUBSTITUTE(IFERROR(TRIM(SUBSTITUTE(A52,MID(A52,FIND("(",A52),FIND(")",A52)-FIND("(",A52)+1),"")),A52)," ",""),"-",""),MID(SUBSTITUTE(SUBSTITUTE(IFERROR(TRIM(SUBSTITUTE(A52,MID(A52,FIND("(",A52),FIND(")",A52)-FIND("(",A52)+1),"")),A52)," ",""),"-",""),FIND("[",SUBSTITUTE(SUBSTITUTE(IFERROR(TRIM(SUBSTITUTE(A52,MID(A52,FIND("(",A52),FIND(")",A52)-FIND("(",A52)+1),"")),A52)," ",""),"-","")),FIND("]",SUBSTITUTE(SUBSTITUTE(IFERROR(TRIM(SUBSTITUTE(A52,MID(A52,FIND("(",A52),FIND(")",A52)-FIND("(",A52)+1),"")),A52)," ",""),"-",""))-FIND("[",SUBSTITUTE(SUBSTITUTE(IFERROR(TRIM(SUBSTITUTE(A52,MID(A52,FIND("(",A52),FIND(")",A52)-FIND("(",A52)+1),"")),A52)," ",""),"-",""))+1),"")),SUBSTITUTE(SUBSTITUTE(IFERROR(TRIM(SUBSTITUTE(A52,MID(A52,FIND("(",A52),FIND(")",A52)-FIND("(",A52)+1),"")),A52)," ",""),"-",""))," ",""),"-",""))&amp;CHAR(34)&amp;",",CHAR(34)&amp;"lets0"&amp;LEN(SUBSTITUTE(SUBSTITUTE(IFERROR(TRIM(SUBSTITUTE(SUBSTITUTE(SUBSTITUTE(IFERROR(TRIM(SUBSTITUTE(A52,MID(A52,FIND("(",A52),FIND(")",A52)-FIND("(",A52)+1),"")),A52)," ",""),"-",""),MID(SUBSTITUTE(SUBSTITUTE(IFERROR(TRIM(SUBSTITUTE(A52,MID(A52,FIND("(",A52),FIND(")",A52)-FIND("(",A52)+1),"")),A52)," ",""),"-",""),FIND("[",SUBSTITUTE(SUBSTITUTE(IFERROR(TRIM(SUBSTITUTE(A52,MID(A52,FIND("(",A52),FIND(")",A52)-FIND("(",A52)+1),"")),A52)," ",""),"-","")),FIND("]",SUBSTITUTE(SUBSTITUTE(IFERROR(TRIM(SUBSTITUTE(A52,MID(A52,FIND("(",A52),FIND(")",A52)-FIND("(",A52)+1),"")),A52)," ",""),"-",""))-FIND("[",SUBSTITUTE(SUBSTITUTE(IFERROR(TRIM(SUBSTITUTE(A52,MID(A52,FIND("(",A52),FIND(")",A52)-FIND("(",A52)+1),"")),A52)," ",""),"-",""))+1),"")),SUBSTITUTE(SUBSTITUTE(IFERROR(TRIM(SUBSTITUTE(A52,MID(A52,FIND("(",A52),FIND(")",A52)-FIND("(",A52)+1),"")),A52)," ",""),"-",""))," ",""),"-",""))&amp;CHAR(34)&amp;",")</f>
        <v>"lets07",</v>
      </c>
      <c r="DE52" s="44" t="str">
        <f>IFERROR(CHAR(34)&amp;"start"&amp;LEFT(TRIM(SUBSTITUTE(SUBSTITUTE(TRIM(SUBSTITUTE(SUBSTITUTE(A52, MID(A52, FIND("[", A52), FIND("]", A52) - FIND("[", A52) + 1), ""), "  ", " ")), MID(TRIM(SUBSTITUTE(SUBSTITUTE(A52, MID(A52, FIND("[", A52), FIND("]", A52) - FIND("[", A52) + 1), ""), "  ", " ")), FIND("[", TRIM(SUBSTITUTE(SUBSTITUTE(A52, MID(A52, FIND("[", A52), FIND("]", A52) - FIND("[", A52) + 1), ""), "  ", " "))), FIND("]", TRIM(SUBSTITUTE(SUBSTITUTE(A52, MID(A52, FIND("[", A52), FIND("]", A52) - FIND("[", A52) + 1), ""), "  ", " "))) - FIND("[", TRIM(SUBSTITUTE(SUBSTITUTE(A52, MID(A52, FIND("[", A52), FIND("]", A52) - FIND("[", A52) + 1), ""), "  ", " "))) + 1), ""), "  ", " ")),1)&amp;CHAR(34)&amp;",",CHAR(34)&amp;"start"&amp;IFERROR(LEFT(SUBSTITUTE(A52,"["&amp;MID(A52,FIND("[",A52)+1,FIND("]",A52)-FIND("[",A52)-1)&amp;"] ",""),1),LEFT(A52,1))&amp;CHAR(34)&amp;",")</f>
        <v>"startS",</v>
      </c>
      <c r="DF52" s="44" t="str">
        <f>IFERROR(IF(SEARCH("tan",A52)&gt;0,CHAR(34)&amp;"withtn"&amp;CHAR(34)&amp;",",""),"")</f>
        <v/>
      </c>
      <c r="DG52" s="44" t="str">
        <f>IFERROR(IF(SEARCH("q",A52)&gt;0,CHAR(34)&amp;"with_q"&amp;CHAR(34)&amp;",",""),"")</f>
        <v/>
      </c>
      <c r="DH52" s="44" t="str">
        <f>IFERROR(IF(SEARCH("v",A52)&gt;0,CHAR(34)&amp;"with_v"&amp;CHAR(34)&amp;",",""),"")</f>
        <v/>
      </c>
      <c r="DI52" s="44" t="str">
        <f>IFERROR(IF(SEARCH("w",A52)&gt;0,CHAR(34)&amp;"with_w"&amp;CHAR(34)&amp;",",""),"")</f>
        <v/>
      </c>
      <c r="DJ52" s="44" t="str">
        <f>IFERROR(IF(SEARCH("y",A52)&gt;0,CHAR(34)&amp;"with_y"&amp;CHAR(34)&amp;",",""),"")</f>
        <v/>
      </c>
      <c r="DK52" s="44" t="str">
        <f>IFERROR(IF(SEARCH("z",A52)&gt;0,CHAR(34)&amp;"with_z"&amp;CHAR(34)&amp;",",""),"")</f>
        <v/>
      </c>
      <c r="DL52" s="44" t="str">
        <f>IF(CG52=2, CHAR(34) &amp; _xlfn.TEXTJOIN("", TRUE, _xlfn._xlws.SORT(HP52:HX52)) &amp; CHAR(34) &amp; ",", "")</f>
        <v/>
      </c>
      <c r="DM52" s="44" t="str" cm="1">
        <f t="array" ref="DM52">IF(CG52=3,CHAR(34) &amp; _xlfn.TEXTJOIN("", TRUE, RIGHT(HP52:HX52, 2)) &amp; CHAR(34) &amp; ",", "")</f>
        <v/>
      </c>
      <c r="DN52" s="44" t="str">
        <f>IF(AND(ISNUMBER(SEARCH("18", O52)), ISERROR(SEARCH("1918", O52)), ISERROR(SEARCH("2018", O52))), CHAR(34) &amp; "year18" &amp; CHAR(34) &amp; ",", "")</f>
        <v/>
      </c>
      <c r="DO52" s="44" t="str">
        <f>IF(AND(ISNUMBER(SEARCH("19", O52)), ISERROR(SEARCH("1819", O52)),  ISERROR(SEARCH("1219", O52)),ISERROR(SEARCH("1119", O52)),ISERROR(SEARCH("1190", O52)),ISERROR(SEARCH("2019", O52))), CHAR(34) &amp; "year19" &amp; CHAR(34) &amp; ",", "")</f>
        <v>"year19",</v>
      </c>
      <c r="DP52" s="5" t="str">
        <f>IF(AND(ISNUMBER(SEARCH("20", O52)), ISERROR(SEARCH("1920", O52))), CHAR(34)&amp;"year00"&amp;CHAR(34)&amp;",", "")</f>
        <v/>
      </c>
      <c r="DQ52" s="5" t="str">
        <f>IF(CC52="y",CHAR(34)&amp;"soviet"&amp;CHAR(34)&amp;",","")</f>
        <v/>
      </c>
      <c r="DR52" s="5" t="str">
        <f>IF(BY52="y",CHAR(34)&amp;"dgband"&amp;CHAR(34)&amp;",","")</f>
        <v/>
      </c>
      <c r="DS52" s="5" t="str">
        <f>IF(W52="y",IF(AND(V52="n",BY52&lt;&gt;"y"),CHAR(34)&amp;"allver"&amp;CHAR(34)&amp;",",""),"")</f>
        <v/>
      </c>
      <c r="DT52" s="5" t="str">
        <f>IF(V52="y",IF(AND(W52="n",BY52&lt;&gt;"y"),CHAR(34)&amp;"allhor"&amp;CHAR(34)&amp;",",""),"")</f>
        <v>"allhor",</v>
      </c>
      <c r="DU52" s="5" t="str">
        <f>IF(BY52="y",IF(AND(W52="n",V52="n"),CHAR(34)&amp;"alldia"&amp;CHAR(34)&amp;",",""),"")</f>
        <v/>
      </c>
      <c r="DV52" s="44" t="str">
        <f>IF(IA52&lt;&gt;"",(IF(IA52="y",CHAR(34)&amp;"largec"&amp;CHAR(34)&amp;",",CHAR(34)&amp;"smallc"&amp;CHAR(34)&amp;",")),"")</f>
        <v/>
      </c>
      <c r="DW52" s="44" t="str">
        <f>IF(CL52="y",CHAR(34)&amp;CL$1&amp;CHAR(34)&amp;",","")</f>
        <v/>
      </c>
      <c r="DX52" s="44" t="str">
        <f>IF(CM52="y",CHAR(34)&amp;CM$1&amp;CHAR(34)&amp;",","")</f>
        <v/>
      </c>
      <c r="DY52" s="44" t="str">
        <f>IF(CN52="y",CHAR(34)&amp;CN$1&amp;CHAR(34)&amp;",","")</f>
        <v/>
      </c>
      <c r="DZ52" s="44" t="str">
        <f>IF(CO52="y",CHAR(34)&amp;CO$1&amp;CHAR(34)&amp;",","")</f>
        <v>"4+Band",</v>
      </c>
      <c r="EA52" s="44" t="str">
        <f>IF(T52="y",CHAR(34)&amp;T$1&amp;CHAR(34)&amp;",","")</f>
        <v/>
      </c>
      <c r="EB52" s="44" t="str">
        <f>IF(U52="y",CHAR(34)&amp;U$1&amp;CHAR(34)&amp;",","")</f>
        <v/>
      </c>
      <c r="EC52" s="44" t="str">
        <f>IF(V52="y",CHAR(34)&amp;V$1&amp;CHAR(34)&amp;",","")</f>
        <v>"Horizo",</v>
      </c>
      <c r="ED52" s="44" t="str">
        <f>IF(W52="y",CHAR(34)&amp;W$1&amp;CHAR(34)&amp;",","")</f>
        <v/>
      </c>
      <c r="EE52" s="44" t="str">
        <f>IF(X52="y",CHAR(34)&amp;X$1&amp;CHAR(34)&amp;",","")</f>
        <v/>
      </c>
      <c r="EF52" s="44" t="str">
        <f>IF(AND(Y52&lt;&gt;"n",Y52&lt;&gt;""),CHAR(34)&amp;Y$1&amp;CHAR(34)&amp;",","")</f>
        <v/>
      </c>
      <c r="EG52" s="44" t="str">
        <f>IF(Z52="y",CHAR(34)&amp;Z$1&amp;CHAR(34)&amp;",","")</f>
        <v/>
      </c>
      <c r="EH52" s="44" t="str">
        <f>IF(AA52="y",CHAR(34)&amp;AA$1&amp;CHAR(34)&amp;",","")</f>
        <v/>
      </c>
      <c r="EI52" s="44" t="str">
        <f>IF(AB52="y",CHAR(34)&amp;AB$1&amp;CHAR(34)&amp;",","")</f>
        <v/>
      </c>
      <c r="EJ52" s="44" t="str">
        <f>IF(AC52="y",CHAR(34)&amp;AC$1&amp;CHAR(34)&amp;",","")</f>
        <v/>
      </c>
      <c r="EK52" s="44" t="str">
        <f>IF(AD52="y",CHAR(34)&amp;AD$1&amp;CHAR(34)&amp;",","")</f>
        <v/>
      </c>
      <c r="EL52" s="44" t="str">
        <f>IF(AE52="y",CHAR(34)&amp;AE$1&amp;CHAR(34)&amp;",","")</f>
        <v/>
      </c>
      <c r="EM52" s="44" t="str">
        <f>IF(AF52="y",CHAR(34)&amp;AF$1&amp;CHAR(34)&amp;",","")</f>
        <v/>
      </c>
      <c r="EN52" s="44" t="str">
        <f>IF(AG52="y",CHAR(34)&amp;AG$1&amp;CHAR(34)&amp;",","")</f>
        <v/>
      </c>
      <c r="EO52" s="44" t="str">
        <f>IF(AH52="y",CHAR(34)&amp;AH$1&amp;CHAR(34)&amp;",","")</f>
        <v/>
      </c>
      <c r="EP52" s="44" t="str">
        <f>IF(AI52="y",CHAR(34)&amp;AI$1&amp;CHAR(34)&amp;",","")</f>
        <v>"Canton",</v>
      </c>
      <c r="EQ52" s="44" t="str">
        <f>IF(AJ52="y",CHAR(34)&amp;AJ$1&amp;CHAR(34)&amp;",","")</f>
        <v/>
      </c>
      <c r="ER52" s="44" t="str">
        <f>IF(AK52="y",CHAR(34)&amp;AK$1&amp;CHAR(34)&amp;",","")</f>
        <v/>
      </c>
      <c r="ES52" s="44" t="str">
        <f>IF(AL52="y",CHAR(34)&amp;AL$1&amp;CHAR(34)&amp;",","")</f>
        <v/>
      </c>
      <c r="ET52" s="44" t="str">
        <f>IF(AM52="y",CHAR(34)&amp;AM$1&amp;CHAR(34)&amp;",","")</f>
        <v/>
      </c>
      <c r="EU52" s="44" t="str">
        <f>IF(AN52="y",CHAR(34)&amp;AN$1&amp;CHAR(34)&amp;",","")</f>
        <v/>
      </c>
      <c r="EV52" s="44" t="str">
        <f>IF(AO52="y",CHAR(34)&amp;AO$1&amp;CHAR(34)&amp;",","")</f>
        <v/>
      </c>
      <c r="EW52" s="44" t="str">
        <f>IF(AP52="y",CHAR(34)&amp;AP$1&amp;CHAR(34)&amp;",","")</f>
        <v/>
      </c>
      <c r="EX52" s="44" t="str">
        <f>IF(AQ52="y",CHAR(34)&amp;AQ$1&amp;CHAR(34)&amp;",","")</f>
        <v/>
      </c>
      <c r="EY52" s="44" t="str">
        <f>IF(AR52="y",CHAR(34)&amp;AR$1&amp;CHAR(34)&amp;",","")</f>
        <v/>
      </c>
      <c r="EZ52" s="44" t="str">
        <f>IF(AS52="y",CHAR(34)&amp;AS$1&amp;CHAR(34)&amp;",","")</f>
        <v/>
      </c>
      <c r="FA52" s="44" t="str">
        <f>IF(AT52&gt;0,CHAR(34)&amp;"sta"&amp;AZ52&amp;CHAR(34)&amp;",","")</f>
        <v>"staWHI",</v>
      </c>
      <c r="FB52" s="44" t="str">
        <f>IF(AND(AT52&gt;0,BA52&lt;&gt;""),CHAR(34)&amp;"sta"&amp;BA52&amp;CHAR(34)&amp;",","")</f>
        <v/>
      </c>
      <c r="FC52" s="44" t="str">
        <f>IF(AND(AT52&gt;0,BB52&lt;&gt;""),CHAR(34)&amp;"sta"&amp;BB52&amp;CHAR(34)&amp;",","")</f>
        <v/>
      </c>
      <c r="FD52" s="44" t="str">
        <f>IF(BV52="n",CHAR(34)&amp;"tcWHYE"&amp;CHAR(34)&amp;",",IF(BV52="y",CHAR(34)&amp;FD$1&amp;CHAR(34)&amp;",",""))</f>
        <v/>
      </c>
      <c r="FE52" s="44" t="str">
        <f>IF(COUNTIF(BL52:BT52,"BLU")=0,CHAR(34)&amp;"NO_BLU"&amp;CHAR(34)&amp;",", "")</f>
        <v/>
      </c>
      <c r="FF52" s="44" t="str">
        <f>IF(COUNTIF(BL52:BT52,"WHI")=0,CHAR(34)&amp;"NO_WHI"&amp;CHAR(34)&amp;",", "")</f>
        <v/>
      </c>
      <c r="FG52" s="44" t="str">
        <f>IF(COUNTIF(BL52:BT52,"RED")=0,CHAR(34)&amp;"NO_RED"&amp;CHAR(34)&amp;",", "")</f>
        <v>"NO_RED",</v>
      </c>
      <c r="FH52" s="44" t="str">
        <f>IF(COUNTIF(BL52:BS52,"GRE")=0,CHAR(34)&amp;"NO_GRE"&amp;CHAR(34)&amp;",", "")</f>
        <v/>
      </c>
      <c r="FI52" s="44" t="str">
        <f>IF(COUNTIF(BL52:BT52,"YEL")=0,CHAR(34)&amp;"NO_YEL"&amp;CHAR(34)&amp;",", "")</f>
        <v/>
      </c>
      <c r="FJ52" s="44" t="str">
        <f>IF(COUNTIF(BL52:BT52,"BLA")=0,CHAR(34)&amp;"NO_BLA"&amp;CHAR(34)&amp;",", "")</f>
        <v>"NO_BLA",</v>
      </c>
      <c r="FK52" s="44" t="str">
        <f>IF(AND(FH52&lt;&gt;"",FF52&lt;&gt;""),CHAR(34)&amp;"WHGRNO"&amp;CHAR(34)&amp;",","")</f>
        <v/>
      </c>
      <c r="FL52" s="44" t="str">
        <f>IF(AND(FI52&lt;&gt;"",FF52&lt;&gt;""),CHAR(34)&amp;"WHYENO"&amp;CHAR(34)&amp;",","")</f>
        <v/>
      </c>
      <c r="FM52" s="44" t="str">
        <f>IF(AND(FJ52&lt;&gt;"",FF52&lt;&gt;""),CHAR(34)&amp;"BAWHNO"&amp;CHAR(34)&amp;",","")</f>
        <v/>
      </c>
      <c r="FN52" s="44" t="str">
        <f>IF(AND(FE52&lt;&gt;"",FF52&lt;&gt;""),CHAR(34)&amp;"BLWHNO"&amp;CHAR(34)&amp;",","")</f>
        <v/>
      </c>
      <c r="FO52" s="44" t="str">
        <f>IF(AND(FE52&lt;&gt;"",FG52&lt;&gt;""),CHAR(34)&amp;"BLRENO"&amp;CHAR(34)&amp;",","")</f>
        <v/>
      </c>
      <c r="FP52" s="44" t="str">
        <f>IF(AND(FF52&lt;&gt;"",FF52&lt;&gt;""),CHAR(34)&amp;"WHRENO"&amp;CHAR(34)&amp;",","")</f>
        <v/>
      </c>
      <c r="FQ52" s="44" t="str">
        <f>IF(LEN(BF52)=3,CHAR(34)&amp;"001"&amp;BF52&amp;CHAR(34)&amp;",","")</f>
        <v>"001GRE",</v>
      </c>
      <c r="FR52" s="44" t="str">
        <f>IF(LEN(BG52)=3,CHAR(34)&amp;"002"&amp;BG52&amp;CHAR(34)&amp;",","")</f>
        <v/>
      </c>
      <c r="FS52" s="44" t="str">
        <f>IF(LEN(BH52)=3,CHAR(34)&amp;"003"&amp;BH52&amp;CHAR(34)&amp;",","")</f>
        <v>"003YEL",</v>
      </c>
      <c r="FT52" s="44" t="str">
        <f>CHAR(34)&amp;"myr"&amp;BD52&amp;CHAR(34)&amp;","</f>
        <v>"myrEQ",</v>
      </c>
      <c r="FU52" s="44" t="str">
        <f>IF(AY52="y",CHAR(34)&amp;"island"&amp;CHAR(34)&amp;",","")</f>
        <v/>
      </c>
      <c r="FV52" s="44" t="str">
        <f>IF(BZ52="y",CHAR(34)&amp;"landlo"&amp;CHAR(34)&amp;",","")</f>
        <v/>
      </c>
      <c r="FW52" s="44" t="str">
        <f>IF(CA52="y",CHAR(34)&amp;"eunion"&amp;CHAR(34)&amp;",","")</f>
        <v/>
      </c>
      <c r="FX52" s="44" t="str">
        <f>SUBSTITUTE(IFERROR(SEARCH("[",A52),IFERROR(IF(AND(CA52&lt;&gt;"y",SEARCH("Europe",R52)&gt;0),CHAR(34)&amp;"noeuni"&amp;CHAR(34)&amp;",",""),"")),"1","")</f>
        <v/>
      </c>
      <c r="FY52" s="44" t="str">
        <f>IFERROR(IF(SEARCH("Arabic",CB52)&gt;0,CHAR(34)&amp;"arabic"&amp;CHAR(34)&amp;",",""),"")</f>
        <v/>
      </c>
      <c r="FZ52" s="44" t="str">
        <f>IFERROR(IF(SEARCH("English",CB52)&gt;0,CHAR(34)&amp;"englis"&amp;CHAR(34)&amp;",",""),"")</f>
        <v/>
      </c>
      <c r="GA52" s="44" t="str">
        <f>IFERROR(IF(SEARCH("French",CB52)&gt;0,CHAR(34)&amp;"french"&amp;CHAR(34)&amp;",",""),"")</f>
        <v/>
      </c>
      <c r="GB52" s="44" t="str">
        <f>IFERROR(IF(SEARCH("Spanish",CB52)&gt;0,CHAR(34)&amp;"spanis"&amp;CHAR(34)&amp;",",""),"")</f>
        <v/>
      </c>
      <c r="GC52" s="44" t="str">
        <f>IFERROR(IF(SEARCH("Portuguese",CB52)&gt;0,CHAR(34)&amp;"portug"&amp;CHAR(34)&amp;",",""),"")</f>
        <v/>
      </c>
      <c r="GD52" s="44" t="str">
        <f>IFERROR(IF(SEARCH("German",CB52)&gt;0,CHAR(34)&amp;"german"&amp;CHAR(34)&amp;",",""),"")</f>
        <v/>
      </c>
      <c r="GE52" s="44" t="str">
        <f>IFERROR(IF(SEARCH("Dutch",CB52)&gt;0,CHAR(34)&amp;"dutchs"&amp;CHAR(34)&amp;",",""),"")</f>
        <v/>
      </c>
      <c r="GF52" s="44" t="str">
        <f>IFERROR(IF(SEARCH("Historical",AU52)&gt;0,CHAR(34)&amp;"histor"&amp;CHAR(34)&amp;",",""),"")</f>
        <v/>
      </c>
      <c r="GG52" s="44" t="str">
        <f>IF(BU52="y",CHAR(34)&amp;"unjack"&amp;CHAR(34)&amp;",","")</f>
        <v/>
      </c>
      <c r="GH52" s="44" t="str">
        <f>IF(CD52=1,CHAR(34)&amp;"southc"&amp;CHAR(34)&amp;",","")</f>
        <v/>
      </c>
      <c r="GI52" s="44" t="str">
        <f>IF(CE52=1,CHAR(34)&amp;"hasmap"&amp;CHAR(34)&amp;",","")</f>
        <v/>
      </c>
      <c r="GJ52" s="44" t="str">
        <f>IF(CP52="y",CHAR(34)&amp;CP$1&amp;CHAR(34)&amp;",","")</f>
        <v/>
      </c>
      <c r="GK52" s="44" t="str">
        <f>IF(GJ52="",CHAR(34)&amp;"HasSta"&amp;CHAR(34)&amp;",","")</f>
        <v>"HasSta",</v>
      </c>
      <c r="GL52" s="44" t="str">
        <f>IF(CQ52="y",CHAR(34)&amp;CQ$1&amp;CHAR(34)&amp;",","")</f>
        <v/>
      </c>
      <c r="GM52" s="44" t="str">
        <f>IF(CR52="y",CHAR(34)&amp;CR$1&amp;CHAR(34)&amp;",","")</f>
        <v/>
      </c>
      <c r="GN52" s="44" t="str">
        <f>IF(CS52="y",CHAR(34)&amp;CS$1&amp;CHAR(34)&amp;",","")</f>
        <v>"3+Star",</v>
      </c>
      <c r="GP52" s="44" t="str">
        <f>CHAR(34)&amp;AU52&amp;CHAR(34)</f>
        <v>"State"</v>
      </c>
      <c r="GS52" s="44" t="str">
        <f>SUBSTITUTE("["&amp;_xlfn.CONCAT(CW52:GN52)&amp;"]",",]","]")</f>
        <v>["4Color","lets07","startS","year19","allhor","4+Band","Horizo","Canton","staWHI","NO_RED","NO_BLA","001GRE","003YEL","myrEQ","HasSta","3+Star"]</v>
      </c>
      <c r="GT52" s="44" t="str">
        <f>IF(BL52&lt;&gt;"",CHAR(34)&amp;"cl_"&amp;BL52&amp;CHAR(34)&amp;",","")</f>
        <v>"cl_GRE",</v>
      </c>
      <c r="GU52" s="44" t="str">
        <f>IF(BM52&lt;&gt;"",CHAR(34)&amp;"cl_"&amp;BM52&amp;CHAR(34)&amp;",","")</f>
        <v>"cl_YEL",</v>
      </c>
      <c r="GV52" s="44" t="str">
        <f>IF(BN52&lt;&gt;"",CHAR(34)&amp;"cl_"&amp;BN52&amp;CHAR(34)&amp;",","")</f>
        <v>"cl_BLU",</v>
      </c>
      <c r="GW52" s="44" t="str">
        <f>IF(BO52&lt;&gt;"",CHAR(34)&amp;"cl_"&amp;BO52&amp;CHAR(34)&amp;",","")</f>
        <v>"cl_WHI",</v>
      </c>
      <c r="GX52" s="44" t="str">
        <f>IF(BP52&lt;&gt;"",CHAR(34)&amp;"cl_"&amp;BP52&amp;CHAR(34)&amp;",","")</f>
        <v/>
      </c>
      <c r="GY52" s="44" t="str">
        <f>IF(BQ52&lt;&gt;"",CHAR(34)&amp;"cl_"&amp;BQ52&amp;CHAR(34)&amp;",","")</f>
        <v/>
      </c>
      <c r="GZ52" s="44" t="str">
        <f>IF(BR52&lt;&gt;"",CHAR(34)&amp;"cl_"&amp;BR52&amp;CHAR(34)&amp;",","")</f>
        <v/>
      </c>
      <c r="HA52" s="44" t="str">
        <f>IF(BS52&lt;&gt;"",CHAR(34)&amp;"cl_"&amp;BS52&amp;CHAR(34)&amp;",","")</f>
        <v/>
      </c>
      <c r="HB52" s="44" t="str">
        <f>IF(BT52&lt;&gt;"",CHAR(34)&amp;"cl_"&amp;BT52&amp;CHAR(34)&amp;",","")</f>
        <v/>
      </c>
      <c r="HC52" s="44" t="str">
        <f>SUBSTITUTE("["&amp;_xlfn.CONCAT(GT52:HB52)&amp;"]",",]","]")</f>
        <v>["cl_GRE","cl_YEL","cl_BLU","cl_WHI"]</v>
      </c>
      <c r="HE52" s="64"/>
      <c r="HF52" s="65" t="str">
        <f>"{couname:"&amp;CT52&amp;(IF(HK52&lt;&gt;"",",subtype:"&amp;CHAR(34)&amp;HK52&amp;CHAR(34),""))&amp;",year:"&amp;HJ52&amp;",region:"&amp;CU52&amp;",Colors:"&amp;HC52&amp;",Items:"&amp;GS52&amp;",Flag:"&amp;CV52&amp;",HDFlag:"&amp;CHAR(34)&amp;E52&amp;CHAR(34)&amp;",type:"&amp;GP52&amp;", describe: "&amp;HH52&amp;", isnew:"&amp;CHAR(34)&amp;F52&amp;CHAR(34)&amp;", links: "&amp;HL52&amp;"},"</f>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links: "https://en.wikipedia.org/wiki/Sergipe"},</v>
      </c>
      <c r="HG52" s="66" t="str">
        <f>"{couname:"&amp;CT52&amp;(IF(HK52&lt;&gt;"",",subtype:"&amp;CHAR(34)&amp;HK52&amp;CHAR(34),""))&amp;",year:"&amp;HJ52&amp;",region:"&amp;CU52&amp;",Colors:"&amp;HC52&amp;",Items:"&amp;GS52&amp;",Flag:"&amp;CV52&amp;",HDFlag:"&amp;CHAR(34)&amp;E52&amp;CHAR(34)&amp;",type:"&amp;GP52&amp;", describe: "&amp;HI52&amp;", links: "&amp;HL52&amp;"},"</f>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links: "https://en.wikipedia.org/wiki/Sergipe"},</v>
      </c>
      <c r="HH52" s="44" t="str">
        <f>IF(P52&lt;&gt;"",CHAR(34)&amp;"\n"&amp;P52&amp;CHAR(34),CHAR(34)&amp;CHAR(34))</f>
        <v>"\nThe stars on the flag of Sergipe represent the number of river estuaries in the state, and the green and yellow stripes represent Sergipe's union with the rest of Brazil."</v>
      </c>
      <c r="HI52" s="44" t="str">
        <f>IF(J52=0,CHAR(34)&amp;CHAR(34),HH52)</f>
        <v>"\nThe stars on the flag of Sergipe represent the number of river estuaries in the state, and the green and yellow stripes represent Sergipe's union with the rest of Brazil."</v>
      </c>
      <c r="HJ52" s="44" t="str">
        <f>CHAR(34)&amp;O52&amp;CHAR(34)</f>
        <v>"1952 "</v>
      </c>
      <c r="HL52" s="44" t="str">
        <f>CHAR(34)&amp;I52&amp;CHAR(34)</f>
        <v>"https://en.wikipedia.org/wiki/Sergipe"</v>
      </c>
      <c r="HM52" s="65" t="str">
        <f>"{"&amp;CHAR(34)&amp;"couname"&amp;CHAR(34)&amp;":"&amp;CT52&amp;(IF(H52&lt;&gt;"",","&amp;CHAR(34)&amp;"subtype"&amp;CHAR(34)&amp;":"&amp;CHAR(34)&amp;H52&amp;CHAR(34),""))&amp;","&amp;CHAR(34)&amp;"year"&amp;CHAR(34)&amp;":"&amp;HJ52&amp;","&amp;CHAR(34)&amp;"region"&amp;CHAR(34)&amp;":"&amp;CU52&amp;","&amp;CHAR(34)&amp;"Colors"&amp;CHAR(34)&amp;":"&amp;HC52&amp;","&amp;CHAR(34)&amp;"Items"&amp;CHAR(34)&amp;":"&amp;GS52&amp;","&amp;CHAR(34)&amp;"Flag"&amp;CHAR(34)&amp;":"&amp;CV52&amp;","&amp;CHAR(34)&amp;"HDFlag"&amp;CHAR(34)&amp;":"&amp;CHAR(34)&amp;E52&amp;CHAR(34)&amp;","&amp;CHAR(34)&amp;"type"&amp;CHAR(34)&amp;":"&amp;GP52&amp;", "&amp;CHAR(34)&amp;"describe"&amp;CHAR(34)&amp;": "&amp;HH52&amp;", "&amp;CHAR(34)&amp;"isnew"&amp;CHAR(34)&amp;": "&amp;CHAR(34)&amp;F52&amp;CHAR(34)&amp;", "&amp;CHAR(34)&amp;"links"&amp;CHAR(34)&amp;": "&amp;HL52&amp;"},"</f>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 "links": "https://en.wikipedia.org/wiki/Sergipe"},</v>
      </c>
      <c r="HN52" s="67" t="str">
        <f>"{"&amp;CHAR(34)&amp;"couname"&amp;CHAR(34)&amp;":"&amp;CT52&amp;(IF(H52&lt;&gt;"",","&amp;CHAR(34)&amp;"subtype"&amp;CHAR(34)&amp;":"&amp;CHAR(34)&amp;H52&amp;CHAR(34),""))&amp;","&amp;CHAR(34)&amp;"year"&amp;CHAR(34)&amp;":"&amp;HJ52&amp;","&amp;CHAR(34)&amp;"region"&amp;CHAR(34)&amp;":"&amp;CU52&amp;","&amp;CHAR(34)&amp;"Colors"&amp;CHAR(34)&amp;":"&amp;HC52&amp;","&amp;CHAR(34)&amp;"Items"&amp;CHAR(34)&amp;":"&amp;GS52&amp;","&amp;CHAR(34)&amp;"Flag"&amp;CHAR(34)&amp;":"&amp;CV52&amp;","&amp;CHAR(34)&amp;"HDFlag"&amp;CHAR(34)&amp;":"&amp;CHAR(34)&amp;E52&amp;CHAR(34)&amp;","&amp;CHAR(34)&amp;"type"&amp;CHAR(34)&amp;":"&amp;GP52&amp;", "&amp;CHAR(34)&amp;"describe"&amp;CHAR(34)&amp;": "&amp;HI52&amp;", "&amp;CHAR(34)&amp;"isnew"&amp;CHAR(34)&amp;": "&amp;CHAR(34)&amp;F52&amp;CHAR(34)&amp;", "&amp;CHAR(34)&amp;"links"&amp;CHAR(34)&amp;": "&amp;HL52&amp;"},"</f>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 "links": "https://en.wikipedia.org/wiki/Sergipe"},</v>
      </c>
      <c r="HO52" s="71"/>
      <c r="HP52" s="44" t="str" cm="1">
        <f t="array" ref="HP52">IF(_xlfn.TEXTJOIN(", ", TRUE, IF(ISNUMBER(SEARCH("BLA", BL52:BT52)), COLUMN(BL52:BT52) - COLUMN(BL52) + 1, ""))&lt;&gt;"","BLA","")</f>
        <v/>
      </c>
      <c r="HQ52" s="44" t="str" cm="1">
        <f t="array" ref="HQ52">IF(_xlfn.TEXTJOIN(", ", TRUE, IF(ISNUMBER(SEARCH("BLU", BL52:BT52)), COLUMN(BL52:BT52) - COLUMN(BL52) + 1, ""))&lt;&gt;"","BLU","")</f>
        <v>BLU</v>
      </c>
      <c r="HR52" s="44" t="str" cm="1">
        <f t="array" ref="HR52">IF(_xlfn.TEXTJOIN(", ", TRUE, IF(ISNUMBER(SEARCH("GRE", BL52:BT52)), COLUMN(BL52:BT52) - COLUMN(BL52) + 1, ""))&lt;&gt;"","GRE","")</f>
        <v>GRE</v>
      </c>
      <c r="HS52" s="44" t="str" cm="1">
        <f t="array" ref="HS52">IF(_xlfn.TEXTJOIN(", ", TRUE, IF(ISNUMBER(SEARCH("RED", BL52:BT52)), COLUMN(BL52:BT52) - COLUMN(BL52) + 1, ""))&lt;&gt;"","RED","")</f>
        <v/>
      </c>
      <c r="HT52" s="44" t="str" cm="1">
        <f t="array" ref="HT52">IF(_xlfn.TEXTJOIN(", ", TRUE, IF(ISNUMBER(SEARCH("YEL", BL52:BT52)), COLUMN(BL52:BT52) - COLUMN(BL52) + 1, ""))&lt;&gt;"","YEL","")</f>
        <v>YEL</v>
      </c>
      <c r="HU52" s="44" t="str" cm="1">
        <f t="array" ref="HU52">IF(_xlfn.TEXTJOIN(", ", TRUE, IF(ISNUMBER(SEARCH("ORA", BL52:BT52)), COLUMN(BL52:BT52) - COLUMN(BL52) + 1, ""))&lt;&gt;"","ORA","")</f>
        <v/>
      </c>
      <c r="HV52" s="44" t="str" cm="1">
        <f t="array" ref="HV52">IF(_xlfn.TEXTJOIN(", ", TRUE, IF(ISNUMBER(SEARCH("BRO", BL52:BT52)), COLUMN(BL52:BT52) - COLUMN(BL52) + 1, ""))&lt;&gt;"","BRO","")</f>
        <v/>
      </c>
      <c r="HW52" s="44" t="str" cm="1">
        <f t="array" ref="HW52">IF(_xlfn.TEXTJOIN(", ", TRUE, IF(ISNUMBER(SEARCH("PUR", BL52:BT52)), COLUMN(BL52:BT52) - COLUMN(BL52) + 1, ""))&lt;&gt;"","PUR","")</f>
        <v/>
      </c>
      <c r="HX52" s="44" t="str" cm="1">
        <f t="array" ref="HX52">IF(_xlfn.TEXTJOIN(", ", TRUE, IF(ISNUMBER(SEARCH("WHI", BL52:BT52)), COLUMN(BL52:BT52) - COLUMN(BL52) + 1, ""))&lt;&gt;"","WHI","")</f>
        <v>WHI</v>
      </c>
      <c r="HY52" s="72"/>
      <c r="HZ52" s="72"/>
      <c r="IA52" s="5"/>
      <c r="IB52" s="5"/>
      <c r="IC52" s="68"/>
      <c r="ID52" s="68"/>
      <c r="IE52" s="68"/>
      <c r="IF52" s="68"/>
      <c r="IG52" s="68"/>
      <c r="IH52" s="68"/>
      <c r="II52" s="68"/>
      <c r="IJ52" s="68"/>
      <c r="IK52" s="68"/>
      <c r="IL52" s="44">
        <f>SUM(IC52:IK52)</f>
        <v>0</v>
      </c>
      <c r="IM52" s="42">
        <f>COUNTIF(IC52:IK52,"&gt;0")-CG52</f>
        <v>-4</v>
      </c>
      <c r="IN52" s="69" t="str">
        <f>"http://mkweb.bcgsc.ca/color-summarizer/?url="&amp;D52&amp;"&amp;precision=low&amp;num_clusters="&amp;CG52&amp;"&amp;text=1"</f>
        <v>http://mkweb.bcgsc.ca/color-summarizer/?url=https://upload.wikimedia.org/wikipedia/commons/thumb/b/be/Bandeira_de_Sergipe.svg/640px-Bandeira_de_Sergipe.svg.png&amp;precision=low&amp;num_clusters=4&amp;text=1</v>
      </c>
      <c r="IO52" s="44" t="str">
        <f>IF(HP52&lt;&gt;"",CHAR(34)&amp;"black"&amp;CHAR(34),"")</f>
        <v/>
      </c>
      <c r="IP52" s="44" t="str">
        <f>IF(HQ52&lt;&gt;"",CHAR(34)&amp;"blue"&amp;CHAR(34),"")</f>
        <v>"blue"</v>
      </c>
      <c r="IQ52" s="44" t="str">
        <f>IF(HR52&lt;&gt;"",CHAR(34)&amp;"green"&amp;CHAR(34),"")</f>
        <v>"green"</v>
      </c>
      <c r="IR52" s="44" t="str">
        <f>IF(HS52&lt;&gt;"",CHAR(34)&amp;"red"&amp;CHAR(34),"")</f>
        <v/>
      </c>
      <c r="IS52" s="44" t="str">
        <f>IF(HT52&lt;&gt;"",CHAR(34)&amp;"yellow"&amp;CHAR(34),"")</f>
        <v>"yellow"</v>
      </c>
      <c r="IT52" s="44" t="str">
        <f>IF(HU52&lt;&gt;"",CHAR(34)&amp;"orange"&amp;CHAR(34),"")</f>
        <v/>
      </c>
      <c r="IU52" s="44" t="str">
        <f>IF(HV52&lt;&gt;"",CHAR(34)&amp;"brown"&amp;CHAR(34),"")</f>
        <v/>
      </c>
      <c r="IV52" s="44" t="str">
        <f>IF(HW52&lt;&gt;"",CHAR(34)&amp;"purple"&amp;CHAR(34),"")</f>
        <v/>
      </c>
      <c r="IW52" s="44" t="str">
        <f>IF(HX52&lt;&gt;"",CHAR(34)&amp;"white"&amp;CHAR(34),"")</f>
        <v>"white"</v>
      </c>
      <c r="IX52" s="44" t="str">
        <f>"{"&amp;CHAR(34)&amp;"url"&amp;CHAR(34)&amp;":"&amp;CHAR(34)&amp;IN52&amp;CHAR(34)&amp;","&amp;CHAR(34)&amp;"name"&amp;CHAR(34)&amp;":"&amp;CHAR(34)&amp;A52&amp;CHAR(34)&amp;"},"</f>
        <v>{"url":"http://mkweb.bcgsc.ca/color-summarizer/?url=https://upload.wikimedia.org/wikipedia/commons/thumb/b/be/Bandeira_de_Sergipe.svg/640px-Bandeira_de_Sergipe.svg.png&amp;precision=low&amp;num_clusters=4&amp;text=1","name":"[BRA] Sergipe"},</v>
      </c>
      <c r="IY52" s="44">
        <v>352</v>
      </c>
    </row>
    <row r="53" spans="1:259" s="44" customFormat="1" ht="38.4" customHeight="1" thickBot="1" x14ac:dyDescent="0.35">
      <c r="A53" s="38" t="s">
        <v>454</v>
      </c>
      <c r="B53" s="83"/>
      <c r="C53" s="39">
        <v>2</v>
      </c>
      <c r="D53" s="70" t="s">
        <v>455</v>
      </c>
      <c r="E53" s="40" t="s">
        <v>456</v>
      </c>
      <c r="F53" s="41" t="s">
        <v>163</v>
      </c>
      <c r="G53" s="42">
        <f>COUNTIF($A$1:$A$8405,A53)</f>
        <v>1</v>
      </c>
      <c r="H53" s="43"/>
      <c r="I53" s="59" t="s">
        <v>457</v>
      </c>
      <c r="J53" s="44" t="str">
        <f>""</f>
        <v/>
      </c>
      <c r="K53" s="45"/>
      <c r="L53" s="46"/>
      <c r="M53" s="46"/>
      <c r="N53" s="47"/>
      <c r="O53" s="74" t="s">
        <v>458</v>
      </c>
      <c r="P53" s="48" t="s">
        <v>459</v>
      </c>
      <c r="Q53" s="73">
        <v>1</v>
      </c>
      <c r="R53" s="49" t="s">
        <v>177</v>
      </c>
      <c r="S53" s="50">
        <v>3</v>
      </c>
      <c r="T53" s="51" t="s">
        <v>165</v>
      </c>
      <c r="U53" s="52" t="s">
        <v>164</v>
      </c>
      <c r="V53" s="52" t="s">
        <v>164</v>
      </c>
      <c r="W53" s="52" t="s">
        <v>164</v>
      </c>
      <c r="X53" s="52" t="s">
        <v>165</v>
      </c>
      <c r="Y53" s="52" t="s">
        <v>164</v>
      </c>
      <c r="Z53" s="52" t="s">
        <v>164</v>
      </c>
      <c r="AA53" s="52" t="s">
        <v>164</v>
      </c>
      <c r="AB53" s="52" t="s">
        <v>164</v>
      </c>
      <c r="AC53" s="52" t="s">
        <v>164</v>
      </c>
      <c r="AD53" s="52" t="s">
        <v>165</v>
      </c>
      <c r="AE53" s="52" t="s">
        <v>164</v>
      </c>
      <c r="AF53" s="53" t="s">
        <v>164</v>
      </c>
      <c r="AG53" s="53" t="s">
        <v>165</v>
      </c>
      <c r="AH53" s="53" t="s">
        <v>165</v>
      </c>
      <c r="AI53" s="53" t="s">
        <v>164</v>
      </c>
      <c r="AJ53" s="53" t="s">
        <v>164</v>
      </c>
      <c r="AK53" s="53" t="s">
        <v>164</v>
      </c>
      <c r="AL53" s="53" t="s">
        <v>164</v>
      </c>
      <c r="AM53" s="53" t="s">
        <v>164</v>
      </c>
      <c r="AN53" s="53" t="s">
        <v>164</v>
      </c>
      <c r="AO53" s="53" t="s">
        <v>164</v>
      </c>
      <c r="AP53" s="53" t="s">
        <v>164</v>
      </c>
      <c r="AQ53" s="53" t="s">
        <v>164</v>
      </c>
      <c r="AR53" s="53" t="s">
        <v>164</v>
      </c>
      <c r="AS53" s="53" t="s">
        <v>164</v>
      </c>
      <c r="AT53" s="54">
        <v>0</v>
      </c>
      <c r="AU53" s="53" t="s">
        <v>308</v>
      </c>
      <c r="AV53" s="53" t="str">
        <f>IF(LEFT(A53,1)="[",LEFT(A53,5)&amp;AU53&amp;A53,"")</f>
        <v>[BRA]State[BRA] Tocantins</v>
      </c>
      <c r="AW53" s="53" t="str">
        <f>C53&amp;A53</f>
        <v>2[BRA] Tocantins</v>
      </c>
      <c r="AX53" s="55"/>
      <c r="AY53" s="55"/>
      <c r="AZ53" s="56"/>
      <c r="BA53" s="56"/>
      <c r="BB53" s="56"/>
      <c r="BC53" s="57"/>
      <c r="BD53" s="58" t="s">
        <v>155</v>
      </c>
      <c r="BE53" s="59"/>
      <c r="BF53" s="58" t="s">
        <v>152</v>
      </c>
      <c r="BG53" s="58" t="s">
        <v>159</v>
      </c>
      <c r="BH53" s="58" t="s">
        <v>155</v>
      </c>
      <c r="BI53" s="58"/>
      <c r="BJ53" s="58"/>
      <c r="BK53" s="59"/>
      <c r="BL53" s="58" t="s">
        <v>152</v>
      </c>
      <c r="BM53" s="58" t="s">
        <v>159</v>
      </c>
      <c r="BN53" s="58" t="s">
        <v>155</v>
      </c>
      <c r="BO53" s="58"/>
      <c r="BP53" s="58"/>
      <c r="BQ53" s="58"/>
      <c r="BR53" s="58"/>
      <c r="BS53" s="58"/>
      <c r="BT53" s="58"/>
      <c r="BU53" s="60"/>
      <c r="BV53" s="61"/>
      <c r="BW53" s="61">
        <v>0</v>
      </c>
      <c r="BX53" s="59"/>
      <c r="BY53" s="44" t="s">
        <v>165</v>
      </c>
      <c r="CB53" s="5"/>
      <c r="CC53" s="5"/>
      <c r="CD53" s="62">
        <v>0</v>
      </c>
      <c r="CE53" s="62">
        <v>0</v>
      </c>
      <c r="CF53" s="62" t="e">
        <f>COUNTIF([1]Sheet7!$B$2:'[1]Sheet7'!$B$100,Main!#REF!)</f>
        <v>#REF!</v>
      </c>
      <c r="CG53" s="75" cm="1">
        <f t="array" ref="CG53">SUMPRODUCT(--(LEN(TRIM(BL53:BT53))&gt;0))</f>
        <v>3</v>
      </c>
      <c r="CH53" s="53" t="str">
        <f>IF(CG53=2,"y","n")</f>
        <v>n</v>
      </c>
      <c r="CI53" s="53" t="str">
        <f>IF(CG53=3,"y","n")</f>
        <v>y</v>
      </c>
      <c r="CJ53" s="53" t="str">
        <f>IF(CG53=4,"y","n")</f>
        <v>n</v>
      </c>
      <c r="CK53" s="53" t="str">
        <f>IF(CG53&gt;4,"y","n")</f>
        <v>n</v>
      </c>
      <c r="CL53" s="53" t="str">
        <f>IF(S53=0,"y","n")</f>
        <v>n</v>
      </c>
      <c r="CM53" s="53" t="str">
        <f>IF(S53=2,"y","n")</f>
        <v>n</v>
      </c>
      <c r="CN53" s="53" t="str">
        <f>IF(S53=3,"y","n")</f>
        <v>y</v>
      </c>
      <c r="CO53" s="53" t="str">
        <f>IF(S53&gt;=4,"y","n")</f>
        <v>n</v>
      </c>
      <c r="CP53" s="53" t="str">
        <f>IF(AT53=0,"y","n")</f>
        <v>y</v>
      </c>
      <c r="CQ53" s="53" t="str">
        <f>IF(AT53=1,"y","n")</f>
        <v>n</v>
      </c>
      <c r="CR53" s="53" t="str">
        <f>IF(AT53=2,"y","n")</f>
        <v>n</v>
      </c>
      <c r="CS53" s="53" t="str">
        <f>IF(AT53&gt;=3,"y","n")</f>
        <v>n</v>
      </c>
      <c r="CT53" s="38" t="str">
        <f>CHAR(34)&amp;A53&amp;CHAR(34)</f>
        <v>"[BRA] Tocantins"</v>
      </c>
      <c r="CU53" s="63" t="str">
        <f>CHAR(34)&amp;"rgn_"&amp;R53&amp;CHAR(34)</f>
        <v>"rgn_South America"</v>
      </c>
      <c r="CV53" s="44" t="str">
        <f>CHAR(34)&amp;D53&amp;CHAR(34)</f>
        <v>"https://upload.wikimedia.org/wikipedia/commons/thumb/f/ff/Bandeira_do_Tocantins.svg/640px-Bandeira_do_Tocantins.svg.png"</v>
      </c>
      <c r="CW53" s="44" t="str">
        <f>IF(CH53="y",CHAR(34)&amp;CH$1&amp;CHAR(34)&amp;",","")</f>
        <v/>
      </c>
      <c r="CX53" s="44" t="str">
        <f>IF(CI53="y",CHAR(34)&amp;CI$1&amp;CHAR(34)&amp;",","")</f>
        <v>"3Color",</v>
      </c>
      <c r="CY53" s="44" t="str">
        <f>IF(CJ53="y",CHAR(34)&amp;CJ$1&amp;CHAR(34)&amp;",","")</f>
        <v/>
      </c>
      <c r="CZ53" s="44" t="str">
        <f>IF(CK53="y",CHAR(34)&amp;CK$1&amp;CHAR(34)&amp;",","")</f>
        <v/>
      </c>
      <c r="DA53" s="44" t="str">
        <f>IF(Q53&gt;1,CHAR(34)&amp;"words2"&amp;CHAR(34)&amp;",","")</f>
        <v/>
      </c>
      <c r="DB53" s="44" t="str">
        <f>IF(Q53&gt;2,CHAR(34)&amp;"words3"&amp;CHAR(34)&amp;",","")</f>
        <v/>
      </c>
      <c r="DC53" s="44" t="str">
        <f>IF(Q53=2,CHAR(34)&amp;"exact2"&amp;CHAR(34)&amp;",","")</f>
        <v/>
      </c>
      <c r="DD53" s="44" t="str">
        <f>IF(LEN(CHAR(34)&amp;"lets"&amp;LEN(SUBSTITUTE(SUBSTITUTE(IFERROR(TRIM(SUBSTITUTE(SUBSTITUTE(SUBSTITUTE(IFERROR(TRIM(SUBSTITUTE(A53,MID(A53,FIND("(",A53),FIND(")",A53)-FIND("(",A53)+1),"")),A53)," ",""),"-",""),MID(SUBSTITUTE(SUBSTITUTE(IFERROR(TRIM(SUBSTITUTE(A53,MID(A53,FIND("(",A53),FIND(")",A53)-FIND("(",A53)+1),"")),A53)," ",""),"-",""),FIND("[",SUBSTITUTE(SUBSTITUTE(IFERROR(TRIM(SUBSTITUTE(A53,MID(A53,FIND("(",A53),FIND(")",A53)-FIND("(",A53)+1),"")),A53)," ",""),"-","")),FIND("]",SUBSTITUTE(SUBSTITUTE(IFERROR(TRIM(SUBSTITUTE(A53,MID(A53,FIND("(",A53),FIND(")",A53)-FIND("(",A53)+1),"")),A53)," ",""),"-",""))-FIND("[",SUBSTITUTE(SUBSTITUTE(IFERROR(TRIM(SUBSTITUTE(A53,MID(A53,FIND("(",A53),FIND(")",A53)-FIND("(",A53)+1),"")),A53)," ",""),"-",""))+1),"")),SUBSTITUTE(SUBSTITUTE(IFERROR(TRIM(SUBSTITUTE(A53,MID(A53,FIND("(",A53),FIND(")",A53)-FIND("(",A53)+1),"")),A53)," ",""),"-",""))," ",""),"-",""))&amp;CHAR(34)&amp;",")=9,CHAR(34)&amp;"lets"&amp;LEN(SUBSTITUTE(SUBSTITUTE(IFERROR(TRIM(SUBSTITUTE(SUBSTITUTE(SUBSTITUTE(IFERROR(TRIM(SUBSTITUTE(A53,MID(A53,FIND("(",A53),FIND(")",A53)-FIND("(",A53)+1),"")),A53)," ",""),"-",""),MID(SUBSTITUTE(SUBSTITUTE(IFERROR(TRIM(SUBSTITUTE(A53,MID(A53,FIND("(",A53),FIND(")",A53)-FIND("(",A53)+1),"")),A53)," ",""),"-",""),FIND("[",SUBSTITUTE(SUBSTITUTE(IFERROR(TRIM(SUBSTITUTE(A53,MID(A53,FIND("(",A53),FIND(")",A53)-FIND("(",A53)+1),"")),A53)," ",""),"-","")),FIND("]",SUBSTITUTE(SUBSTITUTE(IFERROR(TRIM(SUBSTITUTE(A53,MID(A53,FIND("(",A53),FIND(")",A53)-FIND("(",A53)+1),"")),A53)," ",""),"-",""))-FIND("[",SUBSTITUTE(SUBSTITUTE(IFERROR(TRIM(SUBSTITUTE(A53,MID(A53,FIND("(",A53),FIND(")",A53)-FIND("(",A53)+1),"")),A53)," ",""),"-",""))+1),"")),SUBSTITUTE(SUBSTITUTE(IFERROR(TRIM(SUBSTITUTE(A53,MID(A53,FIND("(",A53),FIND(")",A53)-FIND("(",A53)+1),"")),A53)," ",""),"-",""))," ",""),"-",""))&amp;CHAR(34)&amp;",",CHAR(34)&amp;"lets0"&amp;LEN(SUBSTITUTE(SUBSTITUTE(IFERROR(TRIM(SUBSTITUTE(SUBSTITUTE(SUBSTITUTE(IFERROR(TRIM(SUBSTITUTE(A53,MID(A53,FIND("(",A53),FIND(")",A53)-FIND("(",A53)+1),"")),A53)," ",""),"-",""),MID(SUBSTITUTE(SUBSTITUTE(IFERROR(TRIM(SUBSTITUTE(A53,MID(A53,FIND("(",A53),FIND(")",A53)-FIND("(",A53)+1),"")),A53)," ",""),"-",""),FIND("[",SUBSTITUTE(SUBSTITUTE(IFERROR(TRIM(SUBSTITUTE(A53,MID(A53,FIND("(",A53),FIND(")",A53)-FIND("(",A53)+1),"")),A53)," ",""),"-","")),FIND("]",SUBSTITUTE(SUBSTITUTE(IFERROR(TRIM(SUBSTITUTE(A53,MID(A53,FIND("(",A53),FIND(")",A53)-FIND("(",A53)+1),"")),A53)," ",""),"-",""))-FIND("[",SUBSTITUTE(SUBSTITUTE(IFERROR(TRIM(SUBSTITUTE(A53,MID(A53,FIND("(",A53),FIND(")",A53)-FIND("(",A53)+1),"")),A53)," ",""),"-",""))+1),"")),SUBSTITUTE(SUBSTITUTE(IFERROR(TRIM(SUBSTITUTE(A53,MID(A53,FIND("(",A53),FIND(")",A53)-FIND("(",A53)+1),"")),A53)," ",""),"-",""))," ",""),"-",""))&amp;CHAR(34)&amp;",")</f>
        <v>"lets09",</v>
      </c>
      <c r="DE53" s="44" t="str">
        <f>IFERROR(CHAR(34)&amp;"start"&amp;LEFT(TRIM(SUBSTITUTE(SUBSTITUTE(TRIM(SUBSTITUTE(SUBSTITUTE(A53, MID(A53, FIND("[", A53), FIND("]", A53) - FIND("[", A53) + 1), ""), "  ", " ")), MID(TRIM(SUBSTITUTE(SUBSTITUTE(A53, MID(A53, FIND("[", A53), FIND("]", A53) - FIND("[", A53) + 1), ""), "  ", " ")), FIND("[", TRIM(SUBSTITUTE(SUBSTITUTE(A53, MID(A53, FIND("[", A53), FIND("]", A53) - FIND("[", A53) + 1), ""), "  ", " "))), FIND("]", TRIM(SUBSTITUTE(SUBSTITUTE(A53, MID(A53, FIND("[", A53), FIND("]", A53) - FIND("[", A53) + 1), ""), "  ", " "))) - FIND("[", TRIM(SUBSTITUTE(SUBSTITUTE(A53, MID(A53, FIND("[", A53), FIND("]", A53) - FIND("[", A53) + 1), ""), "  ", " "))) + 1), ""), "  ", " ")),1)&amp;CHAR(34)&amp;",",CHAR(34)&amp;"start"&amp;IFERROR(LEFT(SUBSTITUTE(A53,"["&amp;MID(A53,FIND("[",A53)+1,FIND("]",A53)-FIND("[",A53)-1)&amp;"] ",""),1),LEFT(A53,1))&amp;CHAR(34)&amp;",")</f>
        <v>"startT",</v>
      </c>
      <c r="DF53" s="44" t="str">
        <f>IFERROR(IF(SEARCH("tan",A53)&gt;0,CHAR(34)&amp;"withtn"&amp;CHAR(34)&amp;",",""),"")</f>
        <v/>
      </c>
      <c r="DG53" s="44" t="str">
        <f>IFERROR(IF(SEARCH("q",A53)&gt;0,CHAR(34)&amp;"with_q"&amp;CHAR(34)&amp;",",""),"")</f>
        <v/>
      </c>
      <c r="DH53" s="44" t="str">
        <f>IFERROR(IF(SEARCH("v",A53)&gt;0,CHAR(34)&amp;"with_v"&amp;CHAR(34)&amp;",",""),"")</f>
        <v/>
      </c>
      <c r="DI53" s="44" t="str">
        <f>IFERROR(IF(SEARCH("w",A53)&gt;0,CHAR(34)&amp;"with_w"&amp;CHAR(34)&amp;",",""),"")</f>
        <v/>
      </c>
      <c r="DJ53" s="44" t="str">
        <f>IFERROR(IF(SEARCH("y",A53)&gt;0,CHAR(34)&amp;"with_y"&amp;CHAR(34)&amp;",",""),"")</f>
        <v/>
      </c>
      <c r="DK53" s="44" t="str">
        <f>IFERROR(IF(SEARCH("z",A53)&gt;0,CHAR(34)&amp;"with_z"&amp;CHAR(34)&amp;",",""),"")</f>
        <v/>
      </c>
      <c r="DL53" s="44" t="str">
        <f>IF(CG53=2, CHAR(34) &amp; _xlfn.TEXTJOIN("", TRUE, _xlfn._xlws.SORT(HP53:HX53)) &amp; CHAR(34) &amp; ",", "")</f>
        <v/>
      </c>
      <c r="DM53" s="44" t="str" cm="1">
        <f t="array" ref="DM53">IF(CG53=3,CHAR(34) &amp; _xlfn.TEXTJOIN("", TRUE, RIGHT(HP53:HX53, 2)) &amp; CHAR(34) &amp; ",", "")</f>
        <v>"LUELHI",</v>
      </c>
      <c r="DN53" s="44" t="str">
        <f>IF(AND(ISNUMBER(SEARCH("18", O53)), ISERROR(SEARCH("1918", O53)), ISERROR(SEARCH("2018", O53))), CHAR(34) &amp; "year18" &amp; CHAR(34) &amp; ",", "")</f>
        <v/>
      </c>
      <c r="DO53" s="44" t="str">
        <f>IF(AND(ISNUMBER(SEARCH("19", O53)), ISERROR(SEARCH("1819", O53)),  ISERROR(SEARCH("1219", O53)),ISERROR(SEARCH("1119", O53)),ISERROR(SEARCH("1190", O53)),ISERROR(SEARCH("2019", O53))), CHAR(34) &amp; "year19" &amp; CHAR(34) &amp; ",", "")</f>
        <v>"year19",</v>
      </c>
      <c r="DP53" s="5" t="str">
        <f>IF(AND(ISNUMBER(SEARCH("20", O53)), ISERROR(SEARCH("1920", O53))), CHAR(34)&amp;"year00"&amp;CHAR(34)&amp;",", "")</f>
        <v/>
      </c>
      <c r="DQ53" s="5" t="str">
        <f>IF(CC53="y",CHAR(34)&amp;"soviet"&amp;CHAR(34)&amp;",","")</f>
        <v/>
      </c>
      <c r="DR53" s="5" t="str">
        <f>IF(BY53="y",CHAR(34)&amp;"dgband"&amp;CHAR(34)&amp;",","")</f>
        <v>"dgband",</v>
      </c>
      <c r="DS53" s="5" t="str">
        <f>IF(W53="y",IF(AND(V53="n",BY53&lt;&gt;"y"),CHAR(34)&amp;"allver"&amp;CHAR(34)&amp;",",""),"")</f>
        <v/>
      </c>
      <c r="DT53" s="5" t="str">
        <f>IF(V53="y",IF(AND(W53="n",BY53&lt;&gt;"y"),CHAR(34)&amp;"allhor"&amp;CHAR(34)&amp;",",""),"")</f>
        <v/>
      </c>
      <c r="DU53" s="5" t="str">
        <f>IF(BY53="y",IF(AND(W53="n",V53="n"),CHAR(34)&amp;"alldia"&amp;CHAR(34)&amp;",",""),"")</f>
        <v>"alldia",</v>
      </c>
      <c r="DV53" s="44" t="str">
        <f>IF(IA53&lt;&gt;"",(IF(IA53="y",CHAR(34)&amp;"largec"&amp;CHAR(34)&amp;",",CHAR(34)&amp;"smallc"&amp;CHAR(34)&amp;",")),"")</f>
        <v/>
      </c>
      <c r="DW53" s="44" t="str">
        <f>IF(CL53="y",CHAR(34)&amp;CL$1&amp;CHAR(34)&amp;",","")</f>
        <v/>
      </c>
      <c r="DX53" s="44" t="str">
        <f>IF(CM53="y",CHAR(34)&amp;CM$1&amp;CHAR(34)&amp;",","")</f>
        <v/>
      </c>
      <c r="DY53" s="44" t="str">
        <f>IF(CN53="y",CHAR(34)&amp;CN$1&amp;CHAR(34)&amp;",","")</f>
        <v>"3Bands",</v>
      </c>
      <c r="DZ53" s="44" t="str">
        <f>IF(CO53="y",CHAR(34)&amp;CO$1&amp;CHAR(34)&amp;",","")</f>
        <v/>
      </c>
      <c r="EA53" s="44" t="str">
        <f>IF(T53="y",CHAR(34)&amp;T$1&amp;CHAR(34)&amp;",","")</f>
        <v>"Diagon",</v>
      </c>
      <c r="EB53" s="44" t="str">
        <f>IF(U53="y",CHAR(34)&amp;U$1&amp;CHAR(34)&amp;",","")</f>
        <v/>
      </c>
      <c r="EC53" s="44" t="str">
        <f>IF(V53="y",CHAR(34)&amp;V$1&amp;CHAR(34)&amp;",","")</f>
        <v/>
      </c>
      <c r="ED53" s="44" t="str">
        <f>IF(W53="y",CHAR(34)&amp;W$1&amp;CHAR(34)&amp;",","")</f>
        <v/>
      </c>
      <c r="EE53" s="44" t="str">
        <f>IF(X53="y",CHAR(34)&amp;X$1&amp;CHAR(34)&amp;",","")</f>
        <v>"Circle",</v>
      </c>
      <c r="EF53" s="44" t="str">
        <f>IF(AND(Y53&lt;&gt;"n",Y53&lt;&gt;""),CHAR(34)&amp;Y$1&amp;CHAR(34)&amp;",","")</f>
        <v/>
      </c>
      <c r="EG53" s="44" t="str">
        <f>IF(Z53="y",CHAR(34)&amp;Z$1&amp;CHAR(34)&amp;",","")</f>
        <v/>
      </c>
      <c r="EH53" s="44" t="str">
        <f>IF(AA53="y",CHAR(34)&amp;AA$1&amp;CHAR(34)&amp;",","")</f>
        <v/>
      </c>
      <c r="EI53" s="44" t="str">
        <f>IF(AB53="y",CHAR(34)&amp;AB$1&amp;CHAR(34)&amp;",","")</f>
        <v/>
      </c>
      <c r="EJ53" s="44" t="str">
        <f>IF(AC53="y",CHAR(34)&amp;AC$1&amp;CHAR(34)&amp;",","")</f>
        <v/>
      </c>
      <c r="EK53" s="44" t="str">
        <f>IF(AD53="y",CHAR(34)&amp;AD$1&amp;CHAR(34)&amp;",","")</f>
        <v>"HasSun",</v>
      </c>
      <c r="EL53" s="44" t="str">
        <f>IF(AE53="y",CHAR(34)&amp;AE$1&amp;CHAR(34)&amp;",","")</f>
        <v/>
      </c>
      <c r="EM53" s="44" t="str">
        <f>IF(AF53="y",CHAR(34)&amp;AF$1&amp;CHAR(34)&amp;",","")</f>
        <v/>
      </c>
      <c r="EN53" s="44" t="str">
        <f>IF(AG53="y",CHAR(34)&amp;AG$1&amp;CHAR(34)&amp;",","")</f>
        <v>"Unequa",</v>
      </c>
      <c r="EO53" s="44" t="str">
        <f>IF(AH53="y",CHAR(34)&amp;AH$1&amp;CHAR(34)&amp;",","")</f>
        <v>"Center",</v>
      </c>
      <c r="EP53" s="44" t="str">
        <f>IF(AI53="y",CHAR(34)&amp;AI$1&amp;CHAR(34)&amp;",","")</f>
        <v/>
      </c>
      <c r="EQ53" s="44" t="str">
        <f>IF(AJ53="y",CHAR(34)&amp;AJ$1&amp;CHAR(34)&amp;",","")</f>
        <v/>
      </c>
      <c r="ER53" s="44" t="str">
        <f>IF(AK53="y",CHAR(34)&amp;AK$1&amp;CHAR(34)&amp;",","")</f>
        <v/>
      </c>
      <c r="ES53" s="44" t="str">
        <f>IF(AL53="y",CHAR(34)&amp;AL$1&amp;CHAR(34)&amp;",","")</f>
        <v/>
      </c>
      <c r="ET53" s="44" t="str">
        <f>IF(AM53="y",CHAR(34)&amp;AM$1&amp;CHAR(34)&amp;",","")</f>
        <v/>
      </c>
      <c r="EU53" s="44" t="str">
        <f>IF(AN53="y",CHAR(34)&amp;AN$1&amp;CHAR(34)&amp;",","")</f>
        <v/>
      </c>
      <c r="EV53" s="44" t="str">
        <f>IF(AO53="y",CHAR(34)&amp;AO$1&amp;CHAR(34)&amp;",","")</f>
        <v/>
      </c>
      <c r="EW53" s="44" t="str">
        <f>IF(AP53="y",CHAR(34)&amp;AP$1&amp;CHAR(34)&amp;",","")</f>
        <v/>
      </c>
      <c r="EX53" s="44" t="str">
        <f>IF(AQ53="y",CHAR(34)&amp;AQ$1&amp;CHAR(34)&amp;",","")</f>
        <v/>
      </c>
      <c r="EY53" s="44" t="str">
        <f>IF(AR53="y",CHAR(34)&amp;AR$1&amp;CHAR(34)&amp;",","")</f>
        <v/>
      </c>
      <c r="EZ53" s="44" t="str">
        <f>IF(AS53="y",CHAR(34)&amp;AS$1&amp;CHAR(34)&amp;",","")</f>
        <v/>
      </c>
      <c r="FA53" s="44" t="str">
        <f>IF(AT53&gt;0,CHAR(34)&amp;"sta"&amp;AZ53&amp;CHAR(34)&amp;",","")</f>
        <v/>
      </c>
      <c r="FB53" s="44" t="str">
        <f>IF(AND(AT53&gt;0,BA53&lt;&gt;""),CHAR(34)&amp;"sta"&amp;BA53&amp;CHAR(34)&amp;",","")</f>
        <v/>
      </c>
      <c r="FC53" s="44" t="str">
        <f>IF(AND(AT53&gt;0,BB53&lt;&gt;""),CHAR(34)&amp;"sta"&amp;BB53&amp;CHAR(34)&amp;",","")</f>
        <v/>
      </c>
      <c r="FD53" s="44" t="str">
        <f>IF(BV53="n",CHAR(34)&amp;"tcWHYE"&amp;CHAR(34)&amp;",",IF(BV53="y",CHAR(34)&amp;FD$1&amp;CHAR(34)&amp;",",""))</f>
        <v/>
      </c>
      <c r="FE53" s="44" t="str">
        <f>IF(COUNTIF(BL53:BT53,"BLU")=0,CHAR(34)&amp;"NO_BLU"&amp;CHAR(34)&amp;",", "")</f>
        <v/>
      </c>
      <c r="FF53" s="44" t="str">
        <f>IF(COUNTIF(BL53:BT53,"WHI")=0,CHAR(34)&amp;"NO_WHI"&amp;CHAR(34)&amp;",", "")</f>
        <v/>
      </c>
      <c r="FG53" s="44" t="str">
        <f>IF(COUNTIF(BL53:BT53,"RED")=0,CHAR(34)&amp;"NO_RED"&amp;CHAR(34)&amp;",", "")</f>
        <v>"NO_RED",</v>
      </c>
      <c r="FH53" s="44" t="str">
        <f>IF(COUNTIF(BL53:BS53,"GRE")=0,CHAR(34)&amp;"NO_GRE"&amp;CHAR(34)&amp;",", "")</f>
        <v>"NO_GRE",</v>
      </c>
      <c r="FI53" s="44" t="str">
        <f>IF(COUNTIF(BL53:BT53,"YEL")=0,CHAR(34)&amp;"NO_YEL"&amp;CHAR(34)&amp;",", "")</f>
        <v/>
      </c>
      <c r="FJ53" s="44" t="str">
        <f>IF(COUNTIF(BL53:BT53,"BLA")=0,CHAR(34)&amp;"NO_BLA"&amp;CHAR(34)&amp;",", "")</f>
        <v>"NO_BLA",</v>
      </c>
      <c r="FK53" s="44" t="str">
        <f>IF(AND(FH53&lt;&gt;"",FF53&lt;&gt;""),CHAR(34)&amp;"WHGRNO"&amp;CHAR(34)&amp;",","")</f>
        <v/>
      </c>
      <c r="FL53" s="44" t="str">
        <f>IF(AND(FI53&lt;&gt;"",FF53&lt;&gt;""),CHAR(34)&amp;"WHYENO"&amp;CHAR(34)&amp;",","")</f>
        <v/>
      </c>
      <c r="FM53" s="44" t="str">
        <f>IF(AND(FJ53&lt;&gt;"",FF53&lt;&gt;""),CHAR(34)&amp;"BAWHNO"&amp;CHAR(34)&amp;",","")</f>
        <v/>
      </c>
      <c r="FN53" s="44" t="str">
        <f>IF(AND(FE53&lt;&gt;"",FF53&lt;&gt;""),CHAR(34)&amp;"BLWHNO"&amp;CHAR(34)&amp;",","")</f>
        <v/>
      </c>
      <c r="FO53" s="44" t="str">
        <f>IF(AND(FE53&lt;&gt;"",FG53&lt;&gt;""),CHAR(34)&amp;"BLRENO"&amp;CHAR(34)&amp;",","")</f>
        <v/>
      </c>
      <c r="FP53" s="44" t="str">
        <f>IF(AND(FF53&lt;&gt;"",FF53&lt;&gt;""),CHAR(34)&amp;"WHRENO"&amp;CHAR(34)&amp;",","")</f>
        <v/>
      </c>
      <c r="FQ53" s="44" t="str">
        <f>IF(LEN(BF53)=3,CHAR(34)&amp;"001"&amp;BF53&amp;CHAR(34)&amp;",","")</f>
        <v>"001BLU",</v>
      </c>
      <c r="FR53" s="44" t="str">
        <f>IF(LEN(BG53)=3,CHAR(34)&amp;"002"&amp;BG53&amp;CHAR(34)&amp;",","")</f>
        <v>"002WHI",</v>
      </c>
      <c r="FS53" s="44" t="str">
        <f>IF(LEN(BH53)=3,CHAR(34)&amp;"003"&amp;BH53&amp;CHAR(34)&amp;",","")</f>
        <v>"003YEL",</v>
      </c>
      <c r="FT53" s="44" t="str">
        <f>CHAR(34)&amp;"myr"&amp;BD53&amp;CHAR(34)&amp;","</f>
        <v>"myrYEL",</v>
      </c>
      <c r="FU53" s="44" t="str">
        <f>IF(AY53="y",CHAR(34)&amp;"island"&amp;CHAR(34)&amp;",","")</f>
        <v/>
      </c>
      <c r="FV53" s="44" t="str">
        <f>IF(BZ53="y",CHAR(34)&amp;"landlo"&amp;CHAR(34)&amp;",","")</f>
        <v/>
      </c>
      <c r="FW53" s="44" t="str">
        <f>IF(CA53="y",CHAR(34)&amp;"eunion"&amp;CHAR(34)&amp;",","")</f>
        <v/>
      </c>
      <c r="FX53" s="44" t="str">
        <f>SUBSTITUTE(IFERROR(SEARCH("[",A53),IFERROR(IF(AND(CA53&lt;&gt;"y",SEARCH("Europe",R53)&gt;0),CHAR(34)&amp;"noeuni"&amp;CHAR(34)&amp;",",""),"")),"1","")</f>
        <v/>
      </c>
      <c r="FY53" s="44" t="str">
        <f>IFERROR(IF(SEARCH("Arabic",CB53)&gt;0,CHAR(34)&amp;"arabic"&amp;CHAR(34)&amp;",",""),"")</f>
        <v/>
      </c>
      <c r="FZ53" s="44" t="str">
        <f>IFERROR(IF(SEARCH("English",CB53)&gt;0,CHAR(34)&amp;"englis"&amp;CHAR(34)&amp;",",""),"")</f>
        <v/>
      </c>
      <c r="GA53" s="44" t="str">
        <f>IFERROR(IF(SEARCH("French",CB53)&gt;0,CHAR(34)&amp;"french"&amp;CHAR(34)&amp;",",""),"")</f>
        <v/>
      </c>
      <c r="GB53" s="44" t="str">
        <f>IFERROR(IF(SEARCH("Spanish",CB53)&gt;0,CHAR(34)&amp;"spanis"&amp;CHAR(34)&amp;",",""),"")</f>
        <v/>
      </c>
      <c r="GC53" s="44" t="str">
        <f>IFERROR(IF(SEARCH("Portuguese",CB53)&gt;0,CHAR(34)&amp;"portug"&amp;CHAR(34)&amp;",",""),"")</f>
        <v/>
      </c>
      <c r="GD53" s="44" t="str">
        <f>IFERROR(IF(SEARCH("German",CB53)&gt;0,CHAR(34)&amp;"german"&amp;CHAR(34)&amp;",",""),"")</f>
        <v/>
      </c>
      <c r="GE53" s="44" t="str">
        <f>IFERROR(IF(SEARCH("Dutch",CB53)&gt;0,CHAR(34)&amp;"dutchs"&amp;CHAR(34)&amp;",",""),"")</f>
        <v/>
      </c>
      <c r="GF53" s="44" t="str">
        <f>IFERROR(IF(SEARCH("Historical",AU53)&gt;0,CHAR(34)&amp;"histor"&amp;CHAR(34)&amp;",",""),"")</f>
        <v/>
      </c>
      <c r="GG53" s="44" t="str">
        <f>IF(BU53="y",CHAR(34)&amp;"unjack"&amp;CHAR(34)&amp;",","")</f>
        <v/>
      </c>
      <c r="GH53" s="44" t="str">
        <f>IF(CD53=1,CHAR(34)&amp;"southc"&amp;CHAR(34)&amp;",","")</f>
        <v/>
      </c>
      <c r="GI53" s="44" t="str">
        <f>IF(CE53=1,CHAR(34)&amp;"hasmap"&amp;CHAR(34)&amp;",","")</f>
        <v/>
      </c>
      <c r="GJ53" s="44" t="str">
        <f>IF(CP53="y",CHAR(34)&amp;CP$1&amp;CHAR(34)&amp;",","")</f>
        <v>"NoStar",</v>
      </c>
      <c r="GK53" s="44" t="str">
        <f>IF(GJ53="",CHAR(34)&amp;"HasSta"&amp;CHAR(34)&amp;",","")</f>
        <v/>
      </c>
      <c r="GL53" s="44" t="str">
        <f>IF(CQ53="y",CHAR(34)&amp;CQ$1&amp;CHAR(34)&amp;",","")</f>
        <v/>
      </c>
      <c r="GM53" s="44" t="str">
        <f>IF(CR53="y",CHAR(34)&amp;CR$1&amp;CHAR(34)&amp;",","")</f>
        <v/>
      </c>
      <c r="GN53" s="44" t="str">
        <f>IF(CS53="y",CHAR(34)&amp;CS$1&amp;CHAR(34)&amp;",","")</f>
        <v/>
      </c>
      <c r="GP53" s="44" t="str">
        <f>CHAR(34)&amp;AU53&amp;CHAR(34)</f>
        <v>"State"</v>
      </c>
      <c r="GS53" s="44" t="str">
        <f>SUBSTITUTE("["&amp;_xlfn.CONCAT(CW53:GN53)&amp;"]",",]","]")</f>
        <v>["3Color","lets09","startT","LUELHI","year19","dgband","alldia","3Bands","Diagon","Circle","HasSun","Unequa","Center","NO_RED","NO_GRE","NO_BLA","001BLU","002WHI","003YEL","myrYEL","NoStar"]</v>
      </c>
      <c r="GT53" s="44" t="str">
        <f>IF(BL53&lt;&gt;"",CHAR(34)&amp;"cl_"&amp;BL53&amp;CHAR(34)&amp;",","")</f>
        <v>"cl_BLU",</v>
      </c>
      <c r="GU53" s="44" t="str">
        <f>IF(BM53&lt;&gt;"",CHAR(34)&amp;"cl_"&amp;BM53&amp;CHAR(34)&amp;",","")</f>
        <v>"cl_WHI",</v>
      </c>
      <c r="GV53" s="44" t="str">
        <f>IF(BN53&lt;&gt;"",CHAR(34)&amp;"cl_"&amp;BN53&amp;CHAR(34)&amp;",","")</f>
        <v>"cl_YEL",</v>
      </c>
      <c r="GW53" s="44" t="str">
        <f>IF(BO53&lt;&gt;"",CHAR(34)&amp;"cl_"&amp;BO53&amp;CHAR(34)&amp;",","")</f>
        <v/>
      </c>
      <c r="GX53" s="44" t="str">
        <f>IF(BP53&lt;&gt;"",CHAR(34)&amp;"cl_"&amp;BP53&amp;CHAR(34)&amp;",","")</f>
        <v/>
      </c>
      <c r="GY53" s="44" t="str">
        <f>IF(BQ53&lt;&gt;"",CHAR(34)&amp;"cl_"&amp;BQ53&amp;CHAR(34)&amp;",","")</f>
        <v/>
      </c>
      <c r="GZ53" s="44" t="str">
        <f>IF(BR53&lt;&gt;"",CHAR(34)&amp;"cl_"&amp;BR53&amp;CHAR(34)&amp;",","")</f>
        <v/>
      </c>
      <c r="HA53" s="44" t="str">
        <f>IF(BS53&lt;&gt;"",CHAR(34)&amp;"cl_"&amp;BS53&amp;CHAR(34)&amp;",","")</f>
        <v/>
      </c>
      <c r="HB53" s="44" t="str">
        <f>IF(BT53&lt;&gt;"",CHAR(34)&amp;"cl_"&amp;BT53&amp;CHAR(34)&amp;",","")</f>
        <v/>
      </c>
      <c r="HC53" s="44" t="str">
        <f>SUBSTITUTE("["&amp;_xlfn.CONCAT(GT53:HB53)&amp;"]",",]","]")</f>
        <v>["cl_BLU","cl_WHI","cl_YEL"]</v>
      </c>
      <c r="HE53" s="64"/>
      <c r="HF53" s="65" t="str">
        <f>"{couname:"&amp;CT53&amp;(IF(HK53&lt;&gt;"",",subtype:"&amp;CHAR(34)&amp;HK53&amp;CHAR(34),""))&amp;",year:"&amp;HJ53&amp;",region:"&amp;CU53&amp;",Colors:"&amp;HC53&amp;",Items:"&amp;GS53&amp;",Flag:"&amp;CV53&amp;",HDFlag:"&amp;CHAR(34)&amp;E53&amp;CHAR(34)&amp;",type:"&amp;GP53&amp;", describe: "&amp;HH53&amp;", isnew:"&amp;CHAR(34)&amp;F53&amp;CHAR(34)&amp;", links: "&amp;HL53&amp;"},"</f>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links: "https://en.wikipedia.org/wiki/Flag_of_Tocantins"},</v>
      </c>
      <c r="HG53" s="66" t="str">
        <f>"{couname:"&amp;CT53&amp;(IF(HK53&lt;&gt;"",",subtype:"&amp;CHAR(34)&amp;HK53&amp;CHAR(34),""))&amp;",year:"&amp;HJ53&amp;",region:"&amp;CU53&amp;",Colors:"&amp;HC53&amp;",Items:"&amp;GS53&amp;",Flag:"&amp;CV53&amp;",HDFlag:"&amp;CHAR(34)&amp;E53&amp;CHAR(34)&amp;",type:"&amp;GP53&amp;", describe: "&amp;HI53&amp;", links: "&amp;HL53&amp;"},"</f>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links: "https://en.wikipedia.org/wiki/Flag_of_Tocantins"},</v>
      </c>
      <c r="HH53" s="44" t="str">
        <f>IF(P53&lt;&gt;"",CHAR(34)&amp;"\n"&amp;P53&amp;CHAR(34),CHAR(34)&amp;CHAR(34))</f>
        <v>"\nThe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v>
      </c>
      <c r="HI53" s="44" t="str">
        <f>IF(J53=0,CHAR(34)&amp;CHAR(34),HH53)</f>
        <v>"\nThe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v>
      </c>
      <c r="HJ53" s="44" t="str">
        <f>CHAR(34)&amp;O53&amp;CHAR(34)</f>
        <v>"1989 "</v>
      </c>
      <c r="HL53" s="44" t="str">
        <f>CHAR(34)&amp;I53&amp;CHAR(34)</f>
        <v>"https://en.wikipedia.org/wiki/Flag_of_Tocantins"</v>
      </c>
      <c r="HM53" s="65" t="str">
        <f>"{"&amp;CHAR(34)&amp;"couname"&amp;CHAR(34)&amp;":"&amp;CT53&amp;(IF(H53&lt;&gt;"",","&amp;CHAR(34)&amp;"subtype"&amp;CHAR(34)&amp;":"&amp;CHAR(34)&amp;H53&amp;CHAR(34),""))&amp;","&amp;CHAR(34)&amp;"year"&amp;CHAR(34)&amp;":"&amp;HJ53&amp;","&amp;CHAR(34)&amp;"region"&amp;CHAR(34)&amp;":"&amp;CU53&amp;","&amp;CHAR(34)&amp;"Colors"&amp;CHAR(34)&amp;":"&amp;HC53&amp;","&amp;CHAR(34)&amp;"Items"&amp;CHAR(34)&amp;":"&amp;GS53&amp;","&amp;CHAR(34)&amp;"Flag"&amp;CHAR(34)&amp;":"&amp;CV53&amp;","&amp;CHAR(34)&amp;"HDFlag"&amp;CHAR(34)&amp;":"&amp;CHAR(34)&amp;E53&amp;CHAR(34)&amp;","&amp;CHAR(34)&amp;"type"&amp;CHAR(34)&amp;":"&amp;GP53&amp;", "&amp;CHAR(34)&amp;"describe"&amp;CHAR(34)&amp;": "&amp;HH53&amp;", "&amp;CHAR(34)&amp;"isnew"&amp;CHAR(34)&amp;": "&amp;CHAR(34)&amp;F53&amp;CHAR(34)&amp;", "&amp;CHAR(34)&amp;"links"&amp;CHAR(34)&amp;": "&amp;HL53&amp;"},"</f>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 "links": "https://en.wikipedia.org/wiki/Flag_of_Tocantins"},</v>
      </c>
      <c r="HN53" s="67" t="str">
        <f>"{"&amp;CHAR(34)&amp;"couname"&amp;CHAR(34)&amp;":"&amp;CT53&amp;(IF(H53&lt;&gt;"",","&amp;CHAR(34)&amp;"subtype"&amp;CHAR(34)&amp;":"&amp;CHAR(34)&amp;H53&amp;CHAR(34),""))&amp;","&amp;CHAR(34)&amp;"year"&amp;CHAR(34)&amp;":"&amp;HJ53&amp;","&amp;CHAR(34)&amp;"region"&amp;CHAR(34)&amp;":"&amp;CU53&amp;","&amp;CHAR(34)&amp;"Colors"&amp;CHAR(34)&amp;":"&amp;HC53&amp;","&amp;CHAR(34)&amp;"Items"&amp;CHAR(34)&amp;":"&amp;GS53&amp;","&amp;CHAR(34)&amp;"Flag"&amp;CHAR(34)&amp;":"&amp;CV53&amp;","&amp;CHAR(34)&amp;"HDFlag"&amp;CHAR(34)&amp;":"&amp;CHAR(34)&amp;E53&amp;CHAR(34)&amp;","&amp;CHAR(34)&amp;"type"&amp;CHAR(34)&amp;":"&amp;GP53&amp;", "&amp;CHAR(34)&amp;"describe"&amp;CHAR(34)&amp;": "&amp;HI53&amp;", "&amp;CHAR(34)&amp;"isnew"&amp;CHAR(34)&amp;": "&amp;CHAR(34)&amp;F53&amp;CHAR(34)&amp;", "&amp;CHAR(34)&amp;"links"&amp;CHAR(34)&amp;": "&amp;HL53&amp;"},"</f>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 "links": "https://en.wikipedia.org/wiki/Flag_of_Tocantins"},</v>
      </c>
      <c r="HO53" s="71"/>
      <c r="HP53" s="44" t="str" cm="1">
        <f t="array" ref="HP53">IF(_xlfn.TEXTJOIN(", ", TRUE, IF(ISNUMBER(SEARCH("BLA", BL53:BT53)), COLUMN(BL53:BT53) - COLUMN(BL53) + 1, ""))&lt;&gt;"","BLA","")</f>
        <v/>
      </c>
      <c r="HQ53" s="44" t="str" cm="1">
        <f t="array" ref="HQ53">IF(_xlfn.TEXTJOIN(", ", TRUE, IF(ISNUMBER(SEARCH("BLU", BL53:BT53)), COLUMN(BL53:BT53) - COLUMN(BL53) + 1, ""))&lt;&gt;"","BLU","")</f>
        <v>BLU</v>
      </c>
      <c r="HR53" s="44" t="str" cm="1">
        <f t="array" ref="HR53">IF(_xlfn.TEXTJOIN(", ", TRUE, IF(ISNUMBER(SEARCH("GRE", BL53:BT53)), COLUMN(BL53:BT53) - COLUMN(BL53) + 1, ""))&lt;&gt;"","GRE","")</f>
        <v/>
      </c>
      <c r="HS53" s="44" t="str" cm="1">
        <f t="array" ref="HS53">IF(_xlfn.TEXTJOIN(", ", TRUE, IF(ISNUMBER(SEARCH("RED", BL53:BT53)), COLUMN(BL53:BT53) - COLUMN(BL53) + 1, ""))&lt;&gt;"","RED","")</f>
        <v/>
      </c>
      <c r="HT53" s="44" t="str" cm="1">
        <f t="array" ref="HT53">IF(_xlfn.TEXTJOIN(", ", TRUE, IF(ISNUMBER(SEARCH("YEL", BL53:BT53)), COLUMN(BL53:BT53) - COLUMN(BL53) + 1, ""))&lt;&gt;"","YEL","")</f>
        <v>YEL</v>
      </c>
      <c r="HU53" s="44" t="str" cm="1">
        <f t="array" ref="HU53">IF(_xlfn.TEXTJOIN(", ", TRUE, IF(ISNUMBER(SEARCH("ORA", BL53:BT53)), COLUMN(BL53:BT53) - COLUMN(BL53) + 1, ""))&lt;&gt;"","ORA","")</f>
        <v/>
      </c>
      <c r="HV53" s="44" t="str" cm="1">
        <f t="array" ref="HV53">IF(_xlfn.TEXTJOIN(", ", TRUE, IF(ISNUMBER(SEARCH("BRO", BL53:BT53)), COLUMN(BL53:BT53) - COLUMN(BL53) + 1, ""))&lt;&gt;"","BRO","")</f>
        <v/>
      </c>
      <c r="HW53" s="44" t="str" cm="1">
        <f t="array" ref="HW53">IF(_xlfn.TEXTJOIN(", ", TRUE, IF(ISNUMBER(SEARCH("PUR", BL53:BT53)), COLUMN(BL53:BT53) - COLUMN(BL53) + 1, ""))&lt;&gt;"","PUR","")</f>
        <v/>
      </c>
      <c r="HX53" s="44" t="str" cm="1">
        <f t="array" ref="HX53">IF(_xlfn.TEXTJOIN(", ", TRUE, IF(ISNUMBER(SEARCH("WHI", BL53:BT53)), COLUMN(BL53:BT53) - COLUMN(BL53) + 1, ""))&lt;&gt;"","WHI","")</f>
        <v>WHI</v>
      </c>
      <c r="HY53" s="72"/>
      <c r="HZ53" s="72"/>
      <c r="IA53" s="5"/>
      <c r="IB53" s="5"/>
      <c r="IC53" s="68"/>
      <c r="ID53" s="68"/>
      <c r="IE53" s="68"/>
      <c r="IF53" s="68"/>
      <c r="IG53" s="68"/>
      <c r="IH53" s="68"/>
      <c r="II53" s="68"/>
      <c r="IJ53" s="68"/>
      <c r="IK53" s="68"/>
      <c r="IL53" s="44">
        <f>SUM(IC53:IK53)</f>
        <v>0</v>
      </c>
      <c r="IM53" s="42">
        <f>COUNTIF(IC53:IK53,"&gt;0")-CG53</f>
        <v>-3</v>
      </c>
      <c r="IN53" s="69" t="str">
        <f>"http://mkweb.bcgsc.ca/color-summarizer/?url="&amp;D53&amp;"&amp;precision=low&amp;num_clusters="&amp;CG53&amp;"&amp;text=1"</f>
        <v>http://mkweb.bcgsc.ca/color-summarizer/?url=https://upload.wikimedia.org/wikipedia/commons/thumb/f/ff/Bandeira_do_Tocantins.svg/640px-Bandeira_do_Tocantins.svg.png&amp;precision=low&amp;num_clusters=3&amp;text=1</v>
      </c>
      <c r="IO53" s="44" t="str">
        <f>IF(HP53&lt;&gt;"",CHAR(34)&amp;"black"&amp;CHAR(34),"")</f>
        <v/>
      </c>
      <c r="IP53" s="44" t="str">
        <f>IF(HQ53&lt;&gt;"",CHAR(34)&amp;"blue"&amp;CHAR(34),"")</f>
        <v>"blue"</v>
      </c>
      <c r="IQ53" s="44" t="str">
        <f>IF(HR53&lt;&gt;"",CHAR(34)&amp;"green"&amp;CHAR(34),"")</f>
        <v/>
      </c>
      <c r="IR53" s="44" t="str">
        <f>IF(HS53&lt;&gt;"",CHAR(34)&amp;"red"&amp;CHAR(34),"")</f>
        <v/>
      </c>
      <c r="IS53" s="44" t="str">
        <f>IF(HT53&lt;&gt;"",CHAR(34)&amp;"yellow"&amp;CHAR(34),"")</f>
        <v>"yellow"</v>
      </c>
      <c r="IT53" s="44" t="str">
        <f>IF(HU53&lt;&gt;"",CHAR(34)&amp;"orange"&amp;CHAR(34),"")</f>
        <v/>
      </c>
      <c r="IU53" s="44" t="str">
        <f>IF(HV53&lt;&gt;"",CHAR(34)&amp;"brown"&amp;CHAR(34),"")</f>
        <v/>
      </c>
      <c r="IV53" s="44" t="str">
        <f>IF(HW53&lt;&gt;"",CHAR(34)&amp;"purple"&amp;CHAR(34),"")</f>
        <v/>
      </c>
      <c r="IW53" s="44" t="str">
        <f>IF(HX53&lt;&gt;"",CHAR(34)&amp;"white"&amp;CHAR(34),"")</f>
        <v>"white"</v>
      </c>
      <c r="IX53" s="44" t="str">
        <f>"{"&amp;CHAR(34)&amp;"url"&amp;CHAR(34)&amp;":"&amp;CHAR(34)&amp;IN53&amp;CHAR(34)&amp;","&amp;CHAR(34)&amp;"name"&amp;CHAR(34)&amp;":"&amp;CHAR(34)&amp;A53&amp;CHAR(34)&amp;"},"</f>
        <v>{"url":"http://mkweb.bcgsc.ca/color-summarizer/?url=https://upload.wikimedia.org/wikipedia/commons/thumb/f/ff/Bandeira_do_Tocantins.svg/640px-Bandeira_do_Tocantins.svg.png&amp;precision=low&amp;num_clusters=3&amp;text=1","name":"[BRA] Tocantins"},</v>
      </c>
      <c r="IY53" s="44">
        <v>353</v>
      </c>
    </row>
    <row r="54" spans="1:259" s="44" customFormat="1" ht="38.4" customHeight="1" thickBot="1" x14ac:dyDescent="0.35">
      <c r="A54" s="38" t="s">
        <v>551</v>
      </c>
      <c r="B54" s="83"/>
      <c r="C54" s="39">
        <v>3</v>
      </c>
      <c r="D54" s="70" t="s">
        <v>552</v>
      </c>
      <c r="E54" s="40" t="s">
        <v>553</v>
      </c>
      <c r="F54" s="41" t="s">
        <v>163</v>
      </c>
      <c r="G54" s="42">
        <f>COUNTIF($A$1:$A$8405,A54)</f>
        <v>1</v>
      </c>
      <c r="H54" s="43"/>
      <c r="I54" s="59" t="s">
        <v>554</v>
      </c>
      <c r="J54" s="44" t="str">
        <f>""</f>
        <v/>
      </c>
      <c r="K54" s="45"/>
      <c r="L54" s="46"/>
      <c r="M54" s="46"/>
      <c r="N54" s="47"/>
      <c r="O54" s="74">
        <v>2005</v>
      </c>
      <c r="P54" s="48" t="s">
        <v>555</v>
      </c>
      <c r="Q54" s="73">
        <v>1</v>
      </c>
      <c r="R54" s="49" t="s">
        <v>177</v>
      </c>
      <c r="S54" s="50">
        <v>0</v>
      </c>
      <c r="T54" s="51" t="s">
        <v>164</v>
      </c>
      <c r="U54" s="52" t="s">
        <v>164</v>
      </c>
      <c r="V54" s="52" t="s">
        <v>164</v>
      </c>
      <c r="W54" s="52" t="s">
        <v>164</v>
      </c>
      <c r="X54" s="52" t="s">
        <v>164</v>
      </c>
      <c r="Y54" s="52" t="s">
        <v>164</v>
      </c>
      <c r="Z54" s="52" t="s">
        <v>164</v>
      </c>
      <c r="AA54" s="52" t="s">
        <v>164</v>
      </c>
      <c r="AB54" s="52" t="s">
        <v>164</v>
      </c>
      <c r="AC54" s="52" t="s">
        <v>164</v>
      </c>
      <c r="AD54" s="52" t="s">
        <v>164</v>
      </c>
      <c r="AE54" s="52" t="s">
        <v>164</v>
      </c>
      <c r="AF54" s="53" t="s">
        <v>164</v>
      </c>
      <c r="AG54" s="53" t="s">
        <v>164</v>
      </c>
      <c r="AH54" s="53" t="s">
        <v>165</v>
      </c>
      <c r="AI54" s="53" t="s">
        <v>164</v>
      </c>
      <c r="AJ54" s="53" t="s">
        <v>164</v>
      </c>
      <c r="AK54" s="53" t="s">
        <v>164</v>
      </c>
      <c r="AL54" s="53" t="s">
        <v>164</v>
      </c>
      <c r="AM54" s="53" t="s">
        <v>164</v>
      </c>
      <c r="AN54" s="53" t="s">
        <v>164</v>
      </c>
      <c r="AO54" s="53" t="s">
        <v>164</v>
      </c>
      <c r="AP54" s="53" t="s">
        <v>164</v>
      </c>
      <c r="AQ54" s="53" t="s">
        <v>164</v>
      </c>
      <c r="AR54" s="53" t="s">
        <v>164</v>
      </c>
      <c r="AS54" s="53" t="s">
        <v>164</v>
      </c>
      <c r="AT54" s="54">
        <v>1</v>
      </c>
      <c r="AU54" s="53" t="s">
        <v>556</v>
      </c>
      <c r="AV54" s="53" t="str">
        <f>IF(LEFT(A54,1)="[",LEFT(A54,5)&amp;AU54&amp;A54,"")</f>
        <v>[CHL]Administrative Division[CHL] Atacama</v>
      </c>
      <c r="AW54" s="53" t="str">
        <f>C54&amp;A54</f>
        <v>3[CHL] Atacama</v>
      </c>
      <c r="AX54" s="55"/>
      <c r="AY54" s="55"/>
      <c r="AZ54" s="56" t="s">
        <v>155</v>
      </c>
      <c r="BA54" s="56" t="s">
        <v>234</v>
      </c>
      <c r="BB54" s="56"/>
      <c r="BC54" s="57"/>
      <c r="BD54" s="58" t="s">
        <v>152</v>
      </c>
      <c r="BE54" s="59"/>
      <c r="BF54" s="58" t="s">
        <v>234</v>
      </c>
      <c r="BG54" s="58" t="s">
        <v>234</v>
      </c>
      <c r="BH54" s="58" t="s">
        <v>234</v>
      </c>
      <c r="BI54" s="58"/>
      <c r="BJ54" s="58"/>
      <c r="BK54" s="59"/>
      <c r="BL54" s="58" t="s">
        <v>234</v>
      </c>
      <c r="BM54" s="58" t="s">
        <v>152</v>
      </c>
      <c r="BN54" s="58" t="s">
        <v>234</v>
      </c>
      <c r="BO54" s="58" t="s">
        <v>234</v>
      </c>
      <c r="BP54" s="58" t="s">
        <v>155</v>
      </c>
      <c r="BQ54" s="58" t="s">
        <v>234</v>
      </c>
      <c r="BR54" s="58" t="s">
        <v>234</v>
      </c>
      <c r="BS54" s="58" t="s">
        <v>234</v>
      </c>
      <c r="BT54" s="58" t="s">
        <v>234</v>
      </c>
      <c r="BU54" s="60"/>
      <c r="BV54" s="61"/>
      <c r="BW54" s="61">
        <v>0</v>
      </c>
      <c r="BX54" s="59"/>
      <c r="CB54" s="5"/>
      <c r="CC54" s="5"/>
      <c r="CD54" s="62">
        <v>0</v>
      </c>
      <c r="CE54" s="62">
        <v>0</v>
      </c>
      <c r="CF54" s="62" t="e">
        <f>COUNTIF([1]Sheet7!$B$2:'[1]Sheet7'!$B$100,Main!#REF!)</f>
        <v>#REF!</v>
      </c>
      <c r="CG54" s="75" cm="1">
        <f t="array" ref="CG54">SUMPRODUCT(--(LEN(TRIM(BL54:BT54))&gt;0))</f>
        <v>2</v>
      </c>
      <c r="CH54" s="53" t="str">
        <f>IF(CG54=2,"y","n")</f>
        <v>y</v>
      </c>
      <c r="CI54" s="53" t="str">
        <f>IF(CG54=3,"y","n")</f>
        <v>n</v>
      </c>
      <c r="CJ54" s="53" t="str">
        <f>IF(CG54=4,"y","n")</f>
        <v>n</v>
      </c>
      <c r="CK54" s="53" t="str">
        <f>IF(CG54&gt;4,"y","n")</f>
        <v>n</v>
      </c>
      <c r="CL54" s="53" t="str">
        <f>IF(S54=0,"y","n")</f>
        <v>y</v>
      </c>
      <c r="CM54" s="53" t="str">
        <f>IF(S54=2,"y","n")</f>
        <v>n</v>
      </c>
      <c r="CN54" s="53" t="str">
        <f>IF(S54=3,"y","n")</f>
        <v>n</v>
      </c>
      <c r="CO54" s="53" t="str">
        <f>IF(S54&gt;=4,"y","n")</f>
        <v>n</v>
      </c>
      <c r="CP54" s="53" t="str">
        <f>IF(AT54=0,"y","n")</f>
        <v>n</v>
      </c>
      <c r="CQ54" s="53" t="str">
        <f>IF(AT54=1,"y","n")</f>
        <v>y</v>
      </c>
      <c r="CR54" s="53" t="str">
        <f>IF(AT54=2,"y","n")</f>
        <v>n</v>
      </c>
      <c r="CS54" s="53" t="str">
        <f>IF(AT54&gt;=3,"y","n")</f>
        <v>n</v>
      </c>
      <c r="CT54" s="38" t="str">
        <f>CHAR(34)&amp;A54&amp;CHAR(34)</f>
        <v>"[CHL] Atacama"</v>
      </c>
      <c r="CU54" s="63" t="str">
        <f>CHAR(34)&amp;"rgn_"&amp;R54&amp;CHAR(34)</f>
        <v>"rgn_South America"</v>
      </c>
      <c r="CV54" s="44" t="str">
        <f>CHAR(34)&amp;D54&amp;CHAR(34)</f>
        <v>"https://upload.wikimedia.org/wikipedia/commons/thumb/3/38/Flag_of_Atacama%2C_Chile.svg/640px-Flag_of_Atacama%2C_Chile.svg.png"</v>
      </c>
      <c r="CW54" s="44" t="str">
        <f>IF(CH54="y",CHAR(34)&amp;CH$1&amp;CHAR(34)&amp;",","")</f>
        <v>"2Color",</v>
      </c>
      <c r="CX54" s="44" t="str">
        <f>IF(CI54="y",CHAR(34)&amp;CI$1&amp;CHAR(34)&amp;",","")</f>
        <v/>
      </c>
      <c r="CY54" s="44" t="str">
        <f>IF(CJ54="y",CHAR(34)&amp;CJ$1&amp;CHAR(34)&amp;",","")</f>
        <v/>
      </c>
      <c r="CZ54" s="44" t="str">
        <f>IF(CK54="y",CHAR(34)&amp;CK$1&amp;CHAR(34)&amp;",","")</f>
        <v/>
      </c>
      <c r="DA54" s="44" t="str">
        <f>IF(Q54&gt;1,CHAR(34)&amp;"words2"&amp;CHAR(34)&amp;",","")</f>
        <v/>
      </c>
      <c r="DB54" s="44" t="str">
        <f>IF(Q54&gt;2,CHAR(34)&amp;"words3"&amp;CHAR(34)&amp;",","")</f>
        <v/>
      </c>
      <c r="DD54" s="44" t="str">
        <f>IF(LEN(CHAR(34)&amp;"lets"&amp;LEN(SUBSTITUTE(SUBSTITUTE(IFERROR(TRIM(SUBSTITUTE(A54,MID(A54,FIND("[",A54),FIND("]",A54)-FIND("[",A54)+1),"")),A54)," ",""),"-",""))&amp;CHAR(34)&amp;",")=9,CHAR(34)&amp;"lets"&amp;LEN(SUBSTITUTE(SUBSTITUTE(IFERROR(TRIM(SUBSTITUTE(A54,MID(A54,FIND("[",A54),FIND("]",A54)-FIND("[",A54)+1),"")),A54)," ",""),"-",""))&amp;CHAR(34)&amp;",",CHAR(34)&amp;"lets0"&amp;LEN(SUBSTITUTE(SUBSTITUTE(IFERROR(TRIM(SUBSTITUTE(A54,MID(A54,FIND("[",A54),FIND("]",A54)-FIND("[",A54)+1),"")),A54)," ",""),"-",""))&amp;CHAR(34)&amp;",")</f>
        <v>"lets07",</v>
      </c>
      <c r="DE54" s="44" t="str">
        <f>CHAR(34)&amp;"start"&amp;IFERROR(LEFT(SUBSTITUTE(A54,"["&amp;MID(A54,FIND("[",A54)+1,FIND("]",A54)-FIND("[",A54)-1)&amp;"] ",""),1),LEFT(A54,1))&amp;CHAR(34)&amp;","</f>
        <v>"startA",</v>
      </c>
      <c r="DF54" s="44" t="str">
        <f>IFERROR(IF(SEARCH("tan",A54)&gt;0,CHAR(34)&amp;"withtn"&amp;CHAR(34)&amp;",",""),"")</f>
        <v/>
      </c>
      <c r="DG54" s="44" t="str">
        <f>IFERROR(IF(SEARCH("q",A54)&gt;0,CHAR(34)&amp;"with_q"&amp;CHAR(34)&amp;",",""),"")</f>
        <v/>
      </c>
      <c r="DH54" s="44" t="str">
        <f>IFERROR(IF(SEARCH("v",A54)&gt;0,CHAR(34)&amp;"with_v"&amp;CHAR(34)&amp;",",""),"")</f>
        <v/>
      </c>
      <c r="DI54" s="44" t="str">
        <f>IFERROR(IF(SEARCH("w",A54)&gt;0,CHAR(34)&amp;"with_w"&amp;CHAR(34)&amp;",",""),"")</f>
        <v/>
      </c>
      <c r="DJ54" s="44" t="str">
        <f>IFERROR(IF(SEARCH("y",A54)&gt;0,CHAR(34)&amp;"with_y"&amp;CHAR(34)&amp;",",""),"")</f>
        <v/>
      </c>
      <c r="DK54" s="44" t="str">
        <f>IFERROR(IF(SEARCH("z",A54)&gt;0,CHAR(34)&amp;"with_z"&amp;CHAR(34)&amp;",",""),"")</f>
        <v/>
      </c>
      <c r="DL54" s="44" t="str">
        <f>IF(CG54=2, CHAR(34) &amp; _xlfn.TEXTJOIN("", TRUE, _xlfn._xlws.SORT(HP54:HX54)) &amp; CHAR(34) &amp; ",", "")</f>
        <v>"BLUYEL",</v>
      </c>
      <c r="DM54" s="44" t="str" cm="1">
        <f t="array" ref="DM54">IF(CG54=3,CHAR(34) &amp; _xlfn.TEXTJOIN("", TRUE, RIGHT(HP54:HX54, 2)) &amp; CHAR(34) &amp; ",", "")</f>
        <v/>
      </c>
      <c r="DN54" s="44" t="str">
        <f>IF(AND(ISNUMBER(SEARCH("18", O54)), ISERROR(SEARCH("1918", O54)), ISERROR(SEARCH("2018", O54))), CHAR(34) &amp; "year18" &amp; CHAR(34) &amp; ",", "")</f>
        <v/>
      </c>
      <c r="DO54" s="44" t="str">
        <f>IF(AND(ISNUMBER(SEARCH("19", O54)), ISERROR(SEARCH("1819", O54)),  ISERROR(SEARCH("1219", O54)),ISERROR(SEARCH("1119", O54)),ISERROR(SEARCH("1190", O54)),ISERROR(SEARCH("2019", O54))), CHAR(34) &amp; "year19" &amp; CHAR(34) &amp; ",", "")</f>
        <v/>
      </c>
      <c r="DP54" s="5" t="str">
        <f>IF(AND(ISNUMBER(SEARCH("20", O54)), ISERROR(SEARCH("1920", O54))), CHAR(34)&amp;"year00"&amp;CHAR(34)&amp;",", "")</f>
        <v>"year00",</v>
      </c>
      <c r="DQ54" s="5" t="str">
        <f>IF(CC54="y",CHAR(34)&amp;"soviet"&amp;CHAR(34)&amp;",","")</f>
        <v/>
      </c>
      <c r="DR54" s="5" t="str">
        <f>IF(BY54="y",CHAR(34)&amp;"dgband"&amp;CHAR(34)&amp;",","")</f>
        <v/>
      </c>
      <c r="DS54" s="5" t="str">
        <f>IF(W54="y",IF(AND(V54="n",BY54&lt;&gt;"y"),CHAR(34)&amp;"allver"&amp;CHAR(34)&amp;",",""),"")</f>
        <v/>
      </c>
      <c r="DT54" s="5" t="str">
        <f>IF(V54="y",IF(AND(W54="n",BY54&lt;&gt;"y"),CHAR(34)&amp;"allhor"&amp;CHAR(34)&amp;",",""),"")</f>
        <v/>
      </c>
      <c r="DU54" s="5" t="str">
        <f>IF(BY54="y",IF(AND(W54="n",V54="n"),CHAR(34)&amp;"alldia"&amp;CHAR(34)&amp;",",""),"")</f>
        <v/>
      </c>
      <c r="DW54" s="44" t="str">
        <f>IF(CL54="y",CHAR(34)&amp;CL$1&amp;CHAR(34)&amp;",","")</f>
        <v>"NoBand",</v>
      </c>
      <c r="DX54" s="44" t="str">
        <f>IF(CM54="y",CHAR(34)&amp;CM$1&amp;CHAR(34)&amp;",","")</f>
        <v/>
      </c>
      <c r="DY54" s="44" t="str">
        <f>IF(CN54="y",CHAR(34)&amp;CN$1&amp;CHAR(34)&amp;",","")</f>
        <v/>
      </c>
      <c r="DZ54" s="44" t="str">
        <f>IF(CO54="y",CHAR(34)&amp;CO$1&amp;CHAR(34)&amp;",","")</f>
        <v/>
      </c>
      <c r="EA54" s="44" t="str">
        <f>IF(T54="y",CHAR(34)&amp;T$1&amp;CHAR(34)&amp;",","")</f>
        <v/>
      </c>
      <c r="EB54" s="44" t="str">
        <f>IF(U54="y",CHAR(34)&amp;U$1&amp;CHAR(34)&amp;",","")</f>
        <v/>
      </c>
      <c r="EC54" s="44" t="str">
        <f>IF(V54="y",CHAR(34)&amp;V$1&amp;CHAR(34)&amp;",","")</f>
        <v/>
      </c>
      <c r="ED54" s="44" t="str">
        <f>IF(W54="y",CHAR(34)&amp;W$1&amp;CHAR(34)&amp;",","")</f>
        <v/>
      </c>
      <c r="EE54" s="44" t="str">
        <f>IF(X54="y",CHAR(34)&amp;X$1&amp;CHAR(34)&amp;",","")</f>
        <v/>
      </c>
      <c r="EF54" s="44" t="str">
        <f>IF(AND(Y54&lt;&gt;"n",Y54&lt;&gt;""),CHAR(34)&amp;Y$1&amp;CHAR(34)&amp;",","")</f>
        <v/>
      </c>
      <c r="EG54" s="44" t="str">
        <f>IF(Z54="y",CHAR(34)&amp;Z$1&amp;CHAR(34)&amp;",","")</f>
        <v/>
      </c>
      <c r="EH54" s="44" t="str">
        <f>IF(AA54="y",CHAR(34)&amp;AA$1&amp;CHAR(34)&amp;",","")</f>
        <v/>
      </c>
      <c r="EI54" s="44" t="str">
        <f>IF(AB54="y",CHAR(34)&amp;AB$1&amp;CHAR(34)&amp;",","")</f>
        <v/>
      </c>
      <c r="EJ54" s="44" t="str">
        <f>IF(AC54="y",CHAR(34)&amp;AC$1&amp;CHAR(34)&amp;",","")</f>
        <v/>
      </c>
      <c r="EK54" s="44" t="str">
        <f>IF(AD54="y",CHAR(34)&amp;AD$1&amp;CHAR(34)&amp;",","")</f>
        <v/>
      </c>
      <c r="EL54" s="44" t="str">
        <f>IF(AE54="y",CHAR(34)&amp;AE$1&amp;CHAR(34)&amp;",","")</f>
        <v/>
      </c>
      <c r="EM54" s="44" t="str">
        <f>IF(AF54="y",CHAR(34)&amp;AF$1&amp;CHAR(34)&amp;",","")</f>
        <v/>
      </c>
      <c r="EN54" s="44" t="str">
        <f>IF(AG54="y",CHAR(34)&amp;AG$1&amp;CHAR(34)&amp;",","")</f>
        <v/>
      </c>
      <c r="EO54" s="44" t="str">
        <f>IF(AH54="y",CHAR(34)&amp;AH$1&amp;CHAR(34)&amp;",","")</f>
        <v>"Center",</v>
      </c>
      <c r="EP54" s="44" t="str">
        <f>IF(AI54="y",CHAR(34)&amp;AI$1&amp;CHAR(34)&amp;",","")</f>
        <v/>
      </c>
      <c r="EQ54" s="44" t="str">
        <f>IF(AJ54="y",CHAR(34)&amp;AJ$1&amp;CHAR(34)&amp;",","")</f>
        <v/>
      </c>
      <c r="ER54" s="44" t="str">
        <f>IF(AK54="y",CHAR(34)&amp;AK$1&amp;CHAR(34)&amp;",","")</f>
        <v/>
      </c>
      <c r="ES54" s="44" t="str">
        <f>IF(AL54="y",CHAR(34)&amp;AL$1&amp;CHAR(34)&amp;",","")</f>
        <v/>
      </c>
      <c r="ET54" s="44" t="str">
        <f>IF(AM54="y",CHAR(34)&amp;AM$1&amp;CHAR(34)&amp;",","")</f>
        <v/>
      </c>
      <c r="EU54" s="44" t="str">
        <f>IF(AN54="y",CHAR(34)&amp;AN$1&amp;CHAR(34)&amp;",","")</f>
        <v/>
      </c>
      <c r="EV54" s="44" t="str">
        <f>IF(AO54="y",CHAR(34)&amp;AO$1&amp;CHAR(34)&amp;",","")</f>
        <v/>
      </c>
      <c r="EW54" s="44" t="str">
        <f>IF(AP54="y",CHAR(34)&amp;AP$1&amp;CHAR(34)&amp;",","")</f>
        <v/>
      </c>
      <c r="EX54" s="44" t="str">
        <f>IF(AQ54="y",CHAR(34)&amp;AQ$1&amp;CHAR(34)&amp;",","")</f>
        <v/>
      </c>
      <c r="EY54" s="44" t="str">
        <f>IF(AR54="y",CHAR(34)&amp;AR$1&amp;CHAR(34)&amp;",","")</f>
        <v/>
      </c>
      <c r="EZ54" s="44" t="str">
        <f>IF(AS54="y",CHAR(34)&amp;AS$1&amp;CHAR(34)&amp;",","")</f>
        <v/>
      </c>
      <c r="FA54" s="44" t="str">
        <f>IF(AT54&gt;0,CHAR(34)&amp;"sta"&amp;AZ54&amp;CHAR(34)&amp;",","")</f>
        <v>"staYEL",</v>
      </c>
      <c r="FB54" s="44" t="str">
        <f>IF(AND(AT54&gt;0,BA54&lt;&gt;""),CHAR(34)&amp;"sta"&amp;BA54&amp;CHAR(34)&amp;",","")</f>
        <v/>
      </c>
      <c r="FD54" s="44" t="str">
        <f>IF(BV54="n",CHAR(34)&amp;"tcWHYE"&amp;CHAR(34)&amp;",",IF(BV54="y",CHAR(34)&amp;FD$1&amp;CHAR(34)&amp;",",""))</f>
        <v/>
      </c>
      <c r="FE54" s="44" t="str">
        <f>IF(COUNTIF(BL54:BT54,"BLU")=0,CHAR(34)&amp;"NO_BLU"&amp;CHAR(34)&amp;",", "")</f>
        <v/>
      </c>
      <c r="FF54" s="44" t="str">
        <f>IF(COUNTIF(BL54:BT54,"WHI")=0,CHAR(34)&amp;"NO_WHI"&amp;CHAR(34)&amp;",", "")</f>
        <v>"NO_WHI",</v>
      </c>
      <c r="FG54" s="44" t="str">
        <f>IF(COUNTIF(BL54:BT54,"RED")=0,CHAR(34)&amp;"NO_RED"&amp;CHAR(34)&amp;",", "")</f>
        <v>"NO_RED",</v>
      </c>
      <c r="FH54" s="44" t="str">
        <f>IF(COUNTIF(BL54:BS54,"GRE")=0,CHAR(34)&amp;"NO_GRE"&amp;CHAR(34)&amp;",", "")</f>
        <v>"NO_GRE",</v>
      </c>
      <c r="FI54" s="44" t="str">
        <f>IF(COUNTIF(BL54:BT54,"YEL")=0,CHAR(34)&amp;"NO_YEL"&amp;CHAR(34)&amp;",", "")</f>
        <v/>
      </c>
      <c r="FJ54" s="44" t="str">
        <f>IF(COUNTIF(BL54:BT54,"BLA")=0,CHAR(34)&amp;"NO_BLA"&amp;CHAR(34)&amp;",", "")</f>
        <v>"NO_BLA",</v>
      </c>
      <c r="FK54" s="44" t="str">
        <f>IF(AND(FH54&lt;&gt;"",FF54&lt;&gt;""),CHAR(34)&amp;"WHGRNO"&amp;CHAR(34)&amp;",","")</f>
        <v>"WHGRNO",</v>
      </c>
      <c r="FL54" s="44" t="str">
        <f>IF(AND(FI54&lt;&gt;"",FF54&lt;&gt;""),CHAR(34)&amp;"WHYENO"&amp;CHAR(34)&amp;",","")</f>
        <v/>
      </c>
      <c r="FM54" s="44" t="str">
        <f>IF(AND(FJ54&lt;&gt;"",FF54&lt;&gt;""),CHAR(34)&amp;"BAWHNO"&amp;CHAR(34)&amp;",","")</f>
        <v>"BAWHNO",</v>
      </c>
      <c r="FN54" s="44" t="str">
        <f>IF(AND(FE54&lt;&gt;"",FF54&lt;&gt;""),CHAR(34)&amp;"BLWHNO"&amp;CHAR(34)&amp;",","")</f>
        <v/>
      </c>
      <c r="FO54" s="44" t="str">
        <f>IF(AND(FE54&lt;&gt;"",FG54&lt;&gt;""),CHAR(34)&amp;"BLRENO"&amp;CHAR(34)&amp;",","")</f>
        <v/>
      </c>
      <c r="FP54" s="44" t="str">
        <f>IF(AND(FF54&lt;&gt;"",FF54&lt;&gt;""),CHAR(34)&amp;"WHRENO"&amp;CHAR(34)&amp;",","")</f>
        <v>"WHRENO",</v>
      </c>
      <c r="FQ54" s="44" t="str">
        <f>IF(LEN(BF54)=3,CHAR(34)&amp;"001"&amp;BF54&amp;CHAR(34)&amp;",","")</f>
        <v/>
      </c>
      <c r="FR54" s="44" t="str">
        <f>IF(LEN(BG54)=3,CHAR(34)&amp;"002"&amp;BG54&amp;CHAR(34)&amp;",","")</f>
        <v/>
      </c>
      <c r="FS54" s="44" t="str">
        <f>IF(LEN(BH54)=3,CHAR(34)&amp;"003"&amp;BH54&amp;CHAR(34)&amp;",","")</f>
        <v/>
      </c>
      <c r="FT54" s="44" t="str">
        <f>CHAR(34)&amp;"myr"&amp;BD54&amp;CHAR(34)&amp;","</f>
        <v>"myrBLU",</v>
      </c>
      <c r="FU54" s="44" t="str">
        <f>IF(AY54="y",CHAR(34)&amp;"island"&amp;CHAR(34)&amp;",","")</f>
        <v/>
      </c>
      <c r="FV54" s="44" t="str">
        <f>IF(BZ54="y",CHAR(34)&amp;"landlo"&amp;CHAR(34)&amp;",","")</f>
        <v/>
      </c>
      <c r="FW54" s="44" t="str">
        <f>IF(CA54="y",CHAR(34)&amp;"eunion"&amp;CHAR(34)&amp;",","")</f>
        <v/>
      </c>
      <c r="FY54" s="44" t="str">
        <f>IFERROR(IF(SEARCH("Arabic",CB54)&gt;0,CHAR(34)&amp;"arabic"&amp;CHAR(34)&amp;",",""),"")</f>
        <v/>
      </c>
      <c r="FZ54" s="44" t="str">
        <f>IFERROR(IF(SEARCH("English",CB54)&gt;0,CHAR(34)&amp;"englis"&amp;CHAR(34)&amp;",",""),"")</f>
        <v/>
      </c>
      <c r="GA54" s="44" t="str">
        <f>IFERROR(IF(SEARCH("French",CB54)&gt;0,CHAR(34)&amp;"french"&amp;CHAR(34)&amp;",",""),"")</f>
        <v/>
      </c>
      <c r="GB54" s="44" t="str">
        <f>IFERROR(IF(SEARCH("Spanish",CB54)&gt;0,CHAR(34)&amp;"spanis"&amp;CHAR(34)&amp;",",""),"")</f>
        <v/>
      </c>
      <c r="GE54" s="44" t="str">
        <f>IFERROR(IF(SEARCH("Dutch",CB54)&gt;0,CHAR(34)&amp;"dutchs"&amp;CHAR(34)&amp;",",""),"")</f>
        <v/>
      </c>
      <c r="GF54" s="44" t="str">
        <f>IFERROR(IF(SEARCH("Historical",AU54)&gt;0,CHAR(34)&amp;"histor"&amp;CHAR(34)&amp;",",""),"")</f>
        <v/>
      </c>
      <c r="GG54" s="44" t="str">
        <f>IF(BU54="y",CHAR(34)&amp;"unjack"&amp;CHAR(34)&amp;",","")</f>
        <v/>
      </c>
      <c r="GH54" s="44" t="str">
        <f>IF(CD54=1,CHAR(34)&amp;"southc"&amp;CHAR(34)&amp;",","")</f>
        <v/>
      </c>
      <c r="GI54" s="44" t="str">
        <f>IF(CE54=1,CHAR(34)&amp;"hasmap"&amp;CHAR(34)&amp;",","")</f>
        <v/>
      </c>
      <c r="GJ54" s="44" t="str">
        <f>IF(CP54="y",CHAR(34)&amp;CP$1&amp;CHAR(34)&amp;",","")</f>
        <v/>
      </c>
      <c r="GK54" s="44" t="str">
        <f>IF(GJ54="",CHAR(34)&amp;"HasSta"&amp;CHAR(34)&amp;",","")</f>
        <v>"HasSta",</v>
      </c>
      <c r="GL54" s="44" t="str">
        <f>IF(CQ54="y",CHAR(34)&amp;CQ$1&amp;CHAR(34)&amp;",","")</f>
        <v>"1Stars",</v>
      </c>
      <c r="GM54" s="44" t="str">
        <f>IF(CR54="y",CHAR(34)&amp;CR$1&amp;CHAR(34)&amp;",","")</f>
        <v/>
      </c>
      <c r="GN54" s="44" t="str">
        <f>IF(CS54="y",CHAR(34)&amp;CS$1&amp;CHAR(34)&amp;",","")</f>
        <v/>
      </c>
      <c r="GP54" s="44" t="str">
        <f>CHAR(34)&amp;AU54&amp;CHAR(34)</f>
        <v>"Administrative Division"</v>
      </c>
      <c r="GS54" s="44" t="str">
        <f>SUBSTITUTE("["&amp;_xlfn.CONCAT(CW54:GN54)&amp;"]",",]","]")</f>
        <v>["2Color","lets07","startA","BLUYEL","year00","NoBand","Center","staYEL","NO_WHI","NO_RED","NO_GRE","NO_BLA","WHGRNO","BAWHNO","WHRENO","myrBLU","HasSta","1Stars"]</v>
      </c>
      <c r="GT54" s="44" t="str">
        <f>IF(BL54&lt;&gt;"",CHAR(34)&amp;"cl_"&amp;BL54&amp;CHAR(34)&amp;",","")</f>
        <v/>
      </c>
      <c r="GU54" s="44" t="str">
        <f>IF(BM54&lt;&gt;"",CHAR(34)&amp;"cl_"&amp;BM54&amp;CHAR(34)&amp;",","")</f>
        <v>"cl_BLU",</v>
      </c>
      <c r="GV54" s="44" t="str">
        <f>IF(BN54&lt;&gt;"",CHAR(34)&amp;"cl_"&amp;BN54&amp;CHAR(34)&amp;",","")</f>
        <v/>
      </c>
      <c r="GW54" s="44" t="str">
        <f>IF(BO54&lt;&gt;"",CHAR(34)&amp;"cl_"&amp;BO54&amp;CHAR(34)&amp;",","")</f>
        <v/>
      </c>
      <c r="GX54" s="44" t="str">
        <f>IF(BP54&lt;&gt;"",CHAR(34)&amp;"cl_"&amp;BP54&amp;CHAR(34)&amp;",","")</f>
        <v>"cl_YEL",</v>
      </c>
      <c r="GY54" s="44" t="str">
        <f>IF(BQ54&lt;&gt;"",CHAR(34)&amp;"cl_"&amp;BQ54&amp;CHAR(34)&amp;",","")</f>
        <v/>
      </c>
      <c r="GZ54" s="44" t="str">
        <f>IF(BR54&lt;&gt;"",CHAR(34)&amp;"cl_"&amp;BR54&amp;CHAR(34)&amp;",","")</f>
        <v/>
      </c>
      <c r="HA54" s="44" t="str">
        <f>IF(BS54&lt;&gt;"",CHAR(34)&amp;"cl_"&amp;BS54&amp;CHAR(34)&amp;",","")</f>
        <v/>
      </c>
      <c r="HB54" s="44" t="str">
        <f>IF(BT54&lt;&gt;"",CHAR(34)&amp;"cl_"&amp;BT54&amp;CHAR(34)&amp;",","")</f>
        <v/>
      </c>
      <c r="HC54" s="44" t="str">
        <f>SUBSTITUTE("["&amp;_xlfn.CONCAT(GT54:HB54)&amp;"]",",]","]")</f>
        <v>["cl_BLU","cl_YEL"]</v>
      </c>
      <c r="HE54" s="64"/>
      <c r="HF54" s="65" t="str">
        <f>"{couname:"&amp;CT54&amp;(IF(HK54&lt;&gt;"",",subtype:"&amp;CHAR(34)&amp;HK54&amp;CHAR(34),""))&amp;",year:"&amp;HJ54&amp;",region:"&amp;CU54&amp;",Colors:"&amp;HC54&amp;",Items:"&amp;GS54&amp;",Flag:"&amp;CV54&amp;",HDFlag:"&amp;CHAR(34)&amp;E54&amp;CHAR(34)&amp;",type:"&amp;GP54&amp;", describe: "&amp;HH54&amp;", isnew:"&amp;CHAR(34)&amp;F54&amp;CHAR(34)&amp;", links: "&amp;HL54&amp;"},"</f>
        <v>{couname:"[CHL] Atacama",year:"2005",region:"rgn_South America",Colors:["cl_BLU","cl_YEL"],Items:["2Color","lets07","startA","BLUYEL","year00","NoBand","Center","staYEL","NO_WHI","NO_RED","NO_GRE","NO_BLA","WHGRNO","BAWHNO","WHRENO","myrBLU","HasSta","1Stars"],Flag:"https://upload.wikimedia.org/wikipedia/commons/thumb/3/38/Flag_of_Atacama%2C_Chile.svg/640px-Flag_of_Atacama%2C_Chile.svg.png",HDFlag:"https://upload.wikimedia.org/wikipedia/commons/thumb/3/38/Flag_of_Atacama%2C_Chile.svg/2560px-Flag_of_Atacama%2C_Chile.svg.png",type:"Administrative Division",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links: "https://www.crwflags.com/fotw/flags/cl-03.html#about "},</v>
      </c>
      <c r="HG54" s="66" t="str">
        <f>"{couname:"&amp;CT54&amp;(IF(HK54&lt;&gt;"",",subtype:"&amp;CHAR(34)&amp;HK54&amp;CHAR(34),""))&amp;",year:"&amp;HJ54&amp;",region:"&amp;CU54&amp;",Colors:"&amp;HC54&amp;",Items:"&amp;GS54&amp;",Flag:"&amp;CV54&amp;",HDFlag:"&amp;CHAR(34)&amp;E54&amp;CHAR(34)&amp;",type:"&amp;GP54&amp;", describe: "&amp;HI54&amp;", links: "&amp;HL54&amp;"},"</f>
        <v>{couname:"[CHL] Atacama",year:"2005",region:"rgn_South America",Colors:["cl_BLU","cl_YEL"],Items:["2Color","lets07","startA","BLUYEL","year00","NoBand","Center","staYEL","NO_WHI","NO_RED","NO_GRE","NO_BLA","WHGRNO","BAWHNO","WHRENO","myrBLU","HasSta","1Stars"],Flag:"https://upload.wikimedia.org/wikipedia/commons/thumb/3/38/Flag_of_Atacama%2C_Chile.svg/640px-Flag_of_Atacama%2C_Chile.svg.png",HDFlag:"https://upload.wikimedia.org/wikipedia/commons/thumb/3/38/Flag_of_Atacama%2C_Chile.svg/2560px-Flag_of_Atacama%2C_Chile.svg.png",type:"Administrative Division",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links: "https://www.crwflags.com/fotw/flags/cl-03.html#about "},</v>
      </c>
      <c r="HH54" s="44" t="str">
        <f>IF(P54&lt;&gt;"",CHAR(34)&amp;"\n"&amp;P54&amp;CHAR(34),CHAR(34)&amp;CHAR(34))</f>
        <v>"\nAccording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v>
      </c>
      <c r="HI54" s="44" t="str">
        <f>IF(J54=0,CHAR(34)&amp;CHAR(34),HH54)</f>
        <v>"\nAccording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v>
      </c>
      <c r="HJ54" s="44" t="str">
        <f>CHAR(34)&amp;O54&amp;CHAR(34)</f>
        <v>"2005"</v>
      </c>
      <c r="HL54" s="44" t="str">
        <f>CHAR(34)&amp;I54&amp;CHAR(34)</f>
        <v>"https://www.crwflags.com/fotw/flags/cl-03.html#about "</v>
      </c>
      <c r="HM54" s="65" t="str">
        <f>"{"&amp;CHAR(34)&amp;"couname"&amp;CHAR(34)&amp;":"&amp;CT54&amp;(IF(H54&lt;&gt;"",","&amp;CHAR(34)&amp;"subtype"&amp;CHAR(34)&amp;":"&amp;CHAR(34)&amp;H54&amp;CHAR(34),""))&amp;","&amp;CHAR(34)&amp;"year"&amp;CHAR(34)&amp;":"&amp;HJ54&amp;","&amp;CHAR(34)&amp;"region"&amp;CHAR(34)&amp;":"&amp;CU54&amp;","&amp;CHAR(34)&amp;"Colors"&amp;CHAR(34)&amp;":"&amp;HC54&amp;","&amp;CHAR(34)&amp;"Items"&amp;CHAR(34)&amp;":"&amp;GS54&amp;","&amp;CHAR(34)&amp;"Flag"&amp;CHAR(34)&amp;":"&amp;CV54&amp;","&amp;CHAR(34)&amp;"HDFlag"&amp;CHAR(34)&amp;":"&amp;CHAR(34)&amp;E54&amp;CHAR(34)&amp;","&amp;CHAR(34)&amp;"type"&amp;CHAR(34)&amp;":"&amp;GP54&amp;", "&amp;CHAR(34)&amp;"describe"&amp;CHAR(34)&amp;": "&amp;HH54&amp;", "&amp;CHAR(34)&amp;"isnew"&amp;CHAR(34)&amp;": "&amp;CHAR(34)&amp;F54&amp;CHAR(34)&amp;", "&amp;CHAR(34)&amp;"links"&amp;CHAR(34)&amp;": "&amp;HL54&amp;"},"</f>
        <v>{"couname":"[CHL] Atacama","year":"2005","region":"rgn_South America","Colors":["cl_BLU","cl_YEL"],"Items":["2Color","lets07","startA","BLUYEL","year00","NoBand","Center","staYEL","NO_WHI","NO_RED","NO_GRE","NO_BLA","WHGRNO","BAWHNO","WHRENO","myrBLU","HasSta","1Stars"],"Flag":"https://upload.wikimedia.org/wikipedia/commons/thumb/3/38/Flag_of_Atacama%2C_Chile.svg/640px-Flag_of_Atacama%2C_Chile.svg.png","HDFlag":"https://upload.wikimedia.org/wikipedia/commons/thumb/3/38/Flag_of_Atacama%2C_Chile.svg/2560px-Flag_of_Atacama%2C_Chile.svg.png","type":"Administrative Division",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 "links": "https://www.crwflags.com/fotw/flags/cl-03.html#about "},</v>
      </c>
      <c r="HN54" s="67" t="str">
        <f>"{"&amp;CHAR(34)&amp;"couname"&amp;CHAR(34)&amp;":"&amp;CT54&amp;(IF(H54&lt;&gt;"",","&amp;CHAR(34)&amp;"subtype"&amp;CHAR(34)&amp;":"&amp;CHAR(34)&amp;H54&amp;CHAR(34),""))&amp;","&amp;CHAR(34)&amp;"year"&amp;CHAR(34)&amp;":"&amp;HJ54&amp;","&amp;CHAR(34)&amp;"region"&amp;CHAR(34)&amp;":"&amp;CU54&amp;","&amp;CHAR(34)&amp;"Colors"&amp;CHAR(34)&amp;":"&amp;HC54&amp;","&amp;CHAR(34)&amp;"Items"&amp;CHAR(34)&amp;":"&amp;GS54&amp;","&amp;CHAR(34)&amp;"Flag"&amp;CHAR(34)&amp;":"&amp;CV54&amp;","&amp;CHAR(34)&amp;"HDFlag"&amp;CHAR(34)&amp;":"&amp;CHAR(34)&amp;E54&amp;CHAR(34)&amp;","&amp;CHAR(34)&amp;"type"&amp;CHAR(34)&amp;":"&amp;GP54&amp;", "&amp;CHAR(34)&amp;"describe"&amp;CHAR(34)&amp;": "&amp;HI54&amp;", "&amp;CHAR(34)&amp;"isnew"&amp;CHAR(34)&amp;": "&amp;CHAR(34)&amp;F54&amp;CHAR(34)&amp;", "&amp;CHAR(34)&amp;"links"&amp;CHAR(34)&amp;": "&amp;HL54&amp;"},"</f>
        <v>{"couname":"[CHL] Atacama","year":"2005","region":"rgn_South America","Colors":["cl_BLU","cl_YEL"],"Items":["2Color","lets07","startA","BLUYEL","year00","NoBand","Center","staYEL","NO_WHI","NO_RED","NO_GRE","NO_BLA","WHGRNO","BAWHNO","WHRENO","myrBLU","HasSta","1Stars"],"Flag":"https://upload.wikimedia.org/wikipedia/commons/thumb/3/38/Flag_of_Atacama%2C_Chile.svg/640px-Flag_of_Atacama%2C_Chile.svg.png","HDFlag":"https://upload.wikimedia.org/wikipedia/commons/thumb/3/38/Flag_of_Atacama%2C_Chile.svg/2560px-Flag_of_Atacama%2C_Chile.svg.png","type":"Administrative Division",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 "links": "https://www.crwflags.com/fotw/flags/cl-03.html#about "},</v>
      </c>
      <c r="HO54" s="71">
        <v>45618</v>
      </c>
      <c r="HP54" s="44" t="str" cm="1">
        <f t="array" ref="HP54">IF(_xlfn.TEXTJOIN(", ", TRUE, IF(ISNUMBER(SEARCH("BLA", BL54:BT54)), COLUMN(BL54:BT54) - COLUMN(BL54) + 1, ""))&lt;&gt;"","BLA","")</f>
        <v/>
      </c>
      <c r="HQ54" s="44" t="str" cm="1">
        <f t="array" ref="HQ54">IF(_xlfn.TEXTJOIN(", ", TRUE, IF(ISNUMBER(SEARCH("BLU", BL54:BT54)), COLUMN(BL54:BT54) - COLUMN(BL54) + 1, ""))&lt;&gt;"","BLU","")</f>
        <v>BLU</v>
      </c>
      <c r="HR54" s="44" t="str" cm="1">
        <f t="array" ref="HR54">IF(_xlfn.TEXTJOIN(", ", TRUE, IF(ISNUMBER(SEARCH("GRE", BL54:BT54)), COLUMN(BL54:BT54) - COLUMN(BL54) + 1, ""))&lt;&gt;"","GRE","")</f>
        <v/>
      </c>
      <c r="HS54" s="44" t="str" cm="1">
        <f t="array" ref="HS54">IF(_xlfn.TEXTJOIN(", ", TRUE, IF(ISNUMBER(SEARCH("RED", BL54:BT54)), COLUMN(BL54:BT54) - COLUMN(BL54) + 1, ""))&lt;&gt;"","RED","")</f>
        <v/>
      </c>
      <c r="HT54" s="44" t="str" cm="1">
        <f t="array" ref="HT54">IF(_xlfn.TEXTJOIN(", ", TRUE, IF(ISNUMBER(SEARCH("YEL", BL54:BT54)), COLUMN(BL54:BT54) - COLUMN(BL54) + 1, ""))&lt;&gt;"","YEL","")</f>
        <v>YEL</v>
      </c>
      <c r="HU54" s="44" t="str" cm="1">
        <f t="array" ref="HU54">IF(_xlfn.TEXTJOIN(", ", TRUE, IF(ISNUMBER(SEARCH("ORA", BL54:BT54)), COLUMN(BL54:BT54) - COLUMN(BL54) + 1, ""))&lt;&gt;"","ORA","")</f>
        <v/>
      </c>
      <c r="HV54" s="44" t="str" cm="1">
        <f t="array" ref="HV54">IF(_xlfn.TEXTJOIN(", ", TRUE, IF(ISNUMBER(SEARCH("BRO", BL54:BT54)), COLUMN(BL54:BT54) - COLUMN(BL54) + 1, ""))&lt;&gt;"","BRO","")</f>
        <v/>
      </c>
      <c r="HW54" s="44" t="str" cm="1">
        <f t="array" ref="HW54">IF(_xlfn.TEXTJOIN(", ", TRUE, IF(ISNUMBER(SEARCH("PUR", BL54:BT54)), COLUMN(BL54:BT54) - COLUMN(BL54) + 1, ""))&lt;&gt;"","PUR","")</f>
        <v/>
      </c>
      <c r="HX54" s="44" t="str" cm="1">
        <f t="array" ref="HX54">IF(_xlfn.TEXTJOIN(", ", TRUE, IF(ISNUMBER(SEARCH("WHI", BL54:BT54)), COLUMN(BL54:BT54) - COLUMN(BL54) + 1, ""))&lt;&gt;"","WHI","")</f>
        <v/>
      </c>
      <c r="HY54" s="72"/>
      <c r="HZ54" s="72"/>
      <c r="IA54" s="5"/>
      <c r="IB54" s="5"/>
      <c r="IC54" s="68"/>
      <c r="ID54" s="68"/>
      <c r="IE54" s="68"/>
      <c r="IF54" s="68"/>
      <c r="IG54" s="68"/>
      <c r="IH54" s="68"/>
      <c r="II54" s="68"/>
      <c r="IJ54" s="68"/>
      <c r="IK54" s="68"/>
      <c r="IM54" s="42">
        <f>COUNTIF(IC54:IK54,"&gt;0")-CG54</f>
        <v>-2</v>
      </c>
      <c r="IN54" s="69" t="str">
        <f>"http://mkweb.bcgsc.ca/color-summarizer/?url="&amp;D54&amp;"&amp;precision=low&amp;num_clusters="&amp;CG54&amp;"&amp;text=1"</f>
        <v>http://mkweb.bcgsc.ca/color-summarizer/?url=https://upload.wikimedia.org/wikipedia/commons/thumb/3/38/Flag_of_Atacama%2C_Chile.svg/640px-Flag_of_Atacama%2C_Chile.svg.png&amp;precision=low&amp;num_clusters=2&amp;text=1</v>
      </c>
      <c r="IO54" s="44" t="str">
        <f>IF(HP54&lt;&gt;"",CHAR(34)&amp;"black"&amp;CHAR(34),"")</f>
        <v/>
      </c>
      <c r="IP54" s="44" t="str">
        <f>IF(HQ54&lt;&gt;"",CHAR(34)&amp;"blue"&amp;CHAR(34),"")</f>
        <v>"blue"</v>
      </c>
      <c r="IQ54" s="44" t="str">
        <f>IF(HR54&lt;&gt;"",CHAR(34)&amp;"green"&amp;CHAR(34),"")</f>
        <v/>
      </c>
      <c r="IR54" s="44" t="str">
        <f>IF(HS54&lt;&gt;"",CHAR(34)&amp;"red"&amp;CHAR(34),"")</f>
        <v/>
      </c>
      <c r="IS54" s="44" t="str">
        <f>IF(HT54&lt;&gt;"",CHAR(34)&amp;"yellow"&amp;CHAR(34),"")</f>
        <v>"yellow"</v>
      </c>
      <c r="IT54" s="44" t="str">
        <f>IF(HU54&lt;&gt;"",CHAR(34)&amp;"orange"&amp;CHAR(34),"")</f>
        <v/>
      </c>
      <c r="IU54" s="44" t="str">
        <f>IF(HV54&lt;&gt;"",CHAR(34)&amp;"brown"&amp;CHAR(34),"")</f>
        <v/>
      </c>
      <c r="IV54" s="44" t="str">
        <f>IF(HW54&lt;&gt;"",CHAR(34)&amp;"purple"&amp;CHAR(34),"")</f>
        <v/>
      </c>
      <c r="IW54" s="44" t="str">
        <f>IF(HX54&lt;&gt;"",CHAR(34)&amp;"white"&amp;CHAR(34),"")</f>
        <v/>
      </c>
      <c r="IX54" s="44" t="str">
        <f>"{"&amp;CHAR(34)&amp;"url"&amp;CHAR(34)&amp;":"&amp;CHAR(34)&amp;IN54&amp;CHAR(34)&amp;","&amp;CHAR(34)&amp;"name"&amp;CHAR(34)&amp;":"&amp;CHAR(34)&amp;A54&amp;CHAR(34)&amp;"},"</f>
        <v>{"url":"http://mkweb.bcgsc.ca/color-summarizer/?url=https://upload.wikimedia.org/wikipedia/commons/thumb/3/38/Flag_of_Atacama%2C_Chile.svg/640px-Flag_of_Atacama%2C_Chile.svg.png&amp;precision=low&amp;num_clusters=2&amp;text=1","name":"[CHL] Atacama"},</v>
      </c>
      <c r="IY54" s="44">
        <v>959</v>
      </c>
    </row>
    <row r="55" spans="1:259" s="44" customFormat="1" ht="38.4" customHeight="1" thickBot="1" x14ac:dyDescent="0.35">
      <c r="A55" s="38" t="s">
        <v>561</v>
      </c>
      <c r="B55" s="83"/>
      <c r="C55" s="39">
        <v>3</v>
      </c>
      <c r="D55" s="70" t="s">
        <v>562</v>
      </c>
      <c r="E55" s="40" t="s">
        <v>562</v>
      </c>
      <c r="F55" s="41" t="s">
        <v>163</v>
      </c>
      <c r="G55" s="42">
        <f>COUNTIF($A$1:$A$8405,A55)</f>
        <v>1</v>
      </c>
      <c r="H55" s="43"/>
      <c r="I55" s="59" t="s">
        <v>563</v>
      </c>
      <c r="J55" s="44" t="str">
        <f>""</f>
        <v/>
      </c>
      <c r="K55" s="45"/>
      <c r="L55" s="46"/>
      <c r="M55" s="46"/>
      <c r="N55" s="47"/>
      <c r="O55" s="74" t="s">
        <v>233</v>
      </c>
      <c r="P55" s="48" t="s">
        <v>564</v>
      </c>
      <c r="Q55" s="73">
        <v>2</v>
      </c>
      <c r="R55" s="49" t="s">
        <v>177</v>
      </c>
      <c r="S55" s="50">
        <v>0</v>
      </c>
      <c r="T55" s="51" t="s">
        <v>164</v>
      </c>
      <c r="U55" s="52" t="s">
        <v>164</v>
      </c>
      <c r="V55" s="52" t="s">
        <v>165</v>
      </c>
      <c r="W55" s="52" t="s">
        <v>165</v>
      </c>
      <c r="X55" s="52" t="s">
        <v>164</v>
      </c>
      <c r="Y55" s="52" t="s">
        <v>165</v>
      </c>
      <c r="Z55" s="52" t="s">
        <v>164</v>
      </c>
      <c r="AA55" s="52" t="s">
        <v>165</v>
      </c>
      <c r="AB55" s="52" t="s">
        <v>165</v>
      </c>
      <c r="AC55" s="52" t="s">
        <v>164</v>
      </c>
      <c r="AD55" s="52" t="s">
        <v>164</v>
      </c>
      <c r="AE55" s="52" t="s">
        <v>164</v>
      </c>
      <c r="AF55" s="53" t="s">
        <v>164</v>
      </c>
      <c r="AG55" s="53" t="s">
        <v>164</v>
      </c>
      <c r="AH55" s="53" t="s">
        <v>165</v>
      </c>
      <c r="AI55" s="53" t="s">
        <v>164</v>
      </c>
      <c r="AJ55" s="53" t="s">
        <v>164</v>
      </c>
      <c r="AK55" s="53" t="s">
        <v>164</v>
      </c>
      <c r="AL55" s="53" t="s">
        <v>164</v>
      </c>
      <c r="AM55" s="53" t="s">
        <v>165</v>
      </c>
      <c r="AN55" s="53" t="s">
        <v>165</v>
      </c>
      <c r="AO55" s="53" t="s">
        <v>164</v>
      </c>
      <c r="AP55" s="53" t="s">
        <v>164</v>
      </c>
      <c r="AQ55" s="53" t="s">
        <v>164</v>
      </c>
      <c r="AR55" s="53" t="s">
        <v>164</v>
      </c>
      <c r="AS55" s="53" t="s">
        <v>164</v>
      </c>
      <c r="AT55" s="54">
        <v>17</v>
      </c>
      <c r="AU55" s="53" t="s">
        <v>309</v>
      </c>
      <c r="AV55" s="53" t="str">
        <f>IF(LEFT(A55,1)="[",LEFT(A55,5)&amp;AU55&amp;A55,"")</f>
        <v>[CHL]Region[CHL] Aysén Region</v>
      </c>
      <c r="AW55" s="53" t="str">
        <f>C55&amp;A55</f>
        <v>3[CHL] Aysén Region</v>
      </c>
      <c r="AX55" s="55"/>
      <c r="AY55" s="55"/>
      <c r="AZ55" s="56" t="s">
        <v>151</v>
      </c>
      <c r="BA55" s="56" t="s">
        <v>151</v>
      </c>
      <c r="BB55" s="56"/>
      <c r="BC55" s="57"/>
      <c r="BD55" s="58" t="s">
        <v>151</v>
      </c>
      <c r="BE55" s="59"/>
      <c r="BF55" s="58" t="s">
        <v>234</v>
      </c>
      <c r="BG55" s="58" t="s">
        <v>234</v>
      </c>
      <c r="BH55" s="58" t="s">
        <v>234</v>
      </c>
      <c r="BI55" s="58"/>
      <c r="BJ55" s="58"/>
      <c r="BK55" s="59"/>
      <c r="BL55" s="58" t="s">
        <v>151</v>
      </c>
      <c r="BM55" s="58" t="s">
        <v>152</v>
      </c>
      <c r="BN55" s="58" t="s">
        <v>153</v>
      </c>
      <c r="BO55" s="58" t="s">
        <v>234</v>
      </c>
      <c r="BP55" s="58" t="s">
        <v>155</v>
      </c>
      <c r="BQ55" s="58" t="s">
        <v>156</v>
      </c>
      <c r="BR55" s="58" t="s">
        <v>157</v>
      </c>
      <c r="BS55" s="58" t="s">
        <v>158</v>
      </c>
      <c r="BT55" s="58" t="s">
        <v>159</v>
      </c>
      <c r="BU55" s="60"/>
      <c r="BV55" s="61"/>
      <c r="BW55" s="61">
        <v>0</v>
      </c>
      <c r="BX55" s="59"/>
      <c r="CB55" s="5"/>
      <c r="CC55" s="5"/>
      <c r="CD55" s="62">
        <v>0</v>
      </c>
      <c r="CE55" s="62">
        <v>0</v>
      </c>
      <c r="CF55" s="62" t="e">
        <f>COUNTIF([1]Sheet7!$B$2:'[1]Sheet7'!$B$100,Main!#REF!)</f>
        <v>#REF!</v>
      </c>
      <c r="CG55" s="75" cm="1">
        <f t="array" ref="CG55">SUMPRODUCT(--(LEN(TRIM(BL55:BT55))&gt;0))</f>
        <v>8</v>
      </c>
      <c r="CH55" s="53" t="str">
        <f>IF(CG55=2,"y","n")</f>
        <v>n</v>
      </c>
      <c r="CI55" s="53" t="str">
        <f>IF(CG55=3,"y","n")</f>
        <v>n</v>
      </c>
      <c r="CJ55" s="53" t="str">
        <f>IF(CG55=4,"y","n")</f>
        <v>n</v>
      </c>
      <c r="CK55" s="53" t="str">
        <f>IF(CG55&gt;4,"y","n")</f>
        <v>y</v>
      </c>
      <c r="CL55" s="53" t="str">
        <f>IF(S55=0,"y","n")</f>
        <v>y</v>
      </c>
      <c r="CM55" s="53" t="str">
        <f>IF(S55=2,"y","n")</f>
        <v>n</v>
      </c>
      <c r="CN55" s="53" t="str">
        <f>IF(S55=3,"y","n")</f>
        <v>n</v>
      </c>
      <c r="CO55" s="53" t="str">
        <f>IF(S55&gt;=4,"y","n")</f>
        <v>n</v>
      </c>
      <c r="CP55" s="53" t="str">
        <f>IF(AT55=0,"y","n")</f>
        <v>n</v>
      </c>
      <c r="CQ55" s="53" t="str">
        <f>IF(AT55=1,"y","n")</f>
        <v>n</v>
      </c>
      <c r="CR55" s="53" t="str">
        <f>IF(AT55=2,"y","n")</f>
        <v>n</v>
      </c>
      <c r="CS55" s="53" t="str">
        <f>IF(AT55&gt;=3,"y","n")</f>
        <v>y</v>
      </c>
      <c r="CT55" s="38" t="str">
        <f>CHAR(34)&amp;A55&amp;CHAR(34)</f>
        <v>"[CHL] Aysén Region"</v>
      </c>
      <c r="CU55" s="63" t="str">
        <f>CHAR(34)&amp;"rgn_"&amp;R55&amp;CHAR(34)</f>
        <v>"rgn_South America"</v>
      </c>
      <c r="CV55" s="44" t="str">
        <f>CHAR(34)&amp;D55&amp;CHAR(34)</f>
        <v>"https://www.crwflags.com/fotw/images/c/cl-11.gif"</v>
      </c>
      <c r="CW55" s="44" t="str">
        <f>IF(CH55="y",CHAR(34)&amp;CH$1&amp;CHAR(34)&amp;",","")</f>
        <v/>
      </c>
      <c r="CX55" s="44" t="str">
        <f>IF(CI55="y",CHAR(34)&amp;CI$1&amp;CHAR(34)&amp;",","")</f>
        <v/>
      </c>
      <c r="CY55" s="44" t="str">
        <f>IF(CJ55="y",CHAR(34)&amp;CJ$1&amp;CHAR(34)&amp;",","")</f>
        <v/>
      </c>
      <c r="CZ55" s="44" t="str">
        <f>IF(CK55="y",CHAR(34)&amp;CK$1&amp;CHAR(34)&amp;",","")</f>
        <v>"5+Colo",</v>
      </c>
      <c r="DA55" s="44" t="str">
        <f>IF(Q55&gt;1,CHAR(34)&amp;"words2"&amp;CHAR(34)&amp;",","")</f>
        <v>"words2",</v>
      </c>
      <c r="DB55" s="44" t="str">
        <f>IF(Q55&gt;2,CHAR(34)&amp;"words3"&amp;CHAR(34)&amp;",","")</f>
        <v/>
      </c>
      <c r="DD55" s="44" t="str">
        <f>IF(LEN(CHAR(34)&amp;"lets"&amp;LEN(SUBSTITUTE(SUBSTITUTE(IFERROR(TRIM(SUBSTITUTE(A55,MID(A55,FIND("[",A55),FIND("]",A55)-FIND("[",A55)+1),"")),A55)," ",""),"-",""))&amp;CHAR(34)&amp;",")=9,CHAR(34)&amp;"lets"&amp;LEN(SUBSTITUTE(SUBSTITUTE(IFERROR(TRIM(SUBSTITUTE(A55,MID(A55,FIND("[",A55),FIND("]",A55)-FIND("[",A55)+1),"")),A55)," ",""),"-",""))&amp;CHAR(34)&amp;",",CHAR(34)&amp;"lets0"&amp;LEN(SUBSTITUTE(SUBSTITUTE(IFERROR(TRIM(SUBSTITUTE(A55,MID(A55,FIND("[",A55),FIND("]",A55)-FIND("[",A55)+1),"")),A55)," ",""),"-",""))&amp;CHAR(34)&amp;",")</f>
        <v>"lets11",</v>
      </c>
      <c r="DE55" s="44" t="str">
        <f>CHAR(34)&amp;"start"&amp;IFERROR(LEFT(SUBSTITUTE(A55,"["&amp;MID(A55,FIND("[",A55)+1,FIND("]",A55)-FIND("[",A55)-1)&amp;"] ",""),1),LEFT(A55,1))&amp;CHAR(34)&amp;","</f>
        <v>"startA",</v>
      </c>
      <c r="DF55" s="44" t="str">
        <f>IFERROR(IF(SEARCH("tan",A55)&gt;0,CHAR(34)&amp;"withtn"&amp;CHAR(34)&amp;",",""),"")</f>
        <v/>
      </c>
      <c r="DG55" s="44" t="str">
        <f>IFERROR(IF(SEARCH("q",A55)&gt;0,CHAR(34)&amp;"with_q"&amp;CHAR(34)&amp;",",""),"")</f>
        <v/>
      </c>
      <c r="DH55" s="44" t="str">
        <f>IFERROR(IF(SEARCH("v",A55)&gt;0,CHAR(34)&amp;"with_v"&amp;CHAR(34)&amp;",",""),"")</f>
        <v/>
      </c>
      <c r="DI55" s="44" t="str">
        <f>IFERROR(IF(SEARCH("w",A55)&gt;0,CHAR(34)&amp;"with_w"&amp;CHAR(34)&amp;",",""),"")</f>
        <v/>
      </c>
      <c r="DJ55" s="44" t="str">
        <f>IFERROR(IF(SEARCH("y",A55)&gt;0,CHAR(34)&amp;"with_y"&amp;CHAR(34)&amp;",",""),"")</f>
        <v>"with_y",</v>
      </c>
      <c r="DK55" s="44" t="str">
        <f>IFERROR(IF(SEARCH("z",A55)&gt;0,CHAR(34)&amp;"with_z"&amp;CHAR(34)&amp;",",""),"")</f>
        <v/>
      </c>
      <c r="DL55" s="44" t="str">
        <f>IF(CG55=2, CHAR(34) &amp; _xlfn.TEXTJOIN("", TRUE, _xlfn._xlws.SORT(HP55:HX55)) &amp; CHAR(34) &amp; ",", "")</f>
        <v/>
      </c>
      <c r="DM55" s="44" t="str" cm="1">
        <f t="array" ref="DM55">IF(CG55=3,CHAR(34) &amp; _xlfn.TEXTJOIN("", TRUE, RIGHT(HP55:HX55, 2)) &amp; CHAR(34) &amp; ",", "")</f>
        <v/>
      </c>
      <c r="DN55" s="44" t="str">
        <f>IF(AND(ISNUMBER(SEARCH("18", O55)), ISERROR(SEARCH("1918", O55)), ISERROR(SEARCH("2018", O55))), CHAR(34) &amp; "year18" &amp; CHAR(34) &amp; ",", "")</f>
        <v/>
      </c>
      <c r="DO55" s="44" t="str">
        <f>IF(AND(ISNUMBER(SEARCH("19", O55)), ISERROR(SEARCH("1819", O55)),  ISERROR(SEARCH("1219", O55)),ISERROR(SEARCH("1119", O55)),ISERROR(SEARCH("1190", O55)),ISERROR(SEARCH("2019", O55))), CHAR(34) &amp; "year19" &amp; CHAR(34) &amp; ",", "")</f>
        <v/>
      </c>
      <c r="DP55" s="5" t="str">
        <f>IF(AND(ISNUMBER(SEARCH("20", O55)), ISERROR(SEARCH("1920", O55))), CHAR(34)&amp;"year00"&amp;CHAR(34)&amp;",", "")</f>
        <v/>
      </c>
      <c r="DQ55" s="5" t="str">
        <f>IF(CC55="y",CHAR(34)&amp;"soviet"&amp;CHAR(34)&amp;",","")</f>
        <v/>
      </c>
      <c r="DR55" s="5" t="str">
        <f>IF(BY55="y",CHAR(34)&amp;"dgband"&amp;CHAR(34)&amp;",","")</f>
        <v/>
      </c>
      <c r="DS55" s="5" t="str">
        <f>IF(W55="y",IF(AND(V55="n",BY55&lt;&gt;"y"),CHAR(34)&amp;"allver"&amp;CHAR(34)&amp;",",""),"")</f>
        <v/>
      </c>
      <c r="DT55" s="5" t="str">
        <f>IF(V55="y",IF(AND(W55="n",BY55&lt;&gt;"y"),CHAR(34)&amp;"allhor"&amp;CHAR(34)&amp;",",""),"")</f>
        <v/>
      </c>
      <c r="DU55" s="5" t="str">
        <f>IF(BY55="y",IF(AND(W55="n",V55="n"),CHAR(34)&amp;"alldia"&amp;CHAR(34)&amp;",",""),"")</f>
        <v/>
      </c>
      <c r="DW55" s="44" t="str">
        <f>IF(CL55="y",CHAR(34)&amp;CL$1&amp;CHAR(34)&amp;",","")</f>
        <v>"NoBand",</v>
      </c>
      <c r="DX55" s="44" t="str">
        <f>IF(CM55="y",CHAR(34)&amp;CM$1&amp;CHAR(34)&amp;",","")</f>
        <v/>
      </c>
      <c r="DY55" s="44" t="str">
        <f>IF(CN55="y",CHAR(34)&amp;CN$1&amp;CHAR(34)&amp;",","")</f>
        <v/>
      </c>
      <c r="DZ55" s="44" t="str">
        <f>IF(CO55="y",CHAR(34)&amp;CO$1&amp;CHAR(34)&amp;",","")</f>
        <v/>
      </c>
      <c r="EA55" s="44" t="str">
        <f>IF(T55="y",CHAR(34)&amp;T$1&amp;CHAR(34)&amp;",","")</f>
        <v/>
      </c>
      <c r="EB55" s="44" t="str">
        <f>IF(U55="y",CHAR(34)&amp;U$1&amp;CHAR(34)&amp;",","")</f>
        <v/>
      </c>
      <c r="EC55" s="44" t="str">
        <f>IF(V55="y",CHAR(34)&amp;V$1&amp;CHAR(34)&amp;",","")</f>
        <v>"Horizo",</v>
      </c>
      <c r="ED55" s="44" t="str">
        <f>IF(W55="y",CHAR(34)&amp;W$1&amp;CHAR(34)&amp;",","")</f>
        <v>"Vertic",</v>
      </c>
      <c r="EE55" s="44" t="str">
        <f>IF(X55="y",CHAR(34)&amp;X$1&amp;CHAR(34)&amp;",","")</f>
        <v/>
      </c>
      <c r="EF55" s="44" t="str">
        <f>IF(AND(Y55&lt;&gt;"n",Y55&lt;&gt;""),CHAR(34)&amp;Y$1&amp;CHAR(34)&amp;",","")</f>
        <v>"Animal",</v>
      </c>
      <c r="EG55" s="44" t="str">
        <f>IF(Z55="y",CHAR(34)&amp;Z$1&amp;CHAR(34)&amp;",","")</f>
        <v/>
      </c>
      <c r="EH55" s="44" t="str">
        <f>IF(AA55="y",CHAR(34)&amp;AA$1&amp;CHAR(34)&amp;",","")</f>
        <v>"Plants",</v>
      </c>
      <c r="EI55" s="44" t="str">
        <f>IF(AB55="y",CHAR(34)&amp;AB$1&amp;CHAR(34)&amp;",","")</f>
        <v>"Texted",</v>
      </c>
      <c r="EJ55" s="44" t="str">
        <f>IF(AC55="y",CHAR(34)&amp;AC$1&amp;CHAR(34)&amp;",","")</f>
        <v/>
      </c>
      <c r="EK55" s="44" t="str">
        <f>IF(AD55="y",CHAR(34)&amp;AD$1&amp;CHAR(34)&amp;",","")</f>
        <v/>
      </c>
      <c r="EL55" s="44" t="str">
        <f>IF(AE55="y",CHAR(34)&amp;AE$1&amp;CHAR(34)&amp;",","")</f>
        <v/>
      </c>
      <c r="EM55" s="44" t="str">
        <f>IF(AF55="y",CHAR(34)&amp;AF$1&amp;CHAR(34)&amp;",","")</f>
        <v/>
      </c>
      <c r="EN55" s="44" t="str">
        <f>IF(AG55="y",CHAR(34)&amp;AG$1&amp;CHAR(34)&amp;",","")</f>
        <v/>
      </c>
      <c r="EO55" s="44" t="str">
        <f>IF(AH55="y",CHAR(34)&amp;AH$1&amp;CHAR(34)&amp;",","")</f>
        <v>"Center",</v>
      </c>
      <c r="EP55" s="44" t="str">
        <f>IF(AI55="y",CHAR(34)&amp;AI$1&amp;CHAR(34)&amp;",","")</f>
        <v/>
      </c>
      <c r="EQ55" s="44" t="str">
        <f>IF(AJ55="y",CHAR(34)&amp;AJ$1&amp;CHAR(34)&amp;",","")</f>
        <v/>
      </c>
      <c r="ER55" s="44" t="str">
        <f>IF(AK55="y",CHAR(34)&amp;AK$1&amp;CHAR(34)&amp;",","")</f>
        <v/>
      </c>
      <c r="ES55" s="44" t="str">
        <f>IF(AL55="y",CHAR(34)&amp;AL$1&amp;CHAR(34)&amp;",","")</f>
        <v/>
      </c>
      <c r="ET55" s="44" t="str">
        <f>IF(AM55="y",CHAR(34)&amp;AM$1&amp;CHAR(34)&amp;",","")</f>
        <v>"Geogrh",</v>
      </c>
      <c r="EU55" s="44" t="str">
        <f>IF(AN55="y",CHAR(34)&amp;AN$1&amp;CHAR(34)&amp;",","")</f>
        <v>"Humans",</v>
      </c>
      <c r="EV55" s="44" t="str">
        <f>IF(AO55="y",CHAR(34)&amp;AO$1&amp;CHAR(34)&amp;",","")</f>
        <v/>
      </c>
      <c r="EW55" s="44" t="str">
        <f>IF(AP55="y",CHAR(34)&amp;AP$1&amp;CHAR(34)&amp;",","")</f>
        <v/>
      </c>
      <c r="EX55" s="44" t="str">
        <f>IF(AQ55="y",CHAR(34)&amp;AQ$1&amp;CHAR(34)&amp;",","")</f>
        <v/>
      </c>
      <c r="EY55" s="44" t="str">
        <f>IF(AR55="y",CHAR(34)&amp;AR$1&amp;CHAR(34)&amp;",","")</f>
        <v/>
      </c>
      <c r="EZ55" s="44" t="str">
        <f>IF(AS55="y",CHAR(34)&amp;AS$1&amp;CHAR(34)&amp;",","")</f>
        <v/>
      </c>
      <c r="FA55" s="44" t="str">
        <f>IF(AT55&gt;0,CHAR(34)&amp;"sta"&amp;AZ55&amp;CHAR(34)&amp;",","")</f>
        <v>"staBLA",</v>
      </c>
      <c r="FB55" s="44" t="str">
        <f>IF(AND(AT55&gt;0,BA55&lt;&gt;""),CHAR(34)&amp;"sta"&amp;BA55&amp;CHAR(34)&amp;",","")</f>
        <v>"staBLA",</v>
      </c>
      <c r="FD55" s="44" t="str">
        <f>IF(BV55="n",CHAR(34)&amp;"tcWHYE"&amp;CHAR(34)&amp;",",IF(BV55="y",CHAR(34)&amp;FD$1&amp;CHAR(34)&amp;",",""))</f>
        <v/>
      </c>
      <c r="FE55" s="44" t="str">
        <f>IF(COUNTIF(BL55:BT55,"BLU")=0,CHAR(34)&amp;"NO_BLU"&amp;CHAR(34)&amp;",", "")</f>
        <v/>
      </c>
      <c r="FF55" s="44" t="str">
        <f>IF(COUNTIF(BL55:BT55,"WHI")=0,CHAR(34)&amp;"NO_WHI"&amp;CHAR(34)&amp;",", "")</f>
        <v/>
      </c>
      <c r="FG55" s="44" t="str">
        <f>IF(COUNTIF(BL55:BT55,"RED")=0,CHAR(34)&amp;"NO_RED"&amp;CHAR(34)&amp;",", "")</f>
        <v>"NO_RED",</v>
      </c>
      <c r="FH55" s="44" t="str">
        <f>IF(COUNTIF(BL55:BS55,"GRE")=0,CHAR(34)&amp;"NO_GRE"&amp;CHAR(34)&amp;",", "")</f>
        <v/>
      </c>
      <c r="FI55" s="44" t="str">
        <f>IF(COUNTIF(BL55:BT55,"YEL")=0,CHAR(34)&amp;"NO_YEL"&amp;CHAR(34)&amp;",", "")</f>
        <v/>
      </c>
      <c r="FJ55" s="44" t="str">
        <f>IF(COUNTIF(BL55:BT55,"BLA")=0,CHAR(34)&amp;"NO_BLA"&amp;CHAR(34)&amp;",", "")</f>
        <v/>
      </c>
      <c r="FK55" s="44" t="str">
        <f>IF(AND(FH55&lt;&gt;"",FF55&lt;&gt;""),CHAR(34)&amp;"WHGRNO"&amp;CHAR(34)&amp;",","")</f>
        <v/>
      </c>
      <c r="FL55" s="44" t="str">
        <f>IF(AND(FI55&lt;&gt;"",FF55&lt;&gt;""),CHAR(34)&amp;"WHYENO"&amp;CHAR(34)&amp;",","")</f>
        <v/>
      </c>
      <c r="FM55" s="44" t="str">
        <f>IF(AND(FJ55&lt;&gt;"",FF55&lt;&gt;""),CHAR(34)&amp;"BAWHNO"&amp;CHAR(34)&amp;",","")</f>
        <v/>
      </c>
      <c r="FN55" s="44" t="str">
        <f>IF(AND(FE55&lt;&gt;"",FF55&lt;&gt;""),CHAR(34)&amp;"BLWHNO"&amp;CHAR(34)&amp;",","")</f>
        <v/>
      </c>
      <c r="FO55" s="44" t="str">
        <f>IF(AND(FE55&lt;&gt;"",FG55&lt;&gt;""),CHAR(34)&amp;"BLRENO"&amp;CHAR(34)&amp;",","")</f>
        <v/>
      </c>
      <c r="FP55" s="44" t="str">
        <f>IF(AND(FF55&lt;&gt;"",FF55&lt;&gt;""),CHAR(34)&amp;"WHRENO"&amp;CHAR(34)&amp;",","")</f>
        <v/>
      </c>
      <c r="FQ55" s="44" t="str">
        <f>IF(LEN(BF55)=3,CHAR(34)&amp;"001"&amp;BF55&amp;CHAR(34)&amp;",","")</f>
        <v/>
      </c>
      <c r="FR55" s="44" t="str">
        <f>IF(LEN(BG55)=3,CHAR(34)&amp;"002"&amp;BG55&amp;CHAR(34)&amp;",","")</f>
        <v/>
      </c>
      <c r="FS55" s="44" t="str">
        <f>IF(LEN(BH55)=3,CHAR(34)&amp;"003"&amp;BH55&amp;CHAR(34)&amp;",","")</f>
        <v/>
      </c>
      <c r="FT55" s="44" t="str">
        <f>CHAR(34)&amp;"myr"&amp;BD55&amp;CHAR(34)&amp;","</f>
        <v>"myrBLA",</v>
      </c>
      <c r="FU55" s="44" t="str">
        <f>IF(AY55="y",CHAR(34)&amp;"island"&amp;CHAR(34)&amp;",","")</f>
        <v/>
      </c>
      <c r="FV55" s="44" t="str">
        <f>IF(BZ55="y",CHAR(34)&amp;"landlo"&amp;CHAR(34)&amp;",","")</f>
        <v/>
      </c>
      <c r="FW55" s="44" t="str">
        <f>IF(CA55="y",CHAR(34)&amp;"eunion"&amp;CHAR(34)&amp;",","")</f>
        <v/>
      </c>
      <c r="FY55" s="44" t="str">
        <f>IFERROR(IF(SEARCH("Arabic",CB55)&gt;0,CHAR(34)&amp;"arabic"&amp;CHAR(34)&amp;",",""),"")</f>
        <v/>
      </c>
      <c r="FZ55" s="44" t="str">
        <f>IFERROR(IF(SEARCH("English",CB55)&gt;0,CHAR(34)&amp;"englis"&amp;CHAR(34)&amp;",",""),"")</f>
        <v/>
      </c>
      <c r="GA55" s="44" t="str">
        <f>IFERROR(IF(SEARCH("French",CB55)&gt;0,CHAR(34)&amp;"french"&amp;CHAR(34)&amp;",",""),"")</f>
        <v/>
      </c>
      <c r="GB55" s="44" t="str">
        <f>IFERROR(IF(SEARCH("Spanish",CB55)&gt;0,CHAR(34)&amp;"spanis"&amp;CHAR(34)&amp;",",""),"")</f>
        <v/>
      </c>
      <c r="GE55" s="44" t="str">
        <f>IFERROR(IF(SEARCH("Dutch",CB55)&gt;0,CHAR(34)&amp;"dutchs"&amp;CHAR(34)&amp;",",""),"")</f>
        <v/>
      </c>
      <c r="GF55" s="44" t="str">
        <f>IFERROR(IF(SEARCH("Historical",AU55)&gt;0,CHAR(34)&amp;"histor"&amp;CHAR(34)&amp;",",""),"")</f>
        <v/>
      </c>
      <c r="GG55" s="44" t="str">
        <f>IF(BU55="y",CHAR(34)&amp;"unjack"&amp;CHAR(34)&amp;",","")</f>
        <v/>
      </c>
      <c r="GH55" s="44" t="str">
        <f>IF(CD55=1,CHAR(34)&amp;"southc"&amp;CHAR(34)&amp;",","")</f>
        <v/>
      </c>
      <c r="GI55" s="44" t="str">
        <f>IF(CE55=1,CHAR(34)&amp;"hasmap"&amp;CHAR(34)&amp;",","")</f>
        <v/>
      </c>
      <c r="GJ55" s="44" t="str">
        <f>IF(CP55="y",CHAR(34)&amp;CP$1&amp;CHAR(34)&amp;",","")</f>
        <v/>
      </c>
      <c r="GK55" s="44" t="str">
        <f>IF(GJ55="",CHAR(34)&amp;"HasSta"&amp;CHAR(34)&amp;",","")</f>
        <v>"HasSta",</v>
      </c>
      <c r="GL55" s="44" t="str">
        <f>IF(CQ55="y",CHAR(34)&amp;CQ$1&amp;CHAR(34)&amp;",","")</f>
        <v/>
      </c>
      <c r="GM55" s="44" t="str">
        <f>IF(CR55="y",CHAR(34)&amp;CR$1&amp;CHAR(34)&amp;",","")</f>
        <v/>
      </c>
      <c r="GN55" s="44" t="str">
        <f>IF(CS55="y",CHAR(34)&amp;CS$1&amp;CHAR(34)&amp;",","")</f>
        <v>"3+Star",</v>
      </c>
      <c r="GP55" s="44" t="str">
        <f>CHAR(34)&amp;AU55&amp;CHAR(34)</f>
        <v>"Region"</v>
      </c>
      <c r="GS55" s="44" t="str">
        <f>SUBSTITUTE("["&amp;_xlfn.CONCAT(CW55:GN55)&amp;"]",",]","]")</f>
        <v>["5+Colo","words2","lets11","startA","with_y","NoBand","Horizo","Vertic","Animal","Plants","Texted","Center","Geogrh","Humans","staBLA","staBLA","NO_RED","myrBLA","HasSta","3+Star"]</v>
      </c>
      <c r="GT55" s="44" t="str">
        <f>IF(BL55&lt;&gt;"",CHAR(34)&amp;"cl_"&amp;BL55&amp;CHAR(34)&amp;",","")</f>
        <v>"cl_BLA",</v>
      </c>
      <c r="GU55" s="44" t="str">
        <f>IF(BM55&lt;&gt;"",CHAR(34)&amp;"cl_"&amp;BM55&amp;CHAR(34)&amp;",","")</f>
        <v>"cl_BLU",</v>
      </c>
      <c r="GV55" s="44" t="str">
        <f>IF(BN55&lt;&gt;"",CHAR(34)&amp;"cl_"&amp;BN55&amp;CHAR(34)&amp;",","")</f>
        <v>"cl_GRE",</v>
      </c>
      <c r="GW55" s="44" t="str">
        <f>IF(BO55&lt;&gt;"",CHAR(34)&amp;"cl_"&amp;BO55&amp;CHAR(34)&amp;",","")</f>
        <v/>
      </c>
      <c r="GX55" s="44" t="str">
        <f>IF(BP55&lt;&gt;"",CHAR(34)&amp;"cl_"&amp;BP55&amp;CHAR(34)&amp;",","")</f>
        <v>"cl_YEL",</v>
      </c>
      <c r="GY55" s="44" t="str">
        <f>IF(BQ55&lt;&gt;"",CHAR(34)&amp;"cl_"&amp;BQ55&amp;CHAR(34)&amp;",","")</f>
        <v>"cl_ORA",</v>
      </c>
      <c r="GZ55" s="44" t="str">
        <f>IF(BR55&lt;&gt;"",CHAR(34)&amp;"cl_"&amp;BR55&amp;CHAR(34)&amp;",","")</f>
        <v>"cl_BRO",</v>
      </c>
      <c r="HA55" s="44" t="str">
        <f>IF(BS55&lt;&gt;"",CHAR(34)&amp;"cl_"&amp;BS55&amp;CHAR(34)&amp;",","")</f>
        <v>"cl_PUR",</v>
      </c>
      <c r="HB55" s="44" t="str">
        <f>IF(BT55&lt;&gt;"",CHAR(34)&amp;"cl_"&amp;BT55&amp;CHAR(34)&amp;",","")</f>
        <v>"cl_WHI",</v>
      </c>
      <c r="HC55" s="44" t="str">
        <f>SUBSTITUTE("["&amp;_xlfn.CONCAT(GT55:HB55)&amp;"]",",]","]")</f>
        <v>["cl_BLA","cl_BLU","cl_GRE","cl_YEL","cl_ORA","cl_BRO","cl_PUR","cl_WHI"]</v>
      </c>
      <c r="HE55" s="64"/>
      <c r="HF55" s="65" t="str">
        <f>"{couname:"&amp;CT55&amp;(IF(HK55&lt;&gt;"",",subtype:"&amp;CHAR(34)&amp;HK55&amp;CHAR(34),""))&amp;",year:"&amp;HJ55&amp;",region:"&amp;CU55&amp;",Colors:"&amp;HC55&amp;",Items:"&amp;GS55&amp;",Flag:"&amp;CV55&amp;",HDFlag:"&amp;CHAR(34)&amp;E55&amp;CHAR(34)&amp;",type:"&amp;GP55&amp;", describe: "&amp;HH55&amp;", isnew:"&amp;CHAR(34)&amp;F55&amp;CHAR(34)&amp;", links: "&amp;HL55&amp;"},"</f>
        <v>{couname:"[CHL] Aysén Region",year:"???",region:"rgn_South America",Colors:["cl_BLA","cl_BLU","cl_GRE","cl_YEL","cl_ORA","cl_BRO","cl_PUR","cl_WHI"],Items:["5+Colo","words2","lets11","startA","with_y","NoBand","Horizo","Vertic","Animal","Plants","Texted","Center","Geogrh","Humans","staBLA","staBLA","NO_RED","myrBLA","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links: "https://www.crwflags.com/fotw/flags/cl-11.html "},</v>
      </c>
      <c r="HG55" s="66" t="str">
        <f>"{couname:"&amp;CT55&amp;(IF(HK55&lt;&gt;"",",subtype:"&amp;CHAR(34)&amp;HK55&amp;CHAR(34),""))&amp;",year:"&amp;HJ55&amp;",region:"&amp;CU55&amp;",Colors:"&amp;HC55&amp;",Items:"&amp;GS55&amp;",Flag:"&amp;CV55&amp;",HDFlag:"&amp;CHAR(34)&amp;E55&amp;CHAR(34)&amp;",type:"&amp;GP55&amp;", describe: "&amp;HI55&amp;", links: "&amp;HL55&amp;"},"</f>
        <v>{couname:"[CHL] Aysén Region",year:"???",region:"rgn_South America",Colors:["cl_BLA","cl_BLU","cl_GRE","cl_YEL","cl_ORA","cl_BRO","cl_PUR","cl_WHI"],Items:["5+Colo","words2","lets11","startA","with_y","NoBand","Horizo","Vertic","Animal","Plants","Texted","Center","Geogrh","Humans","staBLA","staBLA","NO_RED","myrBLA","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links: "https://www.crwflags.com/fotw/flags/cl-11.html "},</v>
      </c>
      <c r="HH55" s="44" t="str">
        <f>IF(P55&lt;&gt;"",CHAR(34)&amp;"\n"&amp;P55&amp;CHAR(34),CHAR(34)&amp;CHAR(34))</f>
        <v>"\nXI Region Aysén does not appear to have an official flag. The de facto flag consists of the regional coat of arms on a white field. It is similar to the previous flag, which was also unofficial."</v>
      </c>
      <c r="HI55" s="44" t="str">
        <f>IF(J55=0,CHAR(34)&amp;CHAR(34),HH55)</f>
        <v>"\nXI Region Aysén does not appear to have an official flag. The de facto flag consists of the regional coat of arms on a white field. It is similar to the previous flag, which was also unofficial."</v>
      </c>
      <c r="HJ55" s="44" t="str">
        <f>CHAR(34)&amp;O55&amp;CHAR(34)</f>
        <v>"???"</v>
      </c>
      <c r="HL55" s="44" t="str">
        <f>CHAR(34)&amp;I55&amp;CHAR(34)</f>
        <v>"https://www.crwflags.com/fotw/flags/cl-11.html "</v>
      </c>
      <c r="HM55" s="65" t="str">
        <f>"{"&amp;CHAR(34)&amp;"couname"&amp;CHAR(34)&amp;":"&amp;CT55&amp;(IF(H55&lt;&gt;"",","&amp;CHAR(34)&amp;"subtype"&amp;CHAR(34)&amp;":"&amp;CHAR(34)&amp;H55&amp;CHAR(34),""))&amp;","&amp;CHAR(34)&amp;"year"&amp;CHAR(34)&amp;":"&amp;HJ55&amp;","&amp;CHAR(34)&amp;"region"&amp;CHAR(34)&amp;":"&amp;CU55&amp;","&amp;CHAR(34)&amp;"Colors"&amp;CHAR(34)&amp;":"&amp;HC55&amp;","&amp;CHAR(34)&amp;"Items"&amp;CHAR(34)&amp;":"&amp;GS55&amp;","&amp;CHAR(34)&amp;"Flag"&amp;CHAR(34)&amp;":"&amp;CV55&amp;","&amp;CHAR(34)&amp;"HDFlag"&amp;CHAR(34)&amp;":"&amp;CHAR(34)&amp;E55&amp;CHAR(34)&amp;","&amp;CHAR(34)&amp;"type"&amp;CHAR(34)&amp;":"&amp;GP55&amp;", "&amp;CHAR(34)&amp;"describe"&amp;CHAR(34)&amp;": "&amp;HH55&amp;", "&amp;CHAR(34)&amp;"isnew"&amp;CHAR(34)&amp;": "&amp;CHAR(34)&amp;F55&amp;CHAR(34)&amp;", "&amp;CHAR(34)&amp;"links"&amp;CHAR(34)&amp;": "&amp;HL55&amp;"},"</f>
        <v>{"couname":"[CHL] Aysén Region","year":"???","region":"rgn_South America","Colors":["cl_BLA","cl_BLU","cl_GRE","cl_YEL","cl_ORA","cl_BRO","cl_PUR","cl_WHI"],"Items":["5+Colo","words2","lets11","startA","with_y","NoBand","Horizo","Vertic","Animal","Plants","Texted","Center","Geogrh","Humans","staBLA","staBLA","NO_RED","myrBLA","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 "links": "https://www.crwflags.com/fotw/flags/cl-11.html "},</v>
      </c>
      <c r="HN55" s="67" t="str">
        <f>"{"&amp;CHAR(34)&amp;"couname"&amp;CHAR(34)&amp;":"&amp;CT55&amp;(IF(H55&lt;&gt;"",","&amp;CHAR(34)&amp;"subtype"&amp;CHAR(34)&amp;":"&amp;CHAR(34)&amp;H55&amp;CHAR(34),""))&amp;","&amp;CHAR(34)&amp;"year"&amp;CHAR(34)&amp;":"&amp;HJ55&amp;","&amp;CHAR(34)&amp;"region"&amp;CHAR(34)&amp;":"&amp;CU55&amp;","&amp;CHAR(34)&amp;"Colors"&amp;CHAR(34)&amp;":"&amp;HC55&amp;","&amp;CHAR(34)&amp;"Items"&amp;CHAR(34)&amp;":"&amp;GS55&amp;","&amp;CHAR(34)&amp;"Flag"&amp;CHAR(34)&amp;":"&amp;CV55&amp;","&amp;CHAR(34)&amp;"HDFlag"&amp;CHAR(34)&amp;":"&amp;CHAR(34)&amp;E55&amp;CHAR(34)&amp;","&amp;CHAR(34)&amp;"type"&amp;CHAR(34)&amp;":"&amp;GP55&amp;", "&amp;CHAR(34)&amp;"describe"&amp;CHAR(34)&amp;": "&amp;HI55&amp;", "&amp;CHAR(34)&amp;"isnew"&amp;CHAR(34)&amp;": "&amp;CHAR(34)&amp;F55&amp;CHAR(34)&amp;", "&amp;CHAR(34)&amp;"links"&amp;CHAR(34)&amp;": "&amp;HL55&amp;"},"</f>
        <v>{"couname":"[CHL] Aysén Region","year":"???","region":"rgn_South America","Colors":["cl_BLA","cl_BLU","cl_GRE","cl_YEL","cl_ORA","cl_BRO","cl_PUR","cl_WHI"],"Items":["5+Colo","words2","lets11","startA","with_y","NoBand","Horizo","Vertic","Animal","Plants","Texted","Center","Geogrh","Humans","staBLA","staBLA","NO_RED","myrBLA","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 "links": "https://www.crwflags.com/fotw/flags/cl-11.html "},</v>
      </c>
      <c r="HO55" s="71">
        <v>45618</v>
      </c>
      <c r="HP55" s="44" t="str" cm="1">
        <f t="array" ref="HP55">IF(_xlfn.TEXTJOIN(", ", TRUE, IF(ISNUMBER(SEARCH("BLA", BL55:BT55)), COLUMN(BL55:BT55) - COLUMN(BL55) + 1, ""))&lt;&gt;"","BLA","")</f>
        <v>BLA</v>
      </c>
      <c r="HQ55" s="44" t="str" cm="1">
        <f t="array" ref="HQ55">IF(_xlfn.TEXTJOIN(", ", TRUE, IF(ISNUMBER(SEARCH("BLU", BL55:BT55)), COLUMN(BL55:BT55) - COLUMN(BL55) + 1, ""))&lt;&gt;"","BLU","")</f>
        <v>BLU</v>
      </c>
      <c r="HR55" s="44" t="str" cm="1">
        <f t="array" ref="HR55">IF(_xlfn.TEXTJOIN(", ", TRUE, IF(ISNUMBER(SEARCH("GRE", BL55:BT55)), COLUMN(BL55:BT55) - COLUMN(BL55) + 1, ""))&lt;&gt;"","GRE","")</f>
        <v>GRE</v>
      </c>
      <c r="HS55" s="44" t="str" cm="1">
        <f t="array" ref="HS55">IF(_xlfn.TEXTJOIN(", ", TRUE, IF(ISNUMBER(SEARCH("RED", BL55:BT55)), COLUMN(BL55:BT55) - COLUMN(BL55) + 1, ""))&lt;&gt;"","RED","")</f>
        <v/>
      </c>
      <c r="HT55" s="44" t="str" cm="1">
        <f t="array" ref="HT55">IF(_xlfn.TEXTJOIN(", ", TRUE, IF(ISNUMBER(SEARCH("YEL", BL55:BT55)), COLUMN(BL55:BT55) - COLUMN(BL55) + 1, ""))&lt;&gt;"","YEL","")</f>
        <v>YEL</v>
      </c>
      <c r="HU55" s="44" t="str" cm="1">
        <f t="array" ref="HU55">IF(_xlfn.TEXTJOIN(", ", TRUE, IF(ISNUMBER(SEARCH("ORA", BL55:BT55)), COLUMN(BL55:BT55) - COLUMN(BL55) + 1, ""))&lt;&gt;"","ORA","")</f>
        <v>ORA</v>
      </c>
      <c r="HV55" s="44" t="str" cm="1">
        <f t="array" ref="HV55">IF(_xlfn.TEXTJOIN(", ", TRUE, IF(ISNUMBER(SEARCH("BRO", BL55:BT55)), COLUMN(BL55:BT55) - COLUMN(BL55) + 1, ""))&lt;&gt;"","BRO","")</f>
        <v>BRO</v>
      </c>
      <c r="HW55" s="44" t="str" cm="1">
        <f t="array" ref="HW55">IF(_xlfn.TEXTJOIN(", ", TRUE, IF(ISNUMBER(SEARCH("PUR", BL55:BT55)), COLUMN(BL55:BT55) - COLUMN(BL55) + 1, ""))&lt;&gt;"","PUR","")</f>
        <v>PUR</v>
      </c>
      <c r="HX55" s="44" t="str" cm="1">
        <f t="array" ref="HX55">IF(_xlfn.TEXTJOIN(", ", TRUE, IF(ISNUMBER(SEARCH("WHI", BL55:BT55)), COLUMN(BL55:BT55) - COLUMN(BL55) + 1, ""))&lt;&gt;"","WHI","")</f>
        <v>WHI</v>
      </c>
      <c r="HY55" s="72"/>
      <c r="HZ55" s="72"/>
      <c r="IA55" s="5"/>
      <c r="IB55" s="5"/>
      <c r="IC55" s="68"/>
      <c r="ID55" s="68"/>
      <c r="IE55" s="68"/>
      <c r="IF55" s="68"/>
      <c r="IG55" s="68"/>
      <c r="IH55" s="68"/>
      <c r="II55" s="68"/>
      <c r="IJ55" s="68"/>
      <c r="IK55" s="68"/>
      <c r="IM55" s="42">
        <f>COUNTIF(IC55:IK55,"&gt;0")-CG55</f>
        <v>-8</v>
      </c>
      <c r="IN55" s="69" t="str">
        <f>"http://mkweb.bcgsc.ca/color-summarizer/?url="&amp;D55&amp;"&amp;precision=low&amp;num_clusters="&amp;CG55&amp;"&amp;text=1"</f>
        <v>http://mkweb.bcgsc.ca/color-summarizer/?url=https://www.crwflags.com/fotw/images/c/cl-11.gif&amp;precision=low&amp;num_clusters=8&amp;text=1</v>
      </c>
      <c r="IO55" s="44" t="str">
        <f>IF(HP55&lt;&gt;"",CHAR(34)&amp;"black"&amp;CHAR(34),"")</f>
        <v>"black"</v>
      </c>
      <c r="IP55" s="44" t="str">
        <f>IF(HQ55&lt;&gt;"",CHAR(34)&amp;"blue"&amp;CHAR(34),"")</f>
        <v>"blue"</v>
      </c>
      <c r="IQ55" s="44" t="str">
        <f>IF(HR55&lt;&gt;"",CHAR(34)&amp;"green"&amp;CHAR(34),"")</f>
        <v>"green"</v>
      </c>
      <c r="IR55" s="44" t="str">
        <f>IF(HS55&lt;&gt;"",CHAR(34)&amp;"red"&amp;CHAR(34),"")</f>
        <v/>
      </c>
      <c r="IS55" s="44" t="str">
        <f>IF(HT55&lt;&gt;"",CHAR(34)&amp;"yellow"&amp;CHAR(34),"")</f>
        <v>"yellow"</v>
      </c>
      <c r="IT55" s="44" t="str">
        <f>IF(HU55&lt;&gt;"",CHAR(34)&amp;"orange"&amp;CHAR(34),"")</f>
        <v>"orange"</v>
      </c>
      <c r="IU55" s="44" t="str">
        <f>IF(HV55&lt;&gt;"",CHAR(34)&amp;"brown"&amp;CHAR(34),"")</f>
        <v>"brown"</v>
      </c>
      <c r="IV55" s="44" t="str">
        <f>IF(HW55&lt;&gt;"",CHAR(34)&amp;"purple"&amp;CHAR(34),"")</f>
        <v>"purple"</v>
      </c>
      <c r="IW55" s="44" t="str">
        <f>IF(HX55&lt;&gt;"",CHAR(34)&amp;"white"&amp;CHAR(34),"")</f>
        <v>"white"</v>
      </c>
      <c r="IX55" s="44" t="str">
        <f>"{"&amp;CHAR(34)&amp;"url"&amp;CHAR(34)&amp;":"&amp;CHAR(34)&amp;IN55&amp;CHAR(34)&amp;","&amp;CHAR(34)&amp;"name"&amp;CHAR(34)&amp;":"&amp;CHAR(34)&amp;A55&amp;CHAR(34)&amp;"},"</f>
        <v>{"url":"http://mkweb.bcgsc.ca/color-summarizer/?url=https://www.crwflags.com/fotw/images/c/cl-11.gif&amp;precision=low&amp;num_clusters=8&amp;text=1","name":"[CHL] Aysén Region"},</v>
      </c>
      <c r="IY55" s="44">
        <v>961</v>
      </c>
    </row>
    <row r="56" spans="1:259" s="44" customFormat="1" ht="38.4" customHeight="1" thickBot="1" x14ac:dyDescent="0.35">
      <c r="A56" s="38" t="s">
        <v>565</v>
      </c>
      <c r="B56" s="83"/>
      <c r="C56" s="39">
        <v>3</v>
      </c>
      <c r="D56" s="70" t="s">
        <v>566</v>
      </c>
      <c r="E56" s="40" t="s">
        <v>566</v>
      </c>
      <c r="F56" s="41" t="s">
        <v>163</v>
      </c>
      <c r="G56" s="42">
        <f>COUNTIF($A$1:$A$8405,A56)</f>
        <v>1</v>
      </c>
      <c r="H56" s="43"/>
      <c r="I56" s="59" t="s">
        <v>567</v>
      </c>
      <c r="J56" s="44" t="str">
        <f>""</f>
        <v/>
      </c>
      <c r="K56" s="45"/>
      <c r="L56" s="46"/>
      <c r="M56" s="46"/>
      <c r="N56" s="47"/>
      <c r="O56" s="74" t="s">
        <v>233</v>
      </c>
      <c r="P56" s="48" t="s">
        <v>568</v>
      </c>
      <c r="Q56" s="73">
        <v>2</v>
      </c>
      <c r="R56" s="49" t="s">
        <v>177</v>
      </c>
      <c r="S56" s="50">
        <v>0</v>
      </c>
      <c r="T56" s="51" t="s">
        <v>165</v>
      </c>
      <c r="U56" s="52" t="s">
        <v>165</v>
      </c>
      <c r="V56" s="52" t="s">
        <v>165</v>
      </c>
      <c r="W56" s="52" t="s">
        <v>164</v>
      </c>
      <c r="X56" s="52" t="s">
        <v>165</v>
      </c>
      <c r="Y56" s="52" t="s">
        <v>165</v>
      </c>
      <c r="Z56" s="52" t="s">
        <v>165</v>
      </c>
      <c r="AA56" s="52" t="s">
        <v>165</v>
      </c>
      <c r="AB56" s="52" t="s">
        <v>165</v>
      </c>
      <c r="AC56" s="52" t="s">
        <v>164</v>
      </c>
      <c r="AD56" s="52" t="s">
        <v>164</v>
      </c>
      <c r="AE56" s="52" t="s">
        <v>164</v>
      </c>
      <c r="AF56" s="53" t="s">
        <v>164</v>
      </c>
      <c r="AG56" s="53" t="s">
        <v>164</v>
      </c>
      <c r="AH56" s="53" t="s">
        <v>165</v>
      </c>
      <c r="AI56" s="53" t="s">
        <v>164</v>
      </c>
      <c r="AJ56" s="53" t="s">
        <v>164</v>
      </c>
      <c r="AK56" s="53" t="s">
        <v>164</v>
      </c>
      <c r="AL56" s="53" t="s">
        <v>164</v>
      </c>
      <c r="AM56" s="53" t="s">
        <v>164</v>
      </c>
      <c r="AN56" s="53" t="s">
        <v>164</v>
      </c>
      <c r="AO56" s="53" t="s">
        <v>165</v>
      </c>
      <c r="AP56" s="53" t="s">
        <v>164</v>
      </c>
      <c r="AQ56" s="53" t="s">
        <v>165</v>
      </c>
      <c r="AR56" s="53" t="s">
        <v>164</v>
      </c>
      <c r="AS56" s="53" t="s">
        <v>164</v>
      </c>
      <c r="AT56" s="54">
        <v>0</v>
      </c>
      <c r="AU56" s="53" t="s">
        <v>309</v>
      </c>
      <c r="AV56" s="53" t="str">
        <f>IF(LEFT(A56,1)="[",LEFT(A56,5)&amp;AU56&amp;A56,"")</f>
        <v>[CHL]Region[CHL] Biobío Region</v>
      </c>
      <c r="AW56" s="53" t="str">
        <f>C56&amp;A56</f>
        <v>3[CHL] Biobío Region</v>
      </c>
      <c r="AX56" s="55"/>
      <c r="AY56" s="55"/>
      <c r="AZ56" s="56" t="s">
        <v>234</v>
      </c>
      <c r="BA56" s="56" t="s">
        <v>234</v>
      </c>
      <c r="BB56" s="56"/>
      <c r="BC56" s="57"/>
      <c r="BD56" s="58" t="s">
        <v>159</v>
      </c>
      <c r="BE56" s="59"/>
      <c r="BF56" s="58" t="s">
        <v>234</v>
      </c>
      <c r="BG56" s="58" t="s">
        <v>234</v>
      </c>
      <c r="BH56" s="58" t="s">
        <v>234</v>
      </c>
      <c r="BI56" s="58"/>
      <c r="BJ56" s="58"/>
      <c r="BK56" s="59"/>
      <c r="BL56" s="58" t="s">
        <v>151</v>
      </c>
      <c r="BM56" s="58" t="s">
        <v>152</v>
      </c>
      <c r="BN56" s="58" t="s">
        <v>153</v>
      </c>
      <c r="BO56" s="58" t="s">
        <v>154</v>
      </c>
      <c r="BP56" s="58" t="s">
        <v>155</v>
      </c>
      <c r="BQ56" s="58" t="s">
        <v>234</v>
      </c>
      <c r="BR56" s="58" t="s">
        <v>234</v>
      </c>
      <c r="BS56" s="58" t="s">
        <v>234</v>
      </c>
      <c r="BT56" s="58" t="s">
        <v>159</v>
      </c>
      <c r="BU56" s="60"/>
      <c r="BV56" s="61"/>
      <c r="BW56" s="61">
        <v>0</v>
      </c>
      <c r="BX56" s="59"/>
      <c r="BY56" s="44" t="s">
        <v>164</v>
      </c>
      <c r="CB56" s="5"/>
      <c r="CC56" s="5"/>
      <c r="CD56" s="62">
        <v>0</v>
      </c>
      <c r="CE56" s="62">
        <v>0</v>
      </c>
      <c r="CF56" s="62" t="e">
        <f>COUNTIF([1]Sheet7!$B$2:'[1]Sheet7'!$B$100,Main!#REF!)</f>
        <v>#REF!</v>
      </c>
      <c r="CG56" s="75" cm="1">
        <f t="array" ref="CG56">SUMPRODUCT(--(LEN(TRIM(BL56:BT56))&gt;0))</f>
        <v>6</v>
      </c>
      <c r="CH56" s="53" t="str">
        <f>IF(CG56=2,"y","n")</f>
        <v>n</v>
      </c>
      <c r="CI56" s="53" t="str">
        <f>IF(CG56=3,"y","n")</f>
        <v>n</v>
      </c>
      <c r="CJ56" s="53" t="str">
        <f>IF(CG56=4,"y","n")</f>
        <v>n</v>
      </c>
      <c r="CK56" s="53" t="str">
        <f>IF(CG56&gt;4,"y","n")</f>
        <v>y</v>
      </c>
      <c r="CL56" s="53" t="str">
        <f>IF(S56=0,"y","n")</f>
        <v>y</v>
      </c>
      <c r="CM56" s="53" t="str">
        <f>IF(S56=2,"y","n")</f>
        <v>n</v>
      </c>
      <c r="CN56" s="53" t="str">
        <f>IF(S56=3,"y","n")</f>
        <v>n</v>
      </c>
      <c r="CO56" s="53" t="str">
        <f>IF(S56&gt;=4,"y","n")</f>
        <v>n</v>
      </c>
      <c r="CP56" s="53" t="str">
        <f>IF(AT56=0,"y","n")</f>
        <v>y</v>
      </c>
      <c r="CQ56" s="53" t="str">
        <f>IF(AT56=1,"y","n")</f>
        <v>n</v>
      </c>
      <c r="CR56" s="53" t="str">
        <f>IF(AT56=2,"y","n")</f>
        <v>n</v>
      </c>
      <c r="CS56" s="53" t="str">
        <f>IF(AT56&gt;=3,"y","n")</f>
        <v>n</v>
      </c>
      <c r="CT56" s="38" t="str">
        <f>CHAR(34)&amp;A56&amp;CHAR(34)</f>
        <v>"[CHL] Biobío Region"</v>
      </c>
      <c r="CU56" s="63" t="str">
        <f>CHAR(34)&amp;"rgn_"&amp;R56&amp;CHAR(34)</f>
        <v>"rgn_South America"</v>
      </c>
      <c r="CV56" s="44" t="str">
        <f>CHAR(34)&amp;D56&amp;CHAR(34)</f>
        <v>"https://www.crwflags.com/fotw/images/c/cl-08t.gif"</v>
      </c>
      <c r="CW56" s="44" t="str">
        <f>IF(CH56="y",CHAR(34)&amp;CH$1&amp;CHAR(34)&amp;",","")</f>
        <v/>
      </c>
      <c r="CX56" s="44" t="str">
        <f>IF(CI56="y",CHAR(34)&amp;CI$1&amp;CHAR(34)&amp;",","")</f>
        <v/>
      </c>
      <c r="CY56" s="44" t="str">
        <f>IF(CJ56="y",CHAR(34)&amp;CJ$1&amp;CHAR(34)&amp;",","")</f>
        <v/>
      </c>
      <c r="CZ56" s="44" t="str">
        <f>IF(CK56="y",CHAR(34)&amp;CK$1&amp;CHAR(34)&amp;",","")</f>
        <v>"5+Colo",</v>
      </c>
      <c r="DA56" s="44" t="str">
        <f>IF(Q56&gt;1,CHAR(34)&amp;"words2"&amp;CHAR(34)&amp;",","")</f>
        <v>"words2",</v>
      </c>
      <c r="DB56" s="44" t="str">
        <f>IF(Q56&gt;2,CHAR(34)&amp;"words3"&amp;CHAR(34)&amp;",","")</f>
        <v/>
      </c>
      <c r="DD56" s="44" t="str">
        <f>IF(LEN(CHAR(34)&amp;"lets"&amp;LEN(SUBSTITUTE(SUBSTITUTE(IFERROR(TRIM(SUBSTITUTE(A56,MID(A56,FIND("[",A56),FIND("]",A56)-FIND("[",A56)+1),"")),A56)," ",""),"-",""))&amp;CHAR(34)&amp;",")=9,CHAR(34)&amp;"lets"&amp;LEN(SUBSTITUTE(SUBSTITUTE(IFERROR(TRIM(SUBSTITUTE(A56,MID(A56,FIND("[",A56),FIND("]",A56)-FIND("[",A56)+1),"")),A56)," ",""),"-",""))&amp;CHAR(34)&amp;",",CHAR(34)&amp;"lets0"&amp;LEN(SUBSTITUTE(SUBSTITUTE(IFERROR(TRIM(SUBSTITUTE(A56,MID(A56,FIND("[",A56),FIND("]",A56)-FIND("[",A56)+1),"")),A56)," ",""),"-",""))&amp;CHAR(34)&amp;",")</f>
        <v>"lets12",</v>
      </c>
      <c r="DE56" s="44" t="str">
        <f>CHAR(34)&amp;"start"&amp;IFERROR(LEFT(SUBSTITUTE(A56,"["&amp;MID(A56,FIND("[",A56)+1,FIND("]",A56)-FIND("[",A56)-1)&amp;"] ",""),1),LEFT(A56,1))&amp;CHAR(34)&amp;","</f>
        <v>"startB",</v>
      </c>
      <c r="DF56" s="44" t="str">
        <f>IFERROR(IF(SEARCH("tan",A56)&gt;0,CHAR(34)&amp;"withtn"&amp;CHAR(34)&amp;",",""),"")</f>
        <v/>
      </c>
      <c r="DG56" s="44" t="str">
        <f>IFERROR(IF(SEARCH("q",A56)&gt;0,CHAR(34)&amp;"with_q"&amp;CHAR(34)&amp;",",""),"")</f>
        <v/>
      </c>
      <c r="DH56" s="44" t="str">
        <f>IFERROR(IF(SEARCH("v",A56)&gt;0,CHAR(34)&amp;"with_v"&amp;CHAR(34)&amp;",",""),"")</f>
        <v/>
      </c>
      <c r="DI56" s="44" t="str">
        <f>IFERROR(IF(SEARCH("w",A56)&gt;0,CHAR(34)&amp;"with_w"&amp;CHAR(34)&amp;",",""),"")</f>
        <v/>
      </c>
      <c r="DJ56" s="44" t="str">
        <f>IFERROR(IF(SEARCH("y",A56)&gt;0,CHAR(34)&amp;"with_y"&amp;CHAR(34)&amp;",",""),"")</f>
        <v/>
      </c>
      <c r="DK56" s="44" t="str">
        <f>IFERROR(IF(SEARCH("z",A56)&gt;0,CHAR(34)&amp;"with_z"&amp;CHAR(34)&amp;",",""),"")</f>
        <v/>
      </c>
      <c r="DL56" s="44" t="str">
        <f>IF(CG56=2, CHAR(34) &amp; _xlfn.TEXTJOIN("", TRUE, _xlfn._xlws.SORT(HP56:HX56)) &amp; CHAR(34) &amp; ",", "")</f>
        <v/>
      </c>
      <c r="DM56" s="44" t="str" cm="1">
        <f t="array" ref="DM56">IF(CG56=3,CHAR(34) &amp; _xlfn.TEXTJOIN("", TRUE, RIGHT(HP56:HX56, 2)) &amp; CHAR(34) &amp; ",", "")</f>
        <v/>
      </c>
      <c r="DN56" s="44" t="str">
        <f>IF(AND(ISNUMBER(SEARCH("18", O56)), ISERROR(SEARCH("1918", O56)), ISERROR(SEARCH("2018", O56))), CHAR(34) &amp; "year18" &amp; CHAR(34) &amp; ",", "")</f>
        <v/>
      </c>
      <c r="DO56" s="44" t="str">
        <f>IF(AND(ISNUMBER(SEARCH("19", O56)), ISERROR(SEARCH("1819", O56)),  ISERROR(SEARCH("1219", O56)),ISERROR(SEARCH("1119", O56)),ISERROR(SEARCH("1190", O56)),ISERROR(SEARCH("2019", O56))), CHAR(34) &amp; "year19" &amp; CHAR(34) &amp; ",", "")</f>
        <v/>
      </c>
      <c r="DP56" s="5" t="str">
        <f>IF(AND(ISNUMBER(SEARCH("20", O56)), ISERROR(SEARCH("1920", O56))), CHAR(34)&amp;"year00"&amp;CHAR(34)&amp;",", "")</f>
        <v/>
      </c>
      <c r="DQ56" s="5" t="str">
        <f>IF(CC56="y",CHAR(34)&amp;"soviet"&amp;CHAR(34)&amp;",","")</f>
        <v/>
      </c>
      <c r="DR56" s="5" t="str">
        <f>IF(BY56="y",CHAR(34)&amp;"dgband"&amp;CHAR(34)&amp;",","")</f>
        <v/>
      </c>
      <c r="DS56" s="5" t="str">
        <f>IF(W56="y",IF(AND(V56="n",BY56&lt;&gt;"y"),CHAR(34)&amp;"allver"&amp;CHAR(34)&amp;",",""),"")</f>
        <v/>
      </c>
      <c r="DT56" s="5" t="str">
        <f>IF(V56="y",IF(AND(W56="n",BY56&lt;&gt;"y"),CHAR(34)&amp;"allhor"&amp;CHAR(34)&amp;",",""),"")</f>
        <v>"allhor",</v>
      </c>
      <c r="DU56" s="5" t="str">
        <f>IF(BY56="y",IF(AND(W56="n",V56="n"),CHAR(34)&amp;"alldia"&amp;CHAR(34)&amp;",",""),"")</f>
        <v/>
      </c>
      <c r="DW56" s="44" t="str">
        <f>IF(CL56="y",CHAR(34)&amp;CL$1&amp;CHAR(34)&amp;",","")</f>
        <v>"NoBand",</v>
      </c>
      <c r="DX56" s="44" t="str">
        <f>IF(CM56="y",CHAR(34)&amp;CM$1&amp;CHAR(34)&amp;",","")</f>
        <v/>
      </c>
      <c r="DY56" s="44" t="str">
        <f>IF(CN56="y",CHAR(34)&amp;CN$1&amp;CHAR(34)&amp;",","")</f>
        <v/>
      </c>
      <c r="DZ56" s="44" t="str">
        <f>IF(CO56="y",CHAR(34)&amp;CO$1&amp;CHAR(34)&amp;",","")</f>
        <v/>
      </c>
      <c r="EA56" s="44" t="str">
        <f>IF(T56="y",CHAR(34)&amp;T$1&amp;CHAR(34)&amp;",","")</f>
        <v>"Diagon",</v>
      </c>
      <c r="EB56" s="44" t="str">
        <f>IF(U56="y",CHAR(34)&amp;U$1&amp;CHAR(34)&amp;",","")</f>
        <v>"Crosse",</v>
      </c>
      <c r="EC56" s="44" t="str">
        <f>IF(V56="y",CHAR(34)&amp;V$1&amp;CHAR(34)&amp;",","")</f>
        <v>"Horizo",</v>
      </c>
      <c r="ED56" s="44" t="str">
        <f>IF(W56="y",CHAR(34)&amp;W$1&amp;CHAR(34)&amp;",","")</f>
        <v/>
      </c>
      <c r="EE56" s="44" t="str">
        <f>IF(X56="y",CHAR(34)&amp;X$1&amp;CHAR(34)&amp;",","")</f>
        <v>"Circle",</v>
      </c>
      <c r="EF56" s="44" t="str">
        <f>IF(AND(Y56&lt;&gt;"n",Y56&lt;&gt;""),CHAR(34)&amp;Y$1&amp;CHAR(34)&amp;",","")</f>
        <v>"Animal",</v>
      </c>
      <c r="EG56" s="44" t="str">
        <f>IF(Z56="y",CHAR(34)&amp;Z$1&amp;CHAR(34)&amp;",","")</f>
        <v>"Bird",</v>
      </c>
      <c r="EH56" s="44" t="str">
        <f>IF(AA56="y",CHAR(34)&amp;AA$1&amp;CHAR(34)&amp;",","")</f>
        <v>"Plants",</v>
      </c>
      <c r="EI56" s="44" t="str">
        <f>IF(AB56="y",CHAR(34)&amp;AB$1&amp;CHAR(34)&amp;",","")</f>
        <v>"Texted",</v>
      </c>
      <c r="EJ56" s="44" t="str">
        <f>IF(AC56="y",CHAR(34)&amp;AC$1&amp;CHAR(34)&amp;",","")</f>
        <v/>
      </c>
      <c r="EK56" s="44" t="str">
        <f>IF(AD56="y",CHAR(34)&amp;AD$1&amp;CHAR(34)&amp;",","")</f>
        <v/>
      </c>
      <c r="EL56" s="44" t="str">
        <f>IF(AE56="y",CHAR(34)&amp;AE$1&amp;CHAR(34)&amp;",","")</f>
        <v/>
      </c>
      <c r="EM56" s="44" t="str">
        <f>IF(AF56="y",CHAR(34)&amp;AF$1&amp;CHAR(34)&amp;",","")</f>
        <v/>
      </c>
      <c r="EN56" s="44" t="str">
        <f>IF(AG56="y",CHAR(34)&amp;AG$1&amp;CHAR(34)&amp;",","")</f>
        <v/>
      </c>
      <c r="EO56" s="44" t="str">
        <f>IF(AH56="y",CHAR(34)&amp;AH$1&amp;CHAR(34)&amp;",","")</f>
        <v>"Center",</v>
      </c>
      <c r="EP56" s="44" t="str">
        <f>IF(AI56="y",CHAR(34)&amp;AI$1&amp;CHAR(34)&amp;",","")</f>
        <v/>
      </c>
      <c r="EQ56" s="44" t="str">
        <f>IF(AJ56="y",CHAR(34)&amp;AJ$1&amp;CHAR(34)&amp;",","")</f>
        <v/>
      </c>
      <c r="ER56" s="44" t="str">
        <f>IF(AK56="y",CHAR(34)&amp;AK$1&amp;CHAR(34)&amp;",","")</f>
        <v/>
      </c>
      <c r="ES56" s="44" t="str">
        <f>IF(AL56="y",CHAR(34)&amp;AL$1&amp;CHAR(34)&amp;",","")</f>
        <v/>
      </c>
      <c r="ET56" s="44" t="str">
        <f>IF(AM56="y",CHAR(34)&amp;AM$1&amp;CHAR(34)&amp;",","")</f>
        <v/>
      </c>
      <c r="EU56" s="44" t="str">
        <f>IF(AN56="y",CHAR(34)&amp;AN$1&amp;CHAR(34)&amp;",","")</f>
        <v/>
      </c>
      <c r="EV56" s="44" t="str">
        <f>IF(AO56="y",CHAR(34)&amp;AO$1&amp;CHAR(34)&amp;",","")</f>
        <v>"Builds",</v>
      </c>
      <c r="EW56" s="44" t="str">
        <f>IF(AP56="y",CHAR(34)&amp;AP$1&amp;CHAR(34)&amp;",","")</f>
        <v/>
      </c>
      <c r="EX56" s="44" t="str">
        <f>IF(AQ56="y",CHAR(34)&amp;AQ$1&amp;CHAR(34)&amp;",","")</f>
        <v>"Crowns",</v>
      </c>
      <c r="EY56" s="44" t="str">
        <f>IF(AR56="y",CHAR(34)&amp;AR$1&amp;CHAR(34)&amp;",","")</f>
        <v/>
      </c>
      <c r="EZ56" s="44" t="str">
        <f>IF(AS56="y",CHAR(34)&amp;AS$1&amp;CHAR(34)&amp;",","")</f>
        <v/>
      </c>
      <c r="FA56" s="44" t="str">
        <f>IF(AT56&gt;0,CHAR(34)&amp;"sta"&amp;AZ56&amp;CHAR(34)&amp;",","")</f>
        <v/>
      </c>
      <c r="FB56" s="44" t="str">
        <f>IF(AND(AT56&gt;0,BA56&lt;&gt;""),CHAR(34)&amp;"sta"&amp;BA56&amp;CHAR(34)&amp;",","")</f>
        <v/>
      </c>
      <c r="FD56" s="44" t="str">
        <f>IF(BV56="n",CHAR(34)&amp;"tcWHYE"&amp;CHAR(34)&amp;",",IF(BV56="y",CHAR(34)&amp;FD$1&amp;CHAR(34)&amp;",",""))</f>
        <v/>
      </c>
      <c r="FE56" s="44" t="str">
        <f>IF(COUNTIF(BL56:BT56,"BLU")=0,CHAR(34)&amp;"NO_BLU"&amp;CHAR(34)&amp;",", "")</f>
        <v/>
      </c>
      <c r="FF56" s="44" t="str">
        <f>IF(COUNTIF(BL56:BT56,"WHI")=0,CHAR(34)&amp;"NO_WHI"&amp;CHAR(34)&amp;",", "")</f>
        <v/>
      </c>
      <c r="FG56" s="44" t="str">
        <f>IF(COUNTIF(BL56:BT56,"RED")=0,CHAR(34)&amp;"NO_RED"&amp;CHAR(34)&amp;",", "")</f>
        <v/>
      </c>
      <c r="FH56" s="44" t="str">
        <f>IF(COUNTIF(BL56:BS56,"GRE")=0,CHAR(34)&amp;"NO_GRE"&amp;CHAR(34)&amp;",", "")</f>
        <v/>
      </c>
      <c r="FI56" s="44" t="str">
        <f>IF(COUNTIF(BL56:BT56,"YEL")=0,CHAR(34)&amp;"NO_YEL"&amp;CHAR(34)&amp;",", "")</f>
        <v/>
      </c>
      <c r="FJ56" s="44" t="str">
        <f>IF(COUNTIF(BL56:BT56,"BLA")=0,CHAR(34)&amp;"NO_BLA"&amp;CHAR(34)&amp;",", "")</f>
        <v/>
      </c>
      <c r="FK56" s="44" t="str">
        <f>IF(AND(FH56&lt;&gt;"",FF56&lt;&gt;""),CHAR(34)&amp;"WHGRNO"&amp;CHAR(34)&amp;",","")</f>
        <v/>
      </c>
      <c r="FL56" s="44" t="str">
        <f>IF(AND(FI56&lt;&gt;"",FF56&lt;&gt;""),CHAR(34)&amp;"WHYENO"&amp;CHAR(34)&amp;",","")</f>
        <v/>
      </c>
      <c r="FM56" s="44" t="str">
        <f>IF(AND(FJ56&lt;&gt;"",FF56&lt;&gt;""),CHAR(34)&amp;"BAWHNO"&amp;CHAR(34)&amp;",","")</f>
        <v/>
      </c>
      <c r="FN56" s="44" t="str">
        <f>IF(AND(FE56&lt;&gt;"",FF56&lt;&gt;""),CHAR(34)&amp;"BLWHNO"&amp;CHAR(34)&amp;",","")</f>
        <v/>
      </c>
      <c r="FO56" s="44" t="str">
        <f>IF(AND(FE56&lt;&gt;"",FG56&lt;&gt;""),CHAR(34)&amp;"BLRENO"&amp;CHAR(34)&amp;",","")</f>
        <v/>
      </c>
      <c r="FP56" s="44" t="str">
        <f>IF(AND(FF56&lt;&gt;"",FF56&lt;&gt;""),CHAR(34)&amp;"WHRENO"&amp;CHAR(34)&amp;",","")</f>
        <v/>
      </c>
      <c r="FQ56" s="44" t="str">
        <f>IF(LEN(BF56)=3,CHAR(34)&amp;"001"&amp;BF56&amp;CHAR(34)&amp;",","")</f>
        <v/>
      </c>
      <c r="FR56" s="44" t="str">
        <f>IF(LEN(BG56)=3,CHAR(34)&amp;"002"&amp;BG56&amp;CHAR(34)&amp;",","")</f>
        <v/>
      </c>
      <c r="FS56" s="44" t="str">
        <f>IF(LEN(BH56)=3,CHAR(34)&amp;"003"&amp;BH56&amp;CHAR(34)&amp;",","")</f>
        <v/>
      </c>
      <c r="FT56" s="44" t="str">
        <f>CHAR(34)&amp;"myr"&amp;BD56&amp;CHAR(34)&amp;","</f>
        <v>"myrWHI",</v>
      </c>
      <c r="FU56" s="44" t="str">
        <f>IF(AY56="y",CHAR(34)&amp;"island"&amp;CHAR(34)&amp;",","")</f>
        <v/>
      </c>
      <c r="FV56" s="44" t="str">
        <f>IF(BZ56="y",CHAR(34)&amp;"landlo"&amp;CHAR(34)&amp;",","")</f>
        <v/>
      </c>
      <c r="FW56" s="44" t="str">
        <f>IF(CA56="y",CHAR(34)&amp;"eunion"&amp;CHAR(34)&amp;",","")</f>
        <v/>
      </c>
      <c r="FY56" s="44" t="str">
        <f>IFERROR(IF(SEARCH("Arabic",CB56)&gt;0,CHAR(34)&amp;"arabic"&amp;CHAR(34)&amp;",",""),"")</f>
        <v/>
      </c>
      <c r="FZ56" s="44" t="str">
        <f>IFERROR(IF(SEARCH("English",CB56)&gt;0,CHAR(34)&amp;"englis"&amp;CHAR(34)&amp;",",""),"")</f>
        <v/>
      </c>
      <c r="GA56" s="44" t="str">
        <f>IFERROR(IF(SEARCH("French",CB56)&gt;0,CHAR(34)&amp;"french"&amp;CHAR(34)&amp;",",""),"")</f>
        <v/>
      </c>
      <c r="GB56" s="44" t="str">
        <f>IFERROR(IF(SEARCH("Spanish",CB56)&gt;0,CHAR(34)&amp;"spanis"&amp;CHAR(34)&amp;",",""),"")</f>
        <v/>
      </c>
      <c r="GE56" s="44" t="str">
        <f>IFERROR(IF(SEARCH("Dutch",CB56)&gt;0,CHAR(34)&amp;"dutchs"&amp;CHAR(34)&amp;",",""),"")</f>
        <v/>
      </c>
      <c r="GF56" s="44" t="str">
        <f>IFERROR(IF(SEARCH("Historical",AU56)&gt;0,CHAR(34)&amp;"histor"&amp;CHAR(34)&amp;",",""),"")</f>
        <v/>
      </c>
      <c r="GG56" s="44" t="str">
        <f>IF(BU56="y",CHAR(34)&amp;"unjack"&amp;CHAR(34)&amp;",","")</f>
        <v/>
      </c>
      <c r="GH56" s="44" t="str">
        <f>IF(CD56=1,CHAR(34)&amp;"southc"&amp;CHAR(34)&amp;",","")</f>
        <v/>
      </c>
      <c r="GI56" s="44" t="str">
        <f>IF(CE56=1,CHAR(34)&amp;"hasmap"&amp;CHAR(34)&amp;",","")</f>
        <v/>
      </c>
      <c r="GJ56" s="44" t="str">
        <f>IF(CP56="y",CHAR(34)&amp;CP$1&amp;CHAR(34)&amp;",","")</f>
        <v>"NoStar",</v>
      </c>
      <c r="GK56" s="44" t="str">
        <f>IF(GJ56="",CHAR(34)&amp;"HasSta"&amp;CHAR(34)&amp;",","")</f>
        <v/>
      </c>
      <c r="GL56" s="44" t="str">
        <f>IF(CQ56="y",CHAR(34)&amp;CQ$1&amp;CHAR(34)&amp;",","")</f>
        <v/>
      </c>
      <c r="GM56" s="44" t="str">
        <f>IF(CR56="y",CHAR(34)&amp;CR$1&amp;CHAR(34)&amp;",","")</f>
        <v/>
      </c>
      <c r="GN56" s="44" t="str">
        <f>IF(CS56="y",CHAR(34)&amp;CS$1&amp;CHAR(34)&amp;",","")</f>
        <v/>
      </c>
      <c r="GP56" s="44" t="str">
        <f>CHAR(34)&amp;AU56&amp;CHAR(34)</f>
        <v>"Region"</v>
      </c>
      <c r="GS56" s="44" t="str">
        <f>SUBSTITUTE("["&amp;_xlfn.CONCAT(CW56:GN56)&amp;"]",",]","]")</f>
        <v>["5+Colo","words2","lets12","startB","allhor","NoBand","Diagon","Crosse","Horizo","Circle","Animal","Bird","Plants","Texted","Center","Builds","Crowns","myrWHI","NoStar"]</v>
      </c>
      <c r="GT56" s="44" t="str">
        <f>IF(BL56&lt;&gt;"",CHAR(34)&amp;"cl_"&amp;BL56&amp;CHAR(34)&amp;",","")</f>
        <v>"cl_BLA",</v>
      </c>
      <c r="GU56" s="44" t="str">
        <f>IF(BM56&lt;&gt;"",CHAR(34)&amp;"cl_"&amp;BM56&amp;CHAR(34)&amp;",","")</f>
        <v>"cl_BLU",</v>
      </c>
      <c r="GV56" s="44" t="str">
        <f>IF(BN56&lt;&gt;"",CHAR(34)&amp;"cl_"&amp;BN56&amp;CHAR(34)&amp;",","")</f>
        <v>"cl_GRE",</v>
      </c>
      <c r="GW56" s="44" t="str">
        <f>IF(BO56&lt;&gt;"",CHAR(34)&amp;"cl_"&amp;BO56&amp;CHAR(34)&amp;",","")</f>
        <v>"cl_RED",</v>
      </c>
      <c r="GX56" s="44" t="str">
        <f>IF(BP56&lt;&gt;"",CHAR(34)&amp;"cl_"&amp;BP56&amp;CHAR(34)&amp;",","")</f>
        <v>"cl_YEL",</v>
      </c>
      <c r="GY56" s="44" t="str">
        <f>IF(BQ56&lt;&gt;"",CHAR(34)&amp;"cl_"&amp;BQ56&amp;CHAR(34)&amp;",","")</f>
        <v/>
      </c>
      <c r="GZ56" s="44" t="str">
        <f>IF(BR56&lt;&gt;"",CHAR(34)&amp;"cl_"&amp;BR56&amp;CHAR(34)&amp;",","")</f>
        <v/>
      </c>
      <c r="HA56" s="44" t="str">
        <f>IF(BS56&lt;&gt;"",CHAR(34)&amp;"cl_"&amp;BS56&amp;CHAR(34)&amp;",","")</f>
        <v/>
      </c>
      <c r="HB56" s="44" t="str">
        <f>IF(BT56&lt;&gt;"",CHAR(34)&amp;"cl_"&amp;BT56&amp;CHAR(34)&amp;",","")</f>
        <v>"cl_WHI",</v>
      </c>
      <c r="HC56" s="44" t="str">
        <f>SUBSTITUTE("["&amp;_xlfn.CONCAT(GT56:HB56)&amp;"]",",]","]")</f>
        <v>["cl_BLA","cl_BLU","cl_GRE","cl_RED","cl_YEL","cl_WHI"]</v>
      </c>
      <c r="HE56" s="64"/>
      <c r="HF56" s="65" t="str">
        <f>"{couname:"&amp;CT56&amp;(IF(HK56&lt;&gt;"",",subtype:"&amp;CHAR(34)&amp;HK56&amp;CHAR(34),""))&amp;",year:"&amp;HJ56&amp;",region:"&amp;CU56&amp;",Colors:"&amp;HC56&amp;",Items:"&amp;GS56&amp;",Flag:"&amp;CV56&amp;",HDFlag:"&amp;CHAR(34)&amp;E56&amp;CHAR(34)&amp;",type:"&amp;GP56&amp;", describe: "&amp;HH56&amp;", isnew:"&amp;CHAR(34)&amp;F56&amp;CHAR(34)&amp;", links: "&amp;HL56&amp;"},"</f>
        <v>{couname:"[CHL] Biobío Region",year:"???",region:"rgn_South America",Colors:["cl_BLA","cl_BLU","cl_GRE","cl_RED","cl_YEL","cl_WHI"],Items:["5+Colo","words2","lets12","startB","allhor","NoBand","Diagon","Crosse","Horizo","Circle","Animal","Bird","Plants","Texted","Center","Builds","Crowns","myrWHI","NoStar"],Flag:"https://www.crwflags.com/fotw/images/c/cl-08t.gif",HDFlag:"https://www.crwflags.com/fotw/images/c/cl-08t.gif",type:"Region", describe: "\nIt is white with coat of arms.\n", isnew:".", links: "https://www.crwflags.com/fotw/flags/cl-08.html"},</v>
      </c>
      <c r="HG56" s="66" t="str">
        <f>"{couname:"&amp;CT56&amp;(IF(HK56&lt;&gt;"",",subtype:"&amp;CHAR(34)&amp;HK56&amp;CHAR(34),""))&amp;",year:"&amp;HJ56&amp;",region:"&amp;CU56&amp;",Colors:"&amp;HC56&amp;",Items:"&amp;GS56&amp;",Flag:"&amp;CV56&amp;",HDFlag:"&amp;CHAR(34)&amp;E56&amp;CHAR(34)&amp;",type:"&amp;GP56&amp;", describe: "&amp;HI56&amp;", links: "&amp;HL56&amp;"},"</f>
        <v>{couname:"[CHL] Biobío Region",year:"???",region:"rgn_South America",Colors:["cl_BLA","cl_BLU","cl_GRE","cl_RED","cl_YEL","cl_WHI"],Items:["5+Colo","words2","lets12","startB","allhor","NoBand","Diagon","Crosse","Horizo","Circle","Animal","Bird","Plants","Texted","Center","Builds","Crowns","myrWHI","NoStar"],Flag:"https://www.crwflags.com/fotw/images/c/cl-08t.gif",HDFlag:"https://www.crwflags.com/fotw/images/c/cl-08t.gif",type:"Region", describe: "\nIt is white with coat of arms.\n", links: "https://www.crwflags.com/fotw/flags/cl-08.html"},</v>
      </c>
      <c r="HH56" s="44" t="str">
        <f>IF(P56&lt;&gt;"",CHAR(34)&amp;"\n"&amp;P56&amp;CHAR(34),CHAR(34)&amp;CHAR(34))</f>
        <v>"\nIt is white with coat of arms.\n"</v>
      </c>
      <c r="HI56" s="44" t="str">
        <f>IF(J56=0,CHAR(34)&amp;CHAR(34),HH56)</f>
        <v>"\nIt is white with coat of arms.\n"</v>
      </c>
      <c r="HJ56" s="44" t="str">
        <f>CHAR(34)&amp;O56&amp;CHAR(34)</f>
        <v>"???"</v>
      </c>
      <c r="HL56" s="44" t="str">
        <f>CHAR(34)&amp;I56&amp;CHAR(34)</f>
        <v>"https://www.crwflags.com/fotw/flags/cl-08.html"</v>
      </c>
      <c r="HM56" s="65" t="str">
        <f>"{"&amp;CHAR(34)&amp;"couname"&amp;CHAR(34)&amp;":"&amp;CT56&amp;(IF(H56&lt;&gt;"",","&amp;CHAR(34)&amp;"subtype"&amp;CHAR(34)&amp;":"&amp;CHAR(34)&amp;H56&amp;CHAR(34),""))&amp;","&amp;CHAR(34)&amp;"year"&amp;CHAR(34)&amp;":"&amp;HJ56&amp;","&amp;CHAR(34)&amp;"region"&amp;CHAR(34)&amp;":"&amp;CU56&amp;","&amp;CHAR(34)&amp;"Colors"&amp;CHAR(34)&amp;":"&amp;HC56&amp;","&amp;CHAR(34)&amp;"Items"&amp;CHAR(34)&amp;":"&amp;GS56&amp;","&amp;CHAR(34)&amp;"Flag"&amp;CHAR(34)&amp;":"&amp;CV56&amp;","&amp;CHAR(34)&amp;"HDFlag"&amp;CHAR(34)&amp;":"&amp;CHAR(34)&amp;E56&amp;CHAR(34)&amp;","&amp;CHAR(34)&amp;"type"&amp;CHAR(34)&amp;":"&amp;GP56&amp;", "&amp;CHAR(34)&amp;"describe"&amp;CHAR(34)&amp;": "&amp;HH56&amp;", "&amp;CHAR(34)&amp;"isnew"&amp;CHAR(34)&amp;": "&amp;CHAR(34)&amp;F56&amp;CHAR(34)&amp;", "&amp;CHAR(34)&amp;"links"&amp;CHAR(34)&amp;": "&amp;HL56&amp;"},"</f>
        <v>{"couname":"[CHL] Biobío Region","year":"???","region":"rgn_South America","Colors":["cl_BLA","cl_BLU","cl_GRE","cl_RED","cl_YEL","cl_WHI"],"Items":["5+Colo","words2","lets12","startB","allhor","NoBand","Diagon","Crosse","Horizo","Circle","Animal","Bird","Plants","Texted","Center","Builds","Crowns","myrWHI","NoStar"],"Flag":"https://www.crwflags.com/fotw/images/c/cl-08t.gif","HDFlag":"https://www.crwflags.com/fotw/images/c/cl-08t.gif","type":"Region", "describe": "\nIt is white with coat of arms.\n", "isnew": ".", "links": "https://www.crwflags.com/fotw/flags/cl-08.html"},</v>
      </c>
      <c r="HN56" s="67" t="str">
        <f>"{"&amp;CHAR(34)&amp;"couname"&amp;CHAR(34)&amp;":"&amp;CT56&amp;(IF(H56&lt;&gt;"",","&amp;CHAR(34)&amp;"subtype"&amp;CHAR(34)&amp;":"&amp;CHAR(34)&amp;H56&amp;CHAR(34),""))&amp;","&amp;CHAR(34)&amp;"year"&amp;CHAR(34)&amp;":"&amp;HJ56&amp;","&amp;CHAR(34)&amp;"region"&amp;CHAR(34)&amp;":"&amp;CU56&amp;","&amp;CHAR(34)&amp;"Colors"&amp;CHAR(34)&amp;":"&amp;HC56&amp;","&amp;CHAR(34)&amp;"Items"&amp;CHAR(34)&amp;":"&amp;GS56&amp;","&amp;CHAR(34)&amp;"Flag"&amp;CHAR(34)&amp;":"&amp;CV56&amp;","&amp;CHAR(34)&amp;"HDFlag"&amp;CHAR(34)&amp;":"&amp;CHAR(34)&amp;E56&amp;CHAR(34)&amp;","&amp;CHAR(34)&amp;"type"&amp;CHAR(34)&amp;":"&amp;GP56&amp;", "&amp;CHAR(34)&amp;"describe"&amp;CHAR(34)&amp;": "&amp;HI56&amp;", "&amp;CHAR(34)&amp;"isnew"&amp;CHAR(34)&amp;": "&amp;CHAR(34)&amp;F56&amp;CHAR(34)&amp;", "&amp;CHAR(34)&amp;"links"&amp;CHAR(34)&amp;": "&amp;HL56&amp;"},"</f>
        <v>{"couname":"[CHL] Biobío Region","year":"???","region":"rgn_South America","Colors":["cl_BLA","cl_BLU","cl_GRE","cl_RED","cl_YEL","cl_WHI"],"Items":["5+Colo","words2","lets12","startB","allhor","NoBand","Diagon","Crosse","Horizo","Circle","Animal","Bird","Plants","Texted","Center","Builds","Crowns","myrWHI","NoStar"],"Flag":"https://www.crwflags.com/fotw/images/c/cl-08t.gif","HDFlag":"https://www.crwflags.com/fotw/images/c/cl-08t.gif","type":"Region", "describe": "\nIt is white with coat of arms.\n", "isnew": ".", "links": "https://www.crwflags.com/fotw/flags/cl-08.html"},</v>
      </c>
      <c r="HO56" s="71">
        <v>45618</v>
      </c>
      <c r="HP56" s="44" t="str" cm="1">
        <f t="array" ref="HP56">IF(_xlfn.TEXTJOIN(", ", TRUE, IF(ISNUMBER(SEARCH("BLA", BL56:BT56)), COLUMN(BL56:BT56) - COLUMN(BL56) + 1, ""))&lt;&gt;"","BLA","")</f>
        <v>BLA</v>
      </c>
      <c r="HQ56" s="44" t="str" cm="1">
        <f t="array" ref="HQ56">IF(_xlfn.TEXTJOIN(", ", TRUE, IF(ISNUMBER(SEARCH("BLU", BL56:BT56)), COLUMN(BL56:BT56) - COLUMN(BL56) + 1, ""))&lt;&gt;"","BLU","")</f>
        <v>BLU</v>
      </c>
      <c r="HR56" s="44" t="str" cm="1">
        <f t="array" ref="HR56">IF(_xlfn.TEXTJOIN(", ", TRUE, IF(ISNUMBER(SEARCH("GRE", BL56:BT56)), COLUMN(BL56:BT56) - COLUMN(BL56) + 1, ""))&lt;&gt;"","GRE","")</f>
        <v>GRE</v>
      </c>
      <c r="HS56" s="44" t="str" cm="1">
        <f t="array" ref="HS56">IF(_xlfn.TEXTJOIN(", ", TRUE, IF(ISNUMBER(SEARCH("RED", BL56:BT56)), COLUMN(BL56:BT56) - COLUMN(BL56) + 1, ""))&lt;&gt;"","RED","")</f>
        <v>RED</v>
      </c>
      <c r="HT56" s="44" t="str" cm="1">
        <f t="array" ref="HT56">IF(_xlfn.TEXTJOIN(", ", TRUE, IF(ISNUMBER(SEARCH("YEL", BL56:BT56)), COLUMN(BL56:BT56) - COLUMN(BL56) + 1, ""))&lt;&gt;"","YEL","")</f>
        <v>YEL</v>
      </c>
      <c r="HU56" s="44" t="str" cm="1">
        <f t="array" ref="HU56">IF(_xlfn.TEXTJOIN(", ", TRUE, IF(ISNUMBER(SEARCH("ORA", BL56:BT56)), COLUMN(BL56:BT56) - COLUMN(BL56) + 1, ""))&lt;&gt;"","ORA","")</f>
        <v/>
      </c>
      <c r="HV56" s="44" t="str" cm="1">
        <f t="array" ref="HV56">IF(_xlfn.TEXTJOIN(", ", TRUE, IF(ISNUMBER(SEARCH("BRO", BL56:BT56)), COLUMN(BL56:BT56) - COLUMN(BL56) + 1, ""))&lt;&gt;"","BRO","")</f>
        <v/>
      </c>
      <c r="HW56" s="44" t="str" cm="1">
        <f t="array" ref="HW56">IF(_xlfn.TEXTJOIN(", ", TRUE, IF(ISNUMBER(SEARCH("PUR", BL56:BT56)), COLUMN(BL56:BT56) - COLUMN(BL56) + 1, ""))&lt;&gt;"","PUR","")</f>
        <v/>
      </c>
      <c r="HX56" s="44" t="str" cm="1">
        <f t="array" ref="HX56">IF(_xlfn.TEXTJOIN(", ", TRUE, IF(ISNUMBER(SEARCH("WHI", BL56:BT56)), COLUMN(BL56:BT56) - COLUMN(BL56) + 1, ""))&lt;&gt;"","WHI","")</f>
        <v>WHI</v>
      </c>
      <c r="HY56" s="72"/>
      <c r="HZ56" s="72"/>
      <c r="IA56" s="5"/>
      <c r="IB56" s="5"/>
      <c r="IC56" s="68"/>
      <c r="ID56" s="68"/>
      <c r="IE56" s="68"/>
      <c r="IF56" s="68"/>
      <c r="IG56" s="68"/>
      <c r="IH56" s="68"/>
      <c r="II56" s="68"/>
      <c r="IJ56" s="68"/>
      <c r="IK56" s="68"/>
      <c r="IM56" s="42">
        <f>COUNTIF(IC56:IK56,"&gt;0")-CG56</f>
        <v>-6</v>
      </c>
      <c r="IN56" s="69" t="str">
        <f>"http://mkweb.bcgsc.ca/color-summarizer/?url="&amp;D56&amp;"&amp;precision=low&amp;num_clusters="&amp;CG56&amp;"&amp;text=1"</f>
        <v>http://mkweb.bcgsc.ca/color-summarizer/?url=https://www.crwflags.com/fotw/images/c/cl-08t.gif&amp;precision=low&amp;num_clusters=6&amp;text=1</v>
      </c>
      <c r="IO56" s="44" t="str">
        <f>IF(HP56&lt;&gt;"",CHAR(34)&amp;"black"&amp;CHAR(34),"")</f>
        <v>"black"</v>
      </c>
      <c r="IP56" s="44" t="str">
        <f>IF(HQ56&lt;&gt;"",CHAR(34)&amp;"blue"&amp;CHAR(34),"")</f>
        <v>"blue"</v>
      </c>
      <c r="IQ56" s="44" t="str">
        <f>IF(HR56&lt;&gt;"",CHAR(34)&amp;"green"&amp;CHAR(34),"")</f>
        <v>"green"</v>
      </c>
      <c r="IR56" s="44" t="str">
        <f>IF(HS56&lt;&gt;"",CHAR(34)&amp;"red"&amp;CHAR(34),"")</f>
        <v>"red"</v>
      </c>
      <c r="IS56" s="44" t="str">
        <f>IF(HT56&lt;&gt;"",CHAR(34)&amp;"yellow"&amp;CHAR(34),"")</f>
        <v>"yellow"</v>
      </c>
      <c r="IT56" s="44" t="str">
        <f>IF(HU56&lt;&gt;"",CHAR(34)&amp;"orange"&amp;CHAR(34),"")</f>
        <v/>
      </c>
      <c r="IU56" s="44" t="str">
        <f>IF(HV56&lt;&gt;"",CHAR(34)&amp;"brown"&amp;CHAR(34),"")</f>
        <v/>
      </c>
      <c r="IV56" s="44" t="str">
        <f>IF(HW56&lt;&gt;"",CHAR(34)&amp;"purple"&amp;CHAR(34),"")</f>
        <v/>
      </c>
      <c r="IW56" s="44" t="str">
        <f>IF(HX56&lt;&gt;"",CHAR(34)&amp;"white"&amp;CHAR(34),"")</f>
        <v>"white"</v>
      </c>
      <c r="IX56" s="44" t="str">
        <f>"{"&amp;CHAR(34)&amp;"url"&amp;CHAR(34)&amp;":"&amp;CHAR(34)&amp;IN56&amp;CHAR(34)&amp;","&amp;CHAR(34)&amp;"name"&amp;CHAR(34)&amp;":"&amp;CHAR(34)&amp;A56&amp;CHAR(34)&amp;"},"</f>
        <v>{"url":"http://mkweb.bcgsc.ca/color-summarizer/?url=https://www.crwflags.com/fotw/images/c/cl-08t.gif&amp;precision=low&amp;num_clusters=6&amp;text=1","name":"[CHL] Biobío Region"},</v>
      </c>
      <c r="IY56" s="44">
        <v>962</v>
      </c>
    </row>
    <row r="57" spans="1:259" s="44" customFormat="1" ht="38.4" customHeight="1" thickBot="1" x14ac:dyDescent="0.35">
      <c r="A57" s="38" t="s">
        <v>557</v>
      </c>
      <c r="B57" s="83"/>
      <c r="C57" s="39">
        <v>3</v>
      </c>
      <c r="D57" s="70" t="s">
        <v>558</v>
      </c>
      <c r="E57" s="40" t="s">
        <v>558</v>
      </c>
      <c r="F57" s="41" t="s">
        <v>163</v>
      </c>
      <c r="G57" s="42">
        <f>COUNTIF($A$1:$A$8405,A57)</f>
        <v>1</v>
      </c>
      <c r="H57" s="43"/>
      <c r="I57" s="59" t="s">
        <v>559</v>
      </c>
      <c r="J57" s="44" t="str">
        <f>""</f>
        <v/>
      </c>
      <c r="K57" s="45"/>
      <c r="L57" s="46"/>
      <c r="M57" s="46"/>
      <c r="N57" s="47"/>
      <c r="O57" s="74">
        <v>1812</v>
      </c>
      <c r="P57" s="48" t="s">
        <v>560</v>
      </c>
      <c r="Q57" s="73">
        <v>2</v>
      </c>
      <c r="R57" s="49" t="s">
        <v>177</v>
      </c>
      <c r="S57" s="50">
        <v>3</v>
      </c>
      <c r="T57" s="51" t="s">
        <v>164</v>
      </c>
      <c r="U57" s="52" t="s">
        <v>164</v>
      </c>
      <c r="V57" s="52" t="s">
        <v>165</v>
      </c>
      <c r="W57" s="52" t="s">
        <v>164</v>
      </c>
      <c r="X57" s="52" t="s">
        <v>164</v>
      </c>
      <c r="Y57" s="52" t="s">
        <v>164</v>
      </c>
      <c r="Z57" s="52" t="s">
        <v>164</v>
      </c>
      <c r="AA57" s="52" t="s">
        <v>164</v>
      </c>
      <c r="AB57" s="52" t="s">
        <v>164</v>
      </c>
      <c r="AC57" s="52" t="s">
        <v>164</v>
      </c>
      <c r="AD57" s="52" t="s">
        <v>164</v>
      </c>
      <c r="AE57" s="52" t="s">
        <v>164</v>
      </c>
      <c r="AF57" s="53" t="s">
        <v>164</v>
      </c>
      <c r="AG57" s="53" t="s">
        <v>165</v>
      </c>
      <c r="AH57" s="53" t="s">
        <v>164</v>
      </c>
      <c r="AI57" s="53" t="s">
        <v>164</v>
      </c>
      <c r="AJ57" s="53" t="s">
        <v>164</v>
      </c>
      <c r="AK57" s="53" t="s">
        <v>165</v>
      </c>
      <c r="AL57" s="53" t="s">
        <v>164</v>
      </c>
      <c r="AM57" s="53" t="s">
        <v>164</v>
      </c>
      <c r="AN57" s="53" t="s">
        <v>164</v>
      </c>
      <c r="AO57" s="53" t="s">
        <v>164</v>
      </c>
      <c r="AP57" s="53" t="s">
        <v>164</v>
      </c>
      <c r="AQ57" s="53" t="s">
        <v>164</v>
      </c>
      <c r="AR57" s="53" t="s">
        <v>164</v>
      </c>
      <c r="AS57" s="53" t="s">
        <v>164</v>
      </c>
      <c r="AT57" s="54">
        <v>0</v>
      </c>
      <c r="AU57" s="53" t="s">
        <v>275</v>
      </c>
      <c r="AV57" s="53" t="str">
        <f>IF(LEFT(A57,1)="[",LEFT(A57,5)&amp;AU57&amp;A57,"")</f>
        <v>[CHL]Historical[CHL] Chile (1812-1814)</v>
      </c>
      <c r="AW57" s="53" t="str">
        <f>C57&amp;A57</f>
        <v>3[CHL] Chile (1812-1814)</v>
      </c>
      <c r="AX57" s="55"/>
      <c r="AY57" s="55"/>
      <c r="AZ57" s="56" t="s">
        <v>234</v>
      </c>
      <c r="BA57" s="56" t="s">
        <v>234</v>
      </c>
      <c r="BB57" s="56"/>
      <c r="BC57" s="57"/>
      <c r="BD57" s="58" t="s">
        <v>167</v>
      </c>
      <c r="BE57" s="59"/>
      <c r="BF57" s="58" t="s">
        <v>152</v>
      </c>
      <c r="BG57" s="58" t="s">
        <v>159</v>
      </c>
      <c r="BH57" s="58" t="s">
        <v>155</v>
      </c>
      <c r="BI57" s="58"/>
      <c r="BJ57" s="58"/>
      <c r="BK57" s="59"/>
      <c r="BL57" s="58" t="s">
        <v>234</v>
      </c>
      <c r="BM57" s="58" t="s">
        <v>152</v>
      </c>
      <c r="BN57" s="58" t="s">
        <v>234</v>
      </c>
      <c r="BO57" s="58" t="s">
        <v>234</v>
      </c>
      <c r="BP57" s="58" t="s">
        <v>155</v>
      </c>
      <c r="BQ57" s="58" t="s">
        <v>234</v>
      </c>
      <c r="BR57" s="58" t="s">
        <v>234</v>
      </c>
      <c r="BS57" s="58" t="s">
        <v>234</v>
      </c>
      <c r="BT57" s="58" t="s">
        <v>159</v>
      </c>
      <c r="BU57" s="60"/>
      <c r="BV57" s="61"/>
      <c r="BW57" s="61">
        <v>0</v>
      </c>
      <c r="BX57" s="59"/>
      <c r="CB57" s="5"/>
      <c r="CC57" s="5"/>
      <c r="CD57" s="62">
        <v>0</v>
      </c>
      <c r="CE57" s="62">
        <v>0</v>
      </c>
      <c r="CF57" s="62" t="e">
        <f>COUNTIF([1]Sheet7!$B$2:'[1]Sheet7'!$B$100,Main!#REF!)</f>
        <v>#REF!</v>
      </c>
      <c r="CG57" s="75" cm="1">
        <f t="array" ref="CG57">SUMPRODUCT(--(LEN(TRIM(BL57:BT57))&gt;0))</f>
        <v>3</v>
      </c>
      <c r="CH57" s="53" t="str">
        <f>IF(CG57=2,"y","n")</f>
        <v>n</v>
      </c>
      <c r="CI57" s="53" t="str">
        <f>IF(CG57=3,"y","n")</f>
        <v>y</v>
      </c>
      <c r="CJ57" s="53" t="str">
        <f>IF(CG57=4,"y","n")</f>
        <v>n</v>
      </c>
      <c r="CK57" s="53" t="str">
        <f>IF(CG57&gt;4,"y","n")</f>
        <v>n</v>
      </c>
      <c r="CL57" s="53" t="str">
        <f>IF(S57=0,"y","n")</f>
        <v>n</v>
      </c>
      <c r="CM57" s="53" t="str">
        <f>IF(S57=2,"y","n")</f>
        <v>n</v>
      </c>
      <c r="CN57" s="53" t="str">
        <f>IF(S57=3,"y","n")</f>
        <v>y</v>
      </c>
      <c r="CO57" s="53" t="str">
        <f>IF(S57&gt;=4,"y","n")</f>
        <v>n</v>
      </c>
      <c r="CP57" s="53" t="str">
        <f>IF(AT57=0,"y","n")</f>
        <v>y</v>
      </c>
      <c r="CQ57" s="53" t="str">
        <f>IF(AT57=1,"y","n")</f>
        <v>n</v>
      </c>
      <c r="CR57" s="53" t="str">
        <f>IF(AT57=2,"y","n")</f>
        <v>n</v>
      </c>
      <c r="CS57" s="53" t="str">
        <f>IF(AT57&gt;=3,"y","n")</f>
        <v>n</v>
      </c>
      <c r="CT57" s="38" t="str">
        <f>CHAR(34)&amp;A57&amp;CHAR(34)</f>
        <v>"[CHL] Chile (1812-1814)"</v>
      </c>
      <c r="CU57" s="63" t="str">
        <f>CHAR(34)&amp;"rgn_"&amp;R57&amp;CHAR(34)</f>
        <v>"rgn_South America"</v>
      </c>
      <c r="CV57" s="44" t="str">
        <f>CHAR(34)&amp;D57&amp;CHAR(34)</f>
        <v>"https://upload.wikimedia.org/wikipedia/commons/thumb/3/35/Flag_of_Chile_%281812-1814%29.svg/1024px-Flag_of_Chile_%281812-1814%29.svg.png"</v>
      </c>
      <c r="CW57" s="44" t="str">
        <f>IF(CH57="y",CHAR(34)&amp;CH$1&amp;CHAR(34)&amp;",","")</f>
        <v/>
      </c>
      <c r="CX57" s="44" t="str">
        <f>IF(CI57="y",CHAR(34)&amp;CI$1&amp;CHAR(34)&amp;",","")</f>
        <v>"3Color",</v>
      </c>
      <c r="CY57" s="44" t="str">
        <f>IF(CJ57="y",CHAR(34)&amp;CJ$1&amp;CHAR(34)&amp;",","")</f>
        <v/>
      </c>
      <c r="CZ57" s="44" t="str">
        <f>IF(CK57="y",CHAR(34)&amp;CK$1&amp;CHAR(34)&amp;",","")</f>
        <v/>
      </c>
      <c r="DA57" s="44" t="str">
        <f>IF(Q57&gt;1,CHAR(34)&amp;"words2"&amp;CHAR(34)&amp;",","")</f>
        <v>"words2",</v>
      </c>
      <c r="DB57" s="44" t="str">
        <f>IF(Q57&gt;2,CHAR(34)&amp;"words3"&amp;CHAR(34)&amp;",","")</f>
        <v/>
      </c>
      <c r="DD57" s="44" t="str">
        <f>IF(LEN(CHAR(34)&amp;"lets"&amp;LEN(SUBSTITUTE(SUBSTITUTE(IFERROR(TRIM(SUBSTITUTE(A57,MID(A57,FIND("[",A57),FIND("]",A57)-FIND("[",A57)+1),"")),A57)," ",""),"-",""))&amp;CHAR(34)&amp;",")=9,CHAR(34)&amp;"lets"&amp;LEN(SUBSTITUTE(SUBSTITUTE(IFERROR(TRIM(SUBSTITUTE(A57,MID(A57,FIND("[",A57),FIND("]",A57)-FIND("[",A57)+1),"")),A57)," ",""),"-",""))&amp;CHAR(34)&amp;",",CHAR(34)&amp;"lets0"&amp;LEN(SUBSTITUTE(SUBSTITUTE(IFERROR(TRIM(SUBSTITUTE(A57,MID(A57,FIND("[",A57),FIND("]",A57)-FIND("[",A57)+1),"")),A57)," ",""),"-",""))&amp;CHAR(34)&amp;",")</f>
        <v>"lets15",</v>
      </c>
      <c r="DE57" s="44" t="str">
        <f>CHAR(34)&amp;"start"&amp;IFERROR(LEFT(SUBSTITUTE(A57,"["&amp;MID(A57,FIND("[",A57)+1,FIND("]",A57)-FIND("[",A57)-1)&amp;"] ",""),1),LEFT(A57,1))&amp;CHAR(34)&amp;","</f>
        <v>"startC",</v>
      </c>
      <c r="DF57" s="44" t="str">
        <f>IFERROR(IF(SEARCH("tan",A57)&gt;0,CHAR(34)&amp;"withtn"&amp;CHAR(34)&amp;",",""),"")</f>
        <v/>
      </c>
      <c r="DG57" s="44" t="str">
        <f>IFERROR(IF(SEARCH("q",A57)&gt;0,CHAR(34)&amp;"with_q"&amp;CHAR(34)&amp;",",""),"")</f>
        <v/>
      </c>
      <c r="DH57" s="44" t="str">
        <f>IFERROR(IF(SEARCH("v",A57)&gt;0,CHAR(34)&amp;"with_v"&amp;CHAR(34)&amp;",",""),"")</f>
        <v/>
      </c>
      <c r="DI57" s="44" t="str">
        <f>IFERROR(IF(SEARCH("w",A57)&gt;0,CHAR(34)&amp;"with_w"&amp;CHAR(34)&amp;",",""),"")</f>
        <v/>
      </c>
      <c r="DJ57" s="44" t="str">
        <f>IFERROR(IF(SEARCH("y",A57)&gt;0,CHAR(34)&amp;"with_y"&amp;CHAR(34)&amp;",",""),"")</f>
        <v/>
      </c>
      <c r="DK57" s="44" t="str">
        <f>IFERROR(IF(SEARCH("z",A57)&gt;0,CHAR(34)&amp;"with_z"&amp;CHAR(34)&amp;",",""),"")</f>
        <v/>
      </c>
      <c r="DL57" s="44" t="str">
        <f>IF(CG57=2, CHAR(34) &amp; _xlfn.TEXTJOIN("", TRUE, _xlfn._xlws.SORT(HP57:HX57)) &amp; CHAR(34) &amp; ",", "")</f>
        <v/>
      </c>
      <c r="DM57" s="44" t="str" cm="1">
        <f t="array" ref="DM57">IF(CG57=3,CHAR(34) &amp; _xlfn.TEXTJOIN("", TRUE, RIGHT(HP57:HX57, 2)) &amp; CHAR(34) &amp; ",", "")</f>
        <v>"LUELHI",</v>
      </c>
      <c r="DN57" s="44" t="str">
        <f>IF(AND(ISNUMBER(SEARCH("18", O57)), ISERROR(SEARCH("1918", O57)), ISERROR(SEARCH("2018", O57))), CHAR(34) &amp; "year18" &amp; CHAR(34) &amp; ",", "")</f>
        <v>"year18",</v>
      </c>
      <c r="DO57" s="44" t="str">
        <f>IF(AND(ISNUMBER(SEARCH("19", O57)), ISERROR(SEARCH("1819", O57)),  ISERROR(SEARCH("1219", O57)),ISERROR(SEARCH("1119", O57)),ISERROR(SEARCH("1190", O57)),ISERROR(SEARCH("2019", O57))), CHAR(34) &amp; "year19" &amp; CHAR(34) &amp; ",", "")</f>
        <v/>
      </c>
      <c r="DP57" s="5" t="str">
        <f>IF(AND(ISNUMBER(SEARCH("20", O57)), ISERROR(SEARCH("1920", O57))), CHAR(34)&amp;"year00"&amp;CHAR(34)&amp;",", "")</f>
        <v/>
      </c>
      <c r="DQ57" s="5" t="str">
        <f>IF(CC57="y",CHAR(34)&amp;"soviet"&amp;CHAR(34)&amp;",","")</f>
        <v/>
      </c>
      <c r="DR57" s="5" t="str">
        <f>IF(BY57="y",CHAR(34)&amp;"dgband"&amp;CHAR(34)&amp;",","")</f>
        <v/>
      </c>
      <c r="DS57" s="5" t="str">
        <f>IF(W57="y",IF(AND(V57="n",BY57&lt;&gt;"y"),CHAR(34)&amp;"allver"&amp;CHAR(34)&amp;",",""),"")</f>
        <v/>
      </c>
      <c r="DT57" s="5" t="str">
        <f>IF(V57="y",IF(AND(W57="n",BY57&lt;&gt;"y"),CHAR(34)&amp;"allhor"&amp;CHAR(34)&amp;",",""),"")</f>
        <v>"allhor",</v>
      </c>
      <c r="DU57" s="5" t="str">
        <f>IF(BY57="y",IF(AND(W57="n",V57="n"),CHAR(34)&amp;"alldia"&amp;CHAR(34)&amp;",",""),"")</f>
        <v/>
      </c>
      <c r="DW57" s="44" t="str">
        <f>IF(CL57="y",CHAR(34)&amp;CL$1&amp;CHAR(34)&amp;",","")</f>
        <v/>
      </c>
      <c r="DX57" s="44" t="str">
        <f>IF(CM57="y",CHAR(34)&amp;CM$1&amp;CHAR(34)&amp;",","")</f>
        <v/>
      </c>
      <c r="DY57" s="44" t="str">
        <f>IF(CN57="y",CHAR(34)&amp;CN$1&amp;CHAR(34)&amp;",","")</f>
        <v>"3Bands",</v>
      </c>
      <c r="DZ57" s="44" t="str">
        <f>IF(CO57="y",CHAR(34)&amp;CO$1&amp;CHAR(34)&amp;",","")</f>
        <v/>
      </c>
      <c r="EA57" s="44" t="str">
        <f>IF(T57="y",CHAR(34)&amp;T$1&amp;CHAR(34)&amp;",","")</f>
        <v/>
      </c>
      <c r="EB57" s="44" t="str">
        <f>IF(U57="y",CHAR(34)&amp;U$1&amp;CHAR(34)&amp;",","")</f>
        <v/>
      </c>
      <c r="EC57" s="44" t="str">
        <f>IF(V57="y",CHAR(34)&amp;V$1&amp;CHAR(34)&amp;",","")</f>
        <v>"Horizo",</v>
      </c>
      <c r="ED57" s="44" t="str">
        <f>IF(W57="y",CHAR(34)&amp;W$1&amp;CHAR(34)&amp;",","")</f>
        <v/>
      </c>
      <c r="EE57" s="44" t="str">
        <f>IF(X57="y",CHAR(34)&amp;X$1&amp;CHAR(34)&amp;",","")</f>
        <v/>
      </c>
      <c r="EF57" s="44" t="str">
        <f>IF(AND(Y57&lt;&gt;"n",Y57&lt;&gt;""),CHAR(34)&amp;Y$1&amp;CHAR(34)&amp;",","")</f>
        <v/>
      </c>
      <c r="EG57" s="44" t="str">
        <f>IF(Z57="y",CHAR(34)&amp;Z$1&amp;CHAR(34)&amp;",","")</f>
        <v/>
      </c>
      <c r="EH57" s="44" t="str">
        <f>IF(AA57="y",CHAR(34)&amp;AA$1&amp;CHAR(34)&amp;",","")</f>
        <v/>
      </c>
      <c r="EI57" s="44" t="str">
        <f>IF(AB57="y",CHAR(34)&amp;AB$1&amp;CHAR(34)&amp;",","")</f>
        <v/>
      </c>
      <c r="EJ57" s="44" t="str">
        <f>IF(AC57="y",CHAR(34)&amp;AC$1&amp;CHAR(34)&amp;",","")</f>
        <v/>
      </c>
      <c r="EK57" s="44" t="str">
        <f>IF(AD57="y",CHAR(34)&amp;AD$1&amp;CHAR(34)&amp;",","")</f>
        <v/>
      </c>
      <c r="EL57" s="44" t="str">
        <f>IF(AE57="y",CHAR(34)&amp;AE$1&amp;CHAR(34)&amp;",","")</f>
        <v/>
      </c>
      <c r="EM57" s="44" t="str">
        <f>IF(AF57="y",CHAR(34)&amp;AF$1&amp;CHAR(34)&amp;",","")</f>
        <v/>
      </c>
      <c r="EN57" s="44" t="str">
        <f>IF(AG57="y",CHAR(34)&amp;AG$1&amp;CHAR(34)&amp;",","")</f>
        <v>"Unequa",</v>
      </c>
      <c r="EO57" s="44" t="str">
        <f>IF(AH57="y",CHAR(34)&amp;AH$1&amp;CHAR(34)&amp;",","")</f>
        <v/>
      </c>
      <c r="EP57" s="44" t="str">
        <f>IF(AI57="y",CHAR(34)&amp;AI$1&amp;CHAR(34)&amp;",","")</f>
        <v/>
      </c>
      <c r="EQ57" s="44" t="str">
        <f>IF(AJ57="y",CHAR(34)&amp;AJ$1&amp;CHAR(34)&amp;",","")</f>
        <v/>
      </c>
      <c r="ER57" s="44" t="str">
        <f>IF(AK57="y",CHAR(34)&amp;AK$1&amp;CHAR(34)&amp;",","")</f>
        <v>"OnlyBa",</v>
      </c>
      <c r="ES57" s="44" t="str">
        <f>IF(AL57="y",CHAR(34)&amp;AL$1&amp;CHAR(34)&amp;",","")</f>
        <v/>
      </c>
      <c r="ET57" s="44" t="str">
        <f>IF(AM57="y",CHAR(34)&amp;AM$1&amp;CHAR(34)&amp;",","")</f>
        <v/>
      </c>
      <c r="EU57" s="44" t="str">
        <f>IF(AN57="y",CHAR(34)&amp;AN$1&amp;CHAR(34)&amp;",","")</f>
        <v/>
      </c>
      <c r="EV57" s="44" t="str">
        <f>IF(AO57="y",CHAR(34)&amp;AO$1&amp;CHAR(34)&amp;",","")</f>
        <v/>
      </c>
      <c r="EW57" s="44" t="str">
        <f>IF(AP57="y",CHAR(34)&amp;AP$1&amp;CHAR(34)&amp;",","")</f>
        <v/>
      </c>
      <c r="EX57" s="44" t="str">
        <f>IF(AQ57="y",CHAR(34)&amp;AQ$1&amp;CHAR(34)&amp;",","")</f>
        <v/>
      </c>
      <c r="EY57" s="44" t="str">
        <f>IF(AR57="y",CHAR(34)&amp;AR$1&amp;CHAR(34)&amp;",","")</f>
        <v/>
      </c>
      <c r="EZ57" s="44" t="str">
        <f>IF(AS57="y",CHAR(34)&amp;AS$1&amp;CHAR(34)&amp;",","")</f>
        <v/>
      </c>
      <c r="FA57" s="44" t="str">
        <f>IF(AT57&gt;0,CHAR(34)&amp;"sta"&amp;AZ57&amp;CHAR(34)&amp;",","")</f>
        <v/>
      </c>
      <c r="FB57" s="44" t="str">
        <f>IF(AND(AT57&gt;0,BA57&lt;&gt;""),CHAR(34)&amp;"sta"&amp;BA57&amp;CHAR(34)&amp;",","")</f>
        <v/>
      </c>
      <c r="FD57" s="44" t="str">
        <f>IF(BV57="n",CHAR(34)&amp;"tcWHYE"&amp;CHAR(34)&amp;",",IF(BV57="y",CHAR(34)&amp;FD$1&amp;CHAR(34)&amp;",",""))</f>
        <v/>
      </c>
      <c r="FE57" s="44" t="str">
        <f>IF(COUNTIF(BL57:BT57,"BLU")=0,CHAR(34)&amp;"NO_BLU"&amp;CHAR(34)&amp;",", "")</f>
        <v/>
      </c>
      <c r="FF57" s="44" t="str">
        <f>IF(COUNTIF(BL57:BT57,"WHI")=0,CHAR(34)&amp;"NO_WHI"&amp;CHAR(34)&amp;",", "")</f>
        <v/>
      </c>
      <c r="FG57" s="44" t="str">
        <f>IF(COUNTIF(BL57:BT57,"RED")=0,CHAR(34)&amp;"NO_RED"&amp;CHAR(34)&amp;",", "")</f>
        <v>"NO_RED",</v>
      </c>
      <c r="FH57" s="44" t="str">
        <f>IF(COUNTIF(BL57:BS57,"GRE")=0,CHAR(34)&amp;"NO_GRE"&amp;CHAR(34)&amp;",", "")</f>
        <v>"NO_GRE",</v>
      </c>
      <c r="FI57" s="44" t="str">
        <f>IF(COUNTIF(BL57:BT57,"YEL")=0,CHAR(34)&amp;"NO_YEL"&amp;CHAR(34)&amp;",", "")</f>
        <v/>
      </c>
      <c r="FJ57" s="44" t="str">
        <f>IF(COUNTIF(BL57:BT57,"BLA")=0,CHAR(34)&amp;"NO_BLA"&amp;CHAR(34)&amp;",", "")</f>
        <v>"NO_BLA",</v>
      </c>
      <c r="FK57" s="44" t="str">
        <f>IF(AND(FH57&lt;&gt;"",FF57&lt;&gt;""),CHAR(34)&amp;"WHGRNO"&amp;CHAR(34)&amp;",","")</f>
        <v/>
      </c>
      <c r="FL57" s="44" t="str">
        <f>IF(AND(FI57&lt;&gt;"",FF57&lt;&gt;""),CHAR(34)&amp;"WHYENO"&amp;CHAR(34)&amp;",","")</f>
        <v/>
      </c>
      <c r="FM57" s="44" t="str">
        <f>IF(AND(FJ57&lt;&gt;"",FF57&lt;&gt;""),CHAR(34)&amp;"BAWHNO"&amp;CHAR(34)&amp;",","")</f>
        <v/>
      </c>
      <c r="FN57" s="44" t="str">
        <f>IF(AND(FE57&lt;&gt;"",FF57&lt;&gt;""),CHAR(34)&amp;"BLWHNO"&amp;CHAR(34)&amp;",","")</f>
        <v/>
      </c>
      <c r="FO57" s="44" t="str">
        <f>IF(AND(FE57&lt;&gt;"",FG57&lt;&gt;""),CHAR(34)&amp;"BLRENO"&amp;CHAR(34)&amp;",","")</f>
        <v/>
      </c>
      <c r="FP57" s="44" t="str">
        <f>IF(AND(FF57&lt;&gt;"",FF57&lt;&gt;""),CHAR(34)&amp;"WHRENO"&amp;CHAR(34)&amp;",","")</f>
        <v/>
      </c>
      <c r="FQ57" s="44" t="str">
        <f>IF(LEN(BF57)=3,CHAR(34)&amp;"001"&amp;BF57&amp;CHAR(34)&amp;",","")</f>
        <v>"001BLU",</v>
      </c>
      <c r="FR57" s="44" t="str">
        <f>IF(LEN(BG57)=3,CHAR(34)&amp;"002"&amp;BG57&amp;CHAR(34)&amp;",","")</f>
        <v>"002WHI",</v>
      </c>
      <c r="FS57" s="44" t="str">
        <f>IF(LEN(BH57)=3,CHAR(34)&amp;"003"&amp;BH57&amp;CHAR(34)&amp;",","")</f>
        <v>"003YEL",</v>
      </c>
      <c r="FT57" s="44" t="str">
        <f>CHAR(34)&amp;"myr"&amp;BD57&amp;CHAR(34)&amp;","</f>
        <v>"myrEQ",</v>
      </c>
      <c r="FU57" s="44" t="str">
        <f>IF(AY57="y",CHAR(34)&amp;"island"&amp;CHAR(34)&amp;",","")</f>
        <v/>
      </c>
      <c r="FV57" s="44" t="str">
        <f>IF(BZ57="y",CHAR(34)&amp;"landlo"&amp;CHAR(34)&amp;",","")</f>
        <v/>
      </c>
      <c r="FW57" s="44" t="str">
        <f>IF(CA57="y",CHAR(34)&amp;"eunion"&amp;CHAR(34)&amp;",","")</f>
        <v/>
      </c>
      <c r="FY57" s="44" t="str">
        <f>IFERROR(IF(SEARCH("Arabic",CB57)&gt;0,CHAR(34)&amp;"arabic"&amp;CHAR(34)&amp;",",""),"")</f>
        <v/>
      </c>
      <c r="FZ57" s="44" t="str">
        <f>IFERROR(IF(SEARCH("English",CB57)&gt;0,CHAR(34)&amp;"englis"&amp;CHAR(34)&amp;",",""),"")</f>
        <v/>
      </c>
      <c r="GA57" s="44" t="str">
        <f>IFERROR(IF(SEARCH("French",CB57)&gt;0,CHAR(34)&amp;"french"&amp;CHAR(34)&amp;",",""),"")</f>
        <v/>
      </c>
      <c r="GB57" s="44" t="str">
        <f>IFERROR(IF(SEARCH("Spanish",CB57)&gt;0,CHAR(34)&amp;"spanis"&amp;CHAR(34)&amp;",",""),"")</f>
        <v/>
      </c>
      <c r="GE57" s="44" t="str">
        <f>IFERROR(IF(SEARCH("Dutch",CB57)&gt;0,CHAR(34)&amp;"dutchs"&amp;CHAR(34)&amp;",",""),"")</f>
        <v/>
      </c>
      <c r="GF57" s="44" t="str">
        <f>IFERROR(IF(SEARCH("Historical",AU57)&gt;0,CHAR(34)&amp;"histor"&amp;CHAR(34)&amp;",",""),"")</f>
        <v>"histor",</v>
      </c>
      <c r="GG57" s="44" t="str">
        <f>IF(BU57="y",CHAR(34)&amp;"unjack"&amp;CHAR(34)&amp;",","")</f>
        <v/>
      </c>
      <c r="GH57" s="44" t="str">
        <f>IF(CD57=1,CHAR(34)&amp;"southc"&amp;CHAR(34)&amp;",","")</f>
        <v/>
      </c>
      <c r="GI57" s="44" t="str">
        <f>IF(CE57=1,CHAR(34)&amp;"hasmap"&amp;CHAR(34)&amp;",","")</f>
        <v/>
      </c>
      <c r="GJ57" s="44" t="str">
        <f>IF(CP57="y",CHAR(34)&amp;CP$1&amp;CHAR(34)&amp;",","")</f>
        <v>"NoStar",</v>
      </c>
      <c r="GK57" s="44" t="str">
        <f>IF(GJ57="",CHAR(34)&amp;"HasSta"&amp;CHAR(34)&amp;",","")</f>
        <v/>
      </c>
      <c r="GL57" s="44" t="str">
        <f>IF(CQ57="y",CHAR(34)&amp;CQ$1&amp;CHAR(34)&amp;",","")</f>
        <v/>
      </c>
      <c r="GM57" s="44" t="str">
        <f>IF(CR57="y",CHAR(34)&amp;CR$1&amp;CHAR(34)&amp;",","")</f>
        <v/>
      </c>
      <c r="GN57" s="44" t="str">
        <f>IF(CS57="y",CHAR(34)&amp;CS$1&amp;CHAR(34)&amp;",","")</f>
        <v/>
      </c>
      <c r="GP57" s="44" t="str">
        <f>CHAR(34)&amp;AU57&amp;CHAR(34)</f>
        <v>"Historical"</v>
      </c>
      <c r="GS57" s="44" t="str">
        <f>SUBSTITUTE("["&amp;_xlfn.CONCAT(CW57:GN57)&amp;"]",",]","]")</f>
        <v>["3Color","words2","lets15","startC","LUELHI","year18","allhor","3Bands","Horizo","Unequa","OnlyBa","NO_RED","NO_GRE","NO_BLA","001BLU","002WHI","003YEL","myrEQ","histor","NoStar"]</v>
      </c>
      <c r="GT57" s="44" t="str">
        <f>IF(BL57&lt;&gt;"",CHAR(34)&amp;"cl_"&amp;BL57&amp;CHAR(34)&amp;",","")</f>
        <v/>
      </c>
      <c r="GU57" s="44" t="str">
        <f>IF(BM57&lt;&gt;"",CHAR(34)&amp;"cl_"&amp;BM57&amp;CHAR(34)&amp;",","")</f>
        <v>"cl_BLU",</v>
      </c>
      <c r="GV57" s="44" t="str">
        <f>IF(BN57&lt;&gt;"",CHAR(34)&amp;"cl_"&amp;BN57&amp;CHAR(34)&amp;",","")</f>
        <v/>
      </c>
      <c r="GW57" s="44" t="str">
        <f>IF(BO57&lt;&gt;"",CHAR(34)&amp;"cl_"&amp;BO57&amp;CHAR(34)&amp;",","")</f>
        <v/>
      </c>
      <c r="GX57" s="44" t="str">
        <f>IF(BP57&lt;&gt;"",CHAR(34)&amp;"cl_"&amp;BP57&amp;CHAR(34)&amp;",","")</f>
        <v>"cl_YEL",</v>
      </c>
      <c r="GY57" s="44" t="str">
        <f>IF(BQ57&lt;&gt;"",CHAR(34)&amp;"cl_"&amp;BQ57&amp;CHAR(34)&amp;",","")</f>
        <v/>
      </c>
      <c r="GZ57" s="44" t="str">
        <f>IF(BR57&lt;&gt;"",CHAR(34)&amp;"cl_"&amp;BR57&amp;CHAR(34)&amp;",","")</f>
        <v/>
      </c>
      <c r="HA57" s="44" t="str">
        <f>IF(BS57&lt;&gt;"",CHAR(34)&amp;"cl_"&amp;BS57&amp;CHAR(34)&amp;",","")</f>
        <v/>
      </c>
      <c r="HB57" s="44" t="str">
        <f>IF(BT57&lt;&gt;"",CHAR(34)&amp;"cl_"&amp;BT57&amp;CHAR(34)&amp;",","")</f>
        <v>"cl_WHI",</v>
      </c>
      <c r="HC57" s="44" t="str">
        <f>SUBSTITUTE("["&amp;_xlfn.CONCAT(GT57:HB57)&amp;"]",",]","]")</f>
        <v>["cl_BLU","cl_YEL","cl_WHI"]</v>
      </c>
      <c r="HE57" s="64"/>
      <c r="HF57" s="65" t="str">
        <f>"{couname:"&amp;CT57&amp;(IF(HK57&lt;&gt;"",",subtype:"&amp;CHAR(34)&amp;HK57&amp;CHAR(34),""))&amp;",year:"&amp;HJ57&amp;",region:"&amp;CU57&amp;",Colors:"&amp;HC57&amp;",Items:"&amp;GS57&amp;",Flag:"&amp;CV57&amp;",HDFlag:"&amp;CHAR(34)&amp;E57&amp;CHAR(34)&amp;",type:"&amp;GP57&amp;", describe: "&amp;HH57&amp;", isnew:"&amp;CHAR(34)&amp;F57&amp;CHAR(34)&amp;", links: "&amp;HL57&amp;"},"</f>
        <v>{couname:"[CHL] Chile (1812-1814)",year:"1812",region:"rgn_South America",Colors:["cl_BLU","cl_YEL","cl_WHI"],Items:["3Color","words2","lets15","startC","LUELHI","year18","allhor","3Bands","Horizo","Unequa","OnlyBa","NO_RED","NO_GRE","NO_BLA","001BLU","002WHI","003YEL","myrEQ","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links: "https://www.crwflags.com/fotw/flags/cl_hist.html"},</v>
      </c>
      <c r="HG57" s="66" t="str">
        <f>"{couname:"&amp;CT57&amp;(IF(HK57&lt;&gt;"",",subtype:"&amp;CHAR(34)&amp;HK57&amp;CHAR(34),""))&amp;",year:"&amp;HJ57&amp;",region:"&amp;CU57&amp;",Colors:"&amp;HC57&amp;",Items:"&amp;GS57&amp;",Flag:"&amp;CV57&amp;",HDFlag:"&amp;CHAR(34)&amp;E57&amp;CHAR(34)&amp;",type:"&amp;GP57&amp;", describe: "&amp;HI57&amp;", links: "&amp;HL57&amp;"},"</f>
        <v>{couname:"[CHL] Chile (1812-1814)",year:"1812",region:"rgn_South America",Colors:["cl_BLU","cl_YEL","cl_WHI"],Items:["3Color","words2","lets15","startC","LUELHI","year18","allhor","3Bands","Horizo","Unequa","OnlyBa","NO_RED","NO_GRE","NO_BLA","001BLU","002WHI","003YEL","myrEQ","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links: "https://www.crwflags.com/fotw/flags/cl_hist.html"},</v>
      </c>
      <c r="HH57" s="44" t="str">
        <f>IF(P57&lt;&gt;"",CHAR(34)&amp;"\n"&amp;P57&amp;CHAR(34),CHAR(34)&amp;CHAR(34))</f>
        <v>"\nChile’s first national flag was a tricolor of blue, white and yellow. According to Camilo Henríquez, who is considered the founding father of the Republic of Chile, the flag “represented the three values of the State: majesty, law and force.'"</v>
      </c>
      <c r="HI57" s="44" t="str">
        <f>IF(J57=0,CHAR(34)&amp;CHAR(34),HH57)</f>
        <v>"\nChile’s first national flag was a tricolor of blue, white and yellow. According to Camilo Henríquez, who is considered the founding father of the Republic of Chile, the flag “represented the three values of the State: majesty, law and force.'"</v>
      </c>
      <c r="HJ57" s="44" t="str">
        <f>CHAR(34)&amp;O57&amp;CHAR(34)</f>
        <v>"1812"</v>
      </c>
      <c r="HL57" s="44" t="str">
        <f>CHAR(34)&amp;I57&amp;CHAR(34)</f>
        <v>"https://www.crwflags.com/fotw/flags/cl_hist.html"</v>
      </c>
      <c r="HM57" s="65" t="str">
        <f>"{"&amp;CHAR(34)&amp;"couname"&amp;CHAR(34)&amp;":"&amp;CT57&amp;(IF(H57&lt;&gt;"",","&amp;CHAR(34)&amp;"subtype"&amp;CHAR(34)&amp;":"&amp;CHAR(34)&amp;H57&amp;CHAR(34),""))&amp;","&amp;CHAR(34)&amp;"year"&amp;CHAR(34)&amp;":"&amp;HJ57&amp;","&amp;CHAR(34)&amp;"region"&amp;CHAR(34)&amp;":"&amp;CU57&amp;","&amp;CHAR(34)&amp;"Colors"&amp;CHAR(34)&amp;":"&amp;HC57&amp;","&amp;CHAR(34)&amp;"Items"&amp;CHAR(34)&amp;":"&amp;GS57&amp;","&amp;CHAR(34)&amp;"Flag"&amp;CHAR(34)&amp;":"&amp;CV57&amp;","&amp;CHAR(34)&amp;"HDFlag"&amp;CHAR(34)&amp;":"&amp;CHAR(34)&amp;E57&amp;CHAR(34)&amp;","&amp;CHAR(34)&amp;"type"&amp;CHAR(34)&amp;":"&amp;GP57&amp;", "&amp;CHAR(34)&amp;"describe"&amp;CHAR(34)&amp;": "&amp;HH57&amp;", "&amp;CHAR(34)&amp;"isnew"&amp;CHAR(34)&amp;": "&amp;CHAR(34)&amp;F57&amp;CHAR(34)&amp;", "&amp;CHAR(34)&amp;"links"&amp;CHAR(34)&amp;": "&amp;HL57&amp;"},"</f>
        <v>{"couname":"[CHL] Chile (1812-1814)","year":"1812","region":"rgn_South America","Colors":["cl_BLU","cl_YEL","cl_WHI"],"Items":["3Color","words2","lets15","startC","LUELHI","year18","allhor","3Bands","Horizo","Unequa","OnlyBa","NO_RED","NO_GRE","NO_BLA","001BLU","002WHI","003YEL","myrEQ","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 "links": "https://www.crwflags.com/fotw/flags/cl_hist.html"},</v>
      </c>
      <c r="HN57" s="67" t="str">
        <f>"{"&amp;CHAR(34)&amp;"couname"&amp;CHAR(34)&amp;":"&amp;CT57&amp;(IF(H57&lt;&gt;"",","&amp;CHAR(34)&amp;"subtype"&amp;CHAR(34)&amp;":"&amp;CHAR(34)&amp;H57&amp;CHAR(34),""))&amp;","&amp;CHAR(34)&amp;"year"&amp;CHAR(34)&amp;":"&amp;HJ57&amp;","&amp;CHAR(34)&amp;"region"&amp;CHAR(34)&amp;":"&amp;CU57&amp;","&amp;CHAR(34)&amp;"Colors"&amp;CHAR(34)&amp;":"&amp;HC57&amp;","&amp;CHAR(34)&amp;"Items"&amp;CHAR(34)&amp;":"&amp;GS57&amp;","&amp;CHAR(34)&amp;"Flag"&amp;CHAR(34)&amp;":"&amp;CV57&amp;","&amp;CHAR(34)&amp;"HDFlag"&amp;CHAR(34)&amp;":"&amp;CHAR(34)&amp;E57&amp;CHAR(34)&amp;","&amp;CHAR(34)&amp;"type"&amp;CHAR(34)&amp;":"&amp;GP57&amp;", "&amp;CHAR(34)&amp;"describe"&amp;CHAR(34)&amp;": "&amp;HI57&amp;", "&amp;CHAR(34)&amp;"isnew"&amp;CHAR(34)&amp;": "&amp;CHAR(34)&amp;F57&amp;CHAR(34)&amp;", "&amp;CHAR(34)&amp;"links"&amp;CHAR(34)&amp;": "&amp;HL57&amp;"},"</f>
        <v>{"couname":"[CHL] Chile (1812-1814)","year":"1812","region":"rgn_South America","Colors":["cl_BLU","cl_YEL","cl_WHI"],"Items":["3Color","words2","lets15","startC","LUELHI","year18","allhor","3Bands","Horizo","Unequa","OnlyBa","NO_RED","NO_GRE","NO_BLA","001BLU","002WHI","003YEL","myrEQ","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 "links": "https://www.crwflags.com/fotw/flags/cl_hist.html"},</v>
      </c>
      <c r="HO57" s="71">
        <v>45618</v>
      </c>
      <c r="HP57" s="44" t="str" cm="1">
        <f t="array" ref="HP57">IF(_xlfn.TEXTJOIN(", ", TRUE, IF(ISNUMBER(SEARCH("BLA", BL57:BT57)), COLUMN(BL57:BT57) - COLUMN(BL57) + 1, ""))&lt;&gt;"","BLA","")</f>
        <v/>
      </c>
      <c r="HQ57" s="44" t="str" cm="1">
        <f t="array" ref="HQ57">IF(_xlfn.TEXTJOIN(", ", TRUE, IF(ISNUMBER(SEARCH("BLU", BL57:BT57)), COLUMN(BL57:BT57) - COLUMN(BL57) + 1, ""))&lt;&gt;"","BLU","")</f>
        <v>BLU</v>
      </c>
      <c r="HR57" s="44" t="str" cm="1">
        <f t="array" ref="HR57">IF(_xlfn.TEXTJOIN(", ", TRUE, IF(ISNUMBER(SEARCH("GRE", BL57:BT57)), COLUMN(BL57:BT57) - COLUMN(BL57) + 1, ""))&lt;&gt;"","GRE","")</f>
        <v/>
      </c>
      <c r="HS57" s="44" t="str" cm="1">
        <f t="array" ref="HS57">IF(_xlfn.TEXTJOIN(", ", TRUE, IF(ISNUMBER(SEARCH("RED", BL57:BT57)), COLUMN(BL57:BT57) - COLUMN(BL57) + 1, ""))&lt;&gt;"","RED","")</f>
        <v/>
      </c>
      <c r="HT57" s="44" t="str" cm="1">
        <f t="array" ref="HT57">IF(_xlfn.TEXTJOIN(", ", TRUE, IF(ISNUMBER(SEARCH("YEL", BL57:BT57)), COLUMN(BL57:BT57) - COLUMN(BL57) + 1, ""))&lt;&gt;"","YEL","")</f>
        <v>YEL</v>
      </c>
      <c r="HU57" s="44" t="str" cm="1">
        <f t="array" ref="HU57">IF(_xlfn.TEXTJOIN(", ", TRUE, IF(ISNUMBER(SEARCH("ORA", BL57:BT57)), COLUMN(BL57:BT57) - COLUMN(BL57) + 1, ""))&lt;&gt;"","ORA","")</f>
        <v/>
      </c>
      <c r="HV57" s="44" t="str" cm="1">
        <f t="array" ref="HV57">IF(_xlfn.TEXTJOIN(", ", TRUE, IF(ISNUMBER(SEARCH("BRO", BL57:BT57)), COLUMN(BL57:BT57) - COLUMN(BL57) + 1, ""))&lt;&gt;"","BRO","")</f>
        <v/>
      </c>
      <c r="HW57" s="44" t="str" cm="1">
        <f t="array" ref="HW57">IF(_xlfn.TEXTJOIN(", ", TRUE, IF(ISNUMBER(SEARCH("PUR", BL57:BT57)), COLUMN(BL57:BT57) - COLUMN(BL57) + 1, ""))&lt;&gt;"","PUR","")</f>
        <v/>
      </c>
      <c r="HX57" s="44" t="str" cm="1">
        <f t="array" ref="HX57">IF(_xlfn.TEXTJOIN(", ", TRUE, IF(ISNUMBER(SEARCH("WHI", BL57:BT57)), COLUMN(BL57:BT57) - COLUMN(BL57) + 1, ""))&lt;&gt;"","WHI","")</f>
        <v>WHI</v>
      </c>
      <c r="HY57" s="72"/>
      <c r="HZ57" s="72"/>
      <c r="IA57" s="5"/>
      <c r="IB57" s="5"/>
      <c r="IC57" s="68"/>
      <c r="ID57" s="68"/>
      <c r="IE57" s="68"/>
      <c r="IF57" s="68"/>
      <c r="IG57" s="68"/>
      <c r="IH57" s="68"/>
      <c r="II57" s="68"/>
      <c r="IJ57" s="68"/>
      <c r="IK57" s="68"/>
      <c r="IM57" s="42">
        <f>COUNTIF(IC57:IK57,"&gt;0")-CG57</f>
        <v>-3</v>
      </c>
      <c r="IN57" s="69" t="str">
        <f>"http://mkweb.bcgsc.ca/color-summarizer/?url="&amp;D57&amp;"&amp;precision=low&amp;num_clusters="&amp;CG57&amp;"&amp;text=1"</f>
        <v>http://mkweb.bcgsc.ca/color-summarizer/?url=https://upload.wikimedia.org/wikipedia/commons/thumb/3/35/Flag_of_Chile_%281812-1814%29.svg/1024px-Flag_of_Chile_%281812-1814%29.svg.png&amp;precision=low&amp;num_clusters=3&amp;text=1</v>
      </c>
      <c r="IO57" s="44" t="str">
        <f>IF(HP57&lt;&gt;"",CHAR(34)&amp;"black"&amp;CHAR(34),"")</f>
        <v/>
      </c>
      <c r="IP57" s="44" t="str">
        <f>IF(HQ57&lt;&gt;"",CHAR(34)&amp;"blue"&amp;CHAR(34),"")</f>
        <v>"blue"</v>
      </c>
      <c r="IQ57" s="44" t="str">
        <f>IF(HR57&lt;&gt;"",CHAR(34)&amp;"green"&amp;CHAR(34),"")</f>
        <v/>
      </c>
      <c r="IR57" s="44" t="str">
        <f>IF(HS57&lt;&gt;"",CHAR(34)&amp;"red"&amp;CHAR(34),"")</f>
        <v/>
      </c>
      <c r="IS57" s="44" t="str">
        <f>IF(HT57&lt;&gt;"",CHAR(34)&amp;"yellow"&amp;CHAR(34),"")</f>
        <v>"yellow"</v>
      </c>
      <c r="IT57" s="44" t="str">
        <f>IF(HU57&lt;&gt;"",CHAR(34)&amp;"orange"&amp;CHAR(34),"")</f>
        <v/>
      </c>
      <c r="IU57" s="44" t="str">
        <f>IF(HV57&lt;&gt;"",CHAR(34)&amp;"brown"&amp;CHAR(34),"")</f>
        <v/>
      </c>
      <c r="IV57" s="44" t="str">
        <f>IF(HW57&lt;&gt;"",CHAR(34)&amp;"purple"&amp;CHAR(34),"")</f>
        <v/>
      </c>
      <c r="IW57" s="44" t="str">
        <f>IF(HX57&lt;&gt;"",CHAR(34)&amp;"white"&amp;CHAR(34),"")</f>
        <v>"white"</v>
      </c>
      <c r="IX57" s="44" t="str">
        <f>"{"&amp;CHAR(34)&amp;"url"&amp;CHAR(34)&amp;":"&amp;CHAR(34)&amp;IN57&amp;CHAR(34)&amp;","&amp;CHAR(34)&amp;"name"&amp;CHAR(34)&amp;":"&amp;CHAR(34)&amp;A57&amp;CHAR(34)&amp;"},"</f>
        <v>{"url":"http://mkweb.bcgsc.ca/color-summarizer/?url=https://upload.wikimedia.org/wikipedia/commons/thumb/3/35/Flag_of_Chile_%281812-1814%29.svg/1024px-Flag_of_Chile_%281812-1814%29.svg.png&amp;precision=low&amp;num_clusters=3&amp;text=1","name":"[CHL] Chile (1812-1814)"},</v>
      </c>
      <c r="IY57" s="44">
        <v>960</v>
      </c>
    </row>
    <row r="58" spans="1:259" s="44" customFormat="1" ht="38.4" customHeight="1" thickBot="1" x14ac:dyDescent="0.35">
      <c r="A58" s="38" t="s">
        <v>569</v>
      </c>
      <c r="B58" s="83"/>
      <c r="C58" s="39">
        <v>3</v>
      </c>
      <c r="D58" s="70" t="s">
        <v>570</v>
      </c>
      <c r="E58" s="40" t="s">
        <v>570</v>
      </c>
      <c r="F58" s="41" t="s">
        <v>163</v>
      </c>
      <c r="G58" s="42">
        <f>COUNTIF($A$1:$A$8405,A58)</f>
        <v>1</v>
      </c>
      <c r="H58" s="43"/>
      <c r="I58" s="59" t="s">
        <v>571</v>
      </c>
      <c r="J58" s="44" t="str">
        <f>""</f>
        <v/>
      </c>
      <c r="K58" s="45"/>
      <c r="L58" s="46"/>
      <c r="M58" s="46"/>
      <c r="N58" s="47"/>
      <c r="O58" s="74">
        <v>2000</v>
      </c>
      <c r="P58" s="48" t="s">
        <v>572</v>
      </c>
      <c r="Q58" s="73">
        <v>2</v>
      </c>
      <c r="R58" s="49" t="s">
        <v>177</v>
      </c>
      <c r="S58" s="50">
        <v>0</v>
      </c>
      <c r="T58" s="51" t="s">
        <v>165</v>
      </c>
      <c r="U58" s="52" t="s">
        <v>165</v>
      </c>
      <c r="V58" s="52" t="s">
        <v>165</v>
      </c>
      <c r="W58" s="52" t="s">
        <v>164</v>
      </c>
      <c r="X58" s="52" t="s">
        <v>165</v>
      </c>
      <c r="Y58" s="52" t="s">
        <v>164</v>
      </c>
      <c r="Z58" s="52" t="s">
        <v>164</v>
      </c>
      <c r="AA58" s="52" t="s">
        <v>164</v>
      </c>
      <c r="AB58" s="52" t="s">
        <v>164</v>
      </c>
      <c r="AC58" s="52" t="s">
        <v>164</v>
      </c>
      <c r="AD58" s="52" t="s">
        <v>165</v>
      </c>
      <c r="AE58" s="52" t="s">
        <v>164</v>
      </c>
      <c r="AF58" s="53" t="s">
        <v>164</v>
      </c>
      <c r="AG58" s="53" t="s">
        <v>164</v>
      </c>
      <c r="AH58" s="53" t="s">
        <v>164</v>
      </c>
      <c r="AI58" s="53" t="s">
        <v>164</v>
      </c>
      <c r="AJ58" s="53" t="s">
        <v>164</v>
      </c>
      <c r="AK58" s="53" t="s">
        <v>164</v>
      </c>
      <c r="AL58" s="53" t="s">
        <v>164</v>
      </c>
      <c r="AM58" s="53" t="s">
        <v>165</v>
      </c>
      <c r="AN58" s="53" t="s">
        <v>164</v>
      </c>
      <c r="AO58" s="53" t="s">
        <v>164</v>
      </c>
      <c r="AP58" s="53" t="s">
        <v>164</v>
      </c>
      <c r="AQ58" s="53" t="s">
        <v>164</v>
      </c>
      <c r="AR58" s="53" t="s">
        <v>164</v>
      </c>
      <c r="AS58" s="53" t="s">
        <v>164</v>
      </c>
      <c r="AT58" s="54">
        <v>6</v>
      </c>
      <c r="AU58" s="53" t="s">
        <v>309</v>
      </c>
      <c r="AV58" s="53" t="str">
        <f>IF(LEFT(A58,1)="[",LEFT(A58,5)&amp;AU58&amp;A58,"")</f>
        <v>[CHL]Region[CHL] Coquimbo Region</v>
      </c>
      <c r="AW58" s="53" t="str">
        <f>C58&amp;A58</f>
        <v>3[CHL] Coquimbo Region</v>
      </c>
      <c r="AX58" s="55"/>
      <c r="AY58" s="55"/>
      <c r="AZ58" s="56" t="s">
        <v>159</v>
      </c>
      <c r="BA58" s="56" t="s">
        <v>234</v>
      </c>
      <c r="BB58" s="56"/>
      <c r="BC58" s="57"/>
      <c r="BD58" s="58" t="s">
        <v>153</v>
      </c>
      <c r="BE58" s="59"/>
      <c r="BF58" s="58" t="s">
        <v>234</v>
      </c>
      <c r="BG58" s="58" t="s">
        <v>234</v>
      </c>
      <c r="BH58" s="58" t="s">
        <v>234</v>
      </c>
      <c r="BI58" s="58"/>
      <c r="BJ58" s="58"/>
      <c r="BK58" s="59"/>
      <c r="BL58" s="58" t="s">
        <v>234</v>
      </c>
      <c r="BM58" s="58" t="s">
        <v>152</v>
      </c>
      <c r="BN58" s="58" t="s">
        <v>153</v>
      </c>
      <c r="BO58" s="58" t="s">
        <v>234</v>
      </c>
      <c r="BP58" s="58" t="s">
        <v>155</v>
      </c>
      <c r="BQ58" s="58" t="s">
        <v>156</v>
      </c>
      <c r="BR58" s="58" t="s">
        <v>234</v>
      </c>
      <c r="BS58" s="58" t="s">
        <v>234</v>
      </c>
      <c r="BT58" s="58" t="s">
        <v>159</v>
      </c>
      <c r="BU58" s="60"/>
      <c r="BV58" s="61"/>
      <c r="BW58" s="61">
        <v>0</v>
      </c>
      <c r="BX58" s="59"/>
      <c r="BY58" s="44" t="s">
        <v>164</v>
      </c>
      <c r="CB58" s="5"/>
      <c r="CC58" s="5"/>
      <c r="CD58" s="62">
        <v>1</v>
      </c>
      <c r="CE58" s="62">
        <v>0</v>
      </c>
      <c r="CF58" s="62" t="e">
        <f>COUNTIF([1]Sheet7!$B$2:'[1]Sheet7'!$B$100,Main!#REF!)</f>
        <v>#REF!</v>
      </c>
      <c r="CG58" s="75" cm="1">
        <f t="array" ref="CG58">SUMPRODUCT(--(LEN(TRIM(BL58:BT58))&gt;0))</f>
        <v>5</v>
      </c>
      <c r="CH58" s="53" t="str">
        <f>IF(CG58=2,"y","n")</f>
        <v>n</v>
      </c>
      <c r="CI58" s="53" t="str">
        <f>IF(CG58=3,"y","n")</f>
        <v>n</v>
      </c>
      <c r="CJ58" s="53" t="str">
        <f>IF(CG58=4,"y","n")</f>
        <v>n</v>
      </c>
      <c r="CK58" s="53" t="str">
        <f>IF(CG58&gt;4,"y","n")</f>
        <v>y</v>
      </c>
      <c r="CL58" s="53" t="str">
        <f>IF(S58=0,"y","n")</f>
        <v>y</v>
      </c>
      <c r="CM58" s="53" t="str">
        <f>IF(S58=2,"y","n")</f>
        <v>n</v>
      </c>
      <c r="CN58" s="53" t="str">
        <f>IF(S58=3,"y","n")</f>
        <v>n</v>
      </c>
      <c r="CO58" s="53" t="str">
        <f>IF(S58&gt;=4,"y","n")</f>
        <v>n</v>
      </c>
      <c r="CP58" s="53" t="str">
        <f>IF(AT58=0,"y","n")</f>
        <v>n</v>
      </c>
      <c r="CQ58" s="53" t="str">
        <f>IF(AT58=1,"y","n")</f>
        <v>n</v>
      </c>
      <c r="CR58" s="53" t="str">
        <f>IF(AT58=2,"y","n")</f>
        <v>n</v>
      </c>
      <c r="CS58" s="53" t="str">
        <f>IF(AT58&gt;=3,"y","n")</f>
        <v>y</v>
      </c>
      <c r="CT58" s="38" t="str">
        <f>CHAR(34)&amp;A58&amp;CHAR(34)</f>
        <v>"[CHL] Coquimbo Region"</v>
      </c>
      <c r="CU58" s="63" t="str">
        <f>CHAR(34)&amp;"rgn_"&amp;R58&amp;CHAR(34)</f>
        <v>"rgn_South America"</v>
      </c>
      <c r="CV58" s="44" t="str">
        <f>CHAR(34)&amp;D58&amp;CHAR(34)</f>
        <v>"https://www.crwflags.com/fotw/images/c/cl-04.gif"</v>
      </c>
      <c r="CW58" s="44" t="str">
        <f>IF(CH58="y",CHAR(34)&amp;CH$1&amp;CHAR(34)&amp;",","")</f>
        <v/>
      </c>
      <c r="CX58" s="44" t="str">
        <f>IF(CI58="y",CHAR(34)&amp;CI$1&amp;CHAR(34)&amp;",","")</f>
        <v/>
      </c>
      <c r="CY58" s="44" t="str">
        <f>IF(CJ58="y",CHAR(34)&amp;CJ$1&amp;CHAR(34)&amp;",","")</f>
        <v/>
      </c>
      <c r="CZ58" s="44" t="str">
        <f>IF(CK58="y",CHAR(34)&amp;CK$1&amp;CHAR(34)&amp;",","")</f>
        <v>"5+Colo",</v>
      </c>
      <c r="DA58" s="44" t="str">
        <f>IF(Q58&gt;1,CHAR(34)&amp;"words2"&amp;CHAR(34)&amp;",","")</f>
        <v>"words2",</v>
      </c>
      <c r="DB58" s="44" t="str">
        <f>IF(Q58&gt;2,CHAR(34)&amp;"words3"&amp;CHAR(34)&amp;",","")</f>
        <v/>
      </c>
      <c r="DD58" s="44" t="str">
        <f>IF(LEN(CHAR(34)&amp;"lets"&amp;LEN(SUBSTITUTE(SUBSTITUTE(IFERROR(TRIM(SUBSTITUTE(A58,MID(A58,FIND("[",A58),FIND("]",A58)-FIND("[",A58)+1),"")),A58)," ",""),"-",""))&amp;CHAR(34)&amp;",")=9,CHAR(34)&amp;"lets"&amp;LEN(SUBSTITUTE(SUBSTITUTE(IFERROR(TRIM(SUBSTITUTE(A58,MID(A58,FIND("[",A58),FIND("]",A58)-FIND("[",A58)+1),"")),A58)," ",""),"-",""))&amp;CHAR(34)&amp;",",CHAR(34)&amp;"lets0"&amp;LEN(SUBSTITUTE(SUBSTITUTE(IFERROR(TRIM(SUBSTITUTE(A58,MID(A58,FIND("[",A58),FIND("]",A58)-FIND("[",A58)+1),"")),A58)," ",""),"-",""))&amp;CHAR(34)&amp;",")</f>
        <v>"lets14",</v>
      </c>
      <c r="DE58" s="44" t="str">
        <f>CHAR(34)&amp;"start"&amp;IFERROR(LEFT(SUBSTITUTE(A58,"["&amp;MID(A58,FIND("[",A58)+1,FIND("]",A58)-FIND("[",A58)-1)&amp;"] ",""),1),LEFT(A58,1))&amp;CHAR(34)&amp;","</f>
        <v>"startC",</v>
      </c>
      <c r="DF58" s="44" t="str">
        <f>IFERROR(IF(SEARCH("tan",A58)&gt;0,CHAR(34)&amp;"withtn"&amp;CHAR(34)&amp;",",""),"")</f>
        <v/>
      </c>
      <c r="DG58" s="44" t="str">
        <f>IFERROR(IF(SEARCH("q",A58)&gt;0,CHAR(34)&amp;"with_q"&amp;CHAR(34)&amp;",",""),"")</f>
        <v>"with_q",</v>
      </c>
      <c r="DH58" s="44" t="str">
        <f>IFERROR(IF(SEARCH("v",A58)&gt;0,CHAR(34)&amp;"with_v"&amp;CHAR(34)&amp;",",""),"")</f>
        <v/>
      </c>
      <c r="DI58" s="44" t="str">
        <f>IFERROR(IF(SEARCH("w",A58)&gt;0,CHAR(34)&amp;"with_w"&amp;CHAR(34)&amp;",",""),"")</f>
        <v/>
      </c>
      <c r="DJ58" s="44" t="str">
        <f>IFERROR(IF(SEARCH("y",A58)&gt;0,CHAR(34)&amp;"with_y"&amp;CHAR(34)&amp;",",""),"")</f>
        <v/>
      </c>
      <c r="DK58" s="44" t="str">
        <f>IFERROR(IF(SEARCH("z",A58)&gt;0,CHAR(34)&amp;"with_z"&amp;CHAR(34)&amp;",",""),"")</f>
        <v/>
      </c>
      <c r="DL58" s="44" t="str">
        <f>IF(CG58=2, CHAR(34) &amp; _xlfn.TEXTJOIN("", TRUE, _xlfn._xlws.SORT(HP58:HX58)) &amp; CHAR(34) &amp; ",", "")</f>
        <v/>
      </c>
      <c r="DM58" s="44" t="str" cm="1">
        <f t="array" ref="DM58">IF(CG58=3,CHAR(34) &amp; _xlfn.TEXTJOIN("", TRUE, RIGHT(HP58:HX58, 2)) &amp; CHAR(34) &amp; ",", "")</f>
        <v/>
      </c>
      <c r="DN58" s="44" t="str">
        <f>IF(AND(ISNUMBER(SEARCH("18", O58)), ISERROR(SEARCH("1918", O58)), ISERROR(SEARCH("2018", O58))), CHAR(34) &amp; "year18" &amp; CHAR(34) &amp; ",", "")</f>
        <v/>
      </c>
      <c r="DO58" s="44" t="str">
        <f>IF(AND(ISNUMBER(SEARCH("19", O58)), ISERROR(SEARCH("1819", O58)),  ISERROR(SEARCH("1219", O58)),ISERROR(SEARCH("1119", O58)),ISERROR(SEARCH("1190", O58)),ISERROR(SEARCH("2019", O58))), CHAR(34) &amp; "year19" &amp; CHAR(34) &amp; ",", "")</f>
        <v/>
      </c>
      <c r="DP58" s="5" t="str">
        <f>IF(AND(ISNUMBER(SEARCH("20", O58)), ISERROR(SEARCH("1920", O58))), CHAR(34)&amp;"year00"&amp;CHAR(34)&amp;",", "")</f>
        <v>"year00",</v>
      </c>
      <c r="DQ58" s="5" t="str">
        <f>IF(CC58="y",CHAR(34)&amp;"soviet"&amp;CHAR(34)&amp;",","")</f>
        <v/>
      </c>
      <c r="DR58" s="5" t="str">
        <f>IF(BY58="y",CHAR(34)&amp;"dgband"&amp;CHAR(34)&amp;",","")</f>
        <v/>
      </c>
      <c r="DS58" s="5" t="str">
        <f>IF(W58="y",IF(AND(V58="n",BY58&lt;&gt;"y"),CHAR(34)&amp;"allver"&amp;CHAR(34)&amp;",",""),"")</f>
        <v/>
      </c>
      <c r="DT58" s="5" t="str">
        <f>IF(V58="y",IF(AND(W58="n",BY58&lt;&gt;"y"),CHAR(34)&amp;"allhor"&amp;CHAR(34)&amp;",",""),"")</f>
        <v>"allhor",</v>
      </c>
      <c r="DU58" s="5" t="str">
        <f>IF(BY58="y",IF(AND(W58="n",V58="n"),CHAR(34)&amp;"alldia"&amp;CHAR(34)&amp;",",""),"")</f>
        <v/>
      </c>
      <c r="DW58" s="44" t="str">
        <f>IF(CL58="y",CHAR(34)&amp;CL$1&amp;CHAR(34)&amp;",","")</f>
        <v>"NoBand",</v>
      </c>
      <c r="DX58" s="44" t="str">
        <f>IF(CM58="y",CHAR(34)&amp;CM$1&amp;CHAR(34)&amp;",","")</f>
        <v/>
      </c>
      <c r="DY58" s="44" t="str">
        <f>IF(CN58="y",CHAR(34)&amp;CN$1&amp;CHAR(34)&amp;",","")</f>
        <v/>
      </c>
      <c r="DZ58" s="44" t="str">
        <f>IF(CO58="y",CHAR(34)&amp;CO$1&amp;CHAR(34)&amp;",","")</f>
        <v/>
      </c>
      <c r="EA58" s="44" t="str">
        <f>IF(T58="y",CHAR(34)&amp;T$1&amp;CHAR(34)&amp;",","")</f>
        <v>"Diagon",</v>
      </c>
      <c r="EB58" s="44" t="str">
        <f>IF(U58="y",CHAR(34)&amp;U$1&amp;CHAR(34)&amp;",","")</f>
        <v>"Crosse",</v>
      </c>
      <c r="EC58" s="44" t="str">
        <f>IF(V58="y",CHAR(34)&amp;V$1&amp;CHAR(34)&amp;",","")</f>
        <v>"Horizo",</v>
      </c>
      <c r="ED58" s="44" t="str">
        <f>IF(W58="y",CHAR(34)&amp;W$1&amp;CHAR(34)&amp;",","")</f>
        <v/>
      </c>
      <c r="EE58" s="44" t="str">
        <f>IF(X58="y",CHAR(34)&amp;X$1&amp;CHAR(34)&amp;",","")</f>
        <v>"Circle",</v>
      </c>
      <c r="EF58" s="44" t="str">
        <f>IF(AND(Y58&lt;&gt;"n",Y58&lt;&gt;""),CHAR(34)&amp;Y$1&amp;CHAR(34)&amp;",","")</f>
        <v/>
      </c>
      <c r="EG58" s="44" t="str">
        <f>IF(Z58="y",CHAR(34)&amp;Z$1&amp;CHAR(34)&amp;",","")</f>
        <v/>
      </c>
      <c r="EH58" s="44" t="str">
        <f>IF(AA58="y",CHAR(34)&amp;AA$1&amp;CHAR(34)&amp;",","")</f>
        <v/>
      </c>
      <c r="EI58" s="44" t="str">
        <f>IF(AB58="y",CHAR(34)&amp;AB$1&amp;CHAR(34)&amp;",","")</f>
        <v/>
      </c>
      <c r="EJ58" s="44" t="str">
        <f>IF(AC58="y",CHAR(34)&amp;AC$1&amp;CHAR(34)&amp;",","")</f>
        <v/>
      </c>
      <c r="EK58" s="44" t="str">
        <f>IF(AD58="y",CHAR(34)&amp;AD$1&amp;CHAR(34)&amp;",","")</f>
        <v>"HasSun",</v>
      </c>
      <c r="EL58" s="44" t="str">
        <f>IF(AE58="y",CHAR(34)&amp;AE$1&amp;CHAR(34)&amp;",","")</f>
        <v/>
      </c>
      <c r="EM58" s="44" t="str">
        <f>IF(AF58="y",CHAR(34)&amp;AF$1&amp;CHAR(34)&amp;",","")</f>
        <v/>
      </c>
      <c r="EN58" s="44" t="str">
        <f>IF(AG58="y",CHAR(34)&amp;AG$1&amp;CHAR(34)&amp;",","")</f>
        <v/>
      </c>
      <c r="EO58" s="44" t="str">
        <f>IF(AH58="y",CHAR(34)&amp;AH$1&amp;CHAR(34)&amp;",","")</f>
        <v/>
      </c>
      <c r="EP58" s="44" t="str">
        <f>IF(AI58="y",CHAR(34)&amp;AI$1&amp;CHAR(34)&amp;",","")</f>
        <v/>
      </c>
      <c r="EQ58" s="44" t="str">
        <f>IF(AJ58="y",CHAR(34)&amp;AJ$1&amp;CHAR(34)&amp;",","")</f>
        <v/>
      </c>
      <c r="ER58" s="44" t="str">
        <f>IF(AK58="y",CHAR(34)&amp;AK$1&amp;CHAR(34)&amp;",","")</f>
        <v/>
      </c>
      <c r="ES58" s="44" t="str">
        <f>IF(AL58="y",CHAR(34)&amp;AL$1&amp;CHAR(34)&amp;",","")</f>
        <v/>
      </c>
      <c r="ET58" s="44" t="str">
        <f>IF(AM58="y",CHAR(34)&amp;AM$1&amp;CHAR(34)&amp;",","")</f>
        <v>"Geogrh",</v>
      </c>
      <c r="EU58" s="44" t="str">
        <f>IF(AN58="y",CHAR(34)&amp;AN$1&amp;CHAR(34)&amp;",","")</f>
        <v/>
      </c>
      <c r="EV58" s="44" t="str">
        <f>IF(AO58="y",CHAR(34)&amp;AO$1&amp;CHAR(34)&amp;",","")</f>
        <v/>
      </c>
      <c r="EW58" s="44" t="str">
        <f>IF(AP58="y",CHAR(34)&amp;AP$1&amp;CHAR(34)&amp;",","")</f>
        <v/>
      </c>
      <c r="EX58" s="44" t="str">
        <f>IF(AQ58="y",CHAR(34)&amp;AQ$1&amp;CHAR(34)&amp;",","")</f>
        <v/>
      </c>
      <c r="EY58" s="44" t="str">
        <f>IF(AR58="y",CHAR(34)&amp;AR$1&amp;CHAR(34)&amp;",","")</f>
        <v/>
      </c>
      <c r="EZ58" s="44" t="str">
        <f>IF(AS58="y",CHAR(34)&amp;AS$1&amp;CHAR(34)&amp;",","")</f>
        <v/>
      </c>
      <c r="FA58" s="44" t="str">
        <f>IF(AT58&gt;0,CHAR(34)&amp;"sta"&amp;AZ58&amp;CHAR(34)&amp;",","")</f>
        <v>"staWHI",</v>
      </c>
      <c r="FB58" s="44" t="str">
        <f>IF(AND(AT58&gt;0,BA58&lt;&gt;""),CHAR(34)&amp;"sta"&amp;BA58&amp;CHAR(34)&amp;",","")</f>
        <v/>
      </c>
      <c r="FD58" s="44" t="str">
        <f>IF(BV58="n",CHAR(34)&amp;"tcWHYE"&amp;CHAR(34)&amp;",",IF(BV58="y",CHAR(34)&amp;FD$1&amp;CHAR(34)&amp;",",""))</f>
        <v/>
      </c>
      <c r="FE58" s="44" t="str">
        <f>IF(COUNTIF(BL58:BT58,"BLU")=0,CHAR(34)&amp;"NO_BLU"&amp;CHAR(34)&amp;",", "")</f>
        <v/>
      </c>
      <c r="FF58" s="44" t="str">
        <f>IF(COUNTIF(BL58:BT58,"WHI")=0,CHAR(34)&amp;"NO_WHI"&amp;CHAR(34)&amp;",", "")</f>
        <v/>
      </c>
      <c r="FG58" s="44" t="str">
        <f>IF(COUNTIF(BL58:BT58,"RED")=0,CHAR(34)&amp;"NO_RED"&amp;CHAR(34)&amp;",", "")</f>
        <v>"NO_RED",</v>
      </c>
      <c r="FH58" s="44" t="str">
        <f>IF(COUNTIF(BL58:BS58,"GRE")=0,CHAR(34)&amp;"NO_GRE"&amp;CHAR(34)&amp;",", "")</f>
        <v/>
      </c>
      <c r="FI58" s="44" t="str">
        <f>IF(COUNTIF(BL58:BT58,"YEL")=0,CHAR(34)&amp;"NO_YEL"&amp;CHAR(34)&amp;",", "")</f>
        <v/>
      </c>
      <c r="FJ58" s="44" t="str">
        <f>IF(COUNTIF(BL58:BT58,"BLA")=0,CHAR(34)&amp;"NO_BLA"&amp;CHAR(34)&amp;",", "")</f>
        <v>"NO_BLA",</v>
      </c>
      <c r="FK58" s="44" t="str">
        <f>IF(AND(FH58&lt;&gt;"",FF58&lt;&gt;""),CHAR(34)&amp;"WHGRNO"&amp;CHAR(34)&amp;",","")</f>
        <v/>
      </c>
      <c r="FL58" s="44" t="str">
        <f>IF(AND(FI58&lt;&gt;"",FF58&lt;&gt;""),CHAR(34)&amp;"WHYENO"&amp;CHAR(34)&amp;",","")</f>
        <v/>
      </c>
      <c r="FM58" s="44" t="str">
        <f>IF(AND(FJ58&lt;&gt;"",FF58&lt;&gt;""),CHAR(34)&amp;"BAWHNO"&amp;CHAR(34)&amp;",","")</f>
        <v/>
      </c>
      <c r="FN58" s="44" t="str">
        <f>IF(AND(FE58&lt;&gt;"",FF58&lt;&gt;""),CHAR(34)&amp;"BLWHNO"&amp;CHAR(34)&amp;",","")</f>
        <v/>
      </c>
      <c r="FO58" s="44" t="str">
        <f>IF(AND(FE58&lt;&gt;"",FG58&lt;&gt;""),CHAR(34)&amp;"BLRENO"&amp;CHAR(34)&amp;",","")</f>
        <v/>
      </c>
      <c r="FP58" s="44" t="str">
        <f>IF(AND(FF58&lt;&gt;"",FF58&lt;&gt;""),CHAR(34)&amp;"WHRENO"&amp;CHAR(34)&amp;",","")</f>
        <v/>
      </c>
      <c r="FQ58" s="44" t="str">
        <f>IF(LEN(BF58)=3,CHAR(34)&amp;"001"&amp;BF58&amp;CHAR(34)&amp;",","")</f>
        <v/>
      </c>
      <c r="FR58" s="44" t="str">
        <f>IF(LEN(BG58)=3,CHAR(34)&amp;"002"&amp;BG58&amp;CHAR(34)&amp;",","")</f>
        <v/>
      </c>
      <c r="FS58" s="44" t="str">
        <f>IF(LEN(BH58)=3,CHAR(34)&amp;"003"&amp;BH58&amp;CHAR(34)&amp;",","")</f>
        <v/>
      </c>
      <c r="FT58" s="44" t="str">
        <f>CHAR(34)&amp;"myr"&amp;BD58&amp;CHAR(34)&amp;","</f>
        <v>"myrGRE",</v>
      </c>
      <c r="FU58" s="44" t="str">
        <f>IF(AY58="y",CHAR(34)&amp;"island"&amp;CHAR(34)&amp;",","")</f>
        <v/>
      </c>
      <c r="FV58" s="44" t="str">
        <f>IF(BZ58="y",CHAR(34)&amp;"landlo"&amp;CHAR(34)&amp;",","")</f>
        <v/>
      </c>
      <c r="FW58" s="44" t="str">
        <f>IF(CA58="y",CHAR(34)&amp;"eunion"&amp;CHAR(34)&amp;",","")</f>
        <v/>
      </c>
      <c r="FY58" s="44" t="str">
        <f>IFERROR(IF(SEARCH("Arabic",CB58)&gt;0,CHAR(34)&amp;"arabic"&amp;CHAR(34)&amp;",",""),"")</f>
        <v/>
      </c>
      <c r="FZ58" s="44" t="str">
        <f>IFERROR(IF(SEARCH("English",CB58)&gt;0,CHAR(34)&amp;"englis"&amp;CHAR(34)&amp;",",""),"")</f>
        <v/>
      </c>
      <c r="GA58" s="44" t="str">
        <f>IFERROR(IF(SEARCH("French",CB58)&gt;0,CHAR(34)&amp;"french"&amp;CHAR(34)&amp;",",""),"")</f>
        <v/>
      </c>
      <c r="GB58" s="44" t="str">
        <f>IFERROR(IF(SEARCH("Spanish",CB58)&gt;0,CHAR(34)&amp;"spanis"&amp;CHAR(34)&amp;",",""),"")</f>
        <v/>
      </c>
      <c r="GE58" s="44" t="str">
        <f>IFERROR(IF(SEARCH("Dutch",CB58)&gt;0,CHAR(34)&amp;"dutchs"&amp;CHAR(34)&amp;",",""),"")</f>
        <v/>
      </c>
      <c r="GF58" s="44" t="str">
        <f>IFERROR(IF(SEARCH("Historical",AU58)&gt;0,CHAR(34)&amp;"histor"&amp;CHAR(34)&amp;",",""),"")</f>
        <v/>
      </c>
      <c r="GG58" s="44" t="str">
        <f>IF(BU58="y",CHAR(34)&amp;"unjack"&amp;CHAR(34)&amp;",","")</f>
        <v/>
      </c>
      <c r="GH58" s="44" t="str">
        <f>IF(CD58=1,CHAR(34)&amp;"southc"&amp;CHAR(34)&amp;",","")</f>
        <v>"southc",</v>
      </c>
      <c r="GI58" s="44" t="str">
        <f>IF(CE58=1,CHAR(34)&amp;"hasmap"&amp;CHAR(34)&amp;",","")</f>
        <v/>
      </c>
      <c r="GJ58" s="44" t="str">
        <f>IF(CP58="y",CHAR(34)&amp;CP$1&amp;CHAR(34)&amp;",","")</f>
        <v/>
      </c>
      <c r="GK58" s="44" t="str">
        <f>IF(GJ58="",CHAR(34)&amp;"HasSta"&amp;CHAR(34)&amp;",","")</f>
        <v>"HasSta",</v>
      </c>
      <c r="GL58" s="44" t="str">
        <f>IF(CQ58="y",CHAR(34)&amp;CQ$1&amp;CHAR(34)&amp;",","")</f>
        <v/>
      </c>
      <c r="GM58" s="44" t="str">
        <f>IF(CR58="y",CHAR(34)&amp;CR$1&amp;CHAR(34)&amp;",","")</f>
        <v/>
      </c>
      <c r="GN58" s="44" t="str">
        <f>IF(CS58="y",CHAR(34)&amp;CS$1&amp;CHAR(34)&amp;",","")</f>
        <v>"3+Star",</v>
      </c>
      <c r="GP58" s="44" t="str">
        <f>CHAR(34)&amp;AU58&amp;CHAR(34)</f>
        <v>"Region"</v>
      </c>
      <c r="GS58" s="44" t="str">
        <f>SUBSTITUTE("["&amp;_xlfn.CONCAT(CW58:GN58)&amp;"]",",]","]")</f>
        <v>["5+Colo","words2","lets14","startC","with_q","year00","allhor","NoBand","Diagon","Crosse","Horizo","Circle","HasSun","Geogrh","staWHI","NO_RED","NO_BLA","myrGRE","southc","HasSta","3+Star"]</v>
      </c>
      <c r="GT58" s="44" t="str">
        <f>IF(BL58&lt;&gt;"",CHAR(34)&amp;"cl_"&amp;BL58&amp;CHAR(34)&amp;",","")</f>
        <v/>
      </c>
      <c r="GU58" s="44" t="str">
        <f>IF(BM58&lt;&gt;"",CHAR(34)&amp;"cl_"&amp;BM58&amp;CHAR(34)&amp;",","")</f>
        <v>"cl_BLU",</v>
      </c>
      <c r="GV58" s="44" t="str">
        <f>IF(BN58&lt;&gt;"",CHAR(34)&amp;"cl_"&amp;BN58&amp;CHAR(34)&amp;",","")</f>
        <v>"cl_GRE",</v>
      </c>
      <c r="GW58" s="44" t="str">
        <f>IF(BO58&lt;&gt;"",CHAR(34)&amp;"cl_"&amp;BO58&amp;CHAR(34)&amp;",","")</f>
        <v/>
      </c>
      <c r="GX58" s="44" t="str">
        <f>IF(BP58&lt;&gt;"",CHAR(34)&amp;"cl_"&amp;BP58&amp;CHAR(34)&amp;",","")</f>
        <v>"cl_YEL",</v>
      </c>
      <c r="GY58" s="44" t="str">
        <f>IF(BQ58&lt;&gt;"",CHAR(34)&amp;"cl_"&amp;BQ58&amp;CHAR(34)&amp;",","")</f>
        <v>"cl_ORA",</v>
      </c>
      <c r="GZ58" s="44" t="str">
        <f>IF(BR58&lt;&gt;"",CHAR(34)&amp;"cl_"&amp;BR58&amp;CHAR(34)&amp;",","")</f>
        <v/>
      </c>
      <c r="HA58" s="44" t="str">
        <f>IF(BS58&lt;&gt;"",CHAR(34)&amp;"cl_"&amp;BS58&amp;CHAR(34)&amp;",","")</f>
        <v/>
      </c>
      <c r="HB58" s="44" t="str">
        <f>IF(BT58&lt;&gt;"",CHAR(34)&amp;"cl_"&amp;BT58&amp;CHAR(34)&amp;",","")</f>
        <v>"cl_WHI",</v>
      </c>
      <c r="HC58" s="44" t="str">
        <f>SUBSTITUTE("["&amp;_xlfn.CONCAT(GT58:HB58)&amp;"]",",]","]")</f>
        <v>["cl_BLU","cl_GRE","cl_YEL","cl_ORA","cl_WHI"]</v>
      </c>
      <c r="HE58" s="64"/>
      <c r="HF58" s="65" t="str">
        <f>"{couname:"&amp;CT58&amp;(IF(HK58&lt;&gt;"",",subtype:"&amp;CHAR(34)&amp;HK58&amp;CHAR(34),""))&amp;",year:"&amp;HJ58&amp;",region:"&amp;CU58&amp;",Colors:"&amp;HC58&amp;",Items:"&amp;GS58&amp;",Flag:"&amp;CV58&amp;",HDFlag:"&amp;CHAR(34)&amp;E58&amp;CHAR(34)&amp;",type:"&amp;GP58&amp;", describe: "&amp;HH58&amp;", isnew:"&amp;CHAR(34)&amp;F58&amp;CHAR(34)&amp;", links: "&amp;HL58&amp;"},"</f>
        <v>{couname:"[CHL] Coquimbo Region",year:"2000",region:"rgn_South America",Colors:["cl_BLU","cl_GRE","cl_YEL","cl_ORA","cl_WHI"],Items:["5+Colo","words2","lets14","startC","with_q","year00","allhor","NoBand","Diagon","Crosse","Horizo","Circle","HasSun","Geogrh","staWHI","NO_RED","NO_BLA","myrGRE","southc","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links: "https://www.crwflags.com/fotw/flags/cl-04.html"},</v>
      </c>
      <c r="HG58" s="66" t="str">
        <f>"{couname:"&amp;CT58&amp;(IF(HK58&lt;&gt;"",",subtype:"&amp;CHAR(34)&amp;HK58&amp;CHAR(34),""))&amp;",year:"&amp;HJ58&amp;",region:"&amp;CU58&amp;",Colors:"&amp;HC58&amp;",Items:"&amp;GS58&amp;",Flag:"&amp;CV58&amp;",HDFlag:"&amp;CHAR(34)&amp;E58&amp;CHAR(34)&amp;",type:"&amp;GP58&amp;", describe: "&amp;HI58&amp;", links: "&amp;HL58&amp;"},"</f>
        <v>{couname:"[CHL] Coquimbo Region",year:"2000",region:"rgn_South America",Colors:["cl_BLU","cl_GRE","cl_YEL","cl_ORA","cl_WHI"],Items:["5+Colo","words2","lets14","startC","with_q","year00","allhor","NoBand","Diagon","Crosse","Horizo","Circle","HasSun","Geogrh","staWHI","NO_RED","NO_BLA","myrGRE","southc","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links: "https://www.crwflags.com/fotw/flags/cl-04.html"},</v>
      </c>
      <c r="HH58" s="44" t="str">
        <f>IF(P58&lt;&gt;"",CHAR(34)&amp;"\n"&amp;P58&amp;CHAR(34),CHAR(34)&amp;CHAR(34))</f>
        <v>"\nThe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v>
      </c>
      <c r="HI58" s="44" t="str">
        <f>IF(J58=0,CHAR(34)&amp;CHAR(34),HH58)</f>
        <v>"\nThe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v>
      </c>
      <c r="HJ58" s="44" t="str">
        <f>CHAR(34)&amp;O58&amp;CHAR(34)</f>
        <v>"2000"</v>
      </c>
      <c r="HL58" s="44" t="str">
        <f>CHAR(34)&amp;I58&amp;CHAR(34)</f>
        <v>"https://www.crwflags.com/fotw/flags/cl-04.html"</v>
      </c>
      <c r="HM58" s="65" t="str">
        <f>"{"&amp;CHAR(34)&amp;"couname"&amp;CHAR(34)&amp;":"&amp;CT58&amp;(IF(H58&lt;&gt;"",","&amp;CHAR(34)&amp;"subtype"&amp;CHAR(34)&amp;":"&amp;CHAR(34)&amp;H58&amp;CHAR(34),""))&amp;","&amp;CHAR(34)&amp;"year"&amp;CHAR(34)&amp;":"&amp;HJ58&amp;","&amp;CHAR(34)&amp;"region"&amp;CHAR(34)&amp;":"&amp;CU58&amp;","&amp;CHAR(34)&amp;"Colors"&amp;CHAR(34)&amp;":"&amp;HC58&amp;","&amp;CHAR(34)&amp;"Items"&amp;CHAR(34)&amp;":"&amp;GS58&amp;","&amp;CHAR(34)&amp;"Flag"&amp;CHAR(34)&amp;":"&amp;CV58&amp;","&amp;CHAR(34)&amp;"HDFlag"&amp;CHAR(34)&amp;":"&amp;CHAR(34)&amp;E58&amp;CHAR(34)&amp;","&amp;CHAR(34)&amp;"type"&amp;CHAR(34)&amp;":"&amp;GP58&amp;", "&amp;CHAR(34)&amp;"describe"&amp;CHAR(34)&amp;": "&amp;HH58&amp;", "&amp;CHAR(34)&amp;"isnew"&amp;CHAR(34)&amp;": "&amp;CHAR(34)&amp;F58&amp;CHAR(34)&amp;", "&amp;CHAR(34)&amp;"links"&amp;CHAR(34)&amp;": "&amp;HL58&amp;"},"</f>
        <v>{"couname":"[CHL] Coquimbo Region","year":"2000","region":"rgn_South America","Colors":["cl_BLU","cl_GRE","cl_YEL","cl_ORA","cl_WHI"],"Items":["5+Colo","words2","lets14","startC","with_q","year00","allhor","NoBand","Diagon","Crosse","Horizo","Circle","HasSun","Geogrh","staWHI","NO_RED","NO_BLA","myrGRE","southc","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 "links": "https://www.crwflags.com/fotw/flags/cl-04.html"},</v>
      </c>
      <c r="HN58" s="67" t="str">
        <f>"{"&amp;CHAR(34)&amp;"couname"&amp;CHAR(34)&amp;":"&amp;CT58&amp;(IF(H58&lt;&gt;"",","&amp;CHAR(34)&amp;"subtype"&amp;CHAR(34)&amp;":"&amp;CHAR(34)&amp;H58&amp;CHAR(34),""))&amp;","&amp;CHAR(34)&amp;"year"&amp;CHAR(34)&amp;":"&amp;HJ58&amp;","&amp;CHAR(34)&amp;"region"&amp;CHAR(34)&amp;":"&amp;CU58&amp;","&amp;CHAR(34)&amp;"Colors"&amp;CHAR(34)&amp;":"&amp;HC58&amp;","&amp;CHAR(34)&amp;"Items"&amp;CHAR(34)&amp;":"&amp;GS58&amp;","&amp;CHAR(34)&amp;"Flag"&amp;CHAR(34)&amp;":"&amp;CV58&amp;","&amp;CHAR(34)&amp;"HDFlag"&amp;CHAR(34)&amp;":"&amp;CHAR(34)&amp;E58&amp;CHAR(34)&amp;","&amp;CHAR(34)&amp;"type"&amp;CHAR(34)&amp;":"&amp;GP58&amp;", "&amp;CHAR(34)&amp;"describe"&amp;CHAR(34)&amp;": "&amp;HI58&amp;", "&amp;CHAR(34)&amp;"isnew"&amp;CHAR(34)&amp;": "&amp;CHAR(34)&amp;F58&amp;CHAR(34)&amp;", "&amp;CHAR(34)&amp;"links"&amp;CHAR(34)&amp;": "&amp;HL58&amp;"},"</f>
        <v>{"couname":"[CHL] Coquimbo Region","year":"2000","region":"rgn_South America","Colors":["cl_BLU","cl_GRE","cl_YEL","cl_ORA","cl_WHI"],"Items":["5+Colo","words2","lets14","startC","with_q","year00","allhor","NoBand","Diagon","Crosse","Horizo","Circle","HasSun","Geogrh","staWHI","NO_RED","NO_BLA","myrGRE","southc","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 "links": "https://www.crwflags.com/fotw/flags/cl-04.html"},</v>
      </c>
      <c r="HO58" s="71">
        <v>45618</v>
      </c>
      <c r="HP58" s="44" t="str" cm="1">
        <f t="array" ref="HP58">IF(_xlfn.TEXTJOIN(", ", TRUE, IF(ISNUMBER(SEARCH("BLA", BL58:BT58)), COLUMN(BL58:BT58) - COLUMN(BL58) + 1, ""))&lt;&gt;"","BLA","")</f>
        <v/>
      </c>
      <c r="HQ58" s="44" t="str" cm="1">
        <f t="array" ref="HQ58">IF(_xlfn.TEXTJOIN(", ", TRUE, IF(ISNUMBER(SEARCH("BLU", BL58:BT58)), COLUMN(BL58:BT58) - COLUMN(BL58) + 1, ""))&lt;&gt;"","BLU","")</f>
        <v>BLU</v>
      </c>
      <c r="HR58" s="44" t="str" cm="1">
        <f t="array" ref="HR58">IF(_xlfn.TEXTJOIN(", ", TRUE, IF(ISNUMBER(SEARCH("GRE", BL58:BT58)), COLUMN(BL58:BT58) - COLUMN(BL58) + 1, ""))&lt;&gt;"","GRE","")</f>
        <v>GRE</v>
      </c>
      <c r="HS58" s="44" t="str" cm="1">
        <f t="array" ref="HS58">IF(_xlfn.TEXTJOIN(", ", TRUE, IF(ISNUMBER(SEARCH("RED", BL58:BT58)), COLUMN(BL58:BT58) - COLUMN(BL58) + 1, ""))&lt;&gt;"","RED","")</f>
        <v/>
      </c>
      <c r="HT58" s="44" t="str" cm="1">
        <f t="array" ref="HT58">IF(_xlfn.TEXTJOIN(", ", TRUE, IF(ISNUMBER(SEARCH("YEL", BL58:BT58)), COLUMN(BL58:BT58) - COLUMN(BL58) + 1, ""))&lt;&gt;"","YEL","")</f>
        <v>YEL</v>
      </c>
      <c r="HU58" s="44" t="str" cm="1">
        <f t="array" ref="HU58">IF(_xlfn.TEXTJOIN(", ", TRUE, IF(ISNUMBER(SEARCH("ORA", BL58:BT58)), COLUMN(BL58:BT58) - COLUMN(BL58) + 1, ""))&lt;&gt;"","ORA","")</f>
        <v>ORA</v>
      </c>
      <c r="HV58" s="44" t="str" cm="1">
        <f t="array" ref="HV58">IF(_xlfn.TEXTJOIN(", ", TRUE, IF(ISNUMBER(SEARCH("BRO", BL58:BT58)), COLUMN(BL58:BT58) - COLUMN(BL58) + 1, ""))&lt;&gt;"","BRO","")</f>
        <v/>
      </c>
      <c r="HW58" s="44" t="str" cm="1">
        <f t="array" ref="HW58">IF(_xlfn.TEXTJOIN(", ", TRUE, IF(ISNUMBER(SEARCH("PUR", BL58:BT58)), COLUMN(BL58:BT58) - COLUMN(BL58) + 1, ""))&lt;&gt;"","PUR","")</f>
        <v/>
      </c>
      <c r="HX58" s="44" t="str" cm="1">
        <f t="array" ref="HX58">IF(_xlfn.TEXTJOIN(", ", TRUE, IF(ISNUMBER(SEARCH("WHI", BL58:BT58)), COLUMN(BL58:BT58) - COLUMN(BL58) + 1, ""))&lt;&gt;"","WHI","")</f>
        <v>WHI</v>
      </c>
      <c r="HY58" s="72"/>
      <c r="HZ58" s="72"/>
      <c r="IA58" s="5"/>
      <c r="IB58" s="5"/>
      <c r="IC58" s="68"/>
      <c r="ID58" s="68"/>
      <c r="IE58" s="68"/>
      <c r="IF58" s="68"/>
      <c r="IG58" s="68"/>
      <c r="IH58" s="68"/>
      <c r="II58" s="68"/>
      <c r="IJ58" s="68"/>
      <c r="IK58" s="68"/>
      <c r="IM58" s="42">
        <f>COUNTIF(IC58:IK58,"&gt;0")-CG58</f>
        <v>-5</v>
      </c>
      <c r="IN58" s="69" t="str">
        <f>"http://mkweb.bcgsc.ca/color-summarizer/?url="&amp;D58&amp;"&amp;precision=low&amp;num_clusters="&amp;CG58&amp;"&amp;text=1"</f>
        <v>http://mkweb.bcgsc.ca/color-summarizer/?url=https://www.crwflags.com/fotw/images/c/cl-04.gif&amp;precision=low&amp;num_clusters=5&amp;text=1</v>
      </c>
      <c r="IO58" s="44" t="str">
        <f>IF(HP58&lt;&gt;"",CHAR(34)&amp;"black"&amp;CHAR(34),"")</f>
        <v/>
      </c>
      <c r="IP58" s="44" t="str">
        <f>IF(HQ58&lt;&gt;"",CHAR(34)&amp;"blue"&amp;CHAR(34),"")</f>
        <v>"blue"</v>
      </c>
      <c r="IQ58" s="44" t="str">
        <f>IF(HR58&lt;&gt;"",CHAR(34)&amp;"green"&amp;CHAR(34),"")</f>
        <v>"green"</v>
      </c>
      <c r="IR58" s="44" t="str">
        <f>IF(HS58&lt;&gt;"",CHAR(34)&amp;"red"&amp;CHAR(34),"")</f>
        <v/>
      </c>
      <c r="IS58" s="44" t="str">
        <f>IF(HT58&lt;&gt;"",CHAR(34)&amp;"yellow"&amp;CHAR(34),"")</f>
        <v>"yellow"</v>
      </c>
      <c r="IT58" s="44" t="str">
        <f>IF(HU58&lt;&gt;"",CHAR(34)&amp;"orange"&amp;CHAR(34),"")</f>
        <v>"orange"</v>
      </c>
      <c r="IU58" s="44" t="str">
        <f>IF(HV58&lt;&gt;"",CHAR(34)&amp;"brown"&amp;CHAR(34),"")</f>
        <v/>
      </c>
      <c r="IV58" s="44" t="str">
        <f>IF(HW58&lt;&gt;"",CHAR(34)&amp;"purple"&amp;CHAR(34),"")</f>
        <v/>
      </c>
      <c r="IW58" s="44" t="str">
        <f>IF(HX58&lt;&gt;"",CHAR(34)&amp;"white"&amp;CHAR(34),"")</f>
        <v>"white"</v>
      </c>
      <c r="IX58" s="44" t="str">
        <f>"{"&amp;CHAR(34)&amp;"url"&amp;CHAR(34)&amp;":"&amp;CHAR(34)&amp;IN58&amp;CHAR(34)&amp;","&amp;CHAR(34)&amp;"name"&amp;CHAR(34)&amp;":"&amp;CHAR(34)&amp;A58&amp;CHAR(34)&amp;"},"</f>
        <v>{"url":"http://mkweb.bcgsc.ca/color-summarizer/?url=https://www.crwflags.com/fotw/images/c/cl-04.gif&amp;precision=low&amp;num_clusters=5&amp;text=1","name":"[CHL] Coquimbo Region"},</v>
      </c>
      <c r="IY58" s="44">
        <v>963</v>
      </c>
    </row>
    <row r="59" spans="1:259" s="44" customFormat="1" ht="38.4" customHeight="1" thickBot="1" x14ac:dyDescent="0.35">
      <c r="A59" s="38" t="s">
        <v>465</v>
      </c>
      <c r="B59" s="83"/>
      <c r="C59" s="39">
        <v>2</v>
      </c>
      <c r="D59" s="70" t="s">
        <v>466</v>
      </c>
      <c r="E59" s="40" t="s">
        <v>467</v>
      </c>
      <c r="F59" s="41" t="s">
        <v>163</v>
      </c>
      <c r="G59" s="42">
        <f>COUNTIF($A$1:$A$8405,A59)</f>
        <v>1</v>
      </c>
      <c r="H59" s="43"/>
      <c r="I59" s="59" t="s">
        <v>468</v>
      </c>
      <c r="J59" s="44" t="str">
        <f>""</f>
        <v/>
      </c>
      <c r="K59" s="45">
        <v>7750</v>
      </c>
      <c r="L59" s="46">
        <v>0</v>
      </c>
      <c r="M59" s="46">
        <v>0</v>
      </c>
      <c r="N59" s="47">
        <f>(0.1*K59+0.9*L59)*M59</f>
        <v>0</v>
      </c>
      <c r="O59" s="74" t="s">
        <v>211</v>
      </c>
      <c r="P59" s="48" t="s">
        <v>469</v>
      </c>
      <c r="Q59" s="73">
        <v>2</v>
      </c>
      <c r="R59" s="49" t="s">
        <v>470</v>
      </c>
      <c r="S59" s="50">
        <v>0</v>
      </c>
      <c r="T59" s="51" t="s">
        <v>164</v>
      </c>
      <c r="U59" s="52" t="s">
        <v>164</v>
      </c>
      <c r="V59" s="52" t="s">
        <v>164</v>
      </c>
      <c r="W59" s="52" t="s">
        <v>164</v>
      </c>
      <c r="X59" s="52" t="s">
        <v>164</v>
      </c>
      <c r="Y59" s="52" t="s">
        <v>164</v>
      </c>
      <c r="Z59" s="52" t="s">
        <v>164</v>
      </c>
      <c r="AA59" s="52" t="s">
        <v>164</v>
      </c>
      <c r="AB59" s="52" t="s">
        <v>164</v>
      </c>
      <c r="AC59" s="52" t="s">
        <v>164</v>
      </c>
      <c r="AD59" s="52" t="s">
        <v>164</v>
      </c>
      <c r="AE59" s="52" t="s">
        <v>165</v>
      </c>
      <c r="AF59" s="53" t="s">
        <v>164</v>
      </c>
      <c r="AG59" s="53" t="s">
        <v>164</v>
      </c>
      <c r="AH59" s="53" t="s">
        <v>165</v>
      </c>
      <c r="AI59" s="53" t="s">
        <v>164</v>
      </c>
      <c r="AJ59" s="53" t="s">
        <v>164</v>
      </c>
      <c r="AK59" s="53" t="s">
        <v>164</v>
      </c>
      <c r="AL59" s="53" t="s">
        <v>165</v>
      </c>
      <c r="AM59" s="53" t="s">
        <v>164</v>
      </c>
      <c r="AN59" s="53" t="s">
        <v>165</v>
      </c>
      <c r="AO59" s="53" t="s">
        <v>164</v>
      </c>
      <c r="AP59" s="53" t="s">
        <v>164</v>
      </c>
      <c r="AQ59" s="53" t="s">
        <v>164</v>
      </c>
      <c r="AR59" s="53" t="s">
        <v>164</v>
      </c>
      <c r="AS59" s="53" t="s">
        <v>164</v>
      </c>
      <c r="AT59" s="54">
        <v>0</v>
      </c>
      <c r="AU59" s="53" t="s">
        <v>471</v>
      </c>
      <c r="AV59" s="53" t="str">
        <f>IF(LEFT(A59,1)="[",LEFT(A59,5)&amp;AU59&amp;A59,"")</f>
        <v>[CHL]Special Territory[CHL] Easter Island</v>
      </c>
      <c r="AW59" s="53" t="str">
        <f>C59&amp;A59</f>
        <v>2[CHL] Easter Island</v>
      </c>
      <c r="AX59" s="55" t="str">
        <f>_xlfn.TEXTJOIN(";",TRUE,AU59:AW59)</f>
        <v>Special Territory;[CHL]Special Territory[CHL] Easter Island;2[CHL] Easter Island</v>
      </c>
      <c r="AY59" s="55"/>
      <c r="AZ59" s="56"/>
      <c r="BA59" s="56"/>
      <c r="BB59" s="56"/>
      <c r="BC59" s="57"/>
      <c r="BD59" s="58" t="s">
        <v>159</v>
      </c>
      <c r="BE59" s="59"/>
      <c r="BF59" s="58"/>
      <c r="BG59" s="58"/>
      <c r="BH59" s="58"/>
      <c r="BI59" s="58"/>
      <c r="BJ59" s="58"/>
      <c r="BK59" s="59"/>
      <c r="BL59" s="58" t="s">
        <v>154</v>
      </c>
      <c r="BM59" s="58" t="s">
        <v>159</v>
      </c>
      <c r="BN59" s="58"/>
      <c r="BO59" s="58"/>
      <c r="BP59" s="58"/>
      <c r="BQ59" s="58"/>
      <c r="BR59" s="58"/>
      <c r="BS59" s="58"/>
      <c r="BT59" s="58"/>
      <c r="BU59" s="60"/>
      <c r="BV59" s="61"/>
      <c r="BW59" s="61">
        <v>0</v>
      </c>
      <c r="BX59" s="59"/>
      <c r="CB59" s="5"/>
      <c r="CC59" s="5"/>
      <c r="CD59" s="62">
        <v>0</v>
      </c>
      <c r="CE59" s="62">
        <v>0</v>
      </c>
      <c r="CF59" s="62" t="e">
        <f>COUNTIF([1]Sheet7!$B$2:'[1]Sheet7'!$B$100,Main!#REF!)</f>
        <v>#REF!</v>
      </c>
      <c r="CG59" s="75" cm="1">
        <f t="array" ref="CG59">SUMPRODUCT(--(LEN(TRIM(BL59:BT59))&gt;0))</f>
        <v>2</v>
      </c>
      <c r="CH59" s="53" t="str">
        <f>IF(CG59=2,"y","n")</f>
        <v>y</v>
      </c>
      <c r="CI59" s="53" t="str">
        <f>IF(CG59=3,"y","n")</f>
        <v>n</v>
      </c>
      <c r="CJ59" s="53" t="str">
        <f>IF(CG59=4,"y","n")</f>
        <v>n</v>
      </c>
      <c r="CK59" s="53" t="str">
        <f>IF(CG59&gt;4,"y","n")</f>
        <v>n</v>
      </c>
      <c r="CL59" s="53" t="str">
        <f>IF(S59=0,"y","n")</f>
        <v>y</v>
      </c>
      <c r="CM59" s="53" t="str">
        <f>IF(S59=2,"y","n")</f>
        <v>n</v>
      </c>
      <c r="CN59" s="53" t="str">
        <f>IF(S59=3,"y","n")</f>
        <v>n</v>
      </c>
      <c r="CO59" s="53" t="str">
        <f>IF(S59&gt;=4,"y","n")</f>
        <v>n</v>
      </c>
      <c r="CP59" s="53" t="str">
        <f>IF(AT59=0,"y","n")</f>
        <v>y</v>
      </c>
      <c r="CQ59" s="53" t="str">
        <f>IF(AT59=1,"y","n")</f>
        <v>n</v>
      </c>
      <c r="CR59" s="53" t="str">
        <f>IF(AT59=2,"y","n")</f>
        <v>n</v>
      </c>
      <c r="CS59" s="53" t="str">
        <f>IF(AT59&gt;=3,"y","n")</f>
        <v>n</v>
      </c>
      <c r="CT59" s="38" t="str">
        <f>CHAR(34)&amp;A59&amp;CHAR(34)</f>
        <v>"[CHL] Easter Island"</v>
      </c>
      <c r="CU59" s="63" t="str">
        <f>CHAR(34)&amp;"rgn_"&amp;R59&amp;CHAR(34)</f>
        <v>"rgn_South America, rgn_Oceania"</v>
      </c>
      <c r="CV59" s="44" t="str">
        <f>CHAR(34)&amp;D59&amp;CHAR(34)</f>
        <v>"https://upload.wikimedia.org/wikipedia/commons/thumb/d/d8/Flag_of_Rapa_Nui%2C_Chile.svg/383px-Flag_of_Rapa_Nui%2C_Chile.svg.png"</v>
      </c>
      <c r="CW59" s="44" t="str">
        <f>IF(CH59="y",CHAR(34)&amp;CH$1&amp;CHAR(34)&amp;",","")</f>
        <v>"2Color",</v>
      </c>
      <c r="CX59" s="44" t="str">
        <f>IF(CI59="y",CHAR(34)&amp;CI$1&amp;CHAR(34)&amp;",","")</f>
        <v/>
      </c>
      <c r="CY59" s="44" t="str">
        <f>IF(CJ59="y",CHAR(34)&amp;CJ$1&amp;CHAR(34)&amp;",","")</f>
        <v/>
      </c>
      <c r="CZ59" s="44" t="str">
        <f>IF(CK59="y",CHAR(34)&amp;CK$1&amp;CHAR(34)&amp;",","")</f>
        <v/>
      </c>
      <c r="DA59" s="44" t="str">
        <f>IF(Q59&gt;1,CHAR(34)&amp;"words2"&amp;CHAR(34)&amp;",","")</f>
        <v>"words2",</v>
      </c>
      <c r="DB59" s="44" t="str">
        <f>IF(Q59&gt;2,CHAR(34)&amp;"words3"&amp;CHAR(34)&amp;",","")</f>
        <v/>
      </c>
      <c r="DC59" s="44" t="str">
        <f>IF(Q59=2,CHAR(34)&amp;"exact2"&amp;CHAR(34)&amp;",","")</f>
        <v>"exact2",</v>
      </c>
      <c r="DD59" s="44" t="str">
        <f>IF(LEN(CHAR(34)&amp;"lets"&amp;LEN(SUBSTITUTE(SUBSTITUTE(IFERROR(TRIM(SUBSTITUTE(SUBSTITUTE(SUBSTITUTE(IFERROR(TRIM(SUBSTITUTE(A59,MID(A59,FIND("(",A59),FIND(")",A59)-FIND("(",A59)+1),"")),A59)," ",""),"-",""),MID(SUBSTITUTE(SUBSTITUTE(IFERROR(TRIM(SUBSTITUTE(A59,MID(A59,FIND("(",A59),FIND(")",A59)-FIND("(",A59)+1),"")),A59)," ",""),"-",""),FIND("[",SUBSTITUTE(SUBSTITUTE(IFERROR(TRIM(SUBSTITUTE(A59,MID(A59,FIND("(",A59),FIND(")",A59)-FIND("(",A59)+1),"")),A59)," ",""),"-","")),FIND("]",SUBSTITUTE(SUBSTITUTE(IFERROR(TRIM(SUBSTITUTE(A59,MID(A59,FIND("(",A59),FIND(")",A59)-FIND("(",A59)+1),"")),A59)," ",""),"-",""))-FIND("[",SUBSTITUTE(SUBSTITUTE(IFERROR(TRIM(SUBSTITUTE(A59,MID(A59,FIND("(",A59),FIND(")",A59)-FIND("(",A59)+1),"")),A59)," ",""),"-",""))+1),"")),SUBSTITUTE(SUBSTITUTE(IFERROR(TRIM(SUBSTITUTE(A59,MID(A59,FIND("(",A59),FIND(")",A59)-FIND("(",A59)+1),"")),A59)," ",""),"-",""))," ",""),"-",""))&amp;CHAR(34)&amp;",")=9,CHAR(34)&amp;"lets"&amp;LEN(SUBSTITUTE(SUBSTITUTE(IFERROR(TRIM(SUBSTITUTE(SUBSTITUTE(SUBSTITUTE(IFERROR(TRIM(SUBSTITUTE(A59,MID(A59,FIND("(",A59),FIND(")",A59)-FIND("(",A59)+1),"")),A59)," ",""),"-",""),MID(SUBSTITUTE(SUBSTITUTE(IFERROR(TRIM(SUBSTITUTE(A59,MID(A59,FIND("(",A59),FIND(")",A59)-FIND("(",A59)+1),"")),A59)," ",""),"-",""),FIND("[",SUBSTITUTE(SUBSTITUTE(IFERROR(TRIM(SUBSTITUTE(A59,MID(A59,FIND("(",A59),FIND(")",A59)-FIND("(",A59)+1),"")),A59)," ",""),"-","")),FIND("]",SUBSTITUTE(SUBSTITUTE(IFERROR(TRIM(SUBSTITUTE(A59,MID(A59,FIND("(",A59),FIND(")",A59)-FIND("(",A59)+1),"")),A59)," ",""),"-",""))-FIND("[",SUBSTITUTE(SUBSTITUTE(IFERROR(TRIM(SUBSTITUTE(A59,MID(A59,FIND("(",A59),FIND(")",A59)-FIND("(",A59)+1),"")),A59)," ",""),"-",""))+1),"")),SUBSTITUTE(SUBSTITUTE(IFERROR(TRIM(SUBSTITUTE(A59,MID(A59,FIND("(",A59),FIND(")",A59)-FIND("(",A59)+1),"")),A59)," ",""),"-",""))," ",""),"-",""))&amp;CHAR(34)&amp;",",CHAR(34)&amp;"lets0"&amp;LEN(SUBSTITUTE(SUBSTITUTE(IFERROR(TRIM(SUBSTITUTE(SUBSTITUTE(SUBSTITUTE(IFERROR(TRIM(SUBSTITUTE(A59,MID(A59,FIND("(",A59),FIND(")",A59)-FIND("(",A59)+1),"")),A59)," ",""),"-",""),MID(SUBSTITUTE(SUBSTITUTE(IFERROR(TRIM(SUBSTITUTE(A59,MID(A59,FIND("(",A59),FIND(")",A59)-FIND("(",A59)+1),"")),A59)," ",""),"-",""),FIND("[",SUBSTITUTE(SUBSTITUTE(IFERROR(TRIM(SUBSTITUTE(A59,MID(A59,FIND("(",A59),FIND(")",A59)-FIND("(",A59)+1),"")),A59)," ",""),"-","")),FIND("]",SUBSTITUTE(SUBSTITUTE(IFERROR(TRIM(SUBSTITUTE(A59,MID(A59,FIND("(",A59),FIND(")",A59)-FIND("(",A59)+1),"")),A59)," ",""),"-",""))-FIND("[",SUBSTITUTE(SUBSTITUTE(IFERROR(TRIM(SUBSTITUTE(A59,MID(A59,FIND("(",A59),FIND(")",A59)-FIND("(",A59)+1),"")),A59)," ",""),"-",""))+1),"")),SUBSTITUTE(SUBSTITUTE(IFERROR(TRIM(SUBSTITUTE(A59,MID(A59,FIND("(",A59),FIND(")",A59)-FIND("(",A59)+1),"")),A59)," ",""),"-",""))," ",""),"-",""))&amp;CHAR(34)&amp;",")</f>
        <v>"lets12",</v>
      </c>
      <c r="DE59" s="44" t="str">
        <f>IFERROR(CHAR(34)&amp;"start"&amp;LEFT(TRIM(SUBSTITUTE(SUBSTITUTE(TRIM(SUBSTITUTE(SUBSTITUTE(A59, MID(A59, FIND("[", A59), FIND("]", A59) - FIND("[", A59) + 1), ""), "  ", " ")), MID(TRIM(SUBSTITUTE(SUBSTITUTE(A59, MID(A59, FIND("[", A59), FIND("]", A59) - FIND("[", A59) + 1), ""), "  ", " ")), FIND("[", TRIM(SUBSTITUTE(SUBSTITUTE(A59, MID(A59, FIND("[", A59), FIND("]", A59) - FIND("[", A59) + 1), ""), "  ", " "))), FIND("]", TRIM(SUBSTITUTE(SUBSTITUTE(A59, MID(A59, FIND("[", A59), FIND("]", A59) - FIND("[", A59) + 1), ""), "  ", " "))) - FIND("[", TRIM(SUBSTITUTE(SUBSTITUTE(A59, MID(A59, FIND("[", A59), FIND("]", A59) - FIND("[", A59) + 1), ""), "  ", " "))) + 1), ""), "  ", " ")),1)&amp;CHAR(34)&amp;",",CHAR(34)&amp;"start"&amp;IFERROR(LEFT(SUBSTITUTE(A59,"["&amp;MID(A59,FIND("[",A59)+1,FIND("]",A59)-FIND("[",A59)-1)&amp;"] ",""),1),LEFT(A59,1))&amp;CHAR(34)&amp;",")</f>
        <v>"startE",</v>
      </c>
      <c r="DF59" s="44" t="str">
        <f>IFERROR(IF(SEARCH("tan",A59)&gt;0,CHAR(34)&amp;"withtn"&amp;CHAR(34)&amp;",",""),"")</f>
        <v/>
      </c>
      <c r="DG59" s="44" t="str">
        <f>IFERROR(IF(SEARCH("q",A59)&gt;0,CHAR(34)&amp;"with_q"&amp;CHAR(34)&amp;",",""),"")</f>
        <v/>
      </c>
      <c r="DH59" s="44" t="str">
        <f>IFERROR(IF(SEARCH("v",A59)&gt;0,CHAR(34)&amp;"with_v"&amp;CHAR(34)&amp;",",""),"")</f>
        <v/>
      </c>
      <c r="DI59" s="44" t="str">
        <f>IFERROR(IF(SEARCH("w",A59)&gt;0,CHAR(34)&amp;"with_w"&amp;CHAR(34)&amp;",",""),"")</f>
        <v/>
      </c>
      <c r="DJ59" s="44" t="str">
        <f>IFERROR(IF(SEARCH("y",A59)&gt;0,CHAR(34)&amp;"with_y"&amp;CHAR(34)&amp;",",""),"")</f>
        <v/>
      </c>
      <c r="DK59" s="44" t="str">
        <f>IFERROR(IF(SEARCH("z",A59)&gt;0,CHAR(34)&amp;"with_z"&amp;CHAR(34)&amp;",",""),"")</f>
        <v/>
      </c>
      <c r="DL59" s="44" t="str">
        <f>IF(CG59=2, CHAR(34) &amp; _xlfn.TEXTJOIN("", TRUE, _xlfn._xlws.SORT(HP59:HX59)) &amp; CHAR(34) &amp; ",", "")</f>
        <v>"REDWHI",</v>
      </c>
      <c r="DM59" s="44" t="str" cm="1">
        <f t="array" ref="DM59">IF(CG59=3,CHAR(34) &amp; _xlfn.TEXTJOIN("", TRUE, RIGHT(HP59:HX59, 2)) &amp; CHAR(34) &amp; ",", "")</f>
        <v/>
      </c>
      <c r="DN59" s="44" t="str">
        <f>IF(AND(ISNUMBER(SEARCH("18", O59)), ISERROR(SEARCH("1918", O59)), ISERROR(SEARCH("2018", O59))), CHAR(34) &amp; "year18" &amp; CHAR(34) &amp; ",", "")</f>
        <v/>
      </c>
      <c r="DO59" s="44" t="str">
        <f>IF(AND(ISNUMBER(SEARCH("19", O59)), ISERROR(SEARCH("1819", O59)),  ISERROR(SEARCH("1219", O59)),ISERROR(SEARCH("1119", O59)),ISERROR(SEARCH("1190", O59)),ISERROR(SEARCH("2019", O59))), CHAR(34) &amp; "year19" &amp; CHAR(34) &amp; ",", "")</f>
        <v/>
      </c>
      <c r="DP59" s="5" t="str">
        <f>IF(AND(ISNUMBER(SEARCH("20", O59)), ISERROR(SEARCH("1920", O59))), CHAR(34)&amp;"year00"&amp;CHAR(34)&amp;",", "")</f>
        <v>"year00",</v>
      </c>
      <c r="DQ59" s="5" t="str">
        <f>IF(CC59="y",CHAR(34)&amp;"soviet"&amp;CHAR(34)&amp;",","")</f>
        <v/>
      </c>
      <c r="DR59" s="5" t="str">
        <f>IF(BY59="y",CHAR(34)&amp;"dgband"&amp;CHAR(34)&amp;",","")</f>
        <v/>
      </c>
      <c r="DS59" s="5" t="str">
        <f>IF(W59="y",IF(AND(V59="n",BY59&lt;&gt;"y"),CHAR(34)&amp;"allver"&amp;CHAR(34)&amp;",",""),"")</f>
        <v/>
      </c>
      <c r="DT59" s="5" t="str">
        <f>IF(V59="y",IF(AND(W59="n",BY59&lt;&gt;"y"),CHAR(34)&amp;"allhor"&amp;CHAR(34)&amp;",",""),"")</f>
        <v/>
      </c>
      <c r="DU59" s="5" t="str">
        <f>IF(BY59="y",IF(AND(W59="n",V59="n"),CHAR(34)&amp;"alldia"&amp;CHAR(34)&amp;",",""),"")</f>
        <v/>
      </c>
      <c r="DV59" s="44" t="str">
        <f>IF(IA59&lt;&gt;"",(IF(IA59="y",CHAR(34)&amp;"largec"&amp;CHAR(34)&amp;",",CHAR(34)&amp;"smallc"&amp;CHAR(34)&amp;",")),"")</f>
        <v/>
      </c>
      <c r="DW59" s="44" t="str">
        <f>IF(CL59="y",CHAR(34)&amp;CL$1&amp;CHAR(34)&amp;",","")</f>
        <v>"NoBand",</v>
      </c>
      <c r="DX59" s="44" t="str">
        <f>IF(CM59="y",CHAR(34)&amp;CM$1&amp;CHAR(34)&amp;",","")</f>
        <v/>
      </c>
      <c r="DY59" s="44" t="str">
        <f>IF(CN59="y",CHAR(34)&amp;CN$1&amp;CHAR(34)&amp;",","")</f>
        <v/>
      </c>
      <c r="DZ59" s="44" t="str">
        <f>IF(CO59="y",CHAR(34)&amp;CO$1&amp;CHAR(34)&amp;",","")</f>
        <v/>
      </c>
      <c r="EA59" s="44" t="str">
        <f>IF(T59="y",CHAR(34)&amp;T$1&amp;CHAR(34)&amp;",","")</f>
        <v/>
      </c>
      <c r="EB59" s="44" t="str">
        <f>IF(U59="y",CHAR(34)&amp;U$1&amp;CHAR(34)&amp;",","")</f>
        <v/>
      </c>
      <c r="EC59" s="44" t="str">
        <f>IF(V59="y",CHAR(34)&amp;V$1&amp;CHAR(34)&amp;",","")</f>
        <v/>
      </c>
      <c r="ED59" s="44" t="str">
        <f>IF(W59="y",CHAR(34)&amp;W$1&amp;CHAR(34)&amp;",","")</f>
        <v/>
      </c>
      <c r="EE59" s="44" t="str">
        <f>IF(X59="y",CHAR(34)&amp;X$1&amp;CHAR(34)&amp;",","")</f>
        <v/>
      </c>
      <c r="EF59" s="44" t="str">
        <f>IF(AND(Y59&lt;&gt;"n",Y59&lt;&gt;""),CHAR(34)&amp;Y$1&amp;CHAR(34)&amp;",","")</f>
        <v/>
      </c>
      <c r="EG59" s="44" t="str">
        <f>IF(Z59="y",CHAR(34)&amp;Z$1&amp;CHAR(34)&amp;",","")</f>
        <v/>
      </c>
      <c r="EH59" s="44" t="str">
        <f>IF(AA59="y",CHAR(34)&amp;AA$1&amp;CHAR(34)&amp;",","")</f>
        <v/>
      </c>
      <c r="EI59" s="44" t="str">
        <f>IF(AB59="y",CHAR(34)&amp;AB$1&amp;CHAR(34)&amp;",","")</f>
        <v/>
      </c>
      <c r="EJ59" s="44" t="str">
        <f>IF(AC59="y",CHAR(34)&amp;AC$1&amp;CHAR(34)&amp;",","")</f>
        <v/>
      </c>
      <c r="EK59" s="44" t="str">
        <f>IF(AD59="y",CHAR(34)&amp;AD$1&amp;CHAR(34)&amp;",","")</f>
        <v/>
      </c>
      <c r="EL59" s="44" t="str">
        <f>IF(AE59="y",CHAR(34)&amp;AE$1&amp;CHAR(34)&amp;",","")</f>
        <v>"IsMoon",</v>
      </c>
      <c r="EM59" s="44" t="str">
        <f>IF(AF59="y",CHAR(34)&amp;AF$1&amp;CHAR(34)&amp;",","")</f>
        <v/>
      </c>
      <c r="EN59" s="44" t="str">
        <f>IF(AG59="y",CHAR(34)&amp;AG$1&amp;CHAR(34)&amp;",","")</f>
        <v/>
      </c>
      <c r="EO59" s="44" t="str">
        <f>IF(AH59="y",CHAR(34)&amp;AH$1&amp;CHAR(34)&amp;",","")</f>
        <v>"Center",</v>
      </c>
      <c r="EP59" s="44" t="str">
        <f>IF(AI59="y",CHAR(34)&amp;AI$1&amp;CHAR(34)&amp;",","")</f>
        <v/>
      </c>
      <c r="EQ59" s="44" t="str">
        <f>IF(AJ59="y",CHAR(34)&amp;AJ$1&amp;CHAR(34)&amp;",","")</f>
        <v/>
      </c>
      <c r="ER59" s="44" t="str">
        <f>IF(AK59="y",CHAR(34)&amp;AK$1&amp;CHAR(34)&amp;",","")</f>
        <v/>
      </c>
      <c r="ES59" s="44" t="str">
        <f>IF(AL59="y",CHAR(34)&amp;AL$1&amp;CHAR(34)&amp;",","")</f>
        <v>"Wavess",</v>
      </c>
      <c r="ET59" s="44" t="str">
        <f>IF(AM59="y",CHAR(34)&amp;AM$1&amp;CHAR(34)&amp;",","")</f>
        <v/>
      </c>
      <c r="EU59" s="44" t="str">
        <f>IF(AN59="y",CHAR(34)&amp;AN$1&amp;CHAR(34)&amp;",","")</f>
        <v>"Humans",</v>
      </c>
      <c r="EV59" s="44" t="str">
        <f>IF(AO59="y",CHAR(34)&amp;AO$1&amp;CHAR(34)&amp;",","")</f>
        <v/>
      </c>
      <c r="EW59" s="44" t="str">
        <f>IF(AP59="y",CHAR(34)&amp;AP$1&amp;CHAR(34)&amp;",","")</f>
        <v/>
      </c>
      <c r="EX59" s="44" t="str">
        <f>IF(AQ59="y",CHAR(34)&amp;AQ$1&amp;CHAR(34)&amp;",","")</f>
        <v/>
      </c>
      <c r="EY59" s="44" t="str">
        <f>IF(AR59="y",CHAR(34)&amp;AR$1&amp;CHAR(34)&amp;",","")</f>
        <v/>
      </c>
      <c r="EZ59" s="44" t="str">
        <f>IF(AS59="y",CHAR(34)&amp;AS$1&amp;CHAR(34)&amp;",","")</f>
        <v/>
      </c>
      <c r="FA59" s="44" t="str">
        <f>IF(AT59&gt;0,CHAR(34)&amp;"sta"&amp;AZ59&amp;CHAR(34)&amp;",","")</f>
        <v/>
      </c>
      <c r="FB59" s="44" t="str">
        <f>IF(AND(AT59&gt;0,BA59&lt;&gt;""),CHAR(34)&amp;"sta"&amp;BA59&amp;CHAR(34)&amp;",","")</f>
        <v/>
      </c>
      <c r="FC59" s="44" t="str">
        <f>IF(AND(AT59&gt;0,BB59&lt;&gt;""),CHAR(34)&amp;"sta"&amp;BB59&amp;CHAR(34)&amp;",","")</f>
        <v/>
      </c>
      <c r="FD59" s="44" t="str">
        <f>IF(BV59="n",CHAR(34)&amp;"tcWHYE"&amp;CHAR(34)&amp;",",IF(BV59="y",CHAR(34)&amp;FD$1&amp;CHAR(34)&amp;",",""))</f>
        <v/>
      </c>
      <c r="FE59" s="44" t="str">
        <f>IF(COUNTIF(BL59:BT59,"BLU")=0,CHAR(34)&amp;"NO_BLU"&amp;CHAR(34)&amp;",", "")</f>
        <v>"NO_BLU",</v>
      </c>
      <c r="FF59" s="44" t="str">
        <f>IF(COUNTIF(BL59:BT59,"WHI")=0,CHAR(34)&amp;"NO_WHI"&amp;CHAR(34)&amp;",", "")</f>
        <v/>
      </c>
      <c r="FG59" s="44" t="str">
        <f>IF(COUNTIF(BL59:BT59,"RED")=0,CHAR(34)&amp;"NO_RED"&amp;CHAR(34)&amp;",", "")</f>
        <v/>
      </c>
      <c r="FH59" s="44" t="str">
        <f>IF(COUNTIF(BL59:BS59,"GRE")=0,CHAR(34)&amp;"NO_GRE"&amp;CHAR(34)&amp;",", "")</f>
        <v>"NO_GRE",</v>
      </c>
      <c r="FI59" s="44" t="str">
        <f>IF(COUNTIF(BL59:BT59,"YEL")=0,CHAR(34)&amp;"NO_YEL"&amp;CHAR(34)&amp;",", "")</f>
        <v>"NO_YEL",</v>
      </c>
      <c r="FJ59" s="44" t="str">
        <f>IF(COUNTIF(BL59:BT59,"BLA")=0,CHAR(34)&amp;"NO_BLA"&amp;CHAR(34)&amp;",", "")</f>
        <v>"NO_BLA",</v>
      </c>
      <c r="FK59" s="44" t="str">
        <f>IF(AND(FH59&lt;&gt;"",FF59&lt;&gt;""),CHAR(34)&amp;"WHGRNO"&amp;CHAR(34)&amp;",","")</f>
        <v/>
      </c>
      <c r="FL59" s="44" t="str">
        <f>IF(AND(FI59&lt;&gt;"",FF59&lt;&gt;""),CHAR(34)&amp;"WHYENO"&amp;CHAR(34)&amp;",","")</f>
        <v/>
      </c>
      <c r="FM59" s="44" t="str">
        <f>IF(AND(FJ59&lt;&gt;"",FF59&lt;&gt;""),CHAR(34)&amp;"BAWHNO"&amp;CHAR(34)&amp;",","")</f>
        <v/>
      </c>
      <c r="FN59" s="44" t="str">
        <f>IF(AND(FE59&lt;&gt;"",FF59&lt;&gt;""),CHAR(34)&amp;"BLWHNO"&amp;CHAR(34)&amp;",","")</f>
        <v/>
      </c>
      <c r="FO59" s="44" t="str">
        <f>IF(AND(FE59&lt;&gt;"",FG59&lt;&gt;""),CHAR(34)&amp;"BLRENO"&amp;CHAR(34)&amp;",","")</f>
        <v/>
      </c>
      <c r="FP59" s="44" t="str">
        <f>IF(AND(FF59&lt;&gt;"",FF59&lt;&gt;""),CHAR(34)&amp;"WHRENO"&amp;CHAR(34)&amp;",","")</f>
        <v/>
      </c>
      <c r="FQ59" s="44" t="str">
        <f>IF(LEN(BF59)=3,CHAR(34)&amp;"001"&amp;BF59&amp;CHAR(34)&amp;",","")</f>
        <v/>
      </c>
      <c r="FR59" s="44" t="str">
        <f>IF(LEN(BG59)=3,CHAR(34)&amp;"002"&amp;BG59&amp;CHAR(34)&amp;",","")</f>
        <v/>
      </c>
      <c r="FS59" s="44" t="str">
        <f>IF(LEN(BH59)=3,CHAR(34)&amp;"003"&amp;BH59&amp;CHAR(34)&amp;",","")</f>
        <v/>
      </c>
      <c r="FT59" s="44" t="str">
        <f>CHAR(34)&amp;"myr"&amp;BD59&amp;CHAR(34)&amp;","</f>
        <v>"myrWHI",</v>
      </c>
      <c r="FU59" s="44" t="str">
        <f>IF(AY59="y",CHAR(34)&amp;"island"&amp;CHAR(34)&amp;",","")</f>
        <v/>
      </c>
      <c r="FV59" s="44" t="str">
        <f>IF(BZ59="y",CHAR(34)&amp;"landlo"&amp;CHAR(34)&amp;",","")</f>
        <v/>
      </c>
      <c r="FW59" s="44" t="str">
        <f>IF(CA59="y",CHAR(34)&amp;"eunion"&amp;CHAR(34)&amp;",","")</f>
        <v/>
      </c>
      <c r="FX59" s="44" t="str">
        <f>SUBSTITUTE(IFERROR(SEARCH("[",A59),IFERROR(IF(AND(CA59&lt;&gt;"y",SEARCH("Europe",R59)&gt;0),CHAR(34)&amp;"noeuni"&amp;CHAR(34)&amp;",",""),"")),"1","")</f>
        <v/>
      </c>
      <c r="FY59" s="44" t="str">
        <f>IFERROR(IF(SEARCH("Arabic",CB59)&gt;0,CHAR(34)&amp;"arabic"&amp;CHAR(34)&amp;",",""),"")</f>
        <v/>
      </c>
      <c r="FZ59" s="44" t="str">
        <f>IFERROR(IF(SEARCH("English",CB59)&gt;0,CHAR(34)&amp;"englis"&amp;CHAR(34)&amp;",",""),"")</f>
        <v/>
      </c>
      <c r="GA59" s="44" t="str">
        <f>IFERROR(IF(SEARCH("French",CB59)&gt;0,CHAR(34)&amp;"french"&amp;CHAR(34)&amp;",",""),"")</f>
        <v/>
      </c>
      <c r="GB59" s="44" t="str">
        <f>IFERROR(IF(SEARCH("Spanish",CB59)&gt;0,CHAR(34)&amp;"spanis"&amp;CHAR(34)&amp;",",""),"")</f>
        <v/>
      </c>
      <c r="GC59" s="44" t="str">
        <f>IFERROR(IF(SEARCH("Portuguese",CB59)&gt;0,CHAR(34)&amp;"portug"&amp;CHAR(34)&amp;",",""),"")</f>
        <v/>
      </c>
      <c r="GD59" s="44" t="str">
        <f>IFERROR(IF(SEARCH("German",CB59)&gt;0,CHAR(34)&amp;"german"&amp;CHAR(34)&amp;",",""),"")</f>
        <v/>
      </c>
      <c r="GE59" s="44" t="str">
        <f>IFERROR(IF(SEARCH("Dutch",CB59)&gt;0,CHAR(34)&amp;"dutchs"&amp;CHAR(34)&amp;",",""),"")</f>
        <v/>
      </c>
      <c r="GF59" s="44" t="str">
        <f>IFERROR(IF(SEARCH("Historical",AU59)&gt;0,CHAR(34)&amp;"histor"&amp;CHAR(34)&amp;",",""),"")</f>
        <v/>
      </c>
      <c r="GG59" s="44" t="str">
        <f>IF(BU59="y",CHAR(34)&amp;"unjack"&amp;CHAR(34)&amp;",","")</f>
        <v/>
      </c>
      <c r="GH59" s="44" t="str">
        <f>IF(CD59=1,CHAR(34)&amp;"southc"&amp;CHAR(34)&amp;",","")</f>
        <v/>
      </c>
      <c r="GI59" s="44" t="str">
        <f>IF(CE59=1,CHAR(34)&amp;"hasmap"&amp;CHAR(34)&amp;",","")</f>
        <v/>
      </c>
      <c r="GJ59" s="44" t="str">
        <f>IF(CP59="y",CHAR(34)&amp;CP$1&amp;CHAR(34)&amp;",","")</f>
        <v>"NoStar",</v>
      </c>
      <c r="GK59" s="44" t="str">
        <f>IF(GJ59="",CHAR(34)&amp;"HasSta"&amp;CHAR(34)&amp;",","")</f>
        <v/>
      </c>
      <c r="GL59" s="44" t="str">
        <f>IF(CQ59="y",CHAR(34)&amp;CQ$1&amp;CHAR(34)&amp;",","")</f>
        <v/>
      </c>
      <c r="GM59" s="44" t="str">
        <f>IF(CR59="y",CHAR(34)&amp;CR$1&amp;CHAR(34)&amp;",","")</f>
        <v/>
      </c>
      <c r="GN59" s="44" t="str">
        <f>IF(CS59="y",CHAR(34)&amp;CS$1&amp;CHAR(34)&amp;",","")</f>
        <v/>
      </c>
      <c r="GP59" s="44" t="str">
        <f>CHAR(34)&amp;AU59&amp;CHAR(34)</f>
        <v>"Special Territory"</v>
      </c>
      <c r="GS59" s="44" t="str">
        <f>SUBSTITUTE("["&amp;_xlfn.CONCAT(CW59:GN59)&amp;"]",",]","]")</f>
        <v>["2Color","words2","exact2","lets12","startE","REDWHI","year00","NoBand","IsMoon","Center","Wavess","Humans","NO_BLU","NO_GRE","NO_YEL","NO_BLA","myrWHI","NoStar"]</v>
      </c>
      <c r="GT59" s="44" t="str">
        <f>IF(BL59&lt;&gt;"",CHAR(34)&amp;"cl_"&amp;BL59&amp;CHAR(34)&amp;",","")</f>
        <v>"cl_RED",</v>
      </c>
      <c r="GU59" s="44" t="str">
        <f>IF(BM59&lt;&gt;"",CHAR(34)&amp;"cl_"&amp;BM59&amp;CHAR(34)&amp;",","")</f>
        <v>"cl_WHI",</v>
      </c>
      <c r="GV59" s="44" t="str">
        <f>IF(BN59&lt;&gt;"",CHAR(34)&amp;"cl_"&amp;BN59&amp;CHAR(34)&amp;",","")</f>
        <v/>
      </c>
      <c r="GW59" s="44" t="str">
        <f>IF(BO59&lt;&gt;"",CHAR(34)&amp;"cl_"&amp;BO59&amp;CHAR(34)&amp;",","")</f>
        <v/>
      </c>
      <c r="GX59" s="44" t="str">
        <f>IF(BP59&lt;&gt;"",CHAR(34)&amp;"cl_"&amp;BP59&amp;CHAR(34)&amp;",","")</f>
        <v/>
      </c>
      <c r="GY59" s="44" t="str">
        <f>IF(BQ59&lt;&gt;"",CHAR(34)&amp;"cl_"&amp;BQ59&amp;CHAR(34)&amp;",","")</f>
        <v/>
      </c>
      <c r="GZ59" s="44" t="str">
        <f>IF(BR59&lt;&gt;"",CHAR(34)&amp;"cl_"&amp;BR59&amp;CHAR(34)&amp;",","")</f>
        <v/>
      </c>
      <c r="HA59" s="44" t="str">
        <f>IF(BS59&lt;&gt;"",CHAR(34)&amp;"cl_"&amp;BS59&amp;CHAR(34)&amp;",","")</f>
        <v/>
      </c>
      <c r="HB59" s="44" t="str">
        <f>IF(BT59&lt;&gt;"",CHAR(34)&amp;"cl_"&amp;BT59&amp;CHAR(34)&amp;",","")</f>
        <v/>
      </c>
      <c r="HC59" s="44" t="str">
        <f>SUBSTITUTE("["&amp;_xlfn.CONCAT(GT59:HB59)&amp;"]",",]","]")</f>
        <v>["cl_RED","cl_WHI"]</v>
      </c>
      <c r="HE59" s="64"/>
      <c r="HF59" s="65" t="str">
        <f>"{couname:"&amp;CT59&amp;(IF(HK59&lt;&gt;"",",subtype:"&amp;CHAR(34)&amp;HK59&amp;CHAR(34),""))&amp;",year:"&amp;HJ59&amp;",region:"&amp;CU59&amp;",Colors:"&amp;HC59&amp;",Items:"&amp;GS59&amp;",Flag:"&amp;CV59&amp;",HDFlag:"&amp;CHAR(34)&amp;E59&amp;CHAR(34)&amp;",type:"&amp;GP59&amp;", describe: "&amp;HH59&amp;", isnew:"&amp;CHAR(34)&amp;F59&amp;CHAR(34)&amp;", links: "&amp;HL59&amp;"},"</f>
        <v>{couname:"[CHL] Easter Island",year:"2006 ",region:"rgn_South America, rgn_Oceania",Colors:["cl_RED","cl_WHI"],Items:["2Color","words2","exact2","lets12","startE","REDWHI","year00","NoBand","IsMoon","Center","Wavess","Humans","NO_BLU","NO_GRE","NO_YEL","NO_BLA","myrWHI","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links: "https://en.wikipedia.org/wiki/Flag_of_Easter_Island"},</v>
      </c>
      <c r="HG59" s="66" t="str">
        <f>"{couname:"&amp;CT59&amp;(IF(HK59&lt;&gt;"",",subtype:"&amp;CHAR(34)&amp;HK59&amp;CHAR(34),""))&amp;",year:"&amp;HJ59&amp;",region:"&amp;CU59&amp;",Colors:"&amp;HC59&amp;",Items:"&amp;GS59&amp;",Flag:"&amp;CV59&amp;",HDFlag:"&amp;CHAR(34)&amp;E59&amp;CHAR(34)&amp;",type:"&amp;GP59&amp;", describe: "&amp;HI59&amp;", links: "&amp;HL59&amp;"},"</f>
        <v>{couname:"[CHL] Easter Island",year:"2006 ",region:"rgn_South America, rgn_Oceania",Colors:["cl_RED","cl_WHI"],Items:["2Color","words2","exact2","lets12","startE","REDWHI","year00","NoBand","IsMoon","Center","Wavess","Humans","NO_BLU","NO_GRE","NO_YEL","NO_BLA","myrWHI","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links: "https://en.wikipedia.org/wiki/Flag_of_Easter_Island"},</v>
      </c>
      <c r="HH59" s="44" t="str">
        <f>IF(P59&lt;&gt;"",CHAR(34)&amp;"\n"&amp;P59&amp;CHAR(34),CHAR(34)&amp;CHAR(34))</f>
        <v>"\nIt is a white flag featuring in center a reimiro (a wooden pectoral ornament once worn by the people of Rapa Nui) painted in red (mana), a symbol of power, with two anthropomorphic figures at its edges, representing the Ariki ('chiefs, nobles')"</v>
      </c>
      <c r="HI59" s="44" t="str">
        <f>IF(J59=0,CHAR(34)&amp;CHAR(34),HH59)</f>
        <v>"\nIt is a white flag featuring in center a reimiro (a wooden pectoral ornament once worn by the people of Rapa Nui) painted in red (mana), a symbol of power, with two anthropomorphic figures at its edges, representing the Ariki ('chiefs, nobles')"</v>
      </c>
      <c r="HJ59" s="44" t="str">
        <f>CHAR(34)&amp;O59&amp;CHAR(34)</f>
        <v>"2006 "</v>
      </c>
      <c r="HL59" s="44" t="str">
        <f>CHAR(34)&amp;I59&amp;CHAR(34)</f>
        <v>"https://en.wikipedia.org/wiki/Flag_of_Easter_Island"</v>
      </c>
      <c r="HM59" s="65" t="str">
        <f>"{"&amp;CHAR(34)&amp;"couname"&amp;CHAR(34)&amp;":"&amp;CT59&amp;(IF(H59&lt;&gt;"",","&amp;CHAR(34)&amp;"subtype"&amp;CHAR(34)&amp;":"&amp;CHAR(34)&amp;H59&amp;CHAR(34),""))&amp;","&amp;CHAR(34)&amp;"year"&amp;CHAR(34)&amp;":"&amp;HJ59&amp;","&amp;CHAR(34)&amp;"region"&amp;CHAR(34)&amp;":"&amp;CU59&amp;","&amp;CHAR(34)&amp;"Colors"&amp;CHAR(34)&amp;":"&amp;HC59&amp;","&amp;CHAR(34)&amp;"Items"&amp;CHAR(34)&amp;":"&amp;GS59&amp;","&amp;CHAR(34)&amp;"Flag"&amp;CHAR(34)&amp;":"&amp;CV59&amp;","&amp;CHAR(34)&amp;"HDFlag"&amp;CHAR(34)&amp;":"&amp;CHAR(34)&amp;E59&amp;CHAR(34)&amp;","&amp;CHAR(34)&amp;"type"&amp;CHAR(34)&amp;":"&amp;GP59&amp;", "&amp;CHAR(34)&amp;"describe"&amp;CHAR(34)&amp;": "&amp;HH59&amp;", "&amp;CHAR(34)&amp;"isnew"&amp;CHAR(34)&amp;": "&amp;CHAR(34)&amp;F59&amp;CHAR(34)&amp;", "&amp;CHAR(34)&amp;"links"&amp;CHAR(34)&amp;": "&amp;HL59&amp;"},"</f>
        <v>{"couname":"[CHL] Easter Island","year":"2006 ","region":"rgn_South America, rgn_Oceania","Colors":["cl_RED","cl_WHI"],"Items":["2Color","words2","exact2","lets12","startE","REDWHI","year00","NoBand","IsMoon","Center","Wavess","Humans","NO_BLU","NO_GRE","NO_YEL","NO_BLA","myrWHI","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 "links": "https://en.wikipedia.org/wiki/Flag_of_Easter_Island"},</v>
      </c>
      <c r="HN59" s="67" t="str">
        <f>"{"&amp;CHAR(34)&amp;"couname"&amp;CHAR(34)&amp;":"&amp;CT59&amp;(IF(H59&lt;&gt;"",","&amp;CHAR(34)&amp;"subtype"&amp;CHAR(34)&amp;":"&amp;CHAR(34)&amp;H59&amp;CHAR(34),""))&amp;","&amp;CHAR(34)&amp;"year"&amp;CHAR(34)&amp;":"&amp;HJ59&amp;","&amp;CHAR(34)&amp;"region"&amp;CHAR(34)&amp;":"&amp;CU59&amp;","&amp;CHAR(34)&amp;"Colors"&amp;CHAR(34)&amp;":"&amp;HC59&amp;","&amp;CHAR(34)&amp;"Items"&amp;CHAR(34)&amp;":"&amp;GS59&amp;","&amp;CHAR(34)&amp;"Flag"&amp;CHAR(34)&amp;":"&amp;CV59&amp;","&amp;CHAR(34)&amp;"HDFlag"&amp;CHAR(34)&amp;":"&amp;CHAR(34)&amp;E59&amp;CHAR(34)&amp;","&amp;CHAR(34)&amp;"type"&amp;CHAR(34)&amp;":"&amp;GP59&amp;", "&amp;CHAR(34)&amp;"describe"&amp;CHAR(34)&amp;": "&amp;HI59&amp;", "&amp;CHAR(34)&amp;"isnew"&amp;CHAR(34)&amp;": "&amp;CHAR(34)&amp;F59&amp;CHAR(34)&amp;", "&amp;CHAR(34)&amp;"links"&amp;CHAR(34)&amp;": "&amp;HL59&amp;"},"</f>
        <v>{"couname":"[CHL] Easter Island","year":"2006 ","region":"rgn_South America, rgn_Oceania","Colors":["cl_RED","cl_WHI"],"Items":["2Color","words2","exact2","lets12","startE","REDWHI","year00","NoBand","IsMoon","Center","Wavess","Humans","NO_BLU","NO_GRE","NO_YEL","NO_BLA","myrWHI","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 "links": "https://en.wikipedia.org/wiki/Flag_of_Easter_Island"},</v>
      </c>
      <c r="HO59" s="71"/>
      <c r="HP59" s="44" t="str" cm="1">
        <f t="array" ref="HP59">IF(_xlfn.TEXTJOIN(", ", TRUE, IF(ISNUMBER(SEARCH("BLA", BL59:BT59)), COLUMN(BL59:BT59) - COLUMN(BL59) + 1, ""))&lt;&gt;"","BLA","")</f>
        <v/>
      </c>
      <c r="HQ59" s="44" t="str" cm="1">
        <f t="array" ref="HQ59">IF(_xlfn.TEXTJOIN(", ", TRUE, IF(ISNUMBER(SEARCH("BLU", BL59:BT59)), COLUMN(BL59:BT59) - COLUMN(BL59) + 1, ""))&lt;&gt;"","BLU","")</f>
        <v/>
      </c>
      <c r="HR59" s="44" t="str" cm="1">
        <f t="array" ref="HR59">IF(_xlfn.TEXTJOIN(", ", TRUE, IF(ISNUMBER(SEARCH("GRE", BL59:BT59)), COLUMN(BL59:BT59) - COLUMN(BL59) + 1, ""))&lt;&gt;"","GRE","")</f>
        <v/>
      </c>
      <c r="HS59" s="44" t="str" cm="1">
        <f t="array" ref="HS59">IF(_xlfn.TEXTJOIN(", ", TRUE, IF(ISNUMBER(SEARCH("RED", BL59:BT59)), COLUMN(BL59:BT59) - COLUMN(BL59) + 1, ""))&lt;&gt;"","RED","")</f>
        <v>RED</v>
      </c>
      <c r="HT59" s="44" t="str" cm="1">
        <f t="array" ref="HT59">IF(_xlfn.TEXTJOIN(", ", TRUE, IF(ISNUMBER(SEARCH("YEL", BL59:BT59)), COLUMN(BL59:BT59) - COLUMN(BL59) + 1, ""))&lt;&gt;"","YEL","")</f>
        <v/>
      </c>
      <c r="HU59" s="44" t="str" cm="1">
        <f t="array" ref="HU59">IF(_xlfn.TEXTJOIN(", ", TRUE, IF(ISNUMBER(SEARCH("ORA", BL59:BT59)), COLUMN(BL59:BT59) - COLUMN(BL59) + 1, ""))&lt;&gt;"","ORA","")</f>
        <v/>
      </c>
      <c r="HV59" s="44" t="str" cm="1">
        <f t="array" ref="HV59">IF(_xlfn.TEXTJOIN(", ", TRUE, IF(ISNUMBER(SEARCH("BRO", BL59:BT59)), COLUMN(BL59:BT59) - COLUMN(BL59) + 1, ""))&lt;&gt;"","BRO","")</f>
        <v/>
      </c>
      <c r="HW59" s="44" t="str" cm="1">
        <f t="array" ref="HW59">IF(_xlfn.TEXTJOIN(", ", TRUE, IF(ISNUMBER(SEARCH("PUR", BL59:BT59)), COLUMN(BL59:BT59) - COLUMN(BL59) + 1, ""))&lt;&gt;"","PUR","")</f>
        <v/>
      </c>
      <c r="HX59" s="44" t="str" cm="1">
        <f t="array" ref="HX59">IF(_xlfn.TEXTJOIN(", ", TRUE, IF(ISNUMBER(SEARCH("WHI", BL59:BT59)), COLUMN(BL59:BT59) - COLUMN(BL59) + 1, ""))&lt;&gt;"","WHI","")</f>
        <v>WHI</v>
      </c>
      <c r="HY59" s="72"/>
      <c r="HZ59" s="72"/>
      <c r="IA59" s="5"/>
      <c r="IB59" s="5"/>
      <c r="IC59" s="68"/>
      <c r="ID59" s="68"/>
      <c r="IE59" s="68"/>
      <c r="IF59" s="68"/>
      <c r="IG59" s="68"/>
      <c r="IH59" s="68"/>
      <c r="II59" s="68"/>
      <c r="IJ59" s="68"/>
      <c r="IK59" s="68"/>
      <c r="IL59" s="44">
        <f>SUM(IC59:IK59)</f>
        <v>0</v>
      </c>
      <c r="IM59" s="42">
        <f>COUNTIF(IC59:IK59,"&gt;0")-CG59</f>
        <v>-2</v>
      </c>
      <c r="IN59" s="69" t="str">
        <f>"http://mkweb.bcgsc.ca/color-summarizer/?url="&amp;D59&amp;"&amp;precision=low&amp;num_clusters="&amp;CG59&amp;"&amp;text=1"</f>
        <v>http://mkweb.bcgsc.ca/color-summarizer/?url=https://upload.wikimedia.org/wikipedia/commons/thumb/d/d8/Flag_of_Rapa_Nui%2C_Chile.svg/383px-Flag_of_Rapa_Nui%2C_Chile.svg.png&amp;precision=low&amp;num_clusters=2&amp;text=1</v>
      </c>
      <c r="IO59" s="44" t="str">
        <f>IF(HP59&lt;&gt;"",CHAR(34)&amp;"black"&amp;CHAR(34),"")</f>
        <v/>
      </c>
      <c r="IP59" s="44" t="str">
        <f>IF(HQ59&lt;&gt;"",CHAR(34)&amp;"blue"&amp;CHAR(34),"")</f>
        <v/>
      </c>
      <c r="IQ59" s="44" t="str">
        <f>IF(HR59&lt;&gt;"",CHAR(34)&amp;"green"&amp;CHAR(34),"")</f>
        <v/>
      </c>
      <c r="IR59" s="44" t="str">
        <f>IF(HS59&lt;&gt;"",CHAR(34)&amp;"red"&amp;CHAR(34),"")</f>
        <v>"red"</v>
      </c>
      <c r="IS59" s="44" t="str">
        <f>IF(HT59&lt;&gt;"",CHAR(34)&amp;"yellow"&amp;CHAR(34),"")</f>
        <v/>
      </c>
      <c r="IT59" s="44" t="str">
        <f>IF(HU59&lt;&gt;"",CHAR(34)&amp;"orange"&amp;CHAR(34),"")</f>
        <v/>
      </c>
      <c r="IU59" s="44" t="str">
        <f>IF(HV59&lt;&gt;"",CHAR(34)&amp;"brown"&amp;CHAR(34),"")</f>
        <v/>
      </c>
      <c r="IV59" s="44" t="str">
        <f>IF(HW59&lt;&gt;"",CHAR(34)&amp;"purple"&amp;CHAR(34),"")</f>
        <v/>
      </c>
      <c r="IW59" s="44" t="str">
        <f>IF(HX59&lt;&gt;"",CHAR(34)&amp;"white"&amp;CHAR(34),"")</f>
        <v>"white"</v>
      </c>
      <c r="IX59" s="44" t="str">
        <f>"{"&amp;CHAR(34)&amp;"url"&amp;CHAR(34)&amp;":"&amp;CHAR(34)&amp;IN59&amp;CHAR(34)&amp;","&amp;CHAR(34)&amp;"name"&amp;CHAR(34)&amp;":"&amp;CHAR(34)&amp;A59&amp;CHAR(34)&amp;"},"</f>
        <v>{"url":"http://mkweb.bcgsc.ca/color-summarizer/?url=https://upload.wikimedia.org/wikipedia/commons/thumb/d/d8/Flag_of_Rapa_Nui%2C_Chile.svg/383px-Flag_of_Rapa_Nui%2C_Chile.svg.png&amp;precision=low&amp;num_clusters=2&amp;text=1","name":"[CHL] Easter Island"},</v>
      </c>
      <c r="IY59" s="44">
        <v>375</v>
      </c>
    </row>
    <row r="60" spans="1:259" s="44" customFormat="1" ht="38.4" customHeight="1" thickBot="1" x14ac:dyDescent="0.35">
      <c r="A60" s="38" t="s">
        <v>573</v>
      </c>
      <c r="B60" s="83"/>
      <c r="C60" s="39">
        <v>3</v>
      </c>
      <c r="D60" s="70" t="s">
        <v>574</v>
      </c>
      <c r="E60" s="40" t="s">
        <v>574</v>
      </c>
      <c r="F60" s="41" t="s">
        <v>163</v>
      </c>
      <c r="G60" s="42">
        <f>COUNTIF($A$1:$A$8405,A60)</f>
        <v>1</v>
      </c>
      <c r="H60" s="43"/>
      <c r="I60" s="59" t="s">
        <v>575</v>
      </c>
      <c r="J60" s="44" t="str">
        <f>""</f>
        <v/>
      </c>
      <c r="K60" s="45"/>
      <c r="L60" s="46"/>
      <c r="M60" s="46"/>
      <c r="N60" s="47"/>
      <c r="O60" s="74" t="s">
        <v>233</v>
      </c>
      <c r="P60" s="48" t="s">
        <v>576</v>
      </c>
      <c r="Q60" s="73">
        <v>5</v>
      </c>
      <c r="R60" s="49" t="s">
        <v>177</v>
      </c>
      <c r="S60" s="50">
        <v>0</v>
      </c>
      <c r="T60" s="51" t="s">
        <v>165</v>
      </c>
      <c r="U60" s="52" t="s">
        <v>164</v>
      </c>
      <c r="V60" s="52" t="s">
        <v>165</v>
      </c>
      <c r="W60" s="52" t="s">
        <v>165</v>
      </c>
      <c r="X60" s="52" t="s">
        <v>165</v>
      </c>
      <c r="Y60" s="52" t="s">
        <v>164</v>
      </c>
      <c r="Z60" s="52" t="s">
        <v>164</v>
      </c>
      <c r="AA60" s="52" t="s">
        <v>164</v>
      </c>
      <c r="AB60" s="52" t="s">
        <v>165</v>
      </c>
      <c r="AC60" s="52" t="s">
        <v>165</v>
      </c>
      <c r="AD60" s="52" t="s">
        <v>165</v>
      </c>
      <c r="AE60" s="52" t="s">
        <v>164</v>
      </c>
      <c r="AF60" s="53" t="s">
        <v>164</v>
      </c>
      <c r="AG60" s="53" t="s">
        <v>164</v>
      </c>
      <c r="AH60" s="53" t="s">
        <v>165</v>
      </c>
      <c r="AI60" s="53" t="s">
        <v>164</v>
      </c>
      <c r="AJ60" s="53" t="s">
        <v>164</v>
      </c>
      <c r="AK60" s="53" t="s">
        <v>164</v>
      </c>
      <c r="AL60" s="53" t="s">
        <v>164</v>
      </c>
      <c r="AM60" s="53" t="s">
        <v>164</v>
      </c>
      <c r="AN60" s="53" t="s">
        <v>164</v>
      </c>
      <c r="AO60" s="53" t="s">
        <v>164</v>
      </c>
      <c r="AP60" s="53" t="s">
        <v>164</v>
      </c>
      <c r="AQ60" s="53" t="s">
        <v>164</v>
      </c>
      <c r="AR60" s="53" t="s">
        <v>164</v>
      </c>
      <c r="AS60" s="53" t="s">
        <v>164</v>
      </c>
      <c r="AT60" s="54">
        <v>1</v>
      </c>
      <c r="AU60" s="53" t="s">
        <v>309</v>
      </c>
      <c r="AV60" s="53" t="str">
        <f>IF(LEFT(A60,1)="[",LEFT(A60,5)&amp;AU60&amp;A60,"")</f>
        <v>[CHL]Region[CHL] Libertador General Bernardo O'Higgins Region</v>
      </c>
      <c r="AW60" s="53" t="str">
        <f>C60&amp;A60</f>
        <v>3[CHL] Libertador General Bernardo O'Higgins Region</v>
      </c>
      <c r="AX60" s="55"/>
      <c r="AY60" s="55"/>
      <c r="AZ60" s="56" t="s">
        <v>159</v>
      </c>
      <c r="BA60" s="56" t="s">
        <v>234</v>
      </c>
      <c r="BB60" s="56"/>
      <c r="BC60" s="57"/>
      <c r="BD60" s="58" t="s">
        <v>159</v>
      </c>
      <c r="BE60" s="59"/>
      <c r="BF60" s="58" t="s">
        <v>234</v>
      </c>
      <c r="BG60" s="58" t="s">
        <v>234</v>
      </c>
      <c r="BH60" s="58" t="s">
        <v>234</v>
      </c>
      <c r="BI60" s="58"/>
      <c r="BJ60" s="58"/>
      <c r="BK60" s="59"/>
      <c r="BL60" s="58" t="s">
        <v>151</v>
      </c>
      <c r="BM60" s="58" t="s">
        <v>234</v>
      </c>
      <c r="BN60" s="58" t="s">
        <v>153</v>
      </c>
      <c r="BO60" s="58" t="s">
        <v>154</v>
      </c>
      <c r="BP60" s="58" t="s">
        <v>155</v>
      </c>
      <c r="BQ60" s="58" t="s">
        <v>234</v>
      </c>
      <c r="BR60" s="58" t="s">
        <v>234</v>
      </c>
      <c r="BS60" s="58" t="s">
        <v>158</v>
      </c>
      <c r="BT60" s="58" t="s">
        <v>159</v>
      </c>
      <c r="BU60" s="60"/>
      <c r="BV60" s="61"/>
      <c r="BW60" s="61">
        <v>0</v>
      </c>
      <c r="BX60" s="59"/>
      <c r="BY60" s="44" t="s">
        <v>164</v>
      </c>
      <c r="CB60" s="5"/>
      <c r="CC60" s="5"/>
      <c r="CD60" s="62">
        <v>0</v>
      </c>
      <c r="CE60" s="62">
        <v>0</v>
      </c>
      <c r="CF60" s="62" t="e">
        <f>COUNTIF([1]Sheet7!$B$2:'[1]Sheet7'!$B$100,Main!#REF!)</f>
        <v>#REF!</v>
      </c>
      <c r="CG60" s="75" cm="1">
        <f t="array" ref="CG60">SUMPRODUCT(--(LEN(TRIM(BL60:BT60))&gt;0))</f>
        <v>6</v>
      </c>
      <c r="CH60" s="53" t="str">
        <f>IF(CG60=2,"y","n")</f>
        <v>n</v>
      </c>
      <c r="CI60" s="53" t="str">
        <f>IF(CG60=3,"y","n")</f>
        <v>n</v>
      </c>
      <c r="CJ60" s="53" t="str">
        <f>IF(CG60=4,"y","n")</f>
        <v>n</v>
      </c>
      <c r="CK60" s="53" t="str">
        <f>IF(CG60&gt;4,"y","n")</f>
        <v>y</v>
      </c>
      <c r="CL60" s="53" t="str">
        <f>IF(S60=0,"y","n")</f>
        <v>y</v>
      </c>
      <c r="CM60" s="53" t="str">
        <f>IF(S60=2,"y","n")</f>
        <v>n</v>
      </c>
      <c r="CN60" s="53" t="str">
        <f>IF(S60=3,"y","n")</f>
        <v>n</v>
      </c>
      <c r="CO60" s="53" t="str">
        <f>IF(S60&gt;=4,"y","n")</f>
        <v>n</v>
      </c>
      <c r="CP60" s="53" t="str">
        <f>IF(AT60=0,"y","n")</f>
        <v>n</v>
      </c>
      <c r="CQ60" s="53" t="str">
        <f>IF(AT60=1,"y","n")</f>
        <v>y</v>
      </c>
      <c r="CR60" s="53" t="str">
        <f>IF(AT60=2,"y","n")</f>
        <v>n</v>
      </c>
      <c r="CS60" s="53" t="str">
        <f>IF(AT60&gt;=3,"y","n")</f>
        <v>n</v>
      </c>
      <c r="CT60" s="38" t="str">
        <f>CHAR(34)&amp;A60&amp;CHAR(34)</f>
        <v>"[CHL] Libertador General Bernardo O'Higgins Region"</v>
      </c>
      <c r="CU60" s="63" t="str">
        <f>CHAR(34)&amp;"rgn_"&amp;R60&amp;CHAR(34)</f>
        <v>"rgn_South America"</v>
      </c>
      <c r="CV60" s="44" t="str">
        <f>CHAR(34)&amp;D60&amp;CHAR(34)</f>
        <v>"https://www.crwflags.com/fotw/images/c/cl-06.gif"</v>
      </c>
      <c r="CW60" s="44" t="str">
        <f>IF(CH60="y",CHAR(34)&amp;CH$1&amp;CHAR(34)&amp;",","")</f>
        <v/>
      </c>
      <c r="CX60" s="44" t="str">
        <f>IF(CI60="y",CHAR(34)&amp;CI$1&amp;CHAR(34)&amp;",","")</f>
        <v/>
      </c>
      <c r="CY60" s="44" t="str">
        <f>IF(CJ60="y",CHAR(34)&amp;CJ$1&amp;CHAR(34)&amp;",","")</f>
        <v/>
      </c>
      <c r="CZ60" s="44" t="str">
        <f>IF(CK60="y",CHAR(34)&amp;CK$1&amp;CHAR(34)&amp;",","")</f>
        <v>"5+Colo",</v>
      </c>
      <c r="DA60" s="44" t="str">
        <f>IF(Q60&gt;1,CHAR(34)&amp;"words2"&amp;CHAR(34)&amp;",","")</f>
        <v>"words2",</v>
      </c>
      <c r="DB60" s="44" t="str">
        <f>IF(Q60&gt;2,CHAR(34)&amp;"words3"&amp;CHAR(34)&amp;",","")</f>
        <v>"words3",</v>
      </c>
      <c r="DD60" s="44" t="str">
        <f>IF(LEN(CHAR(34)&amp;"lets"&amp;LEN(SUBSTITUTE(SUBSTITUTE(IFERROR(TRIM(SUBSTITUTE(A60,MID(A60,FIND("[",A60),FIND("]",A60)-FIND("[",A60)+1),"")),A60)," ",""),"-",""))&amp;CHAR(34)&amp;",")=9,CHAR(34)&amp;"lets"&amp;LEN(SUBSTITUTE(SUBSTITUTE(IFERROR(TRIM(SUBSTITUTE(A60,MID(A60,FIND("[",A60),FIND("]",A60)-FIND("[",A60)+1),"")),A60)," ",""),"-",""))&amp;CHAR(34)&amp;",",CHAR(34)&amp;"lets0"&amp;LEN(SUBSTITUTE(SUBSTITUTE(IFERROR(TRIM(SUBSTITUTE(A60,MID(A60,FIND("[",A60),FIND("]",A60)-FIND("[",A60)+1),"")),A60)," ",""),"-",""))&amp;CHAR(34)&amp;",")</f>
        <v>"lets40",</v>
      </c>
      <c r="DE60" s="44" t="str">
        <f>CHAR(34)&amp;"start"&amp;IFERROR(LEFT(SUBSTITUTE(A60,"["&amp;MID(A60,FIND("[",A60)+1,FIND("]",A60)-FIND("[",A60)-1)&amp;"] ",""),1),LEFT(A60,1))&amp;CHAR(34)&amp;","</f>
        <v>"startL",</v>
      </c>
      <c r="DF60" s="44" t="str">
        <f>IFERROR(IF(SEARCH("tan",A60)&gt;0,CHAR(34)&amp;"withtn"&amp;CHAR(34)&amp;",",""),"")</f>
        <v/>
      </c>
      <c r="DG60" s="44" t="str">
        <f>IFERROR(IF(SEARCH("q",A60)&gt;0,CHAR(34)&amp;"with_q"&amp;CHAR(34)&amp;",",""),"")</f>
        <v/>
      </c>
      <c r="DH60" s="44" t="str">
        <f>IFERROR(IF(SEARCH("v",A60)&gt;0,CHAR(34)&amp;"with_v"&amp;CHAR(34)&amp;",",""),"")</f>
        <v/>
      </c>
      <c r="DI60" s="44" t="str">
        <f>IFERROR(IF(SEARCH("w",A60)&gt;0,CHAR(34)&amp;"with_w"&amp;CHAR(34)&amp;",",""),"")</f>
        <v/>
      </c>
      <c r="DJ60" s="44" t="str">
        <f>IFERROR(IF(SEARCH("y",A60)&gt;0,CHAR(34)&amp;"with_y"&amp;CHAR(34)&amp;",",""),"")</f>
        <v/>
      </c>
      <c r="DK60" s="44" t="str">
        <f>IFERROR(IF(SEARCH("z",A60)&gt;0,CHAR(34)&amp;"with_z"&amp;CHAR(34)&amp;",",""),"")</f>
        <v/>
      </c>
      <c r="DL60" s="44" t="str">
        <f>IF(CG60=2, CHAR(34) &amp; _xlfn.TEXTJOIN("", TRUE, _xlfn._xlws.SORT(HP60:HX60)) &amp; CHAR(34) &amp; ",", "")</f>
        <v/>
      </c>
      <c r="DM60" s="44" t="str" cm="1">
        <f t="array" ref="DM60">IF(CG60=3,CHAR(34) &amp; _xlfn.TEXTJOIN("", TRUE, RIGHT(HP60:HX60, 2)) &amp; CHAR(34) &amp; ",", "")</f>
        <v/>
      </c>
      <c r="DN60" s="44" t="str">
        <f>IF(AND(ISNUMBER(SEARCH("18", O60)), ISERROR(SEARCH("1918", O60)), ISERROR(SEARCH("2018", O60))), CHAR(34) &amp; "year18" &amp; CHAR(34) &amp; ",", "")</f>
        <v/>
      </c>
      <c r="DO60" s="44" t="str">
        <f>IF(AND(ISNUMBER(SEARCH("19", O60)), ISERROR(SEARCH("1819", O60)),  ISERROR(SEARCH("1219", O60)),ISERROR(SEARCH("1119", O60)),ISERROR(SEARCH("1190", O60)),ISERROR(SEARCH("2019", O60))), CHAR(34) &amp; "year19" &amp; CHAR(34) &amp; ",", "")</f>
        <v/>
      </c>
      <c r="DP60" s="5" t="str">
        <f>IF(AND(ISNUMBER(SEARCH("20", O60)), ISERROR(SEARCH("1920", O60))), CHAR(34)&amp;"year00"&amp;CHAR(34)&amp;",", "")</f>
        <v/>
      </c>
      <c r="DQ60" s="5" t="str">
        <f>IF(CC60="y",CHAR(34)&amp;"soviet"&amp;CHAR(34)&amp;",","")</f>
        <v/>
      </c>
      <c r="DR60" s="5" t="str">
        <f>IF(BY60="y",CHAR(34)&amp;"dgband"&amp;CHAR(34)&amp;",","")</f>
        <v/>
      </c>
      <c r="DS60" s="5" t="str">
        <f>IF(W60="y",IF(AND(V60="n",BY60&lt;&gt;"y"),CHAR(34)&amp;"allver"&amp;CHAR(34)&amp;",",""),"")</f>
        <v/>
      </c>
      <c r="DT60" s="5" t="str">
        <f>IF(V60="y",IF(AND(W60="n",BY60&lt;&gt;"y"),CHAR(34)&amp;"allhor"&amp;CHAR(34)&amp;",",""),"")</f>
        <v/>
      </c>
      <c r="DU60" s="5" t="str">
        <f>IF(BY60="y",IF(AND(W60="n",V60="n"),CHAR(34)&amp;"alldia"&amp;CHAR(34)&amp;",",""),"")</f>
        <v/>
      </c>
      <c r="DW60" s="44" t="str">
        <f>IF(CL60="y",CHAR(34)&amp;CL$1&amp;CHAR(34)&amp;",","")</f>
        <v>"NoBand",</v>
      </c>
      <c r="DX60" s="44" t="str">
        <f>IF(CM60="y",CHAR(34)&amp;CM$1&amp;CHAR(34)&amp;",","")</f>
        <v/>
      </c>
      <c r="DY60" s="44" t="str">
        <f>IF(CN60="y",CHAR(34)&amp;CN$1&amp;CHAR(34)&amp;",","")</f>
        <v/>
      </c>
      <c r="DZ60" s="44" t="str">
        <f>IF(CO60="y",CHAR(34)&amp;CO$1&amp;CHAR(34)&amp;",","")</f>
        <v/>
      </c>
      <c r="EA60" s="44" t="str">
        <f>IF(T60="y",CHAR(34)&amp;T$1&amp;CHAR(34)&amp;",","")</f>
        <v>"Diagon",</v>
      </c>
      <c r="EB60" s="44" t="str">
        <f>IF(U60="y",CHAR(34)&amp;U$1&amp;CHAR(34)&amp;",","")</f>
        <v/>
      </c>
      <c r="EC60" s="44" t="str">
        <f>IF(V60="y",CHAR(34)&amp;V$1&amp;CHAR(34)&amp;",","")</f>
        <v>"Horizo",</v>
      </c>
      <c r="ED60" s="44" t="str">
        <f>IF(W60="y",CHAR(34)&amp;W$1&amp;CHAR(34)&amp;",","")</f>
        <v>"Vertic",</v>
      </c>
      <c r="EE60" s="44" t="str">
        <f>IF(X60="y",CHAR(34)&amp;X$1&amp;CHAR(34)&amp;",","")</f>
        <v>"Circle",</v>
      </c>
      <c r="EF60" s="44" t="str">
        <f>IF(AND(Y60&lt;&gt;"n",Y60&lt;&gt;""),CHAR(34)&amp;Y$1&amp;CHAR(34)&amp;",","")</f>
        <v/>
      </c>
      <c r="EG60" s="44" t="str">
        <f>IF(Z60="y",CHAR(34)&amp;Z$1&amp;CHAR(34)&amp;",","")</f>
        <v/>
      </c>
      <c r="EH60" s="44" t="str">
        <f>IF(AA60="y",CHAR(34)&amp;AA$1&amp;CHAR(34)&amp;",","")</f>
        <v/>
      </c>
      <c r="EI60" s="44" t="str">
        <f>IF(AB60="y",CHAR(34)&amp;AB$1&amp;CHAR(34)&amp;",","")</f>
        <v>"Texted",</v>
      </c>
      <c r="EJ60" s="44" t="str">
        <f>IF(AC60="y",CHAR(34)&amp;AC$1&amp;CHAR(34)&amp;",","")</f>
        <v>"Weapon",</v>
      </c>
      <c r="EK60" s="44" t="str">
        <f>IF(AD60="y",CHAR(34)&amp;AD$1&amp;CHAR(34)&amp;",","")</f>
        <v>"HasSun",</v>
      </c>
      <c r="EL60" s="44" t="str">
        <f>IF(AE60="y",CHAR(34)&amp;AE$1&amp;CHAR(34)&amp;",","")</f>
        <v/>
      </c>
      <c r="EM60" s="44" t="str">
        <f>IF(AF60="y",CHAR(34)&amp;AF$1&amp;CHAR(34)&amp;",","")</f>
        <v/>
      </c>
      <c r="EN60" s="44" t="str">
        <f>IF(AG60="y",CHAR(34)&amp;AG$1&amp;CHAR(34)&amp;",","")</f>
        <v/>
      </c>
      <c r="EO60" s="44" t="str">
        <f>IF(AH60="y",CHAR(34)&amp;AH$1&amp;CHAR(34)&amp;",","")</f>
        <v>"Center",</v>
      </c>
      <c r="EP60" s="44" t="str">
        <f>IF(AI60="y",CHAR(34)&amp;AI$1&amp;CHAR(34)&amp;",","")</f>
        <v/>
      </c>
      <c r="EQ60" s="44" t="str">
        <f>IF(AJ60="y",CHAR(34)&amp;AJ$1&amp;CHAR(34)&amp;",","")</f>
        <v/>
      </c>
      <c r="ER60" s="44" t="str">
        <f>IF(AK60="y",CHAR(34)&amp;AK$1&amp;CHAR(34)&amp;",","")</f>
        <v/>
      </c>
      <c r="ES60" s="44" t="str">
        <f>IF(AL60="y",CHAR(34)&amp;AL$1&amp;CHAR(34)&amp;",","")</f>
        <v/>
      </c>
      <c r="ET60" s="44" t="str">
        <f>IF(AM60="y",CHAR(34)&amp;AM$1&amp;CHAR(34)&amp;",","")</f>
        <v/>
      </c>
      <c r="EU60" s="44" t="str">
        <f>IF(AN60="y",CHAR(34)&amp;AN$1&amp;CHAR(34)&amp;",","")</f>
        <v/>
      </c>
      <c r="EV60" s="44" t="str">
        <f>IF(AO60="y",CHAR(34)&amp;AO$1&amp;CHAR(34)&amp;",","")</f>
        <v/>
      </c>
      <c r="EW60" s="44" t="str">
        <f>IF(AP60="y",CHAR(34)&amp;AP$1&amp;CHAR(34)&amp;",","")</f>
        <v/>
      </c>
      <c r="EX60" s="44" t="str">
        <f>IF(AQ60="y",CHAR(34)&amp;AQ$1&amp;CHAR(34)&amp;",","")</f>
        <v/>
      </c>
      <c r="EY60" s="44" t="str">
        <f>IF(AR60="y",CHAR(34)&amp;AR$1&amp;CHAR(34)&amp;",","")</f>
        <v/>
      </c>
      <c r="EZ60" s="44" t="str">
        <f>IF(AS60="y",CHAR(34)&amp;AS$1&amp;CHAR(34)&amp;",","")</f>
        <v/>
      </c>
      <c r="FA60" s="44" t="str">
        <f>IF(AT60&gt;0,CHAR(34)&amp;"sta"&amp;AZ60&amp;CHAR(34)&amp;",","")</f>
        <v>"staWHI",</v>
      </c>
      <c r="FB60" s="44" t="str">
        <f>IF(AND(AT60&gt;0,BA60&lt;&gt;""),CHAR(34)&amp;"sta"&amp;BA60&amp;CHAR(34)&amp;",","")</f>
        <v/>
      </c>
      <c r="FD60" s="44" t="str">
        <f>IF(BV60="n",CHAR(34)&amp;"tcWHYE"&amp;CHAR(34)&amp;",",IF(BV60="y",CHAR(34)&amp;FD$1&amp;CHAR(34)&amp;",",""))</f>
        <v/>
      </c>
      <c r="FE60" s="44" t="str">
        <f>IF(COUNTIF(BL60:BT60,"BLU")=0,CHAR(34)&amp;"NO_BLU"&amp;CHAR(34)&amp;",", "")</f>
        <v>"NO_BLU",</v>
      </c>
      <c r="FF60" s="44" t="str">
        <f>IF(COUNTIF(BL60:BT60,"WHI")=0,CHAR(34)&amp;"NO_WHI"&amp;CHAR(34)&amp;",", "")</f>
        <v/>
      </c>
      <c r="FG60" s="44" t="str">
        <f>IF(COUNTIF(BL60:BT60,"RED")=0,CHAR(34)&amp;"NO_RED"&amp;CHAR(34)&amp;",", "")</f>
        <v/>
      </c>
      <c r="FH60" s="44" t="str">
        <f>IF(COUNTIF(BL60:BS60,"GRE")=0,CHAR(34)&amp;"NO_GRE"&amp;CHAR(34)&amp;",", "")</f>
        <v/>
      </c>
      <c r="FI60" s="44" t="str">
        <f>IF(COUNTIF(BL60:BT60,"YEL")=0,CHAR(34)&amp;"NO_YEL"&amp;CHAR(34)&amp;",", "")</f>
        <v/>
      </c>
      <c r="FJ60" s="44" t="str">
        <f>IF(COUNTIF(BL60:BT60,"BLA")=0,CHAR(34)&amp;"NO_BLA"&amp;CHAR(34)&amp;",", "")</f>
        <v/>
      </c>
      <c r="FK60" s="44" t="str">
        <f>IF(AND(FH60&lt;&gt;"",FF60&lt;&gt;""),CHAR(34)&amp;"WHGRNO"&amp;CHAR(34)&amp;",","")</f>
        <v/>
      </c>
      <c r="FL60" s="44" t="str">
        <f>IF(AND(FI60&lt;&gt;"",FF60&lt;&gt;""),CHAR(34)&amp;"WHYENO"&amp;CHAR(34)&amp;",","")</f>
        <v/>
      </c>
      <c r="FM60" s="44" t="str">
        <f>IF(AND(FJ60&lt;&gt;"",FF60&lt;&gt;""),CHAR(34)&amp;"BAWHNO"&amp;CHAR(34)&amp;",","")</f>
        <v/>
      </c>
      <c r="FN60" s="44" t="str">
        <f>IF(AND(FE60&lt;&gt;"",FF60&lt;&gt;""),CHAR(34)&amp;"BLWHNO"&amp;CHAR(34)&amp;",","")</f>
        <v/>
      </c>
      <c r="FO60" s="44" t="str">
        <f>IF(AND(FE60&lt;&gt;"",FG60&lt;&gt;""),CHAR(34)&amp;"BLRENO"&amp;CHAR(34)&amp;",","")</f>
        <v/>
      </c>
      <c r="FP60" s="44" t="str">
        <f>IF(AND(FF60&lt;&gt;"",FF60&lt;&gt;""),CHAR(34)&amp;"WHRENO"&amp;CHAR(34)&amp;",","")</f>
        <v/>
      </c>
      <c r="FQ60" s="44" t="str">
        <f>IF(LEN(BF60)=3,CHAR(34)&amp;"001"&amp;BF60&amp;CHAR(34)&amp;",","")</f>
        <v/>
      </c>
      <c r="FR60" s="44" t="str">
        <f>IF(LEN(BG60)=3,CHAR(34)&amp;"002"&amp;BG60&amp;CHAR(34)&amp;",","")</f>
        <v/>
      </c>
      <c r="FS60" s="44" t="str">
        <f>IF(LEN(BH60)=3,CHAR(34)&amp;"003"&amp;BH60&amp;CHAR(34)&amp;",","")</f>
        <v/>
      </c>
      <c r="FT60" s="44" t="str">
        <f>CHAR(34)&amp;"myr"&amp;BD60&amp;CHAR(34)&amp;","</f>
        <v>"myrWHI",</v>
      </c>
      <c r="FU60" s="44" t="str">
        <f>IF(AY60="y",CHAR(34)&amp;"island"&amp;CHAR(34)&amp;",","")</f>
        <v/>
      </c>
      <c r="FV60" s="44" t="str">
        <f>IF(BZ60="y",CHAR(34)&amp;"landlo"&amp;CHAR(34)&amp;",","")</f>
        <v/>
      </c>
      <c r="FW60" s="44" t="str">
        <f>IF(CA60="y",CHAR(34)&amp;"eunion"&amp;CHAR(34)&amp;",","")</f>
        <v/>
      </c>
      <c r="FY60" s="44" t="str">
        <f>IFERROR(IF(SEARCH("Arabic",CB60)&gt;0,CHAR(34)&amp;"arabic"&amp;CHAR(34)&amp;",",""),"")</f>
        <v/>
      </c>
      <c r="FZ60" s="44" t="str">
        <f>IFERROR(IF(SEARCH("English",CB60)&gt;0,CHAR(34)&amp;"englis"&amp;CHAR(34)&amp;",",""),"")</f>
        <v/>
      </c>
      <c r="GA60" s="44" t="str">
        <f>IFERROR(IF(SEARCH("French",CB60)&gt;0,CHAR(34)&amp;"french"&amp;CHAR(34)&amp;",",""),"")</f>
        <v/>
      </c>
      <c r="GB60" s="44" t="str">
        <f>IFERROR(IF(SEARCH("Spanish",CB60)&gt;0,CHAR(34)&amp;"spanis"&amp;CHAR(34)&amp;",",""),"")</f>
        <v/>
      </c>
      <c r="GE60" s="44" t="str">
        <f>IFERROR(IF(SEARCH("Dutch",CB60)&gt;0,CHAR(34)&amp;"dutchs"&amp;CHAR(34)&amp;",",""),"")</f>
        <v/>
      </c>
      <c r="GF60" s="44" t="str">
        <f>IFERROR(IF(SEARCH("Historical",AU60)&gt;0,CHAR(34)&amp;"histor"&amp;CHAR(34)&amp;",",""),"")</f>
        <v/>
      </c>
      <c r="GG60" s="44" t="str">
        <f>IF(BU60="y",CHAR(34)&amp;"unjack"&amp;CHAR(34)&amp;",","")</f>
        <v/>
      </c>
      <c r="GH60" s="44" t="str">
        <f>IF(CD60=1,CHAR(34)&amp;"southc"&amp;CHAR(34)&amp;",","")</f>
        <v/>
      </c>
      <c r="GI60" s="44" t="str">
        <f>IF(CE60=1,CHAR(34)&amp;"hasmap"&amp;CHAR(34)&amp;",","")</f>
        <v/>
      </c>
      <c r="GJ60" s="44" t="str">
        <f>IF(CP60="y",CHAR(34)&amp;CP$1&amp;CHAR(34)&amp;",","")</f>
        <v/>
      </c>
      <c r="GK60" s="44" t="str">
        <f>IF(GJ60="",CHAR(34)&amp;"HasSta"&amp;CHAR(34)&amp;",","")</f>
        <v>"HasSta",</v>
      </c>
      <c r="GL60" s="44" t="str">
        <f>IF(CQ60="y",CHAR(34)&amp;CQ$1&amp;CHAR(34)&amp;",","")</f>
        <v>"1Stars",</v>
      </c>
      <c r="GM60" s="44" t="str">
        <f>IF(CR60="y",CHAR(34)&amp;CR$1&amp;CHAR(34)&amp;",","")</f>
        <v/>
      </c>
      <c r="GN60" s="44" t="str">
        <f>IF(CS60="y",CHAR(34)&amp;CS$1&amp;CHAR(34)&amp;",","")</f>
        <v/>
      </c>
      <c r="GP60" s="44" t="str">
        <f>CHAR(34)&amp;AU60&amp;CHAR(34)</f>
        <v>"Region"</v>
      </c>
      <c r="GS60" s="44" t="str">
        <f>SUBSTITUTE("["&amp;_xlfn.CONCAT(CW60:GN60)&amp;"]",",]","]")</f>
        <v>["5+Colo","words2","words3","lets40","startL","NoBand","Diagon","Horizo","Vertic","Circle","Texted","Weapon","HasSun","Center","staWHI","NO_BLU","myrWHI","HasSta","1Stars"]</v>
      </c>
      <c r="GT60" s="44" t="str">
        <f>IF(BL60&lt;&gt;"",CHAR(34)&amp;"cl_"&amp;BL60&amp;CHAR(34)&amp;",","")</f>
        <v>"cl_BLA",</v>
      </c>
      <c r="GU60" s="44" t="str">
        <f>IF(BM60&lt;&gt;"",CHAR(34)&amp;"cl_"&amp;BM60&amp;CHAR(34)&amp;",","")</f>
        <v/>
      </c>
      <c r="GV60" s="44" t="str">
        <f>IF(BN60&lt;&gt;"",CHAR(34)&amp;"cl_"&amp;BN60&amp;CHAR(34)&amp;",","")</f>
        <v>"cl_GRE",</v>
      </c>
      <c r="GW60" s="44" t="str">
        <f>IF(BO60&lt;&gt;"",CHAR(34)&amp;"cl_"&amp;BO60&amp;CHAR(34)&amp;",","")</f>
        <v>"cl_RED",</v>
      </c>
      <c r="GX60" s="44" t="str">
        <f>IF(BP60&lt;&gt;"",CHAR(34)&amp;"cl_"&amp;BP60&amp;CHAR(34)&amp;",","")</f>
        <v>"cl_YEL",</v>
      </c>
      <c r="GY60" s="44" t="str">
        <f>IF(BQ60&lt;&gt;"",CHAR(34)&amp;"cl_"&amp;BQ60&amp;CHAR(34)&amp;",","")</f>
        <v/>
      </c>
      <c r="GZ60" s="44" t="str">
        <f>IF(BR60&lt;&gt;"",CHAR(34)&amp;"cl_"&amp;BR60&amp;CHAR(34)&amp;",","")</f>
        <v/>
      </c>
      <c r="HA60" s="44" t="str">
        <f>IF(BS60&lt;&gt;"",CHAR(34)&amp;"cl_"&amp;BS60&amp;CHAR(34)&amp;",","")</f>
        <v>"cl_PUR",</v>
      </c>
      <c r="HB60" s="44" t="str">
        <f>IF(BT60&lt;&gt;"",CHAR(34)&amp;"cl_"&amp;BT60&amp;CHAR(34)&amp;",","")</f>
        <v>"cl_WHI",</v>
      </c>
      <c r="HC60" s="44" t="str">
        <f>SUBSTITUTE("["&amp;_xlfn.CONCAT(GT60:HB60)&amp;"]",",]","]")</f>
        <v>["cl_BLA","cl_GRE","cl_RED","cl_YEL","cl_PUR","cl_WHI"]</v>
      </c>
      <c r="HE60" s="64"/>
      <c r="HF60" s="65" t="str">
        <f>"{couname:"&amp;CT60&amp;(IF(HK60&lt;&gt;"",",subtype:"&amp;CHAR(34)&amp;HK60&amp;CHAR(34),""))&amp;",year:"&amp;HJ60&amp;",region:"&amp;CU60&amp;",Colors:"&amp;HC60&amp;",Items:"&amp;GS60&amp;",Flag:"&amp;CV60&amp;",HDFlag:"&amp;CHAR(34)&amp;E60&amp;CHAR(34)&amp;",type:"&amp;GP60&amp;", describe: "&amp;HH60&amp;", isnew:"&amp;CHAR(34)&amp;F60&amp;CHAR(34)&amp;", links: "&amp;HL60&amp;"},"</f>
        <v>{couname:"[CHL] Libertador General Bernardo O'Higgins Region",year:"???",region:"rgn_South America",Colors:["cl_BLA","cl_GRE","cl_RED","cl_YEL","cl_PUR","cl_WHI"],Items:["5+Colo","words2","words3","lets40","startL","NoBand","Diagon","Horizo","Vertic","Circle","Texted","Weapon","HasSun","Center","staWHI","NO_BLU","myrWHI","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links: "https://www.crwflags.com/fotw/flags/cl-06.html#about"},</v>
      </c>
      <c r="HG60" s="66" t="str">
        <f>"{couname:"&amp;CT60&amp;(IF(HK60&lt;&gt;"",",subtype:"&amp;CHAR(34)&amp;HK60&amp;CHAR(34),""))&amp;",year:"&amp;HJ60&amp;",region:"&amp;CU60&amp;",Colors:"&amp;HC60&amp;",Items:"&amp;GS60&amp;",Flag:"&amp;CV60&amp;",HDFlag:"&amp;CHAR(34)&amp;E60&amp;CHAR(34)&amp;",type:"&amp;GP60&amp;", describe: "&amp;HI60&amp;", links: "&amp;HL60&amp;"},"</f>
        <v>{couname:"[CHL] Libertador General Bernardo O'Higgins Region",year:"???",region:"rgn_South America",Colors:["cl_BLA","cl_GRE","cl_RED","cl_YEL","cl_PUR","cl_WHI"],Items:["5+Colo","words2","words3","lets40","startL","NoBand","Diagon","Horizo","Vertic","Circle","Texted","Weapon","HasSun","Center","staWHI","NO_BLU","myrWHI","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links: "https://www.crwflags.com/fotw/flags/cl-06.html#about"},</v>
      </c>
      <c r="HH60" s="44" t="str">
        <f>IF(P60&lt;&gt;"",CHAR(34)&amp;"\n"&amp;P60&amp;CHAR(34),CHAR(34)&amp;CHAR(34))</f>
        <v>"\nThis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v>
      </c>
      <c r="HI60" s="44" t="str">
        <f>IF(J60=0,CHAR(34)&amp;CHAR(34),HH60)</f>
        <v>"\nThis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v>
      </c>
      <c r="HJ60" s="44" t="str">
        <f>CHAR(34)&amp;O60&amp;CHAR(34)</f>
        <v>"???"</v>
      </c>
      <c r="HL60" s="44" t="str">
        <f>CHAR(34)&amp;I60&amp;CHAR(34)</f>
        <v>"https://www.crwflags.com/fotw/flags/cl-06.html#about"</v>
      </c>
      <c r="HM60" s="65" t="str">
        <f>"{"&amp;CHAR(34)&amp;"couname"&amp;CHAR(34)&amp;":"&amp;CT60&amp;(IF(H60&lt;&gt;"",","&amp;CHAR(34)&amp;"subtype"&amp;CHAR(34)&amp;":"&amp;CHAR(34)&amp;H60&amp;CHAR(34),""))&amp;","&amp;CHAR(34)&amp;"year"&amp;CHAR(34)&amp;":"&amp;HJ60&amp;","&amp;CHAR(34)&amp;"region"&amp;CHAR(34)&amp;":"&amp;CU60&amp;","&amp;CHAR(34)&amp;"Colors"&amp;CHAR(34)&amp;":"&amp;HC60&amp;","&amp;CHAR(34)&amp;"Items"&amp;CHAR(34)&amp;":"&amp;GS60&amp;","&amp;CHAR(34)&amp;"Flag"&amp;CHAR(34)&amp;":"&amp;CV60&amp;","&amp;CHAR(34)&amp;"HDFlag"&amp;CHAR(34)&amp;":"&amp;CHAR(34)&amp;E60&amp;CHAR(34)&amp;","&amp;CHAR(34)&amp;"type"&amp;CHAR(34)&amp;":"&amp;GP60&amp;", "&amp;CHAR(34)&amp;"describe"&amp;CHAR(34)&amp;": "&amp;HH60&amp;", "&amp;CHAR(34)&amp;"isnew"&amp;CHAR(34)&amp;": "&amp;CHAR(34)&amp;F60&amp;CHAR(34)&amp;", "&amp;CHAR(34)&amp;"links"&amp;CHAR(34)&amp;": "&amp;HL60&amp;"},"</f>
        <v>{"couname":"[CHL] Libertador General Bernardo O'Higgins Region","year":"???","region":"rgn_South America","Colors":["cl_BLA","cl_GRE","cl_RED","cl_YEL","cl_PUR","cl_WHI"],"Items":["5+Colo","words2","words3","lets40","startL","NoBand","Diagon","Horizo","Vertic","Circle","Texted","Weapon","HasSun","Center","staWHI","NO_BLU","myrWHI","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 "links": "https://www.crwflags.com/fotw/flags/cl-06.html#about"},</v>
      </c>
      <c r="HN60" s="67" t="str">
        <f>"{"&amp;CHAR(34)&amp;"couname"&amp;CHAR(34)&amp;":"&amp;CT60&amp;(IF(H60&lt;&gt;"",","&amp;CHAR(34)&amp;"subtype"&amp;CHAR(34)&amp;":"&amp;CHAR(34)&amp;H60&amp;CHAR(34),""))&amp;","&amp;CHAR(34)&amp;"year"&amp;CHAR(34)&amp;":"&amp;HJ60&amp;","&amp;CHAR(34)&amp;"region"&amp;CHAR(34)&amp;":"&amp;CU60&amp;","&amp;CHAR(34)&amp;"Colors"&amp;CHAR(34)&amp;":"&amp;HC60&amp;","&amp;CHAR(34)&amp;"Items"&amp;CHAR(34)&amp;":"&amp;GS60&amp;","&amp;CHAR(34)&amp;"Flag"&amp;CHAR(34)&amp;":"&amp;CV60&amp;","&amp;CHAR(34)&amp;"HDFlag"&amp;CHAR(34)&amp;":"&amp;CHAR(34)&amp;E60&amp;CHAR(34)&amp;","&amp;CHAR(34)&amp;"type"&amp;CHAR(34)&amp;":"&amp;GP60&amp;", "&amp;CHAR(34)&amp;"describe"&amp;CHAR(34)&amp;": "&amp;HI60&amp;", "&amp;CHAR(34)&amp;"isnew"&amp;CHAR(34)&amp;": "&amp;CHAR(34)&amp;F60&amp;CHAR(34)&amp;", "&amp;CHAR(34)&amp;"links"&amp;CHAR(34)&amp;": "&amp;HL60&amp;"},"</f>
        <v>{"couname":"[CHL] Libertador General Bernardo O'Higgins Region","year":"???","region":"rgn_South America","Colors":["cl_BLA","cl_GRE","cl_RED","cl_YEL","cl_PUR","cl_WHI"],"Items":["5+Colo","words2","words3","lets40","startL","NoBand","Diagon","Horizo","Vertic","Circle","Texted","Weapon","HasSun","Center","staWHI","NO_BLU","myrWHI","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 "links": "https://www.crwflags.com/fotw/flags/cl-06.html#about"},</v>
      </c>
      <c r="HO60" s="71">
        <v>45618</v>
      </c>
      <c r="HP60" s="44" t="str" cm="1">
        <f t="array" ref="HP60">IF(_xlfn.TEXTJOIN(", ", TRUE, IF(ISNUMBER(SEARCH("BLA", BL60:BT60)), COLUMN(BL60:BT60) - COLUMN(BL60) + 1, ""))&lt;&gt;"","BLA","")</f>
        <v>BLA</v>
      </c>
      <c r="HQ60" s="44" t="str" cm="1">
        <f t="array" ref="HQ60">IF(_xlfn.TEXTJOIN(", ", TRUE, IF(ISNUMBER(SEARCH("BLU", BL60:BT60)), COLUMN(BL60:BT60) - COLUMN(BL60) + 1, ""))&lt;&gt;"","BLU","")</f>
        <v/>
      </c>
      <c r="HR60" s="44" t="str" cm="1">
        <f t="array" ref="HR60">IF(_xlfn.TEXTJOIN(", ", TRUE, IF(ISNUMBER(SEARCH("GRE", BL60:BT60)), COLUMN(BL60:BT60) - COLUMN(BL60) + 1, ""))&lt;&gt;"","GRE","")</f>
        <v>GRE</v>
      </c>
      <c r="HS60" s="44" t="str" cm="1">
        <f t="array" ref="HS60">IF(_xlfn.TEXTJOIN(", ", TRUE, IF(ISNUMBER(SEARCH("RED", BL60:BT60)), COLUMN(BL60:BT60) - COLUMN(BL60) + 1, ""))&lt;&gt;"","RED","")</f>
        <v>RED</v>
      </c>
      <c r="HT60" s="44" t="str" cm="1">
        <f t="array" ref="HT60">IF(_xlfn.TEXTJOIN(", ", TRUE, IF(ISNUMBER(SEARCH("YEL", BL60:BT60)), COLUMN(BL60:BT60) - COLUMN(BL60) + 1, ""))&lt;&gt;"","YEL","")</f>
        <v>YEL</v>
      </c>
      <c r="HU60" s="44" t="str" cm="1">
        <f t="array" ref="HU60">IF(_xlfn.TEXTJOIN(", ", TRUE, IF(ISNUMBER(SEARCH("ORA", BL60:BT60)), COLUMN(BL60:BT60) - COLUMN(BL60) + 1, ""))&lt;&gt;"","ORA","")</f>
        <v/>
      </c>
      <c r="HV60" s="44" t="str" cm="1">
        <f t="array" ref="HV60">IF(_xlfn.TEXTJOIN(", ", TRUE, IF(ISNUMBER(SEARCH("BRO", BL60:BT60)), COLUMN(BL60:BT60) - COLUMN(BL60) + 1, ""))&lt;&gt;"","BRO","")</f>
        <v/>
      </c>
      <c r="HW60" s="44" t="str" cm="1">
        <f t="array" ref="HW60">IF(_xlfn.TEXTJOIN(", ", TRUE, IF(ISNUMBER(SEARCH("PUR", BL60:BT60)), COLUMN(BL60:BT60) - COLUMN(BL60) + 1, ""))&lt;&gt;"","PUR","")</f>
        <v>PUR</v>
      </c>
      <c r="HX60" s="44" t="str" cm="1">
        <f t="array" ref="HX60">IF(_xlfn.TEXTJOIN(", ", TRUE, IF(ISNUMBER(SEARCH("WHI", BL60:BT60)), COLUMN(BL60:BT60) - COLUMN(BL60) + 1, ""))&lt;&gt;"","WHI","")</f>
        <v>WHI</v>
      </c>
      <c r="HY60" s="72"/>
      <c r="HZ60" s="72"/>
      <c r="IA60" s="5"/>
      <c r="IB60" s="5"/>
      <c r="IC60" s="68"/>
      <c r="ID60" s="68"/>
      <c r="IE60" s="68"/>
      <c r="IF60" s="68"/>
      <c r="IG60" s="68"/>
      <c r="IH60" s="68"/>
      <c r="II60" s="68"/>
      <c r="IJ60" s="68"/>
      <c r="IK60" s="68"/>
      <c r="IM60" s="42">
        <f>COUNTIF(IC60:IK60,"&gt;0")-CG60</f>
        <v>-6</v>
      </c>
      <c r="IN60" s="69" t="str">
        <f>"http://mkweb.bcgsc.ca/color-summarizer/?url="&amp;D60&amp;"&amp;precision=low&amp;num_clusters="&amp;CG60&amp;"&amp;text=1"</f>
        <v>http://mkweb.bcgsc.ca/color-summarizer/?url=https://www.crwflags.com/fotw/images/c/cl-06.gif&amp;precision=low&amp;num_clusters=6&amp;text=1</v>
      </c>
      <c r="IO60" s="44" t="str">
        <f>IF(HP60&lt;&gt;"",CHAR(34)&amp;"black"&amp;CHAR(34),"")</f>
        <v>"black"</v>
      </c>
      <c r="IP60" s="44" t="str">
        <f>IF(HQ60&lt;&gt;"",CHAR(34)&amp;"blue"&amp;CHAR(34),"")</f>
        <v/>
      </c>
      <c r="IQ60" s="44" t="str">
        <f>IF(HR60&lt;&gt;"",CHAR(34)&amp;"green"&amp;CHAR(34),"")</f>
        <v>"green"</v>
      </c>
      <c r="IR60" s="44" t="str">
        <f>IF(HS60&lt;&gt;"",CHAR(34)&amp;"red"&amp;CHAR(34),"")</f>
        <v>"red"</v>
      </c>
      <c r="IS60" s="44" t="str">
        <f>IF(HT60&lt;&gt;"",CHAR(34)&amp;"yellow"&amp;CHAR(34),"")</f>
        <v>"yellow"</v>
      </c>
      <c r="IT60" s="44" t="str">
        <f>IF(HU60&lt;&gt;"",CHAR(34)&amp;"orange"&amp;CHAR(34),"")</f>
        <v/>
      </c>
      <c r="IU60" s="44" t="str">
        <f>IF(HV60&lt;&gt;"",CHAR(34)&amp;"brown"&amp;CHAR(34),"")</f>
        <v/>
      </c>
      <c r="IV60" s="44" t="str">
        <f>IF(HW60&lt;&gt;"",CHAR(34)&amp;"purple"&amp;CHAR(34),"")</f>
        <v>"purple"</v>
      </c>
      <c r="IW60" s="44" t="str">
        <f>IF(HX60&lt;&gt;"",CHAR(34)&amp;"white"&amp;CHAR(34),"")</f>
        <v>"white"</v>
      </c>
      <c r="IX60" s="44" t="str">
        <f>"{"&amp;CHAR(34)&amp;"url"&amp;CHAR(34)&amp;":"&amp;CHAR(34)&amp;IN60&amp;CHAR(34)&amp;","&amp;CHAR(34)&amp;"name"&amp;CHAR(34)&amp;":"&amp;CHAR(34)&amp;A60&amp;CHAR(34)&amp;"},"</f>
        <v>{"url":"http://mkweb.bcgsc.ca/color-summarizer/?url=https://www.crwflags.com/fotw/images/c/cl-06.gif&amp;precision=low&amp;num_clusters=6&amp;text=1","name":"[CHL] Libertador General Bernardo O'Higgins Region"},</v>
      </c>
      <c r="IY60" s="44">
        <v>964</v>
      </c>
    </row>
    <row r="61" spans="1:259" s="44" customFormat="1" ht="38.4" customHeight="1" thickBot="1" x14ac:dyDescent="0.35">
      <c r="A61" s="38" t="s">
        <v>684</v>
      </c>
      <c r="B61" s="83"/>
      <c r="C61" s="39"/>
      <c r="D61" s="70" t="s">
        <v>685</v>
      </c>
      <c r="E61" s="40" t="s">
        <v>686</v>
      </c>
      <c r="F61" s="41" t="s">
        <v>163</v>
      </c>
      <c r="G61" s="42">
        <f>COUNTIF($A$1:$A$8405,A61)</f>
        <v>1</v>
      </c>
      <c r="H61" s="43"/>
      <c r="I61" s="59" t="s">
        <v>687</v>
      </c>
      <c r="J61" s="44" t="str">
        <f>""</f>
        <v/>
      </c>
      <c r="K61" s="45"/>
      <c r="L61" s="46"/>
      <c r="M61" s="46"/>
      <c r="N61" s="47"/>
      <c r="O61" s="74">
        <v>2013</v>
      </c>
      <c r="P61" s="48" t="s">
        <v>688</v>
      </c>
      <c r="Q61" s="73">
        <v>3</v>
      </c>
      <c r="R61" s="49" t="s">
        <v>177</v>
      </c>
      <c r="S61" s="50">
        <v>2</v>
      </c>
      <c r="T61" s="51" t="s">
        <v>164</v>
      </c>
      <c r="U61" s="52" t="s">
        <v>164</v>
      </c>
      <c r="V61" s="52" t="s">
        <v>165</v>
      </c>
      <c r="W61" s="52" t="s">
        <v>164</v>
      </c>
      <c r="X61" s="52" t="s">
        <v>164</v>
      </c>
      <c r="Y61" s="52" t="s">
        <v>164</v>
      </c>
      <c r="Z61" s="52" t="s">
        <v>164</v>
      </c>
      <c r="AA61" s="52" t="s">
        <v>164</v>
      </c>
      <c r="AB61" s="52" t="s">
        <v>164</v>
      </c>
      <c r="AC61" s="52" t="s">
        <v>164</v>
      </c>
      <c r="AD61" s="52" t="s">
        <v>164</v>
      </c>
      <c r="AE61" s="52" t="s">
        <v>164</v>
      </c>
      <c r="AF61" s="53" t="s">
        <v>164</v>
      </c>
      <c r="AG61" s="53" t="s">
        <v>165</v>
      </c>
      <c r="AH61" s="53" t="s">
        <v>164</v>
      </c>
      <c r="AI61" s="53" t="s">
        <v>165</v>
      </c>
      <c r="AJ61" s="53" t="s">
        <v>164</v>
      </c>
      <c r="AK61" s="53" t="s">
        <v>164</v>
      </c>
      <c r="AL61" s="53" t="s">
        <v>164</v>
      </c>
      <c r="AM61" s="53" t="s">
        <v>164</v>
      </c>
      <c r="AN61" s="53" t="s">
        <v>164</v>
      </c>
      <c r="AO61" s="53" t="s">
        <v>164</v>
      </c>
      <c r="AP61" s="53" t="s">
        <v>164</v>
      </c>
      <c r="AQ61" s="53" t="s">
        <v>164</v>
      </c>
      <c r="AR61" s="53" t="s">
        <v>164</v>
      </c>
      <c r="AS61" s="53" t="s">
        <v>164</v>
      </c>
      <c r="AT61" s="54">
        <v>4</v>
      </c>
      <c r="AU61" s="53" t="s">
        <v>309</v>
      </c>
      <c r="AV61" s="53" t="str">
        <f>IF(LEFT(A61,1)="[",LEFT(A61,5)&amp;AU61&amp;A61,"")</f>
        <v xml:space="preserve">[CHL]Region[CHL] Los Lagos Region </v>
      </c>
      <c r="AW61" s="53" t="str">
        <f>C61&amp;A61</f>
        <v xml:space="preserve">[CHL] Los Lagos Region </v>
      </c>
      <c r="AX61" s="55"/>
      <c r="AY61" s="55"/>
      <c r="AZ61" s="56" t="s">
        <v>159</v>
      </c>
      <c r="BA61" s="56" t="s">
        <v>234</v>
      </c>
      <c r="BB61" s="56"/>
      <c r="BC61" s="57"/>
      <c r="BD61" s="58" t="s">
        <v>152</v>
      </c>
      <c r="BE61" s="59"/>
      <c r="BF61" s="58" t="s">
        <v>153</v>
      </c>
      <c r="BG61" s="58" t="s">
        <v>234</v>
      </c>
      <c r="BH61" s="58" t="s">
        <v>152</v>
      </c>
      <c r="BI61" s="58"/>
      <c r="BJ61" s="58"/>
      <c r="BK61" s="59"/>
      <c r="BL61" s="58" t="s">
        <v>234</v>
      </c>
      <c r="BM61" s="58" t="s">
        <v>152</v>
      </c>
      <c r="BN61" s="58" t="s">
        <v>153</v>
      </c>
      <c r="BO61" s="58" t="s">
        <v>234</v>
      </c>
      <c r="BP61" s="58" t="s">
        <v>234</v>
      </c>
      <c r="BQ61" s="58" t="s">
        <v>234</v>
      </c>
      <c r="BR61" s="58" t="s">
        <v>234</v>
      </c>
      <c r="BS61" s="58" t="s">
        <v>234</v>
      </c>
      <c r="BT61" s="58" t="s">
        <v>159</v>
      </c>
      <c r="BU61" s="60" t="s">
        <v>164</v>
      </c>
      <c r="BV61" s="61"/>
      <c r="BW61" s="61">
        <v>0</v>
      </c>
      <c r="BX61" s="59"/>
      <c r="CB61" s="5"/>
      <c r="CC61" s="5"/>
      <c r="CD61" s="62">
        <v>0</v>
      </c>
      <c r="CE61" s="62">
        <v>0</v>
      </c>
      <c r="CF61" s="62" t="e">
        <f>COUNTIF([1]Sheet7!$B$2:'[1]Sheet7'!$B$100,Main!#REF!)</f>
        <v>#REF!</v>
      </c>
      <c r="CG61" s="75" cm="1">
        <f t="array" ref="CG61">SUMPRODUCT(--(LEN(TRIM(BL61:BT61))&gt;0))</f>
        <v>3</v>
      </c>
      <c r="CH61" s="53" t="str">
        <f>IF(CG61=2,"y","n")</f>
        <v>n</v>
      </c>
      <c r="CI61" s="53" t="str">
        <f>IF(CG61=3,"y","n")</f>
        <v>y</v>
      </c>
      <c r="CJ61" s="53" t="str">
        <f>IF(CG61=4,"y","n")</f>
        <v>n</v>
      </c>
      <c r="CK61" s="53" t="str">
        <f>IF(CG61&gt;4,"y","n")</f>
        <v>n</v>
      </c>
      <c r="CL61" s="53" t="str">
        <f>IF(S61=0,"y","n")</f>
        <v>n</v>
      </c>
      <c r="CM61" s="53" t="str">
        <f>IF(S61=2,"y","n")</f>
        <v>y</v>
      </c>
      <c r="CN61" s="53" t="str">
        <f>IF(S61=3,"y","n")</f>
        <v>n</v>
      </c>
      <c r="CO61" s="53" t="str">
        <f>IF(S61&gt;=4,"y","n")</f>
        <v>n</v>
      </c>
      <c r="CP61" s="53" t="str">
        <f>IF(AT61=0,"y","n")</f>
        <v>n</v>
      </c>
      <c r="CQ61" s="53" t="str">
        <f>IF(AT61=1,"y","n")</f>
        <v>n</v>
      </c>
      <c r="CR61" s="53" t="str">
        <f>IF(AT61=2,"y","n")</f>
        <v>n</v>
      </c>
      <c r="CS61" s="53" t="str">
        <f>IF(AT61&gt;=3,"y","n")</f>
        <v>y</v>
      </c>
      <c r="CT61" s="38" t="str">
        <f>CHAR(34)&amp;A61&amp;CHAR(34)</f>
        <v>"[CHL] Los Lagos Region "</v>
      </c>
      <c r="CU61" s="63" t="str">
        <f>CHAR(34)&amp;"rgn_"&amp;R61&amp;CHAR(34)</f>
        <v>"rgn_South America"</v>
      </c>
      <c r="CV61" s="44" t="str">
        <f>CHAR(34)&amp;D61&amp;CHAR(34)</f>
        <v>"https://upload.wikimedia.org/wikipedia/commons/thumb/1/16/Flag_of_Los_Lagos_Region%2C_Chile.svg/640px-Flag_of_Los_Lagos_Region%2C_Chile.svg.png"</v>
      </c>
      <c r="CW61" s="44" t="str">
        <f>IF(CH61="y",CHAR(34)&amp;CH$1&amp;CHAR(34)&amp;",","")</f>
        <v/>
      </c>
      <c r="CX61" s="44" t="str">
        <f>IF(CI61="y",CHAR(34)&amp;CI$1&amp;CHAR(34)&amp;",","")</f>
        <v>"3Color",</v>
      </c>
      <c r="CY61" s="44" t="str">
        <f>IF(CJ61="y",CHAR(34)&amp;CJ$1&amp;CHAR(34)&amp;",","")</f>
        <v/>
      </c>
      <c r="CZ61" s="44" t="str">
        <f>IF(CK61="y",CHAR(34)&amp;CK$1&amp;CHAR(34)&amp;",","")</f>
        <v/>
      </c>
      <c r="DA61" s="44" t="str">
        <f>IF(Q61&gt;1,CHAR(34)&amp;"words2"&amp;CHAR(34)&amp;",","")</f>
        <v>"words2",</v>
      </c>
      <c r="DB61" s="44" t="str">
        <f>IF(Q61&gt;2,CHAR(34)&amp;"words3"&amp;CHAR(34)&amp;",","")</f>
        <v>"words3",</v>
      </c>
      <c r="DD61" s="44" t="str">
        <f>IF(LEN(CHAR(34)&amp;"lets"&amp;LEN(SUBSTITUTE(SUBSTITUTE(IFERROR(TRIM(SUBSTITUTE(A61,MID(A61,FIND("[",A61),FIND("]",A61)-FIND("[",A61)+1),"")),A61)," ",""),"-",""))&amp;CHAR(34)&amp;",")=9,CHAR(34)&amp;"lets"&amp;LEN(SUBSTITUTE(SUBSTITUTE(IFERROR(TRIM(SUBSTITUTE(A61,MID(A61,FIND("[",A61),FIND("]",A61)-FIND("[",A61)+1),"")),A61)," ",""),"-",""))&amp;CHAR(34)&amp;",",CHAR(34)&amp;"lets0"&amp;LEN(SUBSTITUTE(SUBSTITUTE(IFERROR(TRIM(SUBSTITUTE(A61,MID(A61,FIND("[",A61),FIND("]",A61)-FIND("[",A61)+1),"")),A61)," ",""),"-",""))&amp;CHAR(34)&amp;",")</f>
        <v>"lets14",</v>
      </c>
      <c r="DE61" s="44" t="str">
        <f>CHAR(34)&amp;"start"&amp;IFERROR(LEFT(SUBSTITUTE(A61,"["&amp;MID(A61,FIND("[",A61)+1,FIND("]",A61)-FIND("[",A61)-1)&amp;"] ",""),1),LEFT(A61,1))&amp;CHAR(34)&amp;","</f>
        <v>"startL",</v>
      </c>
      <c r="DF61" s="44" t="str">
        <f>IFERROR(IF(SEARCH("tan",A61)&gt;0,CHAR(34)&amp;"withtn"&amp;CHAR(34)&amp;",",""),"")</f>
        <v/>
      </c>
      <c r="DG61" s="44" t="str">
        <f>IFERROR(IF(SEARCH("q",A61)&gt;0,CHAR(34)&amp;"with_q"&amp;CHAR(34)&amp;",",""),"")</f>
        <v/>
      </c>
      <c r="DH61" s="44" t="str">
        <f>IFERROR(IF(SEARCH("v",A61)&gt;0,CHAR(34)&amp;"with_v"&amp;CHAR(34)&amp;",",""),"")</f>
        <v/>
      </c>
      <c r="DI61" s="44" t="str">
        <f>IFERROR(IF(SEARCH("w",A61)&gt;0,CHAR(34)&amp;"with_w"&amp;CHAR(34)&amp;",",""),"")</f>
        <v/>
      </c>
      <c r="DJ61" s="44" t="str">
        <f>IFERROR(IF(SEARCH("y",A61)&gt;0,CHAR(34)&amp;"with_y"&amp;CHAR(34)&amp;",",""),"")</f>
        <v/>
      </c>
      <c r="DK61" s="44" t="str">
        <f>IFERROR(IF(SEARCH("z",A61)&gt;0,CHAR(34)&amp;"with_z"&amp;CHAR(34)&amp;",",""),"")</f>
        <v/>
      </c>
      <c r="DL61" s="44" t="str">
        <f>IF(CG61=2, CHAR(34) &amp; _xlfn.TEXTJOIN("", TRUE, _xlfn._xlws.SORT(HP61:HX61)) &amp; CHAR(34) &amp; ",", "")</f>
        <v/>
      </c>
      <c r="DM61" s="44" t="str" cm="1">
        <f t="array" ref="DM61">IF(CG61=3,CHAR(34) &amp; _xlfn.TEXTJOIN("", TRUE, RIGHT(HP61:HX61, 2)) &amp; CHAR(34) &amp; ",", "")</f>
        <v>"LUREHI",</v>
      </c>
      <c r="DN61" s="44" t="str">
        <f>IF(AND(ISNUMBER(SEARCH("18", O61)), ISERROR(SEARCH("1918", O61)), ISERROR(SEARCH("2018", O61))), CHAR(34) &amp; "year18" &amp; CHAR(34) &amp; ",", "")</f>
        <v/>
      </c>
      <c r="DO61" s="44" t="str">
        <f>IF(AND(ISNUMBER(SEARCH("19", O61)), ISERROR(SEARCH("1819", O61)),  ISERROR(SEARCH("1219", O61)),ISERROR(SEARCH("1119", O61)),ISERROR(SEARCH("1190", O61)),ISERROR(SEARCH("2019", O61))), CHAR(34) &amp; "year19" &amp; CHAR(34) &amp; ",", "")</f>
        <v/>
      </c>
      <c r="DP61" s="5" t="str">
        <f>IF(AND(ISNUMBER(SEARCH("20", O61)), ISERROR(SEARCH("1920", O61))), CHAR(34)&amp;"year00"&amp;CHAR(34)&amp;",", "")</f>
        <v>"year00",</v>
      </c>
      <c r="DQ61" s="5" t="str">
        <f>IF(CC61="y",CHAR(34)&amp;"soviet"&amp;CHAR(34)&amp;",","")</f>
        <v/>
      </c>
      <c r="DR61" s="5" t="str">
        <f>IF(BY61="y",CHAR(34)&amp;"dgband"&amp;CHAR(34)&amp;",","")</f>
        <v/>
      </c>
      <c r="DS61" s="5" t="str">
        <f>IF(W61="y",IF(AND(V61="n",BY61&lt;&gt;"y"),CHAR(34)&amp;"allver"&amp;CHAR(34)&amp;",",""),"")</f>
        <v/>
      </c>
      <c r="DT61" s="5" t="str">
        <f>IF(V61="y",IF(AND(W61="n",BY61&lt;&gt;"y"),CHAR(34)&amp;"allhor"&amp;CHAR(34)&amp;",",""),"")</f>
        <v>"allhor",</v>
      </c>
      <c r="DU61" s="5" t="str">
        <f>IF(BY61="y",IF(AND(W61="n",V61="n"),CHAR(34)&amp;"alldia"&amp;CHAR(34)&amp;",",""),"")</f>
        <v/>
      </c>
      <c r="DW61" s="44" t="str">
        <f>IF(CL61="y",CHAR(34)&amp;CL$1&amp;CHAR(34)&amp;",","")</f>
        <v/>
      </c>
      <c r="DX61" s="44" t="str">
        <f>IF(CM61="y",CHAR(34)&amp;CM$1&amp;CHAR(34)&amp;",","")</f>
        <v>"2Bands",</v>
      </c>
      <c r="DY61" s="44" t="str">
        <f>IF(CN61="y",CHAR(34)&amp;CN$1&amp;CHAR(34)&amp;",","")</f>
        <v/>
      </c>
      <c r="DZ61" s="44" t="str">
        <f>IF(CO61="y",CHAR(34)&amp;CO$1&amp;CHAR(34)&amp;",","")</f>
        <v/>
      </c>
      <c r="EA61" s="44" t="str">
        <f>IF(T61="y",CHAR(34)&amp;T$1&amp;CHAR(34)&amp;",","")</f>
        <v/>
      </c>
      <c r="EB61" s="44" t="str">
        <f>IF(U61="y",CHAR(34)&amp;U$1&amp;CHAR(34)&amp;",","")</f>
        <v/>
      </c>
      <c r="EC61" s="44" t="str">
        <f>IF(V61="y",CHAR(34)&amp;V$1&amp;CHAR(34)&amp;",","")</f>
        <v>"Horizo",</v>
      </c>
      <c r="ED61" s="44" t="str">
        <f>IF(W61="y",CHAR(34)&amp;W$1&amp;CHAR(34)&amp;",","")</f>
        <v/>
      </c>
      <c r="EE61" s="44" t="str">
        <f>IF(X61="y",CHAR(34)&amp;X$1&amp;CHAR(34)&amp;",","")</f>
        <v/>
      </c>
      <c r="EF61" s="44" t="str">
        <f>IF(AND(Y61&lt;&gt;"n",Y61&lt;&gt;""),CHAR(34)&amp;Y$1&amp;CHAR(34)&amp;",","")</f>
        <v/>
      </c>
      <c r="EG61" s="44" t="str">
        <f>IF(Z61="y",CHAR(34)&amp;Z$1&amp;CHAR(34)&amp;",","")</f>
        <v/>
      </c>
      <c r="EH61" s="44" t="str">
        <f>IF(AA61="y",CHAR(34)&amp;AA$1&amp;CHAR(34)&amp;",","")</f>
        <v/>
      </c>
      <c r="EI61" s="44" t="str">
        <f>IF(AB61="y",CHAR(34)&amp;AB$1&amp;CHAR(34)&amp;",","")</f>
        <v/>
      </c>
      <c r="EJ61" s="44" t="str">
        <f>IF(AC61="y",CHAR(34)&amp;AC$1&amp;CHAR(34)&amp;",","")</f>
        <v/>
      </c>
      <c r="EK61" s="44" t="str">
        <f>IF(AD61="y",CHAR(34)&amp;AD$1&amp;CHAR(34)&amp;",","")</f>
        <v/>
      </c>
      <c r="EL61" s="44" t="str">
        <f>IF(AE61="y",CHAR(34)&amp;AE$1&amp;CHAR(34)&amp;",","")</f>
        <v/>
      </c>
      <c r="EM61" s="44" t="str">
        <f>IF(AF61="y",CHAR(34)&amp;AF$1&amp;CHAR(34)&amp;",","")</f>
        <v/>
      </c>
      <c r="EN61" s="44" t="str">
        <f>IF(AG61="y",CHAR(34)&amp;AG$1&amp;CHAR(34)&amp;",","")</f>
        <v>"Unequa",</v>
      </c>
      <c r="EO61" s="44" t="str">
        <f>IF(AH61="y",CHAR(34)&amp;AH$1&amp;CHAR(34)&amp;",","")</f>
        <v/>
      </c>
      <c r="EP61" s="44" t="str">
        <f>IF(AI61="y",CHAR(34)&amp;AI$1&amp;CHAR(34)&amp;",","")</f>
        <v>"Canton",</v>
      </c>
      <c r="EQ61" s="44" t="str">
        <f>IF(AJ61="y",CHAR(34)&amp;AJ$1&amp;CHAR(34)&amp;",","")</f>
        <v/>
      </c>
      <c r="ER61" s="44" t="str">
        <f>IF(AK61="y",CHAR(34)&amp;AK$1&amp;CHAR(34)&amp;",","")</f>
        <v/>
      </c>
      <c r="ES61" s="44" t="str">
        <f>IF(AL61="y",CHAR(34)&amp;AL$1&amp;CHAR(34)&amp;",","")</f>
        <v/>
      </c>
      <c r="ET61" s="44" t="str">
        <f>IF(AM61="y",CHAR(34)&amp;AM$1&amp;CHAR(34)&amp;",","")</f>
        <v/>
      </c>
      <c r="EU61" s="44" t="str">
        <f>IF(AN61="y",CHAR(34)&amp;AN$1&amp;CHAR(34)&amp;",","")</f>
        <v/>
      </c>
      <c r="EV61" s="44" t="str">
        <f>IF(AO61="y",CHAR(34)&amp;AO$1&amp;CHAR(34)&amp;",","")</f>
        <v/>
      </c>
      <c r="EW61" s="44" t="str">
        <f>IF(AP61="y",CHAR(34)&amp;AP$1&amp;CHAR(34)&amp;",","")</f>
        <v/>
      </c>
      <c r="EX61" s="44" t="str">
        <f>IF(AQ61="y",CHAR(34)&amp;AQ$1&amp;CHAR(34)&amp;",","")</f>
        <v/>
      </c>
      <c r="EY61" s="44" t="str">
        <f>IF(AR61="y",CHAR(34)&amp;AR$1&amp;CHAR(34)&amp;",","")</f>
        <v/>
      </c>
      <c r="EZ61" s="44" t="str">
        <f>IF(AS61="y",CHAR(34)&amp;AS$1&amp;CHAR(34)&amp;",","")</f>
        <v/>
      </c>
      <c r="FA61" s="44" t="str">
        <f>IF(AT61&gt;0,CHAR(34)&amp;"sta"&amp;AZ61&amp;CHAR(34)&amp;",","")</f>
        <v>"staWHI",</v>
      </c>
      <c r="FB61" s="44" t="str">
        <f>IF(AND(AT61&gt;0,BA61&lt;&gt;""),CHAR(34)&amp;"sta"&amp;BA61&amp;CHAR(34)&amp;",","")</f>
        <v/>
      </c>
      <c r="FD61" s="44" t="str">
        <f>IF(BV61="n",CHAR(34)&amp;"tcWHYE"&amp;CHAR(34)&amp;",",IF(BV61="y",CHAR(34)&amp;FD$1&amp;CHAR(34)&amp;",",""))</f>
        <v/>
      </c>
      <c r="FE61" s="44" t="str">
        <f>IF(COUNTIF(BL61:BT61,"BLU")=0,CHAR(34)&amp;"NO_BLU"&amp;CHAR(34)&amp;",", "")</f>
        <v/>
      </c>
      <c r="FF61" s="44" t="str">
        <f>IF(COUNTIF(BL61:BT61,"WHI")=0,CHAR(34)&amp;"NO_WHI"&amp;CHAR(34)&amp;",", "")</f>
        <v/>
      </c>
      <c r="FG61" s="44" t="str">
        <f>IF(COUNTIF(BL61:BT61,"RED")=0,CHAR(34)&amp;"NO_RED"&amp;CHAR(34)&amp;",", "")</f>
        <v>"NO_RED",</v>
      </c>
      <c r="FH61" s="44" t="str">
        <f>IF(COUNTIF(BL61:BS61,"GRE")=0,CHAR(34)&amp;"NO_GRE"&amp;CHAR(34)&amp;",", "")</f>
        <v/>
      </c>
      <c r="FI61" s="44" t="str">
        <f>IF(COUNTIF(BL61:BT61,"YEL")=0,CHAR(34)&amp;"NO_YEL"&amp;CHAR(34)&amp;",", "")</f>
        <v>"NO_YEL",</v>
      </c>
      <c r="FJ61" s="44" t="str">
        <f>IF(COUNTIF(BL61:BT61,"BLA")=0,CHAR(34)&amp;"NO_BLA"&amp;CHAR(34)&amp;",", "")</f>
        <v>"NO_BLA",</v>
      </c>
      <c r="FK61" s="44" t="str">
        <f>IF(AND(FH61&lt;&gt;"",FF61&lt;&gt;""),CHAR(34)&amp;"WHGRNO"&amp;CHAR(34)&amp;",","")</f>
        <v/>
      </c>
      <c r="FL61" s="44" t="str">
        <f>IF(AND(FI61&lt;&gt;"",FF61&lt;&gt;""),CHAR(34)&amp;"WHYENO"&amp;CHAR(34)&amp;",","")</f>
        <v/>
      </c>
      <c r="FM61" s="44" t="str">
        <f>IF(AND(FJ61&lt;&gt;"",FF61&lt;&gt;""),CHAR(34)&amp;"BAWHNO"&amp;CHAR(34)&amp;",","")</f>
        <v/>
      </c>
      <c r="FN61" s="44" t="str">
        <f>IF(AND(FE61&lt;&gt;"",FF61&lt;&gt;""),CHAR(34)&amp;"BLWHNO"&amp;CHAR(34)&amp;",","")</f>
        <v/>
      </c>
      <c r="FO61" s="44" t="str">
        <f>IF(AND(FE61&lt;&gt;"",FG61&lt;&gt;""),CHAR(34)&amp;"BLRENO"&amp;CHAR(34)&amp;",","")</f>
        <v/>
      </c>
      <c r="FP61" s="44" t="str">
        <f>IF(AND(FF61&lt;&gt;"",FF61&lt;&gt;""),CHAR(34)&amp;"WHRENO"&amp;CHAR(34)&amp;",","")</f>
        <v/>
      </c>
      <c r="FQ61" s="44" t="str">
        <f>IF(LEN(BF61)=3,CHAR(34)&amp;"001"&amp;BF61&amp;CHAR(34)&amp;",","")</f>
        <v>"001GRE",</v>
      </c>
      <c r="FR61" s="44" t="str">
        <f>IF(LEN(BG61)=3,CHAR(34)&amp;"002"&amp;BG61&amp;CHAR(34)&amp;",","")</f>
        <v/>
      </c>
      <c r="FS61" s="44" t="str">
        <f>IF(LEN(BH61)=3,CHAR(34)&amp;"003"&amp;BH61&amp;CHAR(34)&amp;",","")</f>
        <v>"003BLU",</v>
      </c>
      <c r="FT61" s="44" t="str">
        <f>CHAR(34)&amp;"myr"&amp;BD61&amp;CHAR(34)&amp;","</f>
        <v>"myrBLU",</v>
      </c>
      <c r="FU61" s="44" t="str">
        <f>IF(AY61="y",CHAR(34)&amp;"island"&amp;CHAR(34)&amp;",","")</f>
        <v/>
      </c>
      <c r="FV61" s="44" t="str">
        <f>IF(BZ61="y",CHAR(34)&amp;"landlo"&amp;CHAR(34)&amp;",","")</f>
        <v/>
      </c>
      <c r="FW61" s="44" t="str">
        <f>IF(CA61="y",CHAR(34)&amp;"eunion"&amp;CHAR(34)&amp;",","")</f>
        <v/>
      </c>
      <c r="FY61" s="44" t="str">
        <f>IFERROR(IF(SEARCH("Arabic",CB61)&gt;0,CHAR(34)&amp;"arabic"&amp;CHAR(34)&amp;",",""),"")</f>
        <v/>
      </c>
      <c r="FZ61" s="44" t="str">
        <f>IFERROR(IF(SEARCH("English",CB61)&gt;0,CHAR(34)&amp;"englis"&amp;CHAR(34)&amp;",",""),"")</f>
        <v/>
      </c>
      <c r="GA61" s="44" t="str">
        <f>IFERROR(IF(SEARCH("French",CB61)&gt;0,CHAR(34)&amp;"french"&amp;CHAR(34)&amp;",",""),"")</f>
        <v/>
      </c>
      <c r="GB61" s="44" t="str">
        <f>IFERROR(IF(SEARCH("Spanish",CB61)&gt;0,CHAR(34)&amp;"spanis"&amp;CHAR(34)&amp;",",""),"")</f>
        <v/>
      </c>
      <c r="GE61" s="44" t="str">
        <f>IFERROR(IF(SEARCH("Dutch",CB61)&gt;0,CHAR(34)&amp;"dutchs"&amp;CHAR(34)&amp;",",""),"")</f>
        <v/>
      </c>
      <c r="GF61" s="44" t="str">
        <f>IFERROR(IF(SEARCH("Historical",AU61)&gt;0,CHAR(34)&amp;"histor"&amp;CHAR(34)&amp;",",""),"")</f>
        <v/>
      </c>
      <c r="GG61" s="44" t="str">
        <f>IF(BU61="y",CHAR(34)&amp;"unjack"&amp;CHAR(34)&amp;",","")</f>
        <v/>
      </c>
      <c r="GH61" s="44" t="str">
        <f>IF(CD61=1,CHAR(34)&amp;"southc"&amp;CHAR(34)&amp;",","")</f>
        <v/>
      </c>
      <c r="GI61" s="44" t="str">
        <f>IF(CE61=1,CHAR(34)&amp;"hasmap"&amp;CHAR(34)&amp;",","")</f>
        <v/>
      </c>
      <c r="GJ61" s="44" t="str">
        <f>IF(CP61="y",CHAR(34)&amp;CP$1&amp;CHAR(34)&amp;",","")</f>
        <v/>
      </c>
      <c r="GK61" s="44" t="str">
        <f>IF(GJ61="",CHAR(34)&amp;"HasSta"&amp;CHAR(34)&amp;",","")</f>
        <v>"HasSta",</v>
      </c>
      <c r="GL61" s="44" t="str">
        <f>IF(CQ61="y",CHAR(34)&amp;CQ$1&amp;CHAR(34)&amp;",","")</f>
        <v/>
      </c>
      <c r="GM61" s="44" t="str">
        <f>IF(CR61="y",CHAR(34)&amp;CR$1&amp;CHAR(34)&amp;",","")</f>
        <v/>
      </c>
      <c r="GN61" s="44" t="str">
        <f>IF(CS61="y",CHAR(34)&amp;CS$1&amp;CHAR(34)&amp;",","")</f>
        <v>"3+Star",</v>
      </c>
      <c r="GP61" s="44" t="str">
        <f>CHAR(34)&amp;AU61&amp;CHAR(34)</f>
        <v>"Region"</v>
      </c>
      <c r="GS61" s="44" t="str">
        <f>SUBSTITUTE("["&amp;_xlfn.CONCAT(CW61:GN61)&amp;"]",",]","]")</f>
        <v>["3Color","words2","words3","lets14","startL","LUREHI","year00","allhor","2Bands","Horizo","Unequa","Canton","staWHI","NO_RED","NO_YEL","NO_BLA","001GRE","003BLU","myrBLU","HasSta","3+Star"]</v>
      </c>
      <c r="GT61" s="44" t="str">
        <f>IF(BL61&lt;&gt;"",CHAR(34)&amp;"cl_"&amp;BL61&amp;CHAR(34)&amp;",","")</f>
        <v/>
      </c>
      <c r="GU61" s="44" t="str">
        <f>IF(BM61&lt;&gt;"",CHAR(34)&amp;"cl_"&amp;BM61&amp;CHAR(34)&amp;",","")</f>
        <v>"cl_BLU",</v>
      </c>
      <c r="GV61" s="44" t="str">
        <f>IF(BN61&lt;&gt;"",CHAR(34)&amp;"cl_"&amp;BN61&amp;CHAR(34)&amp;",","")</f>
        <v>"cl_GRE",</v>
      </c>
      <c r="GW61" s="44" t="str">
        <f>IF(BO61&lt;&gt;"",CHAR(34)&amp;"cl_"&amp;BO61&amp;CHAR(34)&amp;",","")</f>
        <v/>
      </c>
      <c r="GX61" s="44" t="str">
        <f>IF(BP61&lt;&gt;"",CHAR(34)&amp;"cl_"&amp;BP61&amp;CHAR(34)&amp;",","")</f>
        <v/>
      </c>
      <c r="GY61" s="44" t="str">
        <f>IF(BQ61&lt;&gt;"",CHAR(34)&amp;"cl_"&amp;BQ61&amp;CHAR(34)&amp;",","")</f>
        <v/>
      </c>
      <c r="GZ61" s="44" t="str">
        <f>IF(BR61&lt;&gt;"",CHAR(34)&amp;"cl_"&amp;BR61&amp;CHAR(34)&amp;",","")</f>
        <v/>
      </c>
      <c r="HA61" s="44" t="str">
        <f>IF(BS61&lt;&gt;"",CHAR(34)&amp;"cl_"&amp;BS61&amp;CHAR(34)&amp;",","")</f>
        <v/>
      </c>
      <c r="HB61" s="44" t="str">
        <f>IF(BT61&lt;&gt;"",CHAR(34)&amp;"cl_"&amp;BT61&amp;CHAR(34)&amp;",","")</f>
        <v>"cl_WHI",</v>
      </c>
      <c r="HC61" s="44" t="str">
        <f>SUBSTITUTE("["&amp;_xlfn.CONCAT(GT61:HB61)&amp;"]",",]","]")</f>
        <v>["cl_BLU","cl_GRE","cl_WHI"]</v>
      </c>
      <c r="HE61" s="64"/>
      <c r="HF61" s="65" t="str">
        <f>"{couname:"&amp;CT61&amp;(IF(HK61&lt;&gt;"",",subtype:"&amp;CHAR(34)&amp;HK61&amp;CHAR(34),""))&amp;",year:"&amp;HJ61&amp;",region:"&amp;CU61&amp;",Colors:"&amp;HC61&amp;",Items:"&amp;GS61&amp;",Flag:"&amp;CV61&amp;",HDFlag:"&amp;CHAR(34)&amp;E61&amp;CHAR(34)&amp;",type:"&amp;GP61&amp;", describe: "&amp;HH61&amp;", isnew:"&amp;CHAR(34)&amp;F61&amp;CHAR(34)&amp;", links: "&amp;HL61&amp;"},"</f>
        <v>{couname:"[CHL] Los Lagos Region ",year:"2013",region:"rgn_South America",Colors:["cl_BLU","cl_GRE","cl_WHI"],Items:["3Color","words2","words3","lets14","startL","LUREHI","year00","allhor","2Bands","Horizo","Unequa","Canton","staWHI","NO_RED","NO_YEL","NO_BLA","001GRE","003BLU","myrBLU","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links: "https://www.crwflags.com/fotw/flags/cl-10.html"},</v>
      </c>
      <c r="HG61" s="66" t="str">
        <f>"{couname:"&amp;CT61&amp;(IF(HK61&lt;&gt;"",",subtype:"&amp;CHAR(34)&amp;HK61&amp;CHAR(34),""))&amp;",year:"&amp;HJ61&amp;",region:"&amp;CU61&amp;",Colors:"&amp;HC61&amp;",Items:"&amp;GS61&amp;",Flag:"&amp;CV61&amp;",HDFlag:"&amp;CHAR(34)&amp;E61&amp;CHAR(34)&amp;",type:"&amp;GP61&amp;", describe: "&amp;HI61&amp;", links: "&amp;HL61&amp;"},"</f>
        <v>{couname:"[CHL] Los Lagos Region ",year:"2013",region:"rgn_South America",Colors:["cl_BLU","cl_GRE","cl_WHI"],Items:["3Color","words2","words3","lets14","startL","LUREHI","year00","allhor","2Bands","Horizo","Unequa","Canton","staWHI","NO_RED","NO_YEL","NO_BLA","001GRE","003BLU","myrBLU","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links: "https://www.crwflags.com/fotw/flags/cl-10.html"},</v>
      </c>
      <c r="HH61" s="44" t="str">
        <f>IF(P61&lt;&gt;"",CHAR(34)&amp;"\n"&amp;P61&amp;CHAR(34),CHAR(34)&amp;CHAR(34))</f>
        <v>"\nThe flag is divided per fess (two horizontal stripes) of green over blue; in canton are four stars representing the Southern Cross constellation. The new flag was adopted on 23 October 2013 to coincide with the anniversary of the regional government system in Chile."</v>
      </c>
      <c r="HI61" s="44" t="str">
        <f>IF(J61=0,CHAR(34)&amp;CHAR(34),HH61)</f>
        <v>"\nThe flag is divided per fess (two horizontal stripes) of green over blue; in canton are four stars representing the Southern Cross constellation. The new flag was adopted on 23 October 2013 to coincide with the anniversary of the regional government system in Chile."</v>
      </c>
      <c r="HJ61" s="44" t="str">
        <f>CHAR(34)&amp;O61&amp;CHAR(34)</f>
        <v>"2013"</v>
      </c>
      <c r="HL61" s="44" t="str">
        <f>CHAR(34)&amp;I61&amp;CHAR(34)</f>
        <v>"https://www.crwflags.com/fotw/flags/cl-10.html"</v>
      </c>
      <c r="HM61" s="65" t="str">
        <f>"{"&amp;CHAR(34)&amp;"couname"&amp;CHAR(34)&amp;":"&amp;CT61&amp;(IF(H61&lt;&gt;"",","&amp;CHAR(34)&amp;"subtype"&amp;CHAR(34)&amp;":"&amp;CHAR(34)&amp;H61&amp;CHAR(34),""))&amp;","&amp;CHAR(34)&amp;"year"&amp;CHAR(34)&amp;":"&amp;HJ61&amp;","&amp;CHAR(34)&amp;"region"&amp;CHAR(34)&amp;":"&amp;CU61&amp;","&amp;CHAR(34)&amp;"Colors"&amp;CHAR(34)&amp;":"&amp;HC61&amp;","&amp;CHAR(34)&amp;"Items"&amp;CHAR(34)&amp;":"&amp;GS61&amp;","&amp;CHAR(34)&amp;"Flag"&amp;CHAR(34)&amp;":"&amp;CV61&amp;","&amp;CHAR(34)&amp;"HDFlag"&amp;CHAR(34)&amp;":"&amp;CHAR(34)&amp;E61&amp;CHAR(34)&amp;","&amp;CHAR(34)&amp;"type"&amp;CHAR(34)&amp;":"&amp;GP61&amp;", "&amp;CHAR(34)&amp;"describe"&amp;CHAR(34)&amp;": "&amp;HH61&amp;", "&amp;CHAR(34)&amp;"isnew"&amp;CHAR(34)&amp;": "&amp;CHAR(34)&amp;F61&amp;CHAR(34)&amp;", "&amp;CHAR(34)&amp;"links"&amp;CHAR(34)&amp;": "&amp;HL61&amp;"},"</f>
        <v>{"couname":"[CHL] Los Lagos Region ","year":"2013","region":"rgn_South America","Colors":["cl_BLU","cl_GRE","cl_WHI"],"Items":["3Color","words2","words3","lets14","startL","LUREHI","year00","allhor","2Bands","Horizo","Unequa","Canton","staWHI","NO_RED","NO_YEL","NO_BLA","001GRE","003BLU","myrBLU","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 "links": "https://www.crwflags.com/fotw/flags/cl-10.html"},</v>
      </c>
      <c r="HN61" s="67" t="str">
        <f>"{"&amp;CHAR(34)&amp;"couname"&amp;CHAR(34)&amp;":"&amp;CT61&amp;(IF(H61&lt;&gt;"",","&amp;CHAR(34)&amp;"subtype"&amp;CHAR(34)&amp;":"&amp;CHAR(34)&amp;H61&amp;CHAR(34),""))&amp;","&amp;CHAR(34)&amp;"year"&amp;CHAR(34)&amp;":"&amp;HJ61&amp;","&amp;CHAR(34)&amp;"region"&amp;CHAR(34)&amp;":"&amp;CU61&amp;","&amp;CHAR(34)&amp;"Colors"&amp;CHAR(34)&amp;":"&amp;HC61&amp;","&amp;CHAR(34)&amp;"Items"&amp;CHAR(34)&amp;":"&amp;GS61&amp;","&amp;CHAR(34)&amp;"Flag"&amp;CHAR(34)&amp;":"&amp;CV61&amp;","&amp;CHAR(34)&amp;"HDFlag"&amp;CHAR(34)&amp;":"&amp;CHAR(34)&amp;E61&amp;CHAR(34)&amp;","&amp;CHAR(34)&amp;"type"&amp;CHAR(34)&amp;":"&amp;GP61&amp;", "&amp;CHAR(34)&amp;"describe"&amp;CHAR(34)&amp;": "&amp;HI61&amp;", "&amp;CHAR(34)&amp;"isnew"&amp;CHAR(34)&amp;": "&amp;CHAR(34)&amp;F61&amp;CHAR(34)&amp;", "&amp;CHAR(34)&amp;"links"&amp;CHAR(34)&amp;": "&amp;HL61&amp;"},"</f>
        <v>{"couname":"[CHL] Los Lagos Region ","year":"2013","region":"rgn_South America","Colors":["cl_BLU","cl_GRE","cl_WHI"],"Items":["3Color","words2","words3","lets14","startL","LUREHI","year00","allhor","2Bands","Horizo","Unequa","Canton","staWHI","NO_RED","NO_YEL","NO_BLA","001GRE","003BLU","myrBLU","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 "links": "https://www.crwflags.com/fotw/flags/cl-10.html"},</v>
      </c>
      <c r="HO61" s="71">
        <v>45610</v>
      </c>
      <c r="HP61" s="44" t="str" cm="1">
        <f t="array" ref="HP61">IF(_xlfn.TEXTJOIN(", ", TRUE, IF(ISNUMBER(SEARCH("BLA", BL61:BT61)), COLUMN(BL61:BT61) - COLUMN(BL61) + 1, ""))&lt;&gt;"","BLA","")</f>
        <v/>
      </c>
      <c r="HQ61" s="44" t="str" cm="1">
        <f t="array" ref="HQ61">IF(_xlfn.TEXTJOIN(", ", TRUE, IF(ISNUMBER(SEARCH("BLU", BL61:BT61)), COLUMN(BL61:BT61) - COLUMN(BL61) + 1, ""))&lt;&gt;"","BLU","")</f>
        <v>BLU</v>
      </c>
      <c r="HR61" s="44" t="str" cm="1">
        <f t="array" ref="HR61">IF(_xlfn.TEXTJOIN(", ", TRUE, IF(ISNUMBER(SEARCH("GRE", BL61:BT61)), COLUMN(BL61:BT61) - COLUMN(BL61) + 1, ""))&lt;&gt;"","GRE","")</f>
        <v>GRE</v>
      </c>
      <c r="HS61" s="44" t="str" cm="1">
        <f t="array" ref="HS61">IF(_xlfn.TEXTJOIN(", ", TRUE, IF(ISNUMBER(SEARCH("RED", BL61:BT61)), COLUMN(BL61:BT61) - COLUMN(BL61) + 1, ""))&lt;&gt;"","RED","")</f>
        <v/>
      </c>
      <c r="HT61" s="44" t="str" cm="1">
        <f t="array" ref="HT61">IF(_xlfn.TEXTJOIN(", ", TRUE, IF(ISNUMBER(SEARCH("YEL", BL61:BT61)), COLUMN(BL61:BT61) - COLUMN(BL61) + 1, ""))&lt;&gt;"","YEL","")</f>
        <v/>
      </c>
      <c r="HU61" s="44" t="str" cm="1">
        <f t="array" ref="HU61">IF(_xlfn.TEXTJOIN(", ", TRUE, IF(ISNUMBER(SEARCH("ORA", BL61:BT61)), COLUMN(BL61:BT61) - COLUMN(BL61) + 1, ""))&lt;&gt;"","ORA","")</f>
        <v/>
      </c>
      <c r="HV61" s="44" t="str" cm="1">
        <f t="array" ref="HV61">IF(_xlfn.TEXTJOIN(", ", TRUE, IF(ISNUMBER(SEARCH("BRO", BL61:BT61)), COLUMN(BL61:BT61) - COLUMN(BL61) + 1, ""))&lt;&gt;"","BRO","")</f>
        <v/>
      </c>
      <c r="HW61" s="44" t="str" cm="1">
        <f t="array" ref="HW61">IF(_xlfn.TEXTJOIN(", ", TRUE, IF(ISNUMBER(SEARCH("PUR", BL61:BT61)), COLUMN(BL61:BT61) - COLUMN(BL61) + 1, ""))&lt;&gt;"","PUR","")</f>
        <v/>
      </c>
      <c r="HX61" s="44" t="str" cm="1">
        <f t="array" ref="HX61">IF(_xlfn.TEXTJOIN(", ", TRUE, IF(ISNUMBER(SEARCH("WHI", BL61:BT61)), COLUMN(BL61:BT61) - COLUMN(BL61) + 1, ""))&lt;&gt;"","WHI","")</f>
        <v>WHI</v>
      </c>
      <c r="HY61" s="72"/>
      <c r="HZ61" s="72"/>
      <c r="IA61" s="5"/>
      <c r="IB61" s="5"/>
      <c r="IC61" s="68"/>
      <c r="ID61" s="68"/>
      <c r="IE61" s="68"/>
      <c r="IF61" s="68"/>
      <c r="IG61" s="68"/>
      <c r="IH61" s="68"/>
      <c r="II61" s="68"/>
      <c r="IJ61" s="68"/>
      <c r="IK61" s="68"/>
      <c r="IM61" s="42">
        <f>COUNTIF(IC61:IK61,"&gt;0")-CG61</f>
        <v>-3</v>
      </c>
      <c r="IN61" s="69" t="str">
        <f>"http://mkweb.bcgsc.ca/color-summarizer/?url="&amp;D61&amp;"&amp;precision=low&amp;num_clusters="&amp;CG61&amp;"&amp;text=1"</f>
        <v>http://mkweb.bcgsc.ca/color-summarizer/?url=https://upload.wikimedia.org/wikipedia/commons/thumb/1/16/Flag_of_Los_Lagos_Region%2C_Chile.svg/640px-Flag_of_Los_Lagos_Region%2C_Chile.svg.png&amp;precision=low&amp;num_clusters=3&amp;text=1</v>
      </c>
      <c r="IO61" s="44" t="str">
        <f>IF(HP61&lt;&gt;"",CHAR(34)&amp;"black"&amp;CHAR(34),"")</f>
        <v/>
      </c>
      <c r="IP61" s="44" t="str">
        <f>IF(HQ61&lt;&gt;"",CHAR(34)&amp;"blue"&amp;CHAR(34),"")</f>
        <v>"blue"</v>
      </c>
      <c r="IQ61" s="44" t="str">
        <f>IF(HR61&lt;&gt;"",CHAR(34)&amp;"green"&amp;CHAR(34),"")</f>
        <v>"green"</v>
      </c>
      <c r="IR61" s="44" t="str">
        <f>IF(HS61&lt;&gt;"",CHAR(34)&amp;"red"&amp;CHAR(34),"")</f>
        <v/>
      </c>
      <c r="IS61" s="44" t="str">
        <f>IF(HT61&lt;&gt;"",CHAR(34)&amp;"yellow"&amp;CHAR(34),"")</f>
        <v/>
      </c>
      <c r="IT61" s="44" t="str">
        <f>IF(HU61&lt;&gt;"",CHAR(34)&amp;"orange"&amp;CHAR(34),"")</f>
        <v/>
      </c>
      <c r="IU61" s="44" t="str">
        <f>IF(HV61&lt;&gt;"",CHAR(34)&amp;"brown"&amp;CHAR(34),"")</f>
        <v/>
      </c>
      <c r="IV61" s="44" t="str">
        <f>IF(HW61&lt;&gt;"",CHAR(34)&amp;"purple"&amp;CHAR(34),"")</f>
        <v/>
      </c>
      <c r="IW61" s="44" t="str">
        <f>IF(HX61&lt;&gt;"",CHAR(34)&amp;"white"&amp;CHAR(34),"")</f>
        <v>"white"</v>
      </c>
      <c r="IX61" s="44" t="str">
        <f>"{"&amp;CHAR(34)&amp;"url"&amp;CHAR(34)&amp;":"&amp;CHAR(34)&amp;IN61&amp;CHAR(34)&amp;","&amp;CHAR(34)&amp;"name"&amp;CHAR(34)&amp;":"&amp;CHAR(34)&amp;A61&amp;CHAR(34)&amp;"},"</f>
        <v>{"url":"http://mkweb.bcgsc.ca/color-summarizer/?url=https://upload.wikimedia.org/wikipedia/commons/thumb/1/16/Flag_of_Los_Lagos_Region%2C_Chile.svg/640px-Flag_of_Los_Lagos_Region%2C_Chile.svg.png&amp;precision=low&amp;num_clusters=3&amp;text=1","name":"[CHL] Los Lagos Region "},</v>
      </c>
      <c r="IY61" s="44">
        <v>1266</v>
      </c>
    </row>
    <row r="62" spans="1:259" s="44" customFormat="1" ht="38.4" customHeight="1" thickBot="1" x14ac:dyDescent="0.35">
      <c r="A62" s="38" t="s">
        <v>577</v>
      </c>
      <c r="B62" s="83"/>
      <c r="C62" s="39">
        <v>3</v>
      </c>
      <c r="D62" s="70" t="s">
        <v>578</v>
      </c>
      <c r="E62" s="40" t="s">
        <v>578</v>
      </c>
      <c r="F62" s="41" t="s">
        <v>163</v>
      </c>
      <c r="G62" s="42">
        <f>COUNTIF($A$1:$A$8405,A62)</f>
        <v>1</v>
      </c>
      <c r="H62" s="43"/>
      <c r="I62" s="59" t="s">
        <v>579</v>
      </c>
      <c r="J62" s="44" t="str">
        <f>""</f>
        <v/>
      </c>
      <c r="K62" s="45"/>
      <c r="L62" s="46"/>
      <c r="M62" s="46"/>
      <c r="N62" s="47"/>
      <c r="O62" s="74" t="s">
        <v>233</v>
      </c>
      <c r="P62" s="48" t="s">
        <v>580</v>
      </c>
      <c r="Q62" s="73">
        <v>2</v>
      </c>
      <c r="R62" s="49" t="s">
        <v>177</v>
      </c>
      <c r="S62" s="50">
        <v>0</v>
      </c>
      <c r="T62" s="51" t="s">
        <v>165</v>
      </c>
      <c r="U62" s="52" t="s">
        <v>165</v>
      </c>
      <c r="V62" s="52" t="s">
        <v>165</v>
      </c>
      <c r="W62" s="52" t="s">
        <v>165</v>
      </c>
      <c r="X62" s="52" t="s">
        <v>164</v>
      </c>
      <c r="Y62" s="52" t="s">
        <v>164</v>
      </c>
      <c r="Z62" s="52" t="s">
        <v>164</v>
      </c>
      <c r="AA62" s="52" t="s">
        <v>165</v>
      </c>
      <c r="AB62" s="52" t="s">
        <v>165</v>
      </c>
      <c r="AC62" s="52" t="s">
        <v>164</v>
      </c>
      <c r="AD62" s="52" t="s">
        <v>164</v>
      </c>
      <c r="AE62" s="52" t="s">
        <v>164</v>
      </c>
      <c r="AF62" s="53" t="s">
        <v>164</v>
      </c>
      <c r="AG62" s="53" t="s">
        <v>164</v>
      </c>
      <c r="AH62" s="53" t="s">
        <v>165</v>
      </c>
      <c r="AI62" s="53" t="s">
        <v>164</v>
      </c>
      <c r="AJ62" s="53" t="s">
        <v>164</v>
      </c>
      <c r="AK62" s="53" t="s">
        <v>164</v>
      </c>
      <c r="AL62" s="53" t="s">
        <v>164</v>
      </c>
      <c r="AM62" s="53" t="s">
        <v>164</v>
      </c>
      <c r="AN62" s="53" t="s">
        <v>164</v>
      </c>
      <c r="AO62" s="53" t="s">
        <v>164</v>
      </c>
      <c r="AP62" s="53" t="s">
        <v>164</v>
      </c>
      <c r="AQ62" s="53" t="s">
        <v>164</v>
      </c>
      <c r="AR62" s="53" t="s">
        <v>164</v>
      </c>
      <c r="AS62" s="53" t="s">
        <v>164</v>
      </c>
      <c r="AT62" s="54">
        <v>0</v>
      </c>
      <c r="AU62" s="53" t="s">
        <v>309</v>
      </c>
      <c r="AV62" s="53" t="str">
        <f>IF(LEFT(A62,1)="[",LEFT(A62,5)&amp;AU62&amp;A62,"")</f>
        <v>[CHL]Region[CHL] Maule Region</v>
      </c>
      <c r="AW62" s="53" t="str">
        <f>C62&amp;A62</f>
        <v>3[CHL] Maule Region</v>
      </c>
      <c r="AX62" s="55"/>
      <c r="AY62" s="55"/>
      <c r="AZ62" s="56" t="s">
        <v>234</v>
      </c>
      <c r="BA62" s="56" t="s">
        <v>234</v>
      </c>
      <c r="BB62" s="56"/>
      <c r="BC62" s="57"/>
      <c r="BD62" s="58" t="s">
        <v>159</v>
      </c>
      <c r="BE62" s="59"/>
      <c r="BF62" s="58" t="s">
        <v>234</v>
      </c>
      <c r="BG62" s="58" t="s">
        <v>234</v>
      </c>
      <c r="BH62" s="58" t="s">
        <v>234</v>
      </c>
      <c r="BI62" s="58"/>
      <c r="BJ62" s="58"/>
      <c r="BK62" s="59"/>
      <c r="BL62" s="58" t="s">
        <v>151</v>
      </c>
      <c r="BM62" s="58" t="s">
        <v>152</v>
      </c>
      <c r="BN62" s="58" t="s">
        <v>153</v>
      </c>
      <c r="BO62" s="58" t="s">
        <v>154</v>
      </c>
      <c r="BP62" s="58" t="s">
        <v>155</v>
      </c>
      <c r="BQ62" s="58" t="s">
        <v>156</v>
      </c>
      <c r="BR62" s="58" t="s">
        <v>157</v>
      </c>
      <c r="BS62" s="58" t="s">
        <v>234</v>
      </c>
      <c r="BT62" s="58" t="s">
        <v>159</v>
      </c>
      <c r="BU62" s="60"/>
      <c r="BV62" s="61"/>
      <c r="BW62" s="61">
        <v>0</v>
      </c>
      <c r="BX62" s="59"/>
      <c r="BY62" s="44" t="s">
        <v>164</v>
      </c>
      <c r="CB62" s="5"/>
      <c r="CC62" s="5"/>
      <c r="CD62" s="62">
        <v>0</v>
      </c>
      <c r="CE62" s="62">
        <v>0</v>
      </c>
      <c r="CF62" s="62" t="e">
        <f>COUNTIF([1]Sheet7!$B$2:'[1]Sheet7'!$B$100,Main!#REF!)</f>
        <v>#REF!</v>
      </c>
      <c r="CG62" s="75" cm="1">
        <f t="array" ref="CG62">SUMPRODUCT(--(LEN(TRIM(BL62:BT62))&gt;0))</f>
        <v>8</v>
      </c>
      <c r="CH62" s="53" t="str">
        <f>IF(CG62=2,"y","n")</f>
        <v>n</v>
      </c>
      <c r="CI62" s="53" t="str">
        <f>IF(CG62=3,"y","n")</f>
        <v>n</v>
      </c>
      <c r="CJ62" s="53" t="str">
        <f>IF(CG62=4,"y","n")</f>
        <v>n</v>
      </c>
      <c r="CK62" s="53" t="str">
        <f>IF(CG62&gt;4,"y","n")</f>
        <v>y</v>
      </c>
      <c r="CL62" s="53" t="str">
        <f>IF(S62=0,"y","n")</f>
        <v>y</v>
      </c>
      <c r="CM62" s="53" t="str">
        <f>IF(S62=2,"y","n")</f>
        <v>n</v>
      </c>
      <c r="CN62" s="53" t="str">
        <f>IF(S62=3,"y","n")</f>
        <v>n</v>
      </c>
      <c r="CO62" s="53" t="str">
        <f>IF(S62&gt;=4,"y","n")</f>
        <v>n</v>
      </c>
      <c r="CP62" s="53" t="str">
        <f>IF(AT62=0,"y","n")</f>
        <v>y</v>
      </c>
      <c r="CQ62" s="53" t="str">
        <f>IF(AT62=1,"y","n")</f>
        <v>n</v>
      </c>
      <c r="CR62" s="53" t="str">
        <f>IF(AT62=2,"y","n")</f>
        <v>n</v>
      </c>
      <c r="CS62" s="53" t="str">
        <f>IF(AT62&gt;=3,"y","n")</f>
        <v>n</v>
      </c>
      <c r="CT62" s="38" t="str">
        <f>CHAR(34)&amp;A62&amp;CHAR(34)</f>
        <v>"[CHL] Maule Region"</v>
      </c>
      <c r="CU62" s="63" t="str">
        <f>CHAR(34)&amp;"rgn_"&amp;R62&amp;CHAR(34)</f>
        <v>"rgn_South America"</v>
      </c>
      <c r="CV62" s="44" t="str">
        <f>CHAR(34)&amp;D62&amp;CHAR(34)</f>
        <v>"https://www.crwflags.com/fotw/images/c/cl-07a.gif"</v>
      </c>
      <c r="CW62" s="44" t="str">
        <f>IF(CH62="y",CHAR(34)&amp;CH$1&amp;CHAR(34)&amp;",","")</f>
        <v/>
      </c>
      <c r="CX62" s="44" t="str">
        <f>IF(CI62="y",CHAR(34)&amp;CI$1&amp;CHAR(34)&amp;",","")</f>
        <v/>
      </c>
      <c r="CY62" s="44" t="str">
        <f>IF(CJ62="y",CHAR(34)&amp;CJ$1&amp;CHAR(34)&amp;",","")</f>
        <v/>
      </c>
      <c r="CZ62" s="44" t="str">
        <f>IF(CK62="y",CHAR(34)&amp;CK$1&amp;CHAR(34)&amp;",","")</f>
        <v>"5+Colo",</v>
      </c>
      <c r="DA62" s="44" t="str">
        <f>IF(Q62&gt;1,CHAR(34)&amp;"words2"&amp;CHAR(34)&amp;",","")</f>
        <v>"words2",</v>
      </c>
      <c r="DB62" s="44" t="str">
        <f>IF(Q62&gt;2,CHAR(34)&amp;"words3"&amp;CHAR(34)&amp;",","")</f>
        <v/>
      </c>
      <c r="DD62" s="44" t="str">
        <f>IF(LEN(CHAR(34)&amp;"lets"&amp;LEN(SUBSTITUTE(SUBSTITUTE(IFERROR(TRIM(SUBSTITUTE(A62,MID(A62,FIND("[",A62),FIND("]",A62)-FIND("[",A62)+1),"")),A62)," ",""),"-",""))&amp;CHAR(34)&amp;",")=9,CHAR(34)&amp;"lets"&amp;LEN(SUBSTITUTE(SUBSTITUTE(IFERROR(TRIM(SUBSTITUTE(A62,MID(A62,FIND("[",A62),FIND("]",A62)-FIND("[",A62)+1),"")),A62)," ",""),"-",""))&amp;CHAR(34)&amp;",",CHAR(34)&amp;"lets0"&amp;LEN(SUBSTITUTE(SUBSTITUTE(IFERROR(TRIM(SUBSTITUTE(A62,MID(A62,FIND("[",A62),FIND("]",A62)-FIND("[",A62)+1),"")),A62)," ",""),"-",""))&amp;CHAR(34)&amp;",")</f>
        <v>"lets11",</v>
      </c>
      <c r="DE62" s="44" t="str">
        <f>CHAR(34)&amp;"start"&amp;IFERROR(LEFT(SUBSTITUTE(A62,"["&amp;MID(A62,FIND("[",A62)+1,FIND("]",A62)-FIND("[",A62)-1)&amp;"] ",""),1),LEFT(A62,1))&amp;CHAR(34)&amp;","</f>
        <v>"startM",</v>
      </c>
      <c r="DF62" s="44" t="str">
        <f>IFERROR(IF(SEARCH("tan",A62)&gt;0,CHAR(34)&amp;"withtn"&amp;CHAR(34)&amp;",",""),"")</f>
        <v/>
      </c>
      <c r="DG62" s="44" t="str">
        <f>IFERROR(IF(SEARCH("q",A62)&gt;0,CHAR(34)&amp;"with_q"&amp;CHAR(34)&amp;",",""),"")</f>
        <v/>
      </c>
      <c r="DH62" s="44" t="str">
        <f>IFERROR(IF(SEARCH("v",A62)&gt;0,CHAR(34)&amp;"with_v"&amp;CHAR(34)&amp;",",""),"")</f>
        <v/>
      </c>
      <c r="DI62" s="44" t="str">
        <f>IFERROR(IF(SEARCH("w",A62)&gt;0,CHAR(34)&amp;"with_w"&amp;CHAR(34)&amp;",",""),"")</f>
        <v/>
      </c>
      <c r="DJ62" s="44" t="str">
        <f>IFERROR(IF(SEARCH("y",A62)&gt;0,CHAR(34)&amp;"with_y"&amp;CHAR(34)&amp;",",""),"")</f>
        <v/>
      </c>
      <c r="DK62" s="44" t="str">
        <f>IFERROR(IF(SEARCH("z",A62)&gt;0,CHAR(34)&amp;"with_z"&amp;CHAR(34)&amp;",",""),"")</f>
        <v/>
      </c>
      <c r="DL62" s="44" t="str">
        <f>IF(CG62=2, CHAR(34) &amp; _xlfn.TEXTJOIN("", TRUE, _xlfn._xlws.SORT(HP62:HX62)) &amp; CHAR(34) &amp; ",", "")</f>
        <v/>
      </c>
      <c r="DM62" s="44" t="str" cm="1">
        <f t="array" ref="DM62">IF(CG62=3,CHAR(34) &amp; _xlfn.TEXTJOIN("", TRUE, RIGHT(HP62:HX62, 2)) &amp; CHAR(34) &amp; ",", "")</f>
        <v/>
      </c>
      <c r="DN62" s="44" t="str">
        <f>IF(AND(ISNUMBER(SEARCH("18", O62)), ISERROR(SEARCH("1918", O62)), ISERROR(SEARCH("2018", O62))), CHAR(34) &amp; "year18" &amp; CHAR(34) &amp; ",", "")</f>
        <v/>
      </c>
      <c r="DO62" s="44" t="str">
        <f>IF(AND(ISNUMBER(SEARCH("19", O62)), ISERROR(SEARCH("1819", O62)),  ISERROR(SEARCH("1219", O62)),ISERROR(SEARCH("1119", O62)),ISERROR(SEARCH("1190", O62)),ISERROR(SEARCH("2019", O62))), CHAR(34) &amp; "year19" &amp; CHAR(34) &amp; ",", "")</f>
        <v/>
      </c>
      <c r="DP62" s="5" t="str">
        <f>IF(AND(ISNUMBER(SEARCH("20", O62)), ISERROR(SEARCH("1920", O62))), CHAR(34)&amp;"year00"&amp;CHAR(34)&amp;",", "")</f>
        <v/>
      </c>
      <c r="DQ62" s="5" t="str">
        <f>IF(CC62="y",CHAR(34)&amp;"soviet"&amp;CHAR(34)&amp;",","")</f>
        <v/>
      </c>
      <c r="DR62" s="5" t="str">
        <f>IF(BY62="y",CHAR(34)&amp;"dgband"&amp;CHAR(34)&amp;",","")</f>
        <v/>
      </c>
      <c r="DS62" s="5" t="str">
        <f>IF(W62="y",IF(AND(V62="n",BY62&lt;&gt;"y"),CHAR(34)&amp;"allver"&amp;CHAR(34)&amp;",",""),"")</f>
        <v/>
      </c>
      <c r="DT62" s="5" t="str">
        <f>IF(V62="y",IF(AND(W62="n",BY62&lt;&gt;"y"),CHAR(34)&amp;"allhor"&amp;CHAR(34)&amp;",",""),"")</f>
        <v/>
      </c>
      <c r="DU62" s="5" t="str">
        <f>IF(BY62="y",IF(AND(W62="n",V62="n"),CHAR(34)&amp;"alldia"&amp;CHAR(34)&amp;",",""),"")</f>
        <v/>
      </c>
      <c r="DW62" s="44" t="str">
        <f>IF(CL62="y",CHAR(34)&amp;CL$1&amp;CHAR(34)&amp;",","")</f>
        <v>"NoBand",</v>
      </c>
      <c r="DX62" s="44" t="str">
        <f>IF(CM62="y",CHAR(34)&amp;CM$1&amp;CHAR(34)&amp;",","")</f>
        <v/>
      </c>
      <c r="DY62" s="44" t="str">
        <f>IF(CN62="y",CHAR(34)&amp;CN$1&amp;CHAR(34)&amp;",","")</f>
        <v/>
      </c>
      <c r="DZ62" s="44" t="str">
        <f>IF(CO62="y",CHAR(34)&amp;CO$1&amp;CHAR(34)&amp;",","")</f>
        <v/>
      </c>
      <c r="EA62" s="44" t="str">
        <f>IF(T62="y",CHAR(34)&amp;T$1&amp;CHAR(34)&amp;",","")</f>
        <v>"Diagon",</v>
      </c>
      <c r="EB62" s="44" t="str">
        <f>IF(U62="y",CHAR(34)&amp;U$1&amp;CHAR(34)&amp;",","")</f>
        <v>"Crosse",</v>
      </c>
      <c r="EC62" s="44" t="str">
        <f>IF(V62="y",CHAR(34)&amp;V$1&amp;CHAR(34)&amp;",","")</f>
        <v>"Horizo",</v>
      </c>
      <c r="ED62" s="44" t="str">
        <f>IF(W62="y",CHAR(34)&amp;W$1&amp;CHAR(34)&amp;",","")</f>
        <v>"Vertic",</v>
      </c>
      <c r="EE62" s="44" t="str">
        <f>IF(X62="y",CHAR(34)&amp;X$1&amp;CHAR(34)&amp;",","")</f>
        <v/>
      </c>
      <c r="EF62" s="44" t="str">
        <f>IF(AND(Y62&lt;&gt;"n",Y62&lt;&gt;""),CHAR(34)&amp;Y$1&amp;CHAR(34)&amp;",","")</f>
        <v/>
      </c>
      <c r="EG62" s="44" t="str">
        <f>IF(Z62="y",CHAR(34)&amp;Z$1&amp;CHAR(34)&amp;",","")</f>
        <v/>
      </c>
      <c r="EH62" s="44" t="str">
        <f>IF(AA62="y",CHAR(34)&amp;AA$1&amp;CHAR(34)&amp;",","")</f>
        <v>"Plants",</v>
      </c>
      <c r="EI62" s="44" t="str">
        <f>IF(AB62="y",CHAR(34)&amp;AB$1&amp;CHAR(34)&amp;",","")</f>
        <v>"Texted",</v>
      </c>
      <c r="EJ62" s="44" t="str">
        <f>IF(AC62="y",CHAR(34)&amp;AC$1&amp;CHAR(34)&amp;",","")</f>
        <v/>
      </c>
      <c r="EK62" s="44" t="str">
        <f>IF(AD62="y",CHAR(34)&amp;AD$1&amp;CHAR(34)&amp;",","")</f>
        <v/>
      </c>
      <c r="EL62" s="44" t="str">
        <f>IF(AE62="y",CHAR(34)&amp;AE$1&amp;CHAR(34)&amp;",","")</f>
        <v/>
      </c>
      <c r="EM62" s="44" t="str">
        <f>IF(AF62="y",CHAR(34)&amp;AF$1&amp;CHAR(34)&amp;",","")</f>
        <v/>
      </c>
      <c r="EN62" s="44" t="str">
        <f>IF(AG62="y",CHAR(34)&amp;AG$1&amp;CHAR(34)&amp;",","")</f>
        <v/>
      </c>
      <c r="EO62" s="44" t="str">
        <f>IF(AH62="y",CHAR(34)&amp;AH$1&amp;CHAR(34)&amp;",","")</f>
        <v>"Center",</v>
      </c>
      <c r="EP62" s="44" t="str">
        <f>IF(AI62="y",CHAR(34)&amp;AI$1&amp;CHAR(34)&amp;",","")</f>
        <v/>
      </c>
      <c r="EQ62" s="44" t="str">
        <f>IF(AJ62="y",CHAR(34)&amp;AJ$1&amp;CHAR(34)&amp;",","")</f>
        <v/>
      </c>
      <c r="ER62" s="44" t="str">
        <f>IF(AK62="y",CHAR(34)&amp;AK$1&amp;CHAR(34)&amp;",","")</f>
        <v/>
      </c>
      <c r="ES62" s="44" t="str">
        <f>IF(AL62="y",CHAR(34)&amp;AL$1&amp;CHAR(34)&amp;",","")</f>
        <v/>
      </c>
      <c r="ET62" s="44" t="str">
        <f>IF(AM62="y",CHAR(34)&amp;AM$1&amp;CHAR(34)&amp;",","")</f>
        <v/>
      </c>
      <c r="EU62" s="44" t="str">
        <f>IF(AN62="y",CHAR(34)&amp;AN$1&amp;CHAR(34)&amp;",","")</f>
        <v/>
      </c>
      <c r="EV62" s="44" t="str">
        <f>IF(AO62="y",CHAR(34)&amp;AO$1&amp;CHAR(34)&amp;",","")</f>
        <v/>
      </c>
      <c r="EW62" s="44" t="str">
        <f>IF(AP62="y",CHAR(34)&amp;AP$1&amp;CHAR(34)&amp;",","")</f>
        <v/>
      </c>
      <c r="EX62" s="44" t="str">
        <f>IF(AQ62="y",CHAR(34)&amp;AQ$1&amp;CHAR(34)&amp;",","")</f>
        <v/>
      </c>
      <c r="EY62" s="44" t="str">
        <f>IF(AR62="y",CHAR(34)&amp;AR$1&amp;CHAR(34)&amp;",","")</f>
        <v/>
      </c>
      <c r="EZ62" s="44" t="str">
        <f>IF(AS62="y",CHAR(34)&amp;AS$1&amp;CHAR(34)&amp;",","")</f>
        <v/>
      </c>
      <c r="FA62" s="44" t="str">
        <f>IF(AT62&gt;0,CHAR(34)&amp;"sta"&amp;AZ62&amp;CHAR(34)&amp;",","")</f>
        <v/>
      </c>
      <c r="FB62" s="44" t="str">
        <f>IF(AND(AT62&gt;0,BA62&lt;&gt;""),CHAR(34)&amp;"sta"&amp;BA62&amp;CHAR(34)&amp;",","")</f>
        <v/>
      </c>
      <c r="FD62" s="44" t="str">
        <f>IF(BV62="n",CHAR(34)&amp;"tcWHYE"&amp;CHAR(34)&amp;",",IF(BV62="y",CHAR(34)&amp;FD$1&amp;CHAR(34)&amp;",",""))</f>
        <v/>
      </c>
      <c r="FE62" s="44" t="str">
        <f>IF(COUNTIF(BL62:BT62,"BLU")=0,CHAR(34)&amp;"NO_BLU"&amp;CHAR(34)&amp;",", "")</f>
        <v/>
      </c>
      <c r="FF62" s="44" t="str">
        <f>IF(COUNTIF(BL62:BT62,"WHI")=0,CHAR(34)&amp;"NO_WHI"&amp;CHAR(34)&amp;",", "")</f>
        <v/>
      </c>
      <c r="FG62" s="44" t="str">
        <f>IF(COUNTIF(BL62:BT62,"RED")=0,CHAR(34)&amp;"NO_RED"&amp;CHAR(34)&amp;",", "")</f>
        <v/>
      </c>
      <c r="FH62" s="44" t="str">
        <f>IF(COUNTIF(BL62:BS62,"GRE")=0,CHAR(34)&amp;"NO_GRE"&amp;CHAR(34)&amp;",", "")</f>
        <v/>
      </c>
      <c r="FI62" s="44" t="str">
        <f>IF(COUNTIF(BL62:BT62,"YEL")=0,CHAR(34)&amp;"NO_YEL"&amp;CHAR(34)&amp;",", "")</f>
        <v/>
      </c>
      <c r="FJ62" s="44" t="str">
        <f>IF(COUNTIF(BL62:BT62,"BLA")=0,CHAR(34)&amp;"NO_BLA"&amp;CHAR(34)&amp;",", "")</f>
        <v/>
      </c>
      <c r="FK62" s="44" t="str">
        <f>IF(AND(FH62&lt;&gt;"",FF62&lt;&gt;""),CHAR(34)&amp;"WHGRNO"&amp;CHAR(34)&amp;",","")</f>
        <v/>
      </c>
      <c r="FL62" s="44" t="str">
        <f>IF(AND(FI62&lt;&gt;"",FF62&lt;&gt;""),CHAR(34)&amp;"WHYENO"&amp;CHAR(34)&amp;",","")</f>
        <v/>
      </c>
      <c r="FM62" s="44" t="str">
        <f>IF(AND(FJ62&lt;&gt;"",FF62&lt;&gt;""),CHAR(34)&amp;"BAWHNO"&amp;CHAR(34)&amp;",","")</f>
        <v/>
      </c>
      <c r="FN62" s="44" t="str">
        <f>IF(AND(FE62&lt;&gt;"",FF62&lt;&gt;""),CHAR(34)&amp;"BLWHNO"&amp;CHAR(34)&amp;",","")</f>
        <v/>
      </c>
      <c r="FO62" s="44" t="str">
        <f>IF(AND(FE62&lt;&gt;"",FG62&lt;&gt;""),CHAR(34)&amp;"BLRENO"&amp;CHAR(34)&amp;",","")</f>
        <v/>
      </c>
      <c r="FP62" s="44" t="str">
        <f>IF(AND(FF62&lt;&gt;"",FF62&lt;&gt;""),CHAR(34)&amp;"WHRENO"&amp;CHAR(34)&amp;",","")</f>
        <v/>
      </c>
      <c r="FQ62" s="44" t="str">
        <f>IF(LEN(BF62)=3,CHAR(34)&amp;"001"&amp;BF62&amp;CHAR(34)&amp;",","")</f>
        <v/>
      </c>
      <c r="FR62" s="44" t="str">
        <f>IF(LEN(BG62)=3,CHAR(34)&amp;"002"&amp;BG62&amp;CHAR(34)&amp;",","")</f>
        <v/>
      </c>
      <c r="FS62" s="44" t="str">
        <f>IF(LEN(BH62)=3,CHAR(34)&amp;"003"&amp;BH62&amp;CHAR(34)&amp;",","")</f>
        <v/>
      </c>
      <c r="FT62" s="44" t="str">
        <f>CHAR(34)&amp;"myr"&amp;BD62&amp;CHAR(34)&amp;","</f>
        <v>"myrWHI",</v>
      </c>
      <c r="FU62" s="44" t="str">
        <f>IF(AY62="y",CHAR(34)&amp;"island"&amp;CHAR(34)&amp;",","")</f>
        <v/>
      </c>
      <c r="FV62" s="44" t="str">
        <f>IF(BZ62="y",CHAR(34)&amp;"landlo"&amp;CHAR(34)&amp;",","")</f>
        <v/>
      </c>
      <c r="FW62" s="44" t="str">
        <f>IF(CA62="y",CHAR(34)&amp;"eunion"&amp;CHAR(34)&amp;",","")</f>
        <v/>
      </c>
      <c r="FY62" s="44" t="str">
        <f>IFERROR(IF(SEARCH("Arabic",CB62)&gt;0,CHAR(34)&amp;"arabic"&amp;CHAR(34)&amp;",",""),"")</f>
        <v/>
      </c>
      <c r="FZ62" s="44" t="str">
        <f>IFERROR(IF(SEARCH("English",CB62)&gt;0,CHAR(34)&amp;"englis"&amp;CHAR(34)&amp;",",""),"")</f>
        <v/>
      </c>
      <c r="GA62" s="44" t="str">
        <f>IFERROR(IF(SEARCH("French",CB62)&gt;0,CHAR(34)&amp;"french"&amp;CHAR(34)&amp;",",""),"")</f>
        <v/>
      </c>
      <c r="GB62" s="44" t="str">
        <f>IFERROR(IF(SEARCH("Spanish",CB62)&gt;0,CHAR(34)&amp;"spanis"&amp;CHAR(34)&amp;",",""),"")</f>
        <v/>
      </c>
      <c r="GE62" s="44" t="str">
        <f>IFERROR(IF(SEARCH("Dutch",CB62)&gt;0,CHAR(34)&amp;"dutchs"&amp;CHAR(34)&amp;",",""),"")</f>
        <v/>
      </c>
      <c r="GF62" s="44" t="str">
        <f>IFERROR(IF(SEARCH("Historical",AU62)&gt;0,CHAR(34)&amp;"histor"&amp;CHAR(34)&amp;",",""),"")</f>
        <v/>
      </c>
      <c r="GG62" s="44" t="str">
        <f>IF(BU62="y",CHAR(34)&amp;"unjack"&amp;CHAR(34)&amp;",","")</f>
        <v/>
      </c>
      <c r="GH62" s="44" t="str">
        <f>IF(CD62=1,CHAR(34)&amp;"southc"&amp;CHAR(34)&amp;",","")</f>
        <v/>
      </c>
      <c r="GI62" s="44" t="str">
        <f>IF(CE62=1,CHAR(34)&amp;"hasmap"&amp;CHAR(34)&amp;",","")</f>
        <v/>
      </c>
      <c r="GJ62" s="44" t="str">
        <f>IF(CP62="y",CHAR(34)&amp;CP$1&amp;CHAR(34)&amp;",","")</f>
        <v>"NoStar",</v>
      </c>
      <c r="GK62" s="44" t="str">
        <f>IF(GJ62="",CHAR(34)&amp;"HasSta"&amp;CHAR(34)&amp;",","")</f>
        <v/>
      </c>
      <c r="GL62" s="44" t="str">
        <f>IF(CQ62="y",CHAR(34)&amp;CQ$1&amp;CHAR(34)&amp;",","")</f>
        <v/>
      </c>
      <c r="GM62" s="44" t="str">
        <f>IF(CR62="y",CHAR(34)&amp;CR$1&amp;CHAR(34)&amp;",","")</f>
        <v/>
      </c>
      <c r="GN62" s="44" t="str">
        <f>IF(CS62="y",CHAR(34)&amp;CS$1&amp;CHAR(34)&amp;",","")</f>
        <v/>
      </c>
      <c r="GP62" s="44" t="str">
        <f>CHAR(34)&amp;AU62&amp;CHAR(34)</f>
        <v>"Region"</v>
      </c>
      <c r="GS62" s="44" t="str">
        <f>SUBSTITUTE("["&amp;_xlfn.CONCAT(CW62:GN62)&amp;"]",",]","]")</f>
        <v>["5+Colo","words2","lets11","startM","NoBand","Diagon","Crosse","Horizo","Vertic","Plants","Texted","Center","myrWHI","NoStar"]</v>
      </c>
      <c r="GT62" s="44" t="str">
        <f>IF(BL62&lt;&gt;"",CHAR(34)&amp;"cl_"&amp;BL62&amp;CHAR(34)&amp;",","")</f>
        <v>"cl_BLA",</v>
      </c>
      <c r="GU62" s="44" t="str">
        <f>IF(BM62&lt;&gt;"",CHAR(34)&amp;"cl_"&amp;BM62&amp;CHAR(34)&amp;",","")</f>
        <v>"cl_BLU",</v>
      </c>
      <c r="GV62" s="44" t="str">
        <f>IF(BN62&lt;&gt;"",CHAR(34)&amp;"cl_"&amp;BN62&amp;CHAR(34)&amp;",","")</f>
        <v>"cl_GRE",</v>
      </c>
      <c r="GW62" s="44" t="str">
        <f>IF(BO62&lt;&gt;"",CHAR(34)&amp;"cl_"&amp;BO62&amp;CHAR(34)&amp;",","")</f>
        <v>"cl_RED",</v>
      </c>
      <c r="GX62" s="44" t="str">
        <f>IF(BP62&lt;&gt;"",CHAR(34)&amp;"cl_"&amp;BP62&amp;CHAR(34)&amp;",","")</f>
        <v>"cl_YEL",</v>
      </c>
      <c r="GY62" s="44" t="str">
        <f>IF(BQ62&lt;&gt;"",CHAR(34)&amp;"cl_"&amp;BQ62&amp;CHAR(34)&amp;",","")</f>
        <v>"cl_ORA",</v>
      </c>
      <c r="GZ62" s="44" t="str">
        <f>IF(BR62&lt;&gt;"",CHAR(34)&amp;"cl_"&amp;BR62&amp;CHAR(34)&amp;",","")</f>
        <v>"cl_BRO",</v>
      </c>
      <c r="HA62" s="44" t="str">
        <f>IF(BS62&lt;&gt;"",CHAR(34)&amp;"cl_"&amp;BS62&amp;CHAR(34)&amp;",","")</f>
        <v/>
      </c>
      <c r="HB62" s="44" t="str">
        <f>IF(BT62&lt;&gt;"",CHAR(34)&amp;"cl_"&amp;BT62&amp;CHAR(34)&amp;",","")</f>
        <v>"cl_WHI",</v>
      </c>
      <c r="HC62" s="44" t="str">
        <f>SUBSTITUTE("["&amp;_xlfn.CONCAT(GT62:HB62)&amp;"]",",]","]")</f>
        <v>["cl_BLA","cl_BLU","cl_GRE","cl_RED","cl_YEL","cl_ORA","cl_BRO","cl_WHI"]</v>
      </c>
      <c r="HE62" s="64"/>
      <c r="HF62" s="65" t="str">
        <f>"{couname:"&amp;CT62&amp;(IF(HK62&lt;&gt;"",",subtype:"&amp;CHAR(34)&amp;HK62&amp;CHAR(34),""))&amp;",year:"&amp;HJ62&amp;",region:"&amp;CU62&amp;",Colors:"&amp;HC62&amp;",Items:"&amp;GS62&amp;",Flag:"&amp;CV62&amp;",HDFlag:"&amp;CHAR(34)&amp;E62&amp;CHAR(34)&amp;",type:"&amp;GP62&amp;", describe: "&amp;HH62&amp;", isnew:"&amp;CHAR(34)&amp;F62&amp;CHAR(34)&amp;", links: "&amp;HL62&amp;"},"</f>
        <v>{couname:"[CHL] Maule Region",year:"???",region:"rgn_South America",Colors:["cl_BLA","cl_BLU","cl_GRE","cl_RED","cl_YEL","cl_ORA","cl_BRO","cl_WHI"],Items:["5+Colo","words2","lets11","startM","NoBand","Diagon","Crosse","Horizo","Vertic","Plants","Texted","Center","myrWHI","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links: "https://www.crwflags.com/fotw/flags/cl-07.html"},</v>
      </c>
      <c r="HG62" s="66" t="str">
        <f>"{couname:"&amp;CT62&amp;(IF(HK62&lt;&gt;"",",subtype:"&amp;CHAR(34)&amp;HK62&amp;CHAR(34),""))&amp;",year:"&amp;HJ62&amp;",region:"&amp;CU62&amp;",Colors:"&amp;HC62&amp;",Items:"&amp;GS62&amp;",Flag:"&amp;CV62&amp;",HDFlag:"&amp;CHAR(34)&amp;E62&amp;CHAR(34)&amp;",type:"&amp;GP62&amp;", describe: "&amp;HI62&amp;", links: "&amp;HL62&amp;"},"</f>
        <v>{couname:"[CHL] Maule Region",year:"???",region:"rgn_South America",Colors:["cl_BLA","cl_BLU","cl_GRE","cl_RED","cl_YEL","cl_ORA","cl_BRO","cl_WHI"],Items:["5+Colo","words2","lets11","startM","NoBand","Diagon","Crosse","Horizo","Vertic","Plants","Texted","Center","myrWHI","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links: "https://www.crwflags.com/fotw/flags/cl-07.html"},</v>
      </c>
      <c r="HH62" s="44" t="str">
        <f>IF(P62&lt;&gt;"",CHAR(34)&amp;"\n"&amp;P62&amp;CHAR(34),CHAR(34)&amp;CHAR(34))</f>
        <v>"\nRegion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v>
      </c>
      <c r="HI62" s="44" t="str">
        <f>IF(J62=0,CHAR(34)&amp;CHAR(34),HH62)</f>
        <v>"\nRegion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v>
      </c>
      <c r="HJ62" s="44" t="str">
        <f>CHAR(34)&amp;O62&amp;CHAR(34)</f>
        <v>"???"</v>
      </c>
      <c r="HL62" s="44" t="str">
        <f>CHAR(34)&amp;I62&amp;CHAR(34)</f>
        <v>"https://www.crwflags.com/fotw/flags/cl-07.html"</v>
      </c>
      <c r="HM62" s="65" t="str">
        <f>"{"&amp;CHAR(34)&amp;"couname"&amp;CHAR(34)&amp;":"&amp;CT62&amp;(IF(H62&lt;&gt;"",","&amp;CHAR(34)&amp;"subtype"&amp;CHAR(34)&amp;":"&amp;CHAR(34)&amp;H62&amp;CHAR(34),""))&amp;","&amp;CHAR(34)&amp;"year"&amp;CHAR(34)&amp;":"&amp;HJ62&amp;","&amp;CHAR(34)&amp;"region"&amp;CHAR(34)&amp;":"&amp;CU62&amp;","&amp;CHAR(34)&amp;"Colors"&amp;CHAR(34)&amp;":"&amp;HC62&amp;","&amp;CHAR(34)&amp;"Items"&amp;CHAR(34)&amp;":"&amp;GS62&amp;","&amp;CHAR(34)&amp;"Flag"&amp;CHAR(34)&amp;":"&amp;CV62&amp;","&amp;CHAR(34)&amp;"HDFlag"&amp;CHAR(34)&amp;":"&amp;CHAR(34)&amp;E62&amp;CHAR(34)&amp;","&amp;CHAR(34)&amp;"type"&amp;CHAR(34)&amp;":"&amp;GP62&amp;", "&amp;CHAR(34)&amp;"describe"&amp;CHAR(34)&amp;": "&amp;HH62&amp;", "&amp;CHAR(34)&amp;"isnew"&amp;CHAR(34)&amp;": "&amp;CHAR(34)&amp;F62&amp;CHAR(34)&amp;", "&amp;CHAR(34)&amp;"links"&amp;CHAR(34)&amp;": "&amp;HL62&amp;"},"</f>
        <v>{"couname":"[CHL] Maule Region","year":"???","region":"rgn_South America","Colors":["cl_BLA","cl_BLU","cl_GRE","cl_RED","cl_YEL","cl_ORA","cl_BRO","cl_WHI"],"Items":["5+Colo","words2","lets11","startM","NoBand","Diagon","Crosse","Horizo","Vertic","Plants","Texted","Center","myrWHI","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 "links": "https://www.crwflags.com/fotw/flags/cl-07.html"},</v>
      </c>
      <c r="HN62" s="67" t="str">
        <f>"{"&amp;CHAR(34)&amp;"couname"&amp;CHAR(34)&amp;":"&amp;CT62&amp;(IF(H62&lt;&gt;"",","&amp;CHAR(34)&amp;"subtype"&amp;CHAR(34)&amp;":"&amp;CHAR(34)&amp;H62&amp;CHAR(34),""))&amp;","&amp;CHAR(34)&amp;"year"&amp;CHAR(34)&amp;":"&amp;HJ62&amp;","&amp;CHAR(34)&amp;"region"&amp;CHAR(34)&amp;":"&amp;CU62&amp;","&amp;CHAR(34)&amp;"Colors"&amp;CHAR(34)&amp;":"&amp;HC62&amp;","&amp;CHAR(34)&amp;"Items"&amp;CHAR(34)&amp;":"&amp;GS62&amp;","&amp;CHAR(34)&amp;"Flag"&amp;CHAR(34)&amp;":"&amp;CV62&amp;","&amp;CHAR(34)&amp;"HDFlag"&amp;CHAR(34)&amp;":"&amp;CHAR(34)&amp;E62&amp;CHAR(34)&amp;","&amp;CHAR(34)&amp;"type"&amp;CHAR(34)&amp;":"&amp;GP62&amp;", "&amp;CHAR(34)&amp;"describe"&amp;CHAR(34)&amp;": "&amp;HI62&amp;", "&amp;CHAR(34)&amp;"isnew"&amp;CHAR(34)&amp;": "&amp;CHAR(34)&amp;F62&amp;CHAR(34)&amp;", "&amp;CHAR(34)&amp;"links"&amp;CHAR(34)&amp;": "&amp;HL62&amp;"},"</f>
        <v>{"couname":"[CHL] Maule Region","year":"???","region":"rgn_South America","Colors":["cl_BLA","cl_BLU","cl_GRE","cl_RED","cl_YEL","cl_ORA","cl_BRO","cl_WHI"],"Items":["5+Colo","words2","lets11","startM","NoBand","Diagon","Crosse","Horizo","Vertic","Plants","Texted","Center","myrWHI","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 "links": "https://www.crwflags.com/fotw/flags/cl-07.html"},</v>
      </c>
      <c r="HO62" s="71">
        <v>45618</v>
      </c>
      <c r="HP62" s="44" t="str" cm="1">
        <f t="array" ref="HP62">IF(_xlfn.TEXTJOIN(", ", TRUE, IF(ISNUMBER(SEARCH("BLA", BL62:BT62)), COLUMN(BL62:BT62) - COLUMN(BL62) + 1, ""))&lt;&gt;"","BLA","")</f>
        <v>BLA</v>
      </c>
      <c r="HQ62" s="44" t="str" cm="1">
        <f t="array" ref="HQ62">IF(_xlfn.TEXTJOIN(", ", TRUE, IF(ISNUMBER(SEARCH("BLU", BL62:BT62)), COLUMN(BL62:BT62) - COLUMN(BL62) + 1, ""))&lt;&gt;"","BLU","")</f>
        <v>BLU</v>
      </c>
      <c r="HR62" s="44" t="str" cm="1">
        <f t="array" ref="HR62">IF(_xlfn.TEXTJOIN(", ", TRUE, IF(ISNUMBER(SEARCH("GRE", BL62:BT62)), COLUMN(BL62:BT62) - COLUMN(BL62) + 1, ""))&lt;&gt;"","GRE","")</f>
        <v>GRE</v>
      </c>
      <c r="HS62" s="44" t="str" cm="1">
        <f t="array" ref="HS62">IF(_xlfn.TEXTJOIN(", ", TRUE, IF(ISNUMBER(SEARCH("RED", BL62:BT62)), COLUMN(BL62:BT62) - COLUMN(BL62) + 1, ""))&lt;&gt;"","RED","")</f>
        <v>RED</v>
      </c>
      <c r="HT62" s="44" t="str" cm="1">
        <f t="array" ref="HT62">IF(_xlfn.TEXTJOIN(", ", TRUE, IF(ISNUMBER(SEARCH("YEL", BL62:BT62)), COLUMN(BL62:BT62) - COLUMN(BL62) + 1, ""))&lt;&gt;"","YEL","")</f>
        <v>YEL</v>
      </c>
      <c r="HU62" s="44" t="str" cm="1">
        <f t="array" ref="HU62">IF(_xlfn.TEXTJOIN(", ", TRUE, IF(ISNUMBER(SEARCH("ORA", BL62:BT62)), COLUMN(BL62:BT62) - COLUMN(BL62) + 1, ""))&lt;&gt;"","ORA","")</f>
        <v>ORA</v>
      </c>
      <c r="HV62" s="44" t="str" cm="1">
        <f t="array" ref="HV62">IF(_xlfn.TEXTJOIN(", ", TRUE, IF(ISNUMBER(SEARCH("BRO", BL62:BT62)), COLUMN(BL62:BT62) - COLUMN(BL62) + 1, ""))&lt;&gt;"","BRO","")</f>
        <v>BRO</v>
      </c>
      <c r="HW62" s="44" t="str" cm="1">
        <f t="array" ref="HW62">IF(_xlfn.TEXTJOIN(", ", TRUE, IF(ISNUMBER(SEARCH("PUR", BL62:BT62)), COLUMN(BL62:BT62) - COLUMN(BL62) + 1, ""))&lt;&gt;"","PUR","")</f>
        <v/>
      </c>
      <c r="HX62" s="44" t="str" cm="1">
        <f t="array" ref="HX62">IF(_xlfn.TEXTJOIN(", ", TRUE, IF(ISNUMBER(SEARCH("WHI", BL62:BT62)), COLUMN(BL62:BT62) - COLUMN(BL62) + 1, ""))&lt;&gt;"","WHI","")</f>
        <v>WHI</v>
      </c>
      <c r="HY62" s="72"/>
      <c r="HZ62" s="72"/>
      <c r="IA62" s="5"/>
      <c r="IB62" s="5"/>
      <c r="IC62" s="68"/>
      <c r="ID62" s="68"/>
      <c r="IE62" s="68"/>
      <c r="IF62" s="68"/>
      <c r="IG62" s="68"/>
      <c r="IH62" s="68"/>
      <c r="II62" s="68"/>
      <c r="IJ62" s="68"/>
      <c r="IK62" s="68"/>
      <c r="IM62" s="42">
        <f>COUNTIF(IC62:IK62,"&gt;0")-CG62</f>
        <v>-8</v>
      </c>
      <c r="IN62" s="69" t="str">
        <f>"http://mkweb.bcgsc.ca/color-summarizer/?url="&amp;D62&amp;"&amp;precision=low&amp;num_clusters="&amp;CG62&amp;"&amp;text=1"</f>
        <v>http://mkweb.bcgsc.ca/color-summarizer/?url=https://www.crwflags.com/fotw/images/c/cl-07a.gif&amp;precision=low&amp;num_clusters=8&amp;text=1</v>
      </c>
      <c r="IO62" s="44" t="str">
        <f>IF(HP62&lt;&gt;"",CHAR(34)&amp;"black"&amp;CHAR(34),"")</f>
        <v>"black"</v>
      </c>
      <c r="IP62" s="44" t="str">
        <f>IF(HQ62&lt;&gt;"",CHAR(34)&amp;"blue"&amp;CHAR(34),"")</f>
        <v>"blue"</v>
      </c>
      <c r="IQ62" s="44" t="str">
        <f>IF(HR62&lt;&gt;"",CHAR(34)&amp;"green"&amp;CHAR(34),"")</f>
        <v>"green"</v>
      </c>
      <c r="IR62" s="44" t="str">
        <f>IF(HS62&lt;&gt;"",CHAR(34)&amp;"red"&amp;CHAR(34),"")</f>
        <v>"red"</v>
      </c>
      <c r="IS62" s="44" t="str">
        <f>IF(HT62&lt;&gt;"",CHAR(34)&amp;"yellow"&amp;CHAR(34),"")</f>
        <v>"yellow"</v>
      </c>
      <c r="IT62" s="44" t="str">
        <f>IF(HU62&lt;&gt;"",CHAR(34)&amp;"orange"&amp;CHAR(34),"")</f>
        <v>"orange"</v>
      </c>
      <c r="IU62" s="44" t="str">
        <f>IF(HV62&lt;&gt;"",CHAR(34)&amp;"brown"&amp;CHAR(34),"")</f>
        <v>"brown"</v>
      </c>
      <c r="IV62" s="44" t="str">
        <f>IF(HW62&lt;&gt;"",CHAR(34)&amp;"purple"&amp;CHAR(34),"")</f>
        <v/>
      </c>
      <c r="IW62" s="44" t="str">
        <f>IF(HX62&lt;&gt;"",CHAR(34)&amp;"white"&amp;CHAR(34),"")</f>
        <v>"white"</v>
      </c>
      <c r="IX62" s="44" t="str">
        <f>"{"&amp;CHAR(34)&amp;"url"&amp;CHAR(34)&amp;":"&amp;CHAR(34)&amp;IN62&amp;CHAR(34)&amp;","&amp;CHAR(34)&amp;"name"&amp;CHAR(34)&amp;":"&amp;CHAR(34)&amp;A62&amp;CHAR(34)&amp;"},"</f>
        <v>{"url":"http://mkweb.bcgsc.ca/color-summarizer/?url=https://www.crwflags.com/fotw/images/c/cl-07a.gif&amp;precision=low&amp;num_clusters=8&amp;text=1","name":"[CHL] Maule Region"},</v>
      </c>
      <c r="IY62" s="44">
        <v>965</v>
      </c>
    </row>
    <row r="63" spans="1:259" s="44" customFormat="1" ht="38.4" customHeight="1" thickBot="1" x14ac:dyDescent="0.35">
      <c r="A63" s="38" t="s">
        <v>678</v>
      </c>
      <c r="B63" s="83"/>
      <c r="C63" s="39"/>
      <c r="D63" s="70" t="s">
        <v>679</v>
      </c>
      <c r="E63" s="40" t="s">
        <v>680</v>
      </c>
      <c r="F63" s="41" t="s">
        <v>163</v>
      </c>
      <c r="G63" s="42">
        <f>COUNTIF($A$1:$A$8405,A63)</f>
        <v>1</v>
      </c>
      <c r="H63" s="43"/>
      <c r="I63" s="59" t="s">
        <v>681</v>
      </c>
      <c r="J63" s="44" t="str">
        <f>""</f>
        <v/>
      </c>
      <c r="K63" s="45"/>
      <c r="L63" s="46"/>
      <c r="M63" s="46"/>
      <c r="N63" s="47"/>
      <c r="O63" s="74" t="s">
        <v>233</v>
      </c>
      <c r="P63" s="48" t="s">
        <v>682</v>
      </c>
      <c r="Q63" s="73">
        <v>3</v>
      </c>
      <c r="R63" s="49" t="s">
        <v>177</v>
      </c>
      <c r="S63" s="50">
        <v>0</v>
      </c>
      <c r="T63" s="51" t="s">
        <v>165</v>
      </c>
      <c r="U63" s="52" t="s">
        <v>164</v>
      </c>
      <c r="V63" s="52" t="s">
        <v>165</v>
      </c>
      <c r="W63" s="52" t="s">
        <v>165</v>
      </c>
      <c r="X63" s="52" t="s">
        <v>165</v>
      </c>
      <c r="Y63" s="52" t="s">
        <v>164</v>
      </c>
      <c r="Z63" s="52" t="s">
        <v>164</v>
      </c>
      <c r="AA63" s="52" t="s">
        <v>164</v>
      </c>
      <c r="AB63" s="52" t="s">
        <v>165</v>
      </c>
      <c r="AC63" s="52" t="s">
        <v>164</v>
      </c>
      <c r="AD63" s="52" t="s">
        <v>164</v>
      </c>
      <c r="AE63" s="52" t="s">
        <v>164</v>
      </c>
      <c r="AF63" s="53" t="s">
        <v>164</v>
      </c>
      <c r="AG63" s="53" t="s">
        <v>164</v>
      </c>
      <c r="AH63" s="53" t="s">
        <v>165</v>
      </c>
      <c r="AI63" s="53" t="s">
        <v>164</v>
      </c>
      <c r="AJ63" s="53" t="s">
        <v>164</v>
      </c>
      <c r="AK63" s="53" t="s">
        <v>164</v>
      </c>
      <c r="AL63" s="53" t="s">
        <v>164</v>
      </c>
      <c r="AM63" s="53" t="s">
        <v>165</v>
      </c>
      <c r="AN63" s="53" t="s">
        <v>164</v>
      </c>
      <c r="AO63" s="53" t="s">
        <v>165</v>
      </c>
      <c r="AP63" s="53" t="s">
        <v>164</v>
      </c>
      <c r="AQ63" s="53" t="s">
        <v>164</v>
      </c>
      <c r="AR63" s="53" t="s">
        <v>164</v>
      </c>
      <c r="AS63" s="53" t="s">
        <v>164</v>
      </c>
      <c r="AT63" s="54">
        <v>0</v>
      </c>
      <c r="AU63" s="53" t="s">
        <v>683</v>
      </c>
      <c r="AV63" s="53" t="str">
        <f>IF(LEFT(A63,1)="[",LEFT(A63,5)&amp;AU63&amp;A63,"")</f>
        <v>[CHL]Metropolitan Region[CHL] Santiago Metropolitan Region</v>
      </c>
      <c r="AW63" s="53" t="str">
        <f>C63&amp;A63</f>
        <v>[CHL] Santiago Metropolitan Region</v>
      </c>
      <c r="AX63" s="55"/>
      <c r="AY63" s="55"/>
      <c r="AZ63" s="56" t="s">
        <v>234</v>
      </c>
      <c r="BA63" s="56" t="s">
        <v>234</v>
      </c>
      <c r="BB63" s="56"/>
      <c r="BC63" s="57"/>
      <c r="BD63" s="58" t="s">
        <v>151</v>
      </c>
      <c r="BE63" s="59"/>
      <c r="BF63" s="58" t="s">
        <v>234</v>
      </c>
      <c r="BG63" s="58" t="s">
        <v>234</v>
      </c>
      <c r="BH63" s="58" t="s">
        <v>234</v>
      </c>
      <c r="BI63" s="58"/>
      <c r="BJ63" s="58"/>
      <c r="BK63" s="59"/>
      <c r="BL63" s="58" t="s">
        <v>151</v>
      </c>
      <c r="BM63" s="58" t="s">
        <v>152</v>
      </c>
      <c r="BN63" s="58" t="s">
        <v>234</v>
      </c>
      <c r="BO63" s="58" t="s">
        <v>154</v>
      </c>
      <c r="BP63" s="58" t="s">
        <v>155</v>
      </c>
      <c r="BQ63" s="58" t="s">
        <v>234</v>
      </c>
      <c r="BR63" s="58" t="s">
        <v>234</v>
      </c>
      <c r="BS63" s="58" t="s">
        <v>234</v>
      </c>
      <c r="BT63" s="58" t="s">
        <v>159</v>
      </c>
      <c r="BU63" s="60"/>
      <c r="BV63" s="61"/>
      <c r="BW63" s="61">
        <v>0</v>
      </c>
      <c r="BX63" s="59"/>
      <c r="BY63" s="44" t="s">
        <v>164</v>
      </c>
      <c r="CB63" s="5"/>
      <c r="CC63" s="5"/>
      <c r="CD63" s="62">
        <v>0</v>
      </c>
      <c r="CE63" s="62">
        <v>1</v>
      </c>
      <c r="CF63" s="62" t="e">
        <f>COUNTIF([1]Sheet7!$B$2:'[1]Sheet7'!$B$100,Main!#REF!)</f>
        <v>#REF!</v>
      </c>
      <c r="CG63" s="75" cm="1">
        <f t="array" ref="CG63">SUMPRODUCT(--(LEN(TRIM(BL63:BT63))&gt;0))</f>
        <v>5</v>
      </c>
      <c r="CH63" s="53" t="str">
        <f>IF(CG63=2,"y","n")</f>
        <v>n</v>
      </c>
      <c r="CI63" s="53" t="str">
        <f>IF(CG63=3,"y","n")</f>
        <v>n</v>
      </c>
      <c r="CJ63" s="53" t="str">
        <f>IF(CG63=4,"y","n")</f>
        <v>n</v>
      </c>
      <c r="CK63" s="53" t="str">
        <f>IF(CG63&gt;4,"y","n")</f>
        <v>y</v>
      </c>
      <c r="CL63" s="53" t="str">
        <f>IF(S63=0,"y","n")</f>
        <v>y</v>
      </c>
      <c r="CM63" s="53" t="str">
        <f>IF(S63=2,"y","n")</f>
        <v>n</v>
      </c>
      <c r="CN63" s="53" t="str">
        <f>IF(S63=3,"y","n")</f>
        <v>n</v>
      </c>
      <c r="CO63" s="53" t="str">
        <f>IF(S63&gt;=4,"y","n")</f>
        <v>n</v>
      </c>
      <c r="CP63" s="53" t="str">
        <f>IF(AT63=0,"y","n")</f>
        <v>y</v>
      </c>
      <c r="CQ63" s="53" t="str">
        <f>IF(AT63=1,"y","n")</f>
        <v>n</v>
      </c>
      <c r="CR63" s="53" t="str">
        <f>IF(AT63=2,"y","n")</f>
        <v>n</v>
      </c>
      <c r="CS63" s="53" t="str">
        <f>IF(AT63&gt;=3,"y","n")</f>
        <v>n</v>
      </c>
      <c r="CT63" s="38" t="str">
        <f>CHAR(34)&amp;A63&amp;CHAR(34)</f>
        <v>"[CHL] Santiago Metropolitan Region"</v>
      </c>
      <c r="CU63" s="63" t="str">
        <f>CHAR(34)&amp;"rgn_"&amp;R63&amp;CHAR(34)</f>
        <v>"rgn_South America"</v>
      </c>
      <c r="CV63" s="44" t="str">
        <f>CHAR(34)&amp;D63&amp;CHAR(34)</f>
        <v>"https://upload.wikimedia.org/wikipedia/commons/thumb/8/8d/Flag_of_the_Metropolitan_Region%2C_Chile.svg/640px-Flag_of_the_Metropolitan_Region%2C_Chile.svg.png"</v>
      </c>
      <c r="CW63" s="44" t="str">
        <f>IF(CH63="y",CHAR(34)&amp;CH$1&amp;CHAR(34)&amp;",","")</f>
        <v/>
      </c>
      <c r="CX63" s="44" t="str">
        <f>IF(CI63="y",CHAR(34)&amp;CI$1&amp;CHAR(34)&amp;",","")</f>
        <v/>
      </c>
      <c r="CY63" s="44" t="str">
        <f>IF(CJ63="y",CHAR(34)&amp;CJ$1&amp;CHAR(34)&amp;",","")</f>
        <v/>
      </c>
      <c r="CZ63" s="44" t="str">
        <f>IF(CK63="y",CHAR(34)&amp;CK$1&amp;CHAR(34)&amp;",","")</f>
        <v>"5+Colo",</v>
      </c>
      <c r="DA63" s="44" t="str">
        <f>IF(Q63&gt;1,CHAR(34)&amp;"words2"&amp;CHAR(34)&amp;",","")</f>
        <v>"words2",</v>
      </c>
      <c r="DB63" s="44" t="str">
        <f>IF(Q63&gt;2,CHAR(34)&amp;"words3"&amp;CHAR(34)&amp;",","")</f>
        <v>"words3",</v>
      </c>
      <c r="DD63" s="44" t="str">
        <f>IF(LEN(CHAR(34)&amp;"lets"&amp;LEN(SUBSTITUTE(SUBSTITUTE(IFERROR(TRIM(SUBSTITUTE(A63,MID(A63,FIND("[",A63),FIND("]",A63)-FIND("[",A63)+1),"")),A63)," ",""),"-",""))&amp;CHAR(34)&amp;",")=9,CHAR(34)&amp;"lets"&amp;LEN(SUBSTITUTE(SUBSTITUTE(IFERROR(TRIM(SUBSTITUTE(A63,MID(A63,FIND("[",A63),FIND("]",A63)-FIND("[",A63)+1),"")),A63)," ",""),"-",""))&amp;CHAR(34)&amp;",",CHAR(34)&amp;"lets0"&amp;LEN(SUBSTITUTE(SUBSTITUTE(IFERROR(TRIM(SUBSTITUTE(A63,MID(A63,FIND("[",A63),FIND("]",A63)-FIND("[",A63)+1),"")),A63)," ",""),"-",""))&amp;CHAR(34)&amp;",")</f>
        <v>"lets26",</v>
      </c>
      <c r="DE63" s="44" t="str">
        <f>CHAR(34)&amp;"start"&amp;IFERROR(LEFT(SUBSTITUTE(A63,"["&amp;MID(A63,FIND("[",A63)+1,FIND("]",A63)-FIND("[",A63)-1)&amp;"] ",""),1),LEFT(A63,1))&amp;CHAR(34)&amp;","</f>
        <v>"startS",</v>
      </c>
      <c r="DF63" s="44" t="str">
        <f>IFERROR(IF(SEARCH("tan",A63)&gt;0,CHAR(34)&amp;"withtn"&amp;CHAR(34)&amp;",",""),"")</f>
        <v>"withtn",</v>
      </c>
      <c r="DG63" s="44" t="str">
        <f>IFERROR(IF(SEARCH("q",A63)&gt;0,CHAR(34)&amp;"with_q"&amp;CHAR(34)&amp;",",""),"")</f>
        <v/>
      </c>
      <c r="DH63" s="44" t="str">
        <f>IFERROR(IF(SEARCH("v",A63)&gt;0,CHAR(34)&amp;"with_v"&amp;CHAR(34)&amp;",",""),"")</f>
        <v/>
      </c>
      <c r="DI63" s="44" t="str">
        <f>IFERROR(IF(SEARCH("w",A63)&gt;0,CHAR(34)&amp;"with_w"&amp;CHAR(34)&amp;",",""),"")</f>
        <v/>
      </c>
      <c r="DJ63" s="44" t="str">
        <f>IFERROR(IF(SEARCH("y",A63)&gt;0,CHAR(34)&amp;"with_y"&amp;CHAR(34)&amp;",",""),"")</f>
        <v/>
      </c>
      <c r="DK63" s="44" t="str">
        <f>IFERROR(IF(SEARCH("z",A63)&gt;0,CHAR(34)&amp;"with_z"&amp;CHAR(34)&amp;",",""),"")</f>
        <v/>
      </c>
      <c r="DL63" s="44" t="str">
        <f>IF(CG63=2, CHAR(34) &amp; _xlfn.TEXTJOIN("", TRUE, _xlfn._xlws.SORT(HP63:HX63)) &amp; CHAR(34) &amp; ",", "")</f>
        <v/>
      </c>
      <c r="DM63" s="44" t="str" cm="1">
        <f t="array" ref="DM63">IF(CG63=3,CHAR(34) &amp; _xlfn.TEXTJOIN("", TRUE, RIGHT(HP63:HX63, 2)) &amp; CHAR(34) &amp; ",", "")</f>
        <v/>
      </c>
      <c r="DN63" s="44" t="str">
        <f>IF(AND(ISNUMBER(SEARCH("18", O63)), ISERROR(SEARCH("1918", O63)), ISERROR(SEARCH("2018", O63))), CHAR(34) &amp; "year18" &amp; CHAR(34) &amp; ",", "")</f>
        <v/>
      </c>
      <c r="DO63" s="44" t="str">
        <f>IF(AND(ISNUMBER(SEARCH("19", O63)), ISERROR(SEARCH("1819", O63)),  ISERROR(SEARCH("1219", O63)),ISERROR(SEARCH("1119", O63)),ISERROR(SEARCH("1190", O63)),ISERROR(SEARCH("2019", O63))), CHAR(34) &amp; "year19" &amp; CHAR(34) &amp; ",", "")</f>
        <v/>
      </c>
      <c r="DP63" s="5" t="str">
        <f>IF(AND(ISNUMBER(SEARCH("20", O63)), ISERROR(SEARCH("1920", O63))), CHAR(34)&amp;"year00"&amp;CHAR(34)&amp;",", "")</f>
        <v/>
      </c>
      <c r="DQ63" s="5" t="str">
        <f>IF(CC63="y",CHAR(34)&amp;"soviet"&amp;CHAR(34)&amp;",","")</f>
        <v/>
      </c>
      <c r="DR63" s="5" t="str">
        <f>IF(BY63="y",CHAR(34)&amp;"dgband"&amp;CHAR(34)&amp;",","")</f>
        <v/>
      </c>
      <c r="DS63" s="5" t="str">
        <f>IF(W63="y",IF(AND(V63="n",BY63&lt;&gt;"y"),CHAR(34)&amp;"allver"&amp;CHAR(34)&amp;",",""),"")</f>
        <v/>
      </c>
      <c r="DT63" s="5" t="str">
        <f>IF(V63="y",IF(AND(W63="n",BY63&lt;&gt;"y"),CHAR(34)&amp;"allhor"&amp;CHAR(34)&amp;",",""),"")</f>
        <v/>
      </c>
      <c r="DU63" s="5" t="str">
        <f>IF(BY63="y",IF(AND(W63="n",V63="n"),CHAR(34)&amp;"alldia"&amp;CHAR(34)&amp;",",""),"")</f>
        <v/>
      </c>
      <c r="DW63" s="44" t="str">
        <f>IF(CL63="y",CHAR(34)&amp;CL$1&amp;CHAR(34)&amp;",","")</f>
        <v>"NoBand",</v>
      </c>
      <c r="DX63" s="44" t="str">
        <f>IF(CM63="y",CHAR(34)&amp;CM$1&amp;CHAR(34)&amp;",","")</f>
        <v/>
      </c>
      <c r="DY63" s="44" t="str">
        <f>IF(CN63="y",CHAR(34)&amp;CN$1&amp;CHAR(34)&amp;",","")</f>
        <v/>
      </c>
      <c r="DZ63" s="44" t="str">
        <f>IF(CO63="y",CHAR(34)&amp;CO$1&amp;CHAR(34)&amp;",","")</f>
        <v/>
      </c>
      <c r="EA63" s="44" t="str">
        <f>IF(T63="y",CHAR(34)&amp;T$1&amp;CHAR(34)&amp;",","")</f>
        <v>"Diagon",</v>
      </c>
      <c r="EB63" s="44" t="str">
        <f>IF(U63="y",CHAR(34)&amp;U$1&amp;CHAR(34)&amp;",","")</f>
        <v/>
      </c>
      <c r="EC63" s="44" t="str">
        <f>IF(V63="y",CHAR(34)&amp;V$1&amp;CHAR(34)&amp;",","")</f>
        <v>"Horizo",</v>
      </c>
      <c r="ED63" s="44" t="str">
        <f>IF(W63="y",CHAR(34)&amp;W$1&amp;CHAR(34)&amp;",","")</f>
        <v>"Vertic",</v>
      </c>
      <c r="EE63" s="44" t="str">
        <f>IF(X63="y",CHAR(34)&amp;X$1&amp;CHAR(34)&amp;",","")</f>
        <v>"Circle",</v>
      </c>
      <c r="EF63" s="44" t="str">
        <f>IF(AND(Y63&lt;&gt;"n",Y63&lt;&gt;""),CHAR(34)&amp;Y$1&amp;CHAR(34)&amp;",","")</f>
        <v/>
      </c>
      <c r="EG63" s="44" t="str">
        <f>IF(Z63="y",CHAR(34)&amp;Z$1&amp;CHAR(34)&amp;",","")</f>
        <v/>
      </c>
      <c r="EH63" s="44" t="str">
        <f>IF(AA63="y",CHAR(34)&amp;AA$1&amp;CHAR(34)&amp;",","")</f>
        <v/>
      </c>
      <c r="EI63" s="44" t="str">
        <f>IF(AB63="y",CHAR(34)&amp;AB$1&amp;CHAR(34)&amp;",","")</f>
        <v>"Texted",</v>
      </c>
      <c r="EJ63" s="44" t="str">
        <f>IF(AC63="y",CHAR(34)&amp;AC$1&amp;CHAR(34)&amp;",","")</f>
        <v/>
      </c>
      <c r="EK63" s="44" t="str">
        <f>IF(AD63="y",CHAR(34)&amp;AD$1&amp;CHAR(34)&amp;",","")</f>
        <v/>
      </c>
      <c r="EL63" s="44" t="str">
        <f>IF(AE63="y",CHAR(34)&amp;AE$1&amp;CHAR(34)&amp;",","")</f>
        <v/>
      </c>
      <c r="EM63" s="44" t="str">
        <f>IF(AF63="y",CHAR(34)&amp;AF$1&amp;CHAR(34)&amp;",","")</f>
        <v/>
      </c>
      <c r="EN63" s="44" t="str">
        <f>IF(AG63="y",CHAR(34)&amp;AG$1&amp;CHAR(34)&amp;",","")</f>
        <v/>
      </c>
      <c r="EO63" s="44" t="str">
        <f>IF(AH63="y",CHAR(34)&amp;AH$1&amp;CHAR(34)&amp;",","")</f>
        <v>"Center",</v>
      </c>
      <c r="EP63" s="44" t="str">
        <f>IF(AI63="y",CHAR(34)&amp;AI$1&amp;CHAR(34)&amp;",","")</f>
        <v/>
      </c>
      <c r="EQ63" s="44" t="str">
        <f>IF(AJ63="y",CHAR(34)&amp;AJ$1&amp;CHAR(34)&amp;",","")</f>
        <v/>
      </c>
      <c r="ER63" s="44" t="str">
        <f>IF(AK63="y",CHAR(34)&amp;AK$1&amp;CHAR(34)&amp;",","")</f>
        <v/>
      </c>
      <c r="ES63" s="44" t="str">
        <f>IF(AL63="y",CHAR(34)&amp;AL$1&amp;CHAR(34)&amp;",","")</f>
        <v/>
      </c>
      <c r="ET63" s="44" t="str">
        <f>IF(AM63="y",CHAR(34)&amp;AM$1&amp;CHAR(34)&amp;",","")</f>
        <v>"Geogrh",</v>
      </c>
      <c r="EU63" s="44" t="str">
        <f>IF(AN63="y",CHAR(34)&amp;AN$1&amp;CHAR(34)&amp;",","")</f>
        <v/>
      </c>
      <c r="EV63" s="44" t="str">
        <f>IF(AO63="y",CHAR(34)&amp;AO$1&amp;CHAR(34)&amp;",","")</f>
        <v>"Builds",</v>
      </c>
      <c r="EW63" s="44" t="str">
        <f>IF(AP63="y",CHAR(34)&amp;AP$1&amp;CHAR(34)&amp;",","")</f>
        <v/>
      </c>
      <c r="EX63" s="44" t="str">
        <f>IF(AQ63="y",CHAR(34)&amp;AQ$1&amp;CHAR(34)&amp;",","")</f>
        <v/>
      </c>
      <c r="EY63" s="44" t="str">
        <f>IF(AR63="y",CHAR(34)&amp;AR$1&amp;CHAR(34)&amp;",","")</f>
        <v/>
      </c>
      <c r="EZ63" s="44" t="str">
        <f>IF(AS63="y",CHAR(34)&amp;AS$1&amp;CHAR(34)&amp;",","")</f>
        <v/>
      </c>
      <c r="FA63" s="44" t="str">
        <f>IF(AT63&gt;0,CHAR(34)&amp;"sta"&amp;AZ63&amp;CHAR(34)&amp;",","")</f>
        <v/>
      </c>
      <c r="FB63" s="44" t="str">
        <f>IF(AND(AT63&gt;0,BA63&lt;&gt;""),CHAR(34)&amp;"sta"&amp;BA63&amp;CHAR(34)&amp;",","")</f>
        <v/>
      </c>
      <c r="FD63" s="44" t="str">
        <f>IF(BV63="n",CHAR(34)&amp;"tcWHYE"&amp;CHAR(34)&amp;",",IF(BV63="y",CHAR(34)&amp;FD$1&amp;CHAR(34)&amp;",",""))</f>
        <v/>
      </c>
      <c r="FE63" s="44" t="str">
        <f>IF(COUNTIF(BL63:BT63,"BLU")=0,CHAR(34)&amp;"NO_BLU"&amp;CHAR(34)&amp;",", "")</f>
        <v/>
      </c>
      <c r="FF63" s="44" t="str">
        <f>IF(COUNTIF(BL63:BT63,"WHI")=0,CHAR(34)&amp;"NO_WHI"&amp;CHAR(34)&amp;",", "")</f>
        <v/>
      </c>
      <c r="FG63" s="44" t="str">
        <f>IF(COUNTIF(BL63:BT63,"RED")=0,CHAR(34)&amp;"NO_RED"&amp;CHAR(34)&amp;",", "")</f>
        <v/>
      </c>
      <c r="FH63" s="44" t="str">
        <f>IF(COUNTIF(BL63:BS63,"GRE")=0,CHAR(34)&amp;"NO_GRE"&amp;CHAR(34)&amp;",", "")</f>
        <v>"NO_GRE",</v>
      </c>
      <c r="FI63" s="44" t="str">
        <f>IF(COUNTIF(BL63:BT63,"YEL")=0,CHAR(34)&amp;"NO_YEL"&amp;CHAR(34)&amp;",", "")</f>
        <v/>
      </c>
      <c r="FJ63" s="44" t="str">
        <f>IF(COUNTIF(BL63:BT63,"BLA")=0,CHAR(34)&amp;"NO_BLA"&amp;CHAR(34)&amp;",", "")</f>
        <v/>
      </c>
      <c r="FK63" s="44" t="str">
        <f>IF(AND(FH63&lt;&gt;"",FF63&lt;&gt;""),CHAR(34)&amp;"WHGRNO"&amp;CHAR(34)&amp;",","")</f>
        <v/>
      </c>
      <c r="FL63" s="44" t="str">
        <f>IF(AND(FI63&lt;&gt;"",FF63&lt;&gt;""),CHAR(34)&amp;"WHYENO"&amp;CHAR(34)&amp;",","")</f>
        <v/>
      </c>
      <c r="FM63" s="44" t="str">
        <f>IF(AND(FJ63&lt;&gt;"",FF63&lt;&gt;""),CHAR(34)&amp;"BAWHNO"&amp;CHAR(34)&amp;",","")</f>
        <v/>
      </c>
      <c r="FN63" s="44" t="str">
        <f>IF(AND(FE63&lt;&gt;"",FF63&lt;&gt;""),CHAR(34)&amp;"BLWHNO"&amp;CHAR(34)&amp;",","")</f>
        <v/>
      </c>
      <c r="FO63" s="44" t="str">
        <f>IF(AND(FE63&lt;&gt;"",FG63&lt;&gt;""),CHAR(34)&amp;"BLRENO"&amp;CHAR(34)&amp;",","")</f>
        <v/>
      </c>
      <c r="FP63" s="44" t="str">
        <f>IF(AND(FF63&lt;&gt;"",FF63&lt;&gt;""),CHAR(34)&amp;"WHRENO"&amp;CHAR(34)&amp;",","")</f>
        <v/>
      </c>
      <c r="FQ63" s="44" t="str">
        <f>IF(LEN(BF63)=3,CHAR(34)&amp;"001"&amp;BF63&amp;CHAR(34)&amp;",","")</f>
        <v/>
      </c>
      <c r="FR63" s="44" t="str">
        <f>IF(LEN(BG63)=3,CHAR(34)&amp;"002"&amp;BG63&amp;CHAR(34)&amp;",","")</f>
        <v/>
      </c>
      <c r="FS63" s="44" t="str">
        <f>IF(LEN(BH63)=3,CHAR(34)&amp;"003"&amp;BH63&amp;CHAR(34)&amp;",","")</f>
        <v/>
      </c>
      <c r="FT63" s="44" t="str">
        <f>CHAR(34)&amp;"myr"&amp;BD63&amp;CHAR(34)&amp;","</f>
        <v>"myrBLA",</v>
      </c>
      <c r="FU63" s="44" t="str">
        <f>IF(AY63="y",CHAR(34)&amp;"island"&amp;CHAR(34)&amp;",","")</f>
        <v/>
      </c>
      <c r="FV63" s="44" t="str">
        <f>IF(BZ63="y",CHAR(34)&amp;"landlo"&amp;CHAR(34)&amp;",","")</f>
        <v/>
      </c>
      <c r="FW63" s="44" t="str">
        <f>IF(CA63="y",CHAR(34)&amp;"eunion"&amp;CHAR(34)&amp;",","")</f>
        <v/>
      </c>
      <c r="FY63" s="44" t="str">
        <f>IFERROR(IF(SEARCH("Arabic",CB63)&gt;0,CHAR(34)&amp;"arabic"&amp;CHAR(34)&amp;",",""),"")</f>
        <v/>
      </c>
      <c r="FZ63" s="44" t="str">
        <f>IFERROR(IF(SEARCH("English",CB63)&gt;0,CHAR(34)&amp;"englis"&amp;CHAR(34)&amp;",",""),"")</f>
        <v/>
      </c>
      <c r="GA63" s="44" t="str">
        <f>IFERROR(IF(SEARCH("French",CB63)&gt;0,CHAR(34)&amp;"french"&amp;CHAR(34)&amp;",",""),"")</f>
        <v/>
      </c>
      <c r="GB63" s="44" t="str">
        <f>IFERROR(IF(SEARCH("Spanish",CB63)&gt;0,CHAR(34)&amp;"spanis"&amp;CHAR(34)&amp;",",""),"")</f>
        <v/>
      </c>
      <c r="GE63" s="44" t="str">
        <f>IFERROR(IF(SEARCH("Dutch",CB63)&gt;0,CHAR(34)&amp;"dutchs"&amp;CHAR(34)&amp;",",""),"")</f>
        <v/>
      </c>
      <c r="GF63" s="44" t="str">
        <f>IFERROR(IF(SEARCH("Historical",AU63)&gt;0,CHAR(34)&amp;"histor"&amp;CHAR(34)&amp;",",""),"")</f>
        <v/>
      </c>
      <c r="GG63" s="44" t="str">
        <f>IF(BU63="y",CHAR(34)&amp;"unjack"&amp;CHAR(34)&amp;",","")</f>
        <v/>
      </c>
      <c r="GH63" s="44" t="str">
        <f>IF(CD63=1,CHAR(34)&amp;"southc"&amp;CHAR(34)&amp;",","")</f>
        <v/>
      </c>
      <c r="GI63" s="44" t="str">
        <f>IF(CE63=1,CHAR(34)&amp;"hasmap"&amp;CHAR(34)&amp;",","")</f>
        <v>"hasmap",</v>
      </c>
      <c r="GJ63" s="44" t="str">
        <f>IF(CP63="y",CHAR(34)&amp;CP$1&amp;CHAR(34)&amp;",","")</f>
        <v>"NoStar",</v>
      </c>
      <c r="GK63" s="44" t="str">
        <f>IF(GJ63="",CHAR(34)&amp;"HasSta"&amp;CHAR(34)&amp;",","")</f>
        <v/>
      </c>
      <c r="GL63" s="44" t="str">
        <f>IF(CQ63="y",CHAR(34)&amp;CQ$1&amp;CHAR(34)&amp;",","")</f>
        <v/>
      </c>
      <c r="GM63" s="44" t="str">
        <f>IF(CR63="y",CHAR(34)&amp;CR$1&amp;CHAR(34)&amp;",","")</f>
        <v/>
      </c>
      <c r="GN63" s="44" t="str">
        <f>IF(CS63="y",CHAR(34)&amp;CS$1&amp;CHAR(34)&amp;",","")</f>
        <v/>
      </c>
      <c r="GP63" s="44" t="str">
        <f>CHAR(34)&amp;AU63&amp;CHAR(34)</f>
        <v>"Metropolitan Region"</v>
      </c>
      <c r="GS63" s="44" t="str">
        <f>SUBSTITUTE("["&amp;_xlfn.CONCAT(CW63:GN63)&amp;"]",",]","]")</f>
        <v>["5+Colo","words2","words3","lets26","startS","withtn","NoBand","Diagon","Horizo","Vertic","Circle","Texted","Center","Geogrh","Builds","NO_GRE","myrBLA","hasmap","NoStar"]</v>
      </c>
      <c r="GT63" s="44" t="str">
        <f>IF(BL63&lt;&gt;"",CHAR(34)&amp;"cl_"&amp;BL63&amp;CHAR(34)&amp;",","")</f>
        <v>"cl_BLA",</v>
      </c>
      <c r="GU63" s="44" t="str">
        <f>IF(BM63&lt;&gt;"",CHAR(34)&amp;"cl_"&amp;BM63&amp;CHAR(34)&amp;",","")</f>
        <v>"cl_BLU",</v>
      </c>
      <c r="GV63" s="44" t="str">
        <f>IF(BN63&lt;&gt;"",CHAR(34)&amp;"cl_"&amp;BN63&amp;CHAR(34)&amp;",","")</f>
        <v/>
      </c>
      <c r="GW63" s="44" t="str">
        <f>IF(BO63&lt;&gt;"",CHAR(34)&amp;"cl_"&amp;BO63&amp;CHAR(34)&amp;",","")</f>
        <v>"cl_RED",</v>
      </c>
      <c r="GX63" s="44" t="str">
        <f>IF(BP63&lt;&gt;"",CHAR(34)&amp;"cl_"&amp;BP63&amp;CHAR(34)&amp;",","")</f>
        <v>"cl_YEL",</v>
      </c>
      <c r="GY63" s="44" t="str">
        <f>IF(BQ63&lt;&gt;"",CHAR(34)&amp;"cl_"&amp;BQ63&amp;CHAR(34)&amp;",","")</f>
        <v/>
      </c>
      <c r="GZ63" s="44" t="str">
        <f>IF(BR63&lt;&gt;"",CHAR(34)&amp;"cl_"&amp;BR63&amp;CHAR(34)&amp;",","")</f>
        <v/>
      </c>
      <c r="HA63" s="44" t="str">
        <f>IF(BS63&lt;&gt;"",CHAR(34)&amp;"cl_"&amp;BS63&amp;CHAR(34)&amp;",","")</f>
        <v/>
      </c>
      <c r="HB63" s="44" t="str">
        <f>IF(BT63&lt;&gt;"",CHAR(34)&amp;"cl_"&amp;BT63&amp;CHAR(34)&amp;",","")</f>
        <v>"cl_WHI",</v>
      </c>
      <c r="HC63" s="44" t="str">
        <f>SUBSTITUTE("["&amp;_xlfn.CONCAT(GT63:HB63)&amp;"]",",]","]")</f>
        <v>["cl_BLA","cl_BLU","cl_RED","cl_YEL","cl_WHI"]</v>
      </c>
      <c r="HE63" s="64"/>
      <c r="HF63" s="65" t="str">
        <f>"{couname:"&amp;CT63&amp;(IF(HK63&lt;&gt;"",",subtype:"&amp;CHAR(34)&amp;HK63&amp;CHAR(34),""))&amp;",year:"&amp;HJ63&amp;",region:"&amp;CU63&amp;",Colors:"&amp;HC63&amp;",Items:"&amp;GS63&amp;",Flag:"&amp;CV63&amp;",HDFlag:"&amp;CHAR(34)&amp;E63&amp;CHAR(34)&amp;",type:"&amp;GP63&amp;", describe: "&amp;HH63&amp;", isnew:"&amp;CHAR(34)&amp;F63&amp;CHAR(34)&amp;", links: "&amp;HL63&amp;"},"</f>
        <v>{couname:"[CHL] Santiago Metropolitan Region",year:"???",region:"rgn_South America",Colors:["cl_BLA","cl_BLU","cl_RED","cl_YEL","cl_WHI"],Items:["5+Colo","words2","words3","lets26","startS","withtn","NoBand","Diagon","Horizo","Vertic","Circle","Texted","Center","Geogrh","Builds","NO_GRE","myrBLA","hasmap","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Metropolitan Region", describe: "\nThe flag appears to feature the logo of the Santiago Metropolitan Regional Government on a dark grey field.\nRandy Young, 23 August 2018", isnew:".", links: "https://www.crwflags.com/fotw/flags/cl-13.html"},</v>
      </c>
      <c r="HG63" s="66" t="str">
        <f>"{couname:"&amp;CT63&amp;(IF(HK63&lt;&gt;"",",subtype:"&amp;CHAR(34)&amp;HK63&amp;CHAR(34),""))&amp;",year:"&amp;HJ63&amp;",region:"&amp;CU63&amp;",Colors:"&amp;HC63&amp;",Items:"&amp;GS63&amp;",Flag:"&amp;CV63&amp;",HDFlag:"&amp;CHAR(34)&amp;E63&amp;CHAR(34)&amp;",type:"&amp;GP63&amp;", describe: "&amp;HI63&amp;", links: "&amp;HL63&amp;"},"</f>
        <v>{couname:"[CHL] Santiago Metropolitan Region",year:"???",region:"rgn_South America",Colors:["cl_BLA","cl_BLU","cl_RED","cl_YEL","cl_WHI"],Items:["5+Colo","words2","words3","lets26","startS","withtn","NoBand","Diagon","Horizo","Vertic","Circle","Texted","Center","Geogrh","Builds","NO_GRE","myrBLA","hasmap","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Metropolitan Region", describe: "\nThe flag appears to feature the logo of the Santiago Metropolitan Regional Government on a dark grey field.\nRandy Young, 23 August 2018", links: "https://www.crwflags.com/fotw/flags/cl-13.html"},</v>
      </c>
      <c r="HH63" s="44" t="str">
        <f>IF(P63&lt;&gt;"",CHAR(34)&amp;"\n"&amp;P63&amp;CHAR(34),CHAR(34)&amp;CHAR(34))</f>
        <v>"\nThe flag appears to feature the logo of the Santiago Metropolitan Regional Government on a dark grey field.\nRandy Young, 23 August 2018"</v>
      </c>
      <c r="HI63" s="44" t="str">
        <f>IF(J63=0,CHAR(34)&amp;CHAR(34),HH63)</f>
        <v>"\nThe flag appears to feature the logo of the Santiago Metropolitan Regional Government on a dark grey field.\nRandy Young, 23 August 2018"</v>
      </c>
      <c r="HJ63" s="44" t="str">
        <f>CHAR(34)&amp;O63&amp;CHAR(34)</f>
        <v>"???"</v>
      </c>
      <c r="HL63" s="44" t="str">
        <f>CHAR(34)&amp;I63&amp;CHAR(34)</f>
        <v>"https://www.crwflags.com/fotw/flags/cl-13.html"</v>
      </c>
      <c r="HM63" s="65" t="str">
        <f>"{"&amp;CHAR(34)&amp;"couname"&amp;CHAR(34)&amp;":"&amp;CT63&amp;(IF(H63&lt;&gt;"",","&amp;CHAR(34)&amp;"subtype"&amp;CHAR(34)&amp;":"&amp;CHAR(34)&amp;H63&amp;CHAR(34),""))&amp;","&amp;CHAR(34)&amp;"year"&amp;CHAR(34)&amp;":"&amp;HJ63&amp;","&amp;CHAR(34)&amp;"region"&amp;CHAR(34)&amp;":"&amp;CU63&amp;","&amp;CHAR(34)&amp;"Colors"&amp;CHAR(34)&amp;":"&amp;HC63&amp;","&amp;CHAR(34)&amp;"Items"&amp;CHAR(34)&amp;":"&amp;GS63&amp;","&amp;CHAR(34)&amp;"Flag"&amp;CHAR(34)&amp;":"&amp;CV63&amp;","&amp;CHAR(34)&amp;"HDFlag"&amp;CHAR(34)&amp;":"&amp;CHAR(34)&amp;E63&amp;CHAR(34)&amp;","&amp;CHAR(34)&amp;"type"&amp;CHAR(34)&amp;":"&amp;GP63&amp;", "&amp;CHAR(34)&amp;"describe"&amp;CHAR(34)&amp;": "&amp;HH63&amp;", "&amp;CHAR(34)&amp;"isnew"&amp;CHAR(34)&amp;": "&amp;CHAR(34)&amp;F63&amp;CHAR(34)&amp;", "&amp;CHAR(34)&amp;"links"&amp;CHAR(34)&amp;": "&amp;HL63&amp;"},"</f>
        <v>{"couname":"[CHL] Santiago Metropolitan Region","year":"???","region":"rgn_South America","Colors":["cl_BLA","cl_BLU","cl_RED","cl_YEL","cl_WHI"],"Items":["5+Colo","words2","words3","lets26","startS","withtn","NoBand","Diagon","Horizo","Vertic","Circle","Texted","Center","Geogrh","Builds","NO_GRE","myrBLA","hasmap","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Metropolitan Region", "describe": "\nThe flag appears to feature the logo of the Santiago Metropolitan Regional Government on a dark grey field.\nRandy Young, 23 August 2018", "isnew": ".", "links": "https://www.crwflags.com/fotw/flags/cl-13.html"},</v>
      </c>
      <c r="HN63" s="67" t="str">
        <f>"{"&amp;CHAR(34)&amp;"couname"&amp;CHAR(34)&amp;":"&amp;CT63&amp;(IF(H63&lt;&gt;"",","&amp;CHAR(34)&amp;"subtype"&amp;CHAR(34)&amp;":"&amp;CHAR(34)&amp;H63&amp;CHAR(34),""))&amp;","&amp;CHAR(34)&amp;"year"&amp;CHAR(34)&amp;":"&amp;HJ63&amp;","&amp;CHAR(34)&amp;"region"&amp;CHAR(34)&amp;":"&amp;CU63&amp;","&amp;CHAR(34)&amp;"Colors"&amp;CHAR(34)&amp;":"&amp;HC63&amp;","&amp;CHAR(34)&amp;"Items"&amp;CHAR(34)&amp;":"&amp;GS63&amp;","&amp;CHAR(34)&amp;"Flag"&amp;CHAR(34)&amp;":"&amp;CV63&amp;","&amp;CHAR(34)&amp;"HDFlag"&amp;CHAR(34)&amp;":"&amp;CHAR(34)&amp;E63&amp;CHAR(34)&amp;","&amp;CHAR(34)&amp;"type"&amp;CHAR(34)&amp;":"&amp;GP63&amp;", "&amp;CHAR(34)&amp;"describe"&amp;CHAR(34)&amp;": "&amp;HI63&amp;", "&amp;CHAR(34)&amp;"isnew"&amp;CHAR(34)&amp;": "&amp;CHAR(34)&amp;F63&amp;CHAR(34)&amp;", "&amp;CHAR(34)&amp;"links"&amp;CHAR(34)&amp;": "&amp;HL63&amp;"},"</f>
        <v>{"couname":"[CHL] Santiago Metropolitan Region","year":"???","region":"rgn_South America","Colors":["cl_BLA","cl_BLU","cl_RED","cl_YEL","cl_WHI"],"Items":["5+Colo","words2","words3","lets26","startS","withtn","NoBand","Diagon","Horizo","Vertic","Circle","Texted","Center","Geogrh","Builds","NO_GRE","myrBLA","hasmap","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Metropolitan Region", "describe": "\nThe flag appears to feature the logo of the Santiago Metropolitan Regional Government on a dark grey field.\nRandy Young, 23 August 2018", "isnew": ".", "links": "https://www.crwflags.com/fotw/flags/cl-13.html"},</v>
      </c>
      <c r="HO63" s="71">
        <v>45610</v>
      </c>
      <c r="HP63" s="44" t="str" cm="1">
        <f t="array" ref="HP63">IF(_xlfn.TEXTJOIN(", ", TRUE, IF(ISNUMBER(SEARCH("BLA", BL63:BT63)), COLUMN(BL63:BT63) - COLUMN(BL63) + 1, ""))&lt;&gt;"","BLA","")</f>
        <v>BLA</v>
      </c>
      <c r="HQ63" s="44" t="str" cm="1">
        <f t="array" ref="HQ63">IF(_xlfn.TEXTJOIN(", ", TRUE, IF(ISNUMBER(SEARCH("BLU", BL63:BT63)), COLUMN(BL63:BT63) - COLUMN(BL63) + 1, ""))&lt;&gt;"","BLU","")</f>
        <v>BLU</v>
      </c>
      <c r="HR63" s="44" t="str" cm="1">
        <f t="array" ref="HR63">IF(_xlfn.TEXTJOIN(", ", TRUE, IF(ISNUMBER(SEARCH("GRE", BL63:BT63)), COLUMN(BL63:BT63) - COLUMN(BL63) + 1, ""))&lt;&gt;"","GRE","")</f>
        <v/>
      </c>
      <c r="HS63" s="44" t="str" cm="1">
        <f t="array" ref="HS63">IF(_xlfn.TEXTJOIN(", ", TRUE, IF(ISNUMBER(SEARCH("RED", BL63:BT63)), COLUMN(BL63:BT63) - COLUMN(BL63) + 1, ""))&lt;&gt;"","RED","")</f>
        <v>RED</v>
      </c>
      <c r="HT63" s="44" t="str" cm="1">
        <f t="array" ref="HT63">IF(_xlfn.TEXTJOIN(", ", TRUE, IF(ISNUMBER(SEARCH("YEL", BL63:BT63)), COLUMN(BL63:BT63) - COLUMN(BL63) + 1, ""))&lt;&gt;"","YEL","")</f>
        <v>YEL</v>
      </c>
      <c r="HU63" s="44" t="str" cm="1">
        <f t="array" ref="HU63">IF(_xlfn.TEXTJOIN(", ", TRUE, IF(ISNUMBER(SEARCH("ORA", BL63:BT63)), COLUMN(BL63:BT63) - COLUMN(BL63) + 1, ""))&lt;&gt;"","ORA","")</f>
        <v/>
      </c>
      <c r="HV63" s="44" t="str" cm="1">
        <f t="array" ref="HV63">IF(_xlfn.TEXTJOIN(", ", TRUE, IF(ISNUMBER(SEARCH("BRO", BL63:BT63)), COLUMN(BL63:BT63) - COLUMN(BL63) + 1, ""))&lt;&gt;"","BRO","")</f>
        <v/>
      </c>
      <c r="HW63" s="44" t="str" cm="1">
        <f t="array" ref="HW63">IF(_xlfn.TEXTJOIN(", ", TRUE, IF(ISNUMBER(SEARCH("PUR", BL63:BT63)), COLUMN(BL63:BT63) - COLUMN(BL63) + 1, ""))&lt;&gt;"","PUR","")</f>
        <v/>
      </c>
      <c r="HX63" s="44" t="str" cm="1">
        <f t="array" ref="HX63">IF(_xlfn.TEXTJOIN(", ", TRUE, IF(ISNUMBER(SEARCH("WHI", BL63:BT63)), COLUMN(BL63:BT63) - COLUMN(BL63) + 1, ""))&lt;&gt;"","WHI","")</f>
        <v>WHI</v>
      </c>
      <c r="HY63" s="72"/>
      <c r="HZ63" s="72"/>
      <c r="IA63" s="5"/>
      <c r="IB63" s="5"/>
      <c r="IC63" s="68"/>
      <c r="ID63" s="68"/>
      <c r="IE63" s="68"/>
      <c r="IF63" s="68"/>
      <c r="IG63" s="68"/>
      <c r="IH63" s="68"/>
      <c r="II63" s="68"/>
      <c r="IJ63" s="68"/>
      <c r="IK63" s="68"/>
      <c r="IM63" s="42">
        <f>COUNTIF(IC63:IK63,"&gt;0")-CG63</f>
        <v>-5</v>
      </c>
      <c r="IN63" s="69" t="str">
        <f>"http://mkweb.bcgsc.ca/color-summarizer/?url="&amp;D63&amp;"&amp;precision=low&amp;num_clusters="&amp;CG63&amp;"&amp;text=1"</f>
        <v>http://mkweb.bcgsc.ca/color-summarizer/?url=https://upload.wikimedia.org/wikipedia/commons/thumb/8/8d/Flag_of_the_Metropolitan_Region%2C_Chile.svg/640px-Flag_of_the_Metropolitan_Region%2C_Chile.svg.png&amp;precision=low&amp;num_clusters=5&amp;text=1</v>
      </c>
      <c r="IO63" s="44" t="str">
        <f>IF(HP63&lt;&gt;"",CHAR(34)&amp;"black"&amp;CHAR(34),"")</f>
        <v>"black"</v>
      </c>
      <c r="IP63" s="44" t="str">
        <f>IF(HQ63&lt;&gt;"",CHAR(34)&amp;"blue"&amp;CHAR(34),"")</f>
        <v>"blue"</v>
      </c>
      <c r="IQ63" s="44" t="str">
        <f>IF(HR63&lt;&gt;"",CHAR(34)&amp;"green"&amp;CHAR(34),"")</f>
        <v/>
      </c>
      <c r="IR63" s="44" t="str">
        <f>IF(HS63&lt;&gt;"",CHAR(34)&amp;"red"&amp;CHAR(34),"")</f>
        <v>"red"</v>
      </c>
      <c r="IS63" s="44" t="str">
        <f>IF(HT63&lt;&gt;"",CHAR(34)&amp;"yellow"&amp;CHAR(34),"")</f>
        <v>"yellow"</v>
      </c>
      <c r="IT63" s="44" t="str">
        <f>IF(HU63&lt;&gt;"",CHAR(34)&amp;"orange"&amp;CHAR(34),"")</f>
        <v/>
      </c>
      <c r="IU63" s="44" t="str">
        <f>IF(HV63&lt;&gt;"",CHAR(34)&amp;"brown"&amp;CHAR(34),"")</f>
        <v/>
      </c>
      <c r="IV63" s="44" t="str">
        <f>IF(HW63&lt;&gt;"",CHAR(34)&amp;"purple"&amp;CHAR(34),"")</f>
        <v/>
      </c>
      <c r="IW63" s="44" t="str">
        <f>IF(HX63&lt;&gt;"",CHAR(34)&amp;"white"&amp;CHAR(34),"")</f>
        <v>"white"</v>
      </c>
      <c r="IX63" s="44" t="str">
        <f>"{"&amp;CHAR(34)&amp;"url"&amp;CHAR(34)&amp;":"&amp;CHAR(34)&amp;IN63&amp;CHAR(34)&amp;","&amp;CHAR(34)&amp;"name"&amp;CHAR(34)&amp;":"&amp;CHAR(34)&amp;A63&amp;CHAR(34)&amp;"},"</f>
        <v>{"url":"http://mkweb.bcgsc.ca/color-summarizer/?url=https://upload.wikimedia.org/wikipedia/commons/thumb/8/8d/Flag_of_the_Metropolitan_Region%2C_Chile.svg/640px-Flag_of_the_Metropolitan_Region%2C_Chile.svg.png&amp;precision=low&amp;num_clusters=5&amp;text=1","name":"[CHL] Santiago Metropolitan Region"},</v>
      </c>
      <c r="IY63" s="44">
        <v>1265</v>
      </c>
    </row>
    <row r="64" spans="1:259" s="44" customFormat="1" ht="38.4" customHeight="1" thickBot="1" x14ac:dyDescent="0.35">
      <c r="A64" s="38" t="s">
        <v>581</v>
      </c>
      <c r="B64" s="83"/>
      <c r="C64" s="39">
        <v>3</v>
      </c>
      <c r="D64" s="70" t="s">
        <v>582</v>
      </c>
      <c r="E64" s="40" t="s">
        <v>582</v>
      </c>
      <c r="F64" s="41" t="s">
        <v>163</v>
      </c>
      <c r="G64" s="42">
        <f>COUNTIF($A$1:$A$8405,A64)</f>
        <v>1</v>
      </c>
      <c r="H64" s="43"/>
      <c r="I64" s="59" t="s">
        <v>583</v>
      </c>
      <c r="J64" s="44" t="str">
        <f>""</f>
        <v/>
      </c>
      <c r="K64" s="45"/>
      <c r="L64" s="46"/>
      <c r="M64" s="46"/>
      <c r="N64" s="47"/>
      <c r="O64" s="74" t="s">
        <v>233</v>
      </c>
      <c r="P64" s="48" t="s">
        <v>584</v>
      </c>
      <c r="Q64" s="73">
        <v>2</v>
      </c>
      <c r="R64" s="49" t="s">
        <v>177</v>
      </c>
      <c r="S64" s="50">
        <v>0</v>
      </c>
      <c r="T64" s="51" t="s">
        <v>164</v>
      </c>
      <c r="U64" s="52" t="s">
        <v>164</v>
      </c>
      <c r="V64" s="52" t="s">
        <v>165</v>
      </c>
      <c r="W64" s="52" t="s">
        <v>165</v>
      </c>
      <c r="X64" s="52" t="s">
        <v>165</v>
      </c>
      <c r="Y64" s="52" t="s">
        <v>165</v>
      </c>
      <c r="Z64" s="52" t="s">
        <v>164</v>
      </c>
      <c r="AA64" s="52" t="s">
        <v>165</v>
      </c>
      <c r="AB64" s="52" t="s">
        <v>165</v>
      </c>
      <c r="AC64" s="52" t="s">
        <v>164</v>
      </c>
      <c r="AD64" s="52" t="s">
        <v>164</v>
      </c>
      <c r="AE64" s="52" t="s">
        <v>164</v>
      </c>
      <c r="AF64" s="53" t="s">
        <v>164</v>
      </c>
      <c r="AG64" s="53" t="s">
        <v>164</v>
      </c>
      <c r="AH64" s="53" t="s">
        <v>165</v>
      </c>
      <c r="AI64" s="53" t="s">
        <v>164</v>
      </c>
      <c r="AJ64" s="53" t="s">
        <v>164</v>
      </c>
      <c r="AK64" s="53" t="s">
        <v>164</v>
      </c>
      <c r="AL64" s="53" t="s">
        <v>164</v>
      </c>
      <c r="AM64" s="53" t="s">
        <v>165</v>
      </c>
      <c r="AN64" s="53" t="s">
        <v>165</v>
      </c>
      <c r="AO64" s="53" t="s">
        <v>165</v>
      </c>
      <c r="AP64" s="53" t="s">
        <v>164</v>
      </c>
      <c r="AQ64" s="53" t="s">
        <v>164</v>
      </c>
      <c r="AR64" s="53" t="s">
        <v>164</v>
      </c>
      <c r="AS64" s="53" t="s">
        <v>164</v>
      </c>
      <c r="AT64" s="54">
        <v>2</v>
      </c>
      <c r="AU64" s="53" t="s">
        <v>309</v>
      </c>
      <c r="AV64" s="53" t="str">
        <f>IF(LEFT(A64,1)="[",LEFT(A64,5)&amp;AU64&amp;A64,"")</f>
        <v>[CHL]Region[CHL] Tarapacá Region</v>
      </c>
      <c r="AW64" s="53" t="str">
        <f>C64&amp;A64</f>
        <v>3[CHL] Tarapacá Region</v>
      </c>
      <c r="AX64" s="55"/>
      <c r="AY64" s="55"/>
      <c r="AZ64" s="56" t="s">
        <v>156</v>
      </c>
      <c r="BA64" s="56" t="s">
        <v>156</v>
      </c>
      <c r="BB64" s="56"/>
      <c r="BC64" s="57"/>
      <c r="BD64" s="58" t="s">
        <v>159</v>
      </c>
      <c r="BE64" s="59"/>
      <c r="BF64" s="58" t="s">
        <v>234</v>
      </c>
      <c r="BG64" s="58" t="s">
        <v>234</v>
      </c>
      <c r="BH64" s="58" t="s">
        <v>234</v>
      </c>
      <c r="BI64" s="58"/>
      <c r="BJ64" s="58"/>
      <c r="BK64" s="59"/>
      <c r="BL64" s="58" t="s">
        <v>151</v>
      </c>
      <c r="BM64" s="58" t="s">
        <v>152</v>
      </c>
      <c r="BN64" s="58" t="s">
        <v>153</v>
      </c>
      <c r="BO64" s="58" t="s">
        <v>154</v>
      </c>
      <c r="BP64" s="58" t="s">
        <v>155</v>
      </c>
      <c r="BQ64" s="58" t="s">
        <v>156</v>
      </c>
      <c r="BR64" s="58" t="s">
        <v>157</v>
      </c>
      <c r="BS64" s="58" t="s">
        <v>234</v>
      </c>
      <c r="BT64" s="58" t="s">
        <v>159</v>
      </c>
      <c r="BU64" s="60"/>
      <c r="BV64" s="61"/>
      <c r="BW64" s="61">
        <v>0</v>
      </c>
      <c r="BX64" s="59"/>
      <c r="CB64" s="5"/>
      <c r="CC64" s="5"/>
      <c r="CD64" s="62">
        <v>0</v>
      </c>
      <c r="CE64" s="62">
        <v>0</v>
      </c>
      <c r="CF64" s="62" t="e">
        <f>COUNTIF([1]Sheet7!$B$2:'[1]Sheet7'!$B$100,Main!#REF!)</f>
        <v>#REF!</v>
      </c>
      <c r="CG64" s="75" cm="1">
        <f t="array" ref="CG64">SUMPRODUCT(--(LEN(TRIM(BL64:BT64))&gt;0))</f>
        <v>8</v>
      </c>
      <c r="CH64" s="53" t="str">
        <f>IF(CG64=2,"y","n")</f>
        <v>n</v>
      </c>
      <c r="CI64" s="53" t="str">
        <f>IF(CG64=3,"y","n")</f>
        <v>n</v>
      </c>
      <c r="CJ64" s="53" t="str">
        <f>IF(CG64=4,"y","n")</f>
        <v>n</v>
      </c>
      <c r="CK64" s="53" t="str">
        <f>IF(CG64&gt;4,"y","n")</f>
        <v>y</v>
      </c>
      <c r="CL64" s="53" t="str">
        <f>IF(S64=0,"y","n")</f>
        <v>y</v>
      </c>
      <c r="CM64" s="53" t="str">
        <f>IF(S64=2,"y","n")</f>
        <v>n</v>
      </c>
      <c r="CN64" s="53" t="str">
        <f>IF(S64=3,"y","n")</f>
        <v>n</v>
      </c>
      <c r="CO64" s="53" t="str">
        <f>IF(S64&gt;=4,"y","n")</f>
        <v>n</v>
      </c>
      <c r="CP64" s="53" t="str">
        <f>IF(AT64=0,"y","n")</f>
        <v>n</v>
      </c>
      <c r="CQ64" s="53" t="str">
        <f>IF(AT64=1,"y","n")</f>
        <v>n</v>
      </c>
      <c r="CR64" s="53" t="str">
        <f>IF(AT64=2,"y","n")</f>
        <v>y</v>
      </c>
      <c r="CS64" s="53" t="str">
        <f>IF(AT64&gt;=3,"y","n")</f>
        <v>n</v>
      </c>
      <c r="CT64" s="38" t="str">
        <f>CHAR(34)&amp;A64&amp;CHAR(34)</f>
        <v>"[CHL] Tarapacá Region"</v>
      </c>
      <c r="CU64" s="63" t="str">
        <f>CHAR(34)&amp;"rgn_"&amp;R64&amp;CHAR(34)</f>
        <v>"rgn_South America"</v>
      </c>
      <c r="CV64" s="44" t="str">
        <f>CHAR(34)&amp;D64&amp;CHAR(34)</f>
        <v>"https://www.crwflags.com/fotw/images/c/cl-01.gif"</v>
      </c>
      <c r="CW64" s="44" t="str">
        <f>IF(CH64="y",CHAR(34)&amp;CH$1&amp;CHAR(34)&amp;",","")</f>
        <v/>
      </c>
      <c r="CX64" s="44" t="str">
        <f>IF(CI64="y",CHAR(34)&amp;CI$1&amp;CHAR(34)&amp;",","")</f>
        <v/>
      </c>
      <c r="CY64" s="44" t="str">
        <f>IF(CJ64="y",CHAR(34)&amp;CJ$1&amp;CHAR(34)&amp;",","")</f>
        <v/>
      </c>
      <c r="CZ64" s="44" t="str">
        <f>IF(CK64="y",CHAR(34)&amp;CK$1&amp;CHAR(34)&amp;",","")</f>
        <v>"5+Colo",</v>
      </c>
      <c r="DA64" s="44" t="str">
        <f>IF(Q64&gt;1,CHAR(34)&amp;"words2"&amp;CHAR(34)&amp;",","")</f>
        <v>"words2",</v>
      </c>
      <c r="DB64" s="44" t="str">
        <f>IF(Q64&gt;2,CHAR(34)&amp;"words3"&amp;CHAR(34)&amp;",","")</f>
        <v/>
      </c>
      <c r="DD64" s="44" t="str">
        <f>IF(LEN(CHAR(34)&amp;"lets"&amp;LEN(SUBSTITUTE(SUBSTITUTE(IFERROR(TRIM(SUBSTITUTE(A64,MID(A64,FIND("[",A64),FIND("]",A64)-FIND("[",A64)+1),"")),A64)," ",""),"-",""))&amp;CHAR(34)&amp;",")=9,CHAR(34)&amp;"lets"&amp;LEN(SUBSTITUTE(SUBSTITUTE(IFERROR(TRIM(SUBSTITUTE(A64,MID(A64,FIND("[",A64),FIND("]",A64)-FIND("[",A64)+1),"")),A64)," ",""),"-",""))&amp;CHAR(34)&amp;",",CHAR(34)&amp;"lets0"&amp;LEN(SUBSTITUTE(SUBSTITUTE(IFERROR(TRIM(SUBSTITUTE(A64,MID(A64,FIND("[",A64),FIND("]",A64)-FIND("[",A64)+1),"")),A64)," ",""),"-",""))&amp;CHAR(34)&amp;",")</f>
        <v>"lets14",</v>
      </c>
      <c r="DE64" s="44" t="str">
        <f>CHAR(34)&amp;"start"&amp;IFERROR(LEFT(SUBSTITUTE(A64,"["&amp;MID(A64,FIND("[",A64)+1,FIND("]",A64)-FIND("[",A64)-1)&amp;"] ",""),1),LEFT(A64,1))&amp;CHAR(34)&amp;","</f>
        <v>"startT",</v>
      </c>
      <c r="DF64" s="44" t="str">
        <f>IFERROR(IF(SEARCH("tan",A64)&gt;0,CHAR(34)&amp;"withtn"&amp;CHAR(34)&amp;",",""),"")</f>
        <v/>
      </c>
      <c r="DG64" s="44" t="str">
        <f>IFERROR(IF(SEARCH("q",A64)&gt;0,CHAR(34)&amp;"with_q"&amp;CHAR(34)&amp;",",""),"")</f>
        <v/>
      </c>
      <c r="DH64" s="44" t="str">
        <f>IFERROR(IF(SEARCH("v",A64)&gt;0,CHAR(34)&amp;"with_v"&amp;CHAR(34)&amp;",",""),"")</f>
        <v/>
      </c>
      <c r="DI64" s="44" t="str">
        <f>IFERROR(IF(SEARCH("w",A64)&gt;0,CHAR(34)&amp;"with_w"&amp;CHAR(34)&amp;",",""),"")</f>
        <v/>
      </c>
      <c r="DJ64" s="44" t="str">
        <f>IFERROR(IF(SEARCH("y",A64)&gt;0,CHAR(34)&amp;"with_y"&amp;CHAR(34)&amp;",",""),"")</f>
        <v/>
      </c>
      <c r="DK64" s="44" t="str">
        <f>IFERROR(IF(SEARCH("z",A64)&gt;0,CHAR(34)&amp;"with_z"&amp;CHAR(34)&amp;",",""),"")</f>
        <v/>
      </c>
      <c r="DL64" s="44" t="str">
        <f>IF(CG64=2, CHAR(34) &amp; _xlfn.TEXTJOIN("", TRUE, _xlfn._xlws.SORT(HP64:HX64)) &amp; CHAR(34) &amp; ",", "")</f>
        <v/>
      </c>
      <c r="DM64" s="44" t="str" cm="1">
        <f t="array" ref="DM64">IF(CG64=3,CHAR(34) &amp; _xlfn.TEXTJOIN("", TRUE, RIGHT(HP64:HX64, 2)) &amp; CHAR(34) &amp; ",", "")</f>
        <v/>
      </c>
      <c r="DN64" s="44" t="str">
        <f>IF(AND(ISNUMBER(SEARCH("18", O64)), ISERROR(SEARCH("1918", O64)), ISERROR(SEARCH("2018", O64))), CHAR(34) &amp; "year18" &amp; CHAR(34) &amp; ",", "")</f>
        <v/>
      </c>
      <c r="DO64" s="44" t="str">
        <f>IF(AND(ISNUMBER(SEARCH("19", O64)), ISERROR(SEARCH("1819", O64)),  ISERROR(SEARCH("1219", O64)),ISERROR(SEARCH("1119", O64)),ISERROR(SEARCH("1190", O64)),ISERROR(SEARCH("2019", O64))), CHAR(34) &amp; "year19" &amp; CHAR(34) &amp; ",", "")</f>
        <v/>
      </c>
      <c r="DP64" s="5" t="str">
        <f>IF(AND(ISNUMBER(SEARCH("20", O64)), ISERROR(SEARCH("1920", O64))), CHAR(34)&amp;"year00"&amp;CHAR(34)&amp;",", "")</f>
        <v/>
      </c>
      <c r="DQ64" s="5" t="str">
        <f>IF(CC64="y",CHAR(34)&amp;"soviet"&amp;CHAR(34)&amp;",","")</f>
        <v/>
      </c>
      <c r="DR64" s="5" t="str">
        <f>IF(BY64="y",CHAR(34)&amp;"dgband"&amp;CHAR(34)&amp;",","")</f>
        <v/>
      </c>
      <c r="DS64" s="5" t="str">
        <f>IF(W64="y",IF(AND(V64="n",BY64&lt;&gt;"y"),CHAR(34)&amp;"allver"&amp;CHAR(34)&amp;",",""),"")</f>
        <v/>
      </c>
      <c r="DT64" s="5" t="str">
        <f>IF(V64="y",IF(AND(W64="n",BY64&lt;&gt;"y"),CHAR(34)&amp;"allhor"&amp;CHAR(34)&amp;",",""),"")</f>
        <v/>
      </c>
      <c r="DU64" s="5" t="str">
        <f>IF(BY64="y",IF(AND(W64="n",V64="n"),CHAR(34)&amp;"alldia"&amp;CHAR(34)&amp;",",""),"")</f>
        <v/>
      </c>
      <c r="DW64" s="44" t="str">
        <f>IF(CL64="y",CHAR(34)&amp;CL$1&amp;CHAR(34)&amp;",","")</f>
        <v>"NoBand",</v>
      </c>
      <c r="DX64" s="44" t="str">
        <f>IF(CM64="y",CHAR(34)&amp;CM$1&amp;CHAR(34)&amp;",","")</f>
        <v/>
      </c>
      <c r="DY64" s="44" t="str">
        <f>IF(CN64="y",CHAR(34)&amp;CN$1&amp;CHAR(34)&amp;",","")</f>
        <v/>
      </c>
      <c r="DZ64" s="44" t="str">
        <f>IF(CO64="y",CHAR(34)&amp;CO$1&amp;CHAR(34)&amp;",","")</f>
        <v/>
      </c>
      <c r="EA64" s="44" t="str">
        <f>IF(T64="y",CHAR(34)&amp;T$1&amp;CHAR(34)&amp;",","")</f>
        <v/>
      </c>
      <c r="EB64" s="44" t="str">
        <f>IF(U64="y",CHAR(34)&amp;U$1&amp;CHAR(34)&amp;",","")</f>
        <v/>
      </c>
      <c r="EC64" s="44" t="str">
        <f>IF(V64="y",CHAR(34)&amp;V$1&amp;CHAR(34)&amp;",","")</f>
        <v>"Horizo",</v>
      </c>
      <c r="ED64" s="44" t="str">
        <f>IF(W64="y",CHAR(34)&amp;W$1&amp;CHAR(34)&amp;",","")</f>
        <v>"Vertic",</v>
      </c>
      <c r="EE64" s="44" t="str">
        <f>IF(X64="y",CHAR(34)&amp;X$1&amp;CHAR(34)&amp;",","")</f>
        <v>"Circle",</v>
      </c>
      <c r="EF64" s="44" t="str">
        <f>IF(AND(Y64&lt;&gt;"n",Y64&lt;&gt;""),CHAR(34)&amp;Y$1&amp;CHAR(34)&amp;",","")</f>
        <v>"Animal",</v>
      </c>
      <c r="EG64" s="44" t="str">
        <f>IF(Z64="y",CHAR(34)&amp;Z$1&amp;CHAR(34)&amp;",","")</f>
        <v/>
      </c>
      <c r="EH64" s="44" t="str">
        <f>IF(AA64="y",CHAR(34)&amp;AA$1&amp;CHAR(34)&amp;",","")</f>
        <v>"Plants",</v>
      </c>
      <c r="EI64" s="44" t="str">
        <f>IF(AB64="y",CHAR(34)&amp;AB$1&amp;CHAR(34)&amp;",","")</f>
        <v>"Texted",</v>
      </c>
      <c r="EJ64" s="44" t="str">
        <f>IF(AC64="y",CHAR(34)&amp;AC$1&amp;CHAR(34)&amp;",","")</f>
        <v/>
      </c>
      <c r="EK64" s="44" t="str">
        <f>IF(AD64="y",CHAR(34)&amp;AD$1&amp;CHAR(34)&amp;",","")</f>
        <v/>
      </c>
      <c r="EL64" s="44" t="str">
        <f>IF(AE64="y",CHAR(34)&amp;AE$1&amp;CHAR(34)&amp;",","")</f>
        <v/>
      </c>
      <c r="EM64" s="44" t="str">
        <f>IF(AF64="y",CHAR(34)&amp;AF$1&amp;CHAR(34)&amp;",","")</f>
        <v/>
      </c>
      <c r="EN64" s="44" t="str">
        <f>IF(AG64="y",CHAR(34)&amp;AG$1&amp;CHAR(34)&amp;",","")</f>
        <v/>
      </c>
      <c r="EO64" s="44" t="str">
        <f>IF(AH64="y",CHAR(34)&amp;AH$1&amp;CHAR(34)&amp;",","")</f>
        <v>"Center",</v>
      </c>
      <c r="EP64" s="44" t="str">
        <f>IF(AI64="y",CHAR(34)&amp;AI$1&amp;CHAR(34)&amp;",","")</f>
        <v/>
      </c>
      <c r="EQ64" s="44" t="str">
        <f>IF(AJ64="y",CHAR(34)&amp;AJ$1&amp;CHAR(34)&amp;",","")</f>
        <v/>
      </c>
      <c r="ER64" s="44" t="str">
        <f>IF(AK64="y",CHAR(34)&amp;AK$1&amp;CHAR(34)&amp;",","")</f>
        <v/>
      </c>
      <c r="ES64" s="44" t="str">
        <f>IF(AL64="y",CHAR(34)&amp;AL$1&amp;CHAR(34)&amp;",","")</f>
        <v/>
      </c>
      <c r="ET64" s="44" t="str">
        <f>IF(AM64="y",CHAR(34)&amp;AM$1&amp;CHAR(34)&amp;",","")</f>
        <v>"Geogrh",</v>
      </c>
      <c r="EU64" s="44" t="str">
        <f>IF(AN64="y",CHAR(34)&amp;AN$1&amp;CHAR(34)&amp;",","")</f>
        <v>"Humans",</v>
      </c>
      <c r="EV64" s="44" t="str">
        <f>IF(AO64="y",CHAR(34)&amp;AO$1&amp;CHAR(34)&amp;",","")</f>
        <v>"Builds",</v>
      </c>
      <c r="EW64" s="44" t="str">
        <f>IF(AP64="y",CHAR(34)&amp;AP$1&amp;CHAR(34)&amp;",","")</f>
        <v/>
      </c>
      <c r="EX64" s="44" t="str">
        <f>IF(AQ64="y",CHAR(34)&amp;AQ$1&amp;CHAR(34)&amp;",","")</f>
        <v/>
      </c>
      <c r="EY64" s="44" t="str">
        <f>IF(AR64="y",CHAR(34)&amp;AR$1&amp;CHAR(34)&amp;",","")</f>
        <v/>
      </c>
      <c r="EZ64" s="44" t="str">
        <f>IF(AS64="y",CHAR(34)&amp;AS$1&amp;CHAR(34)&amp;",","")</f>
        <v/>
      </c>
      <c r="FA64" s="44" t="str">
        <f>IF(AT64&gt;0,CHAR(34)&amp;"sta"&amp;AZ64&amp;CHAR(34)&amp;",","")</f>
        <v>"staORA",</v>
      </c>
      <c r="FB64" s="44" t="str">
        <f>IF(AND(AT64&gt;0,BA64&lt;&gt;""),CHAR(34)&amp;"sta"&amp;BA64&amp;CHAR(34)&amp;",","")</f>
        <v>"staORA",</v>
      </c>
      <c r="FD64" s="44" t="str">
        <f>IF(BV64="n",CHAR(34)&amp;"tcWHYE"&amp;CHAR(34)&amp;",",IF(BV64="y",CHAR(34)&amp;FD$1&amp;CHAR(34)&amp;",",""))</f>
        <v/>
      </c>
      <c r="FE64" s="44" t="str">
        <f>IF(COUNTIF(BL64:BT64,"BLU")=0,CHAR(34)&amp;"NO_BLU"&amp;CHAR(34)&amp;",", "")</f>
        <v/>
      </c>
      <c r="FF64" s="44" t="str">
        <f>IF(COUNTIF(BL64:BT64,"WHI")=0,CHAR(34)&amp;"NO_WHI"&amp;CHAR(34)&amp;",", "")</f>
        <v/>
      </c>
      <c r="FG64" s="44" t="str">
        <f>IF(COUNTIF(BL64:BT64,"RED")=0,CHAR(34)&amp;"NO_RED"&amp;CHAR(34)&amp;",", "")</f>
        <v/>
      </c>
      <c r="FH64" s="44" t="str">
        <f>IF(COUNTIF(BL64:BS64,"GRE")=0,CHAR(34)&amp;"NO_GRE"&amp;CHAR(34)&amp;",", "")</f>
        <v/>
      </c>
      <c r="FI64" s="44" t="str">
        <f>IF(COUNTIF(BL64:BT64,"YEL")=0,CHAR(34)&amp;"NO_YEL"&amp;CHAR(34)&amp;",", "")</f>
        <v/>
      </c>
      <c r="FJ64" s="44" t="str">
        <f>IF(COUNTIF(BL64:BT64,"BLA")=0,CHAR(34)&amp;"NO_BLA"&amp;CHAR(34)&amp;",", "")</f>
        <v/>
      </c>
      <c r="FK64" s="44" t="str">
        <f>IF(AND(FH64&lt;&gt;"",FF64&lt;&gt;""),CHAR(34)&amp;"WHGRNO"&amp;CHAR(34)&amp;",","")</f>
        <v/>
      </c>
      <c r="FL64" s="44" t="str">
        <f>IF(AND(FI64&lt;&gt;"",FF64&lt;&gt;""),CHAR(34)&amp;"WHYENO"&amp;CHAR(34)&amp;",","")</f>
        <v/>
      </c>
      <c r="FM64" s="44" t="str">
        <f>IF(AND(FJ64&lt;&gt;"",FF64&lt;&gt;""),CHAR(34)&amp;"BAWHNO"&amp;CHAR(34)&amp;",","")</f>
        <v/>
      </c>
      <c r="FN64" s="44" t="str">
        <f>IF(AND(FE64&lt;&gt;"",FF64&lt;&gt;""),CHAR(34)&amp;"BLWHNO"&amp;CHAR(34)&amp;",","")</f>
        <v/>
      </c>
      <c r="FO64" s="44" t="str">
        <f>IF(AND(FE64&lt;&gt;"",FG64&lt;&gt;""),CHAR(34)&amp;"BLRENO"&amp;CHAR(34)&amp;",","")</f>
        <v/>
      </c>
      <c r="FP64" s="44" t="str">
        <f>IF(AND(FF64&lt;&gt;"",FF64&lt;&gt;""),CHAR(34)&amp;"WHRENO"&amp;CHAR(34)&amp;",","")</f>
        <v/>
      </c>
      <c r="FQ64" s="44" t="str">
        <f>IF(LEN(BF64)=3,CHAR(34)&amp;"001"&amp;BF64&amp;CHAR(34)&amp;",","")</f>
        <v/>
      </c>
      <c r="FR64" s="44" t="str">
        <f>IF(LEN(BG64)=3,CHAR(34)&amp;"002"&amp;BG64&amp;CHAR(34)&amp;",","")</f>
        <v/>
      </c>
      <c r="FS64" s="44" t="str">
        <f>IF(LEN(BH64)=3,CHAR(34)&amp;"003"&amp;BH64&amp;CHAR(34)&amp;",","")</f>
        <v/>
      </c>
      <c r="FT64" s="44" t="str">
        <f>CHAR(34)&amp;"myr"&amp;BD64&amp;CHAR(34)&amp;","</f>
        <v>"myrWHI",</v>
      </c>
      <c r="FU64" s="44" t="str">
        <f>IF(AY64="y",CHAR(34)&amp;"island"&amp;CHAR(34)&amp;",","")</f>
        <v/>
      </c>
      <c r="FV64" s="44" t="str">
        <f>IF(BZ64="y",CHAR(34)&amp;"landlo"&amp;CHAR(34)&amp;",","")</f>
        <v/>
      </c>
      <c r="FW64" s="44" t="str">
        <f>IF(CA64="y",CHAR(34)&amp;"eunion"&amp;CHAR(34)&amp;",","")</f>
        <v/>
      </c>
      <c r="FY64" s="44" t="str">
        <f>IFERROR(IF(SEARCH("Arabic",CB64)&gt;0,CHAR(34)&amp;"arabic"&amp;CHAR(34)&amp;",",""),"")</f>
        <v/>
      </c>
      <c r="FZ64" s="44" t="str">
        <f>IFERROR(IF(SEARCH("English",CB64)&gt;0,CHAR(34)&amp;"englis"&amp;CHAR(34)&amp;",",""),"")</f>
        <v/>
      </c>
      <c r="GA64" s="44" t="str">
        <f>IFERROR(IF(SEARCH("French",CB64)&gt;0,CHAR(34)&amp;"french"&amp;CHAR(34)&amp;",",""),"")</f>
        <v/>
      </c>
      <c r="GB64" s="44" t="str">
        <f>IFERROR(IF(SEARCH("Spanish",CB64)&gt;0,CHAR(34)&amp;"spanis"&amp;CHAR(34)&amp;",",""),"")</f>
        <v/>
      </c>
      <c r="GE64" s="44" t="str">
        <f>IFERROR(IF(SEARCH("Dutch",CB64)&gt;0,CHAR(34)&amp;"dutchs"&amp;CHAR(34)&amp;",",""),"")</f>
        <v/>
      </c>
      <c r="GF64" s="44" t="str">
        <f>IFERROR(IF(SEARCH("Historical",AU64)&gt;0,CHAR(34)&amp;"histor"&amp;CHAR(34)&amp;",",""),"")</f>
        <v/>
      </c>
      <c r="GG64" s="44" t="str">
        <f>IF(BU64="y",CHAR(34)&amp;"unjack"&amp;CHAR(34)&amp;",","")</f>
        <v/>
      </c>
      <c r="GH64" s="44" t="str">
        <f>IF(CD64=1,CHAR(34)&amp;"southc"&amp;CHAR(34)&amp;",","")</f>
        <v/>
      </c>
      <c r="GI64" s="44" t="str">
        <f>IF(CE64=1,CHAR(34)&amp;"hasmap"&amp;CHAR(34)&amp;",","")</f>
        <v/>
      </c>
      <c r="GJ64" s="44" t="str">
        <f>IF(CP64="y",CHAR(34)&amp;CP$1&amp;CHAR(34)&amp;",","")</f>
        <v/>
      </c>
      <c r="GK64" s="44" t="str">
        <f>IF(GJ64="",CHAR(34)&amp;"HasSta"&amp;CHAR(34)&amp;",","")</f>
        <v>"HasSta",</v>
      </c>
      <c r="GL64" s="44" t="str">
        <f>IF(CQ64="y",CHAR(34)&amp;CQ$1&amp;CHAR(34)&amp;",","")</f>
        <v/>
      </c>
      <c r="GM64" s="44" t="str">
        <f>IF(CR64="y",CHAR(34)&amp;CR$1&amp;CHAR(34)&amp;",","")</f>
        <v>"2Stars",</v>
      </c>
      <c r="GN64" s="44" t="str">
        <f>IF(CS64="y",CHAR(34)&amp;CS$1&amp;CHAR(34)&amp;",","")</f>
        <v/>
      </c>
      <c r="GP64" s="44" t="str">
        <f>CHAR(34)&amp;AU64&amp;CHAR(34)</f>
        <v>"Region"</v>
      </c>
      <c r="GS64" s="44" t="str">
        <f>SUBSTITUTE("["&amp;_xlfn.CONCAT(CW64:GN64)&amp;"]",",]","]")</f>
        <v>["5+Colo","words2","lets14","startT","NoBand","Horizo","Vertic","Circle","Animal","Plants","Texted","Center","Geogrh","Humans","Builds","staORA","staORA","myrWHI","HasSta","2Stars"]</v>
      </c>
      <c r="GT64" s="44" t="str">
        <f>IF(BL64&lt;&gt;"",CHAR(34)&amp;"cl_"&amp;BL64&amp;CHAR(34)&amp;",","")</f>
        <v>"cl_BLA",</v>
      </c>
      <c r="GU64" s="44" t="str">
        <f>IF(BM64&lt;&gt;"",CHAR(34)&amp;"cl_"&amp;BM64&amp;CHAR(34)&amp;",","")</f>
        <v>"cl_BLU",</v>
      </c>
      <c r="GV64" s="44" t="str">
        <f>IF(BN64&lt;&gt;"",CHAR(34)&amp;"cl_"&amp;BN64&amp;CHAR(34)&amp;",","")</f>
        <v>"cl_GRE",</v>
      </c>
      <c r="GW64" s="44" t="str">
        <f>IF(BO64&lt;&gt;"",CHAR(34)&amp;"cl_"&amp;BO64&amp;CHAR(34)&amp;",","")</f>
        <v>"cl_RED",</v>
      </c>
      <c r="GX64" s="44" t="str">
        <f>IF(BP64&lt;&gt;"",CHAR(34)&amp;"cl_"&amp;BP64&amp;CHAR(34)&amp;",","")</f>
        <v>"cl_YEL",</v>
      </c>
      <c r="GY64" s="44" t="str">
        <f>IF(BQ64&lt;&gt;"",CHAR(34)&amp;"cl_"&amp;BQ64&amp;CHAR(34)&amp;",","")</f>
        <v>"cl_ORA",</v>
      </c>
      <c r="GZ64" s="44" t="str">
        <f>IF(BR64&lt;&gt;"",CHAR(34)&amp;"cl_"&amp;BR64&amp;CHAR(34)&amp;",","")</f>
        <v>"cl_BRO",</v>
      </c>
      <c r="HA64" s="44" t="str">
        <f>IF(BS64&lt;&gt;"",CHAR(34)&amp;"cl_"&amp;BS64&amp;CHAR(34)&amp;",","")</f>
        <v/>
      </c>
      <c r="HB64" s="44" t="str">
        <f>IF(BT64&lt;&gt;"",CHAR(34)&amp;"cl_"&amp;BT64&amp;CHAR(34)&amp;",","")</f>
        <v>"cl_WHI",</v>
      </c>
      <c r="HC64" s="44" t="str">
        <f>SUBSTITUTE("["&amp;_xlfn.CONCAT(GT64:HB64)&amp;"]",",]","]")</f>
        <v>["cl_BLA","cl_BLU","cl_GRE","cl_RED","cl_YEL","cl_ORA","cl_BRO","cl_WHI"]</v>
      </c>
      <c r="HE64" s="64"/>
      <c r="HF64" s="65" t="str">
        <f>"{couname:"&amp;CT64&amp;(IF(HK64&lt;&gt;"",",subtype:"&amp;CHAR(34)&amp;HK64&amp;CHAR(34),""))&amp;",year:"&amp;HJ64&amp;",region:"&amp;CU64&amp;",Colors:"&amp;HC64&amp;",Items:"&amp;GS64&amp;",Flag:"&amp;CV64&amp;",HDFlag:"&amp;CHAR(34)&amp;E64&amp;CHAR(34)&amp;",type:"&amp;GP64&amp;", describe: "&amp;HH64&amp;", isnew:"&amp;CHAR(34)&amp;F64&amp;CHAR(34)&amp;", links: "&amp;HL64&amp;"},"</f>
        <v>{couname:"[CHL] Tarapacá Region",year:"???",region:"rgn_South America",Colors:["cl_BLA","cl_BLU","cl_GRE","cl_RED","cl_YEL","cl_ORA","cl_BRO","cl_WHI"],Items:["5+Colo","words2","lets14","startT","NoBand","Horizo","Vertic","Circle","Animal","Plants","Texted","Center","Geogrh","Humans","Builds","staORA","staORA","myrWHI","HasSta","2Stars"],Flag:"https://www.crwflags.com/fotw/images/c/cl-01.gif",HDFlag:"https://www.crwflags.com/fotw/images/c/cl-01.gif",type:"Region", describe: "\nThe flag of Tarapacá region is the coat of arms on a white field.", isnew:".", links: "https://www.crwflags.com/fotw/flags/cl-01.html "},</v>
      </c>
      <c r="HG64" s="66" t="str">
        <f>"{couname:"&amp;CT64&amp;(IF(HK64&lt;&gt;"",",subtype:"&amp;CHAR(34)&amp;HK64&amp;CHAR(34),""))&amp;",year:"&amp;HJ64&amp;",region:"&amp;CU64&amp;",Colors:"&amp;HC64&amp;",Items:"&amp;GS64&amp;",Flag:"&amp;CV64&amp;",HDFlag:"&amp;CHAR(34)&amp;E64&amp;CHAR(34)&amp;",type:"&amp;GP64&amp;", describe: "&amp;HI64&amp;", links: "&amp;HL64&amp;"},"</f>
        <v>{couname:"[CHL] Tarapacá Region",year:"???",region:"rgn_South America",Colors:["cl_BLA","cl_BLU","cl_GRE","cl_RED","cl_YEL","cl_ORA","cl_BRO","cl_WHI"],Items:["5+Colo","words2","lets14","startT","NoBand","Horizo","Vertic","Circle","Animal","Plants","Texted","Center","Geogrh","Humans","Builds","staORA","staORA","myrWHI","HasSta","2Stars"],Flag:"https://www.crwflags.com/fotw/images/c/cl-01.gif",HDFlag:"https://www.crwflags.com/fotw/images/c/cl-01.gif",type:"Region", describe: "\nThe flag of Tarapacá region is the coat of arms on a white field.", links: "https://www.crwflags.com/fotw/flags/cl-01.html "},</v>
      </c>
      <c r="HH64" s="44" t="str">
        <f>IF(P64&lt;&gt;"",CHAR(34)&amp;"\n"&amp;P64&amp;CHAR(34),CHAR(34)&amp;CHAR(34))</f>
        <v>"\nThe flag of Tarapacá region is the coat of arms on a white field."</v>
      </c>
      <c r="HI64" s="44" t="str">
        <f>IF(J64=0,CHAR(34)&amp;CHAR(34),HH64)</f>
        <v>"\nThe flag of Tarapacá region is the coat of arms on a white field."</v>
      </c>
      <c r="HJ64" s="44" t="str">
        <f>CHAR(34)&amp;O64&amp;CHAR(34)</f>
        <v>"???"</v>
      </c>
      <c r="HL64" s="44" t="str">
        <f>CHAR(34)&amp;I64&amp;CHAR(34)</f>
        <v>"https://www.crwflags.com/fotw/flags/cl-01.html "</v>
      </c>
      <c r="HM64" s="65" t="str">
        <f>"{"&amp;CHAR(34)&amp;"couname"&amp;CHAR(34)&amp;":"&amp;CT64&amp;(IF(H64&lt;&gt;"",","&amp;CHAR(34)&amp;"subtype"&amp;CHAR(34)&amp;":"&amp;CHAR(34)&amp;H64&amp;CHAR(34),""))&amp;","&amp;CHAR(34)&amp;"year"&amp;CHAR(34)&amp;":"&amp;HJ64&amp;","&amp;CHAR(34)&amp;"region"&amp;CHAR(34)&amp;":"&amp;CU64&amp;","&amp;CHAR(34)&amp;"Colors"&amp;CHAR(34)&amp;":"&amp;HC64&amp;","&amp;CHAR(34)&amp;"Items"&amp;CHAR(34)&amp;":"&amp;GS64&amp;","&amp;CHAR(34)&amp;"Flag"&amp;CHAR(34)&amp;":"&amp;CV64&amp;","&amp;CHAR(34)&amp;"HDFlag"&amp;CHAR(34)&amp;":"&amp;CHAR(34)&amp;E64&amp;CHAR(34)&amp;","&amp;CHAR(34)&amp;"type"&amp;CHAR(34)&amp;":"&amp;GP64&amp;", "&amp;CHAR(34)&amp;"describe"&amp;CHAR(34)&amp;": "&amp;HH64&amp;", "&amp;CHAR(34)&amp;"isnew"&amp;CHAR(34)&amp;": "&amp;CHAR(34)&amp;F64&amp;CHAR(34)&amp;", "&amp;CHAR(34)&amp;"links"&amp;CHAR(34)&amp;": "&amp;HL64&amp;"},"</f>
        <v>{"couname":"[CHL] Tarapacá Region","year":"???","region":"rgn_South America","Colors":["cl_BLA","cl_BLU","cl_GRE","cl_RED","cl_YEL","cl_ORA","cl_BRO","cl_WHI"],"Items":["5+Colo","words2","lets14","startT","NoBand","Horizo","Vertic","Circle","Animal","Plants","Texted","Center","Geogrh","Humans","Builds","staORA","staORA","myrWHI","HasSta","2Stars"],"Flag":"https://www.crwflags.com/fotw/images/c/cl-01.gif","HDFlag":"https://www.crwflags.com/fotw/images/c/cl-01.gif","type":"Region", "describe": "\nThe flag of Tarapacá region is the coat of arms on a white field.", "isnew": ".", "links": "https://www.crwflags.com/fotw/flags/cl-01.html "},</v>
      </c>
      <c r="HN64" s="67" t="str">
        <f>"{"&amp;CHAR(34)&amp;"couname"&amp;CHAR(34)&amp;":"&amp;CT64&amp;(IF(H64&lt;&gt;"",","&amp;CHAR(34)&amp;"subtype"&amp;CHAR(34)&amp;":"&amp;CHAR(34)&amp;H64&amp;CHAR(34),""))&amp;","&amp;CHAR(34)&amp;"year"&amp;CHAR(34)&amp;":"&amp;HJ64&amp;","&amp;CHAR(34)&amp;"region"&amp;CHAR(34)&amp;":"&amp;CU64&amp;","&amp;CHAR(34)&amp;"Colors"&amp;CHAR(34)&amp;":"&amp;HC64&amp;","&amp;CHAR(34)&amp;"Items"&amp;CHAR(34)&amp;":"&amp;GS64&amp;","&amp;CHAR(34)&amp;"Flag"&amp;CHAR(34)&amp;":"&amp;CV64&amp;","&amp;CHAR(34)&amp;"HDFlag"&amp;CHAR(34)&amp;":"&amp;CHAR(34)&amp;E64&amp;CHAR(34)&amp;","&amp;CHAR(34)&amp;"type"&amp;CHAR(34)&amp;":"&amp;GP64&amp;", "&amp;CHAR(34)&amp;"describe"&amp;CHAR(34)&amp;": "&amp;HI64&amp;", "&amp;CHAR(34)&amp;"isnew"&amp;CHAR(34)&amp;": "&amp;CHAR(34)&amp;F64&amp;CHAR(34)&amp;", "&amp;CHAR(34)&amp;"links"&amp;CHAR(34)&amp;": "&amp;HL64&amp;"},"</f>
        <v>{"couname":"[CHL] Tarapacá Region","year":"???","region":"rgn_South America","Colors":["cl_BLA","cl_BLU","cl_GRE","cl_RED","cl_YEL","cl_ORA","cl_BRO","cl_WHI"],"Items":["5+Colo","words2","lets14","startT","NoBand","Horizo","Vertic","Circle","Animal","Plants","Texted","Center","Geogrh","Humans","Builds","staORA","staORA","myrWHI","HasSta","2Stars"],"Flag":"https://www.crwflags.com/fotw/images/c/cl-01.gif","HDFlag":"https://www.crwflags.com/fotw/images/c/cl-01.gif","type":"Region", "describe": "\nThe flag of Tarapacá region is the coat of arms on a white field.", "isnew": ".", "links": "https://www.crwflags.com/fotw/flags/cl-01.html "},</v>
      </c>
      <c r="HO64" s="71">
        <v>45618</v>
      </c>
      <c r="HP64" s="44" t="str" cm="1">
        <f t="array" ref="HP64">IF(_xlfn.TEXTJOIN(", ", TRUE, IF(ISNUMBER(SEARCH("BLA", BL64:BT64)), COLUMN(BL64:BT64) - COLUMN(BL64) + 1, ""))&lt;&gt;"","BLA","")</f>
        <v>BLA</v>
      </c>
      <c r="HQ64" s="44" t="str" cm="1">
        <f t="array" ref="HQ64">IF(_xlfn.TEXTJOIN(", ", TRUE, IF(ISNUMBER(SEARCH("BLU", BL64:BT64)), COLUMN(BL64:BT64) - COLUMN(BL64) + 1, ""))&lt;&gt;"","BLU","")</f>
        <v>BLU</v>
      </c>
      <c r="HR64" s="44" t="str" cm="1">
        <f t="array" ref="HR64">IF(_xlfn.TEXTJOIN(", ", TRUE, IF(ISNUMBER(SEARCH("GRE", BL64:BT64)), COLUMN(BL64:BT64) - COLUMN(BL64) + 1, ""))&lt;&gt;"","GRE","")</f>
        <v>GRE</v>
      </c>
      <c r="HS64" s="44" t="str" cm="1">
        <f t="array" ref="HS64">IF(_xlfn.TEXTJOIN(", ", TRUE, IF(ISNUMBER(SEARCH("RED", BL64:BT64)), COLUMN(BL64:BT64) - COLUMN(BL64) + 1, ""))&lt;&gt;"","RED","")</f>
        <v>RED</v>
      </c>
      <c r="HT64" s="44" t="str" cm="1">
        <f t="array" ref="HT64">IF(_xlfn.TEXTJOIN(", ", TRUE, IF(ISNUMBER(SEARCH("YEL", BL64:BT64)), COLUMN(BL64:BT64) - COLUMN(BL64) + 1, ""))&lt;&gt;"","YEL","")</f>
        <v>YEL</v>
      </c>
      <c r="HU64" s="44" t="str" cm="1">
        <f t="array" ref="HU64">IF(_xlfn.TEXTJOIN(", ", TRUE, IF(ISNUMBER(SEARCH("ORA", BL64:BT64)), COLUMN(BL64:BT64) - COLUMN(BL64) + 1, ""))&lt;&gt;"","ORA","")</f>
        <v>ORA</v>
      </c>
      <c r="HV64" s="44" t="str" cm="1">
        <f t="array" ref="HV64">IF(_xlfn.TEXTJOIN(", ", TRUE, IF(ISNUMBER(SEARCH("BRO", BL64:BT64)), COLUMN(BL64:BT64) - COLUMN(BL64) + 1, ""))&lt;&gt;"","BRO","")</f>
        <v>BRO</v>
      </c>
      <c r="HW64" s="44" t="str" cm="1">
        <f t="array" ref="HW64">IF(_xlfn.TEXTJOIN(", ", TRUE, IF(ISNUMBER(SEARCH("PUR", BL64:BT64)), COLUMN(BL64:BT64) - COLUMN(BL64) + 1, ""))&lt;&gt;"","PUR","")</f>
        <v/>
      </c>
      <c r="HX64" s="44" t="str" cm="1">
        <f t="array" ref="HX64">IF(_xlfn.TEXTJOIN(", ", TRUE, IF(ISNUMBER(SEARCH("WHI", BL64:BT64)), COLUMN(BL64:BT64) - COLUMN(BL64) + 1, ""))&lt;&gt;"","WHI","")</f>
        <v>WHI</v>
      </c>
      <c r="HY64" s="72"/>
      <c r="HZ64" s="72"/>
      <c r="IA64" s="5"/>
      <c r="IB64" s="5"/>
      <c r="IC64" s="68"/>
      <c r="ID64" s="68"/>
      <c r="IE64" s="68"/>
      <c r="IF64" s="68"/>
      <c r="IG64" s="68"/>
      <c r="IH64" s="68"/>
      <c r="II64" s="68"/>
      <c r="IJ64" s="68"/>
      <c r="IK64" s="68"/>
      <c r="IM64" s="42">
        <f>COUNTIF(IC64:IK64,"&gt;0")-CG64</f>
        <v>-8</v>
      </c>
      <c r="IN64" s="69" t="str">
        <f>"http://mkweb.bcgsc.ca/color-summarizer/?url="&amp;D64&amp;"&amp;precision=low&amp;num_clusters="&amp;CG64&amp;"&amp;text=1"</f>
        <v>http://mkweb.bcgsc.ca/color-summarizer/?url=https://www.crwflags.com/fotw/images/c/cl-01.gif&amp;precision=low&amp;num_clusters=8&amp;text=1</v>
      </c>
      <c r="IO64" s="44" t="str">
        <f>IF(HP64&lt;&gt;"",CHAR(34)&amp;"black"&amp;CHAR(34),"")</f>
        <v>"black"</v>
      </c>
      <c r="IP64" s="44" t="str">
        <f>IF(HQ64&lt;&gt;"",CHAR(34)&amp;"blue"&amp;CHAR(34),"")</f>
        <v>"blue"</v>
      </c>
      <c r="IQ64" s="44" t="str">
        <f>IF(HR64&lt;&gt;"",CHAR(34)&amp;"green"&amp;CHAR(34),"")</f>
        <v>"green"</v>
      </c>
      <c r="IR64" s="44" t="str">
        <f>IF(HS64&lt;&gt;"",CHAR(34)&amp;"red"&amp;CHAR(34),"")</f>
        <v>"red"</v>
      </c>
      <c r="IS64" s="44" t="str">
        <f>IF(HT64&lt;&gt;"",CHAR(34)&amp;"yellow"&amp;CHAR(34),"")</f>
        <v>"yellow"</v>
      </c>
      <c r="IT64" s="44" t="str">
        <f>IF(HU64&lt;&gt;"",CHAR(34)&amp;"orange"&amp;CHAR(34),"")</f>
        <v>"orange"</v>
      </c>
      <c r="IU64" s="44" t="str">
        <f>IF(HV64&lt;&gt;"",CHAR(34)&amp;"brown"&amp;CHAR(34),"")</f>
        <v>"brown"</v>
      </c>
      <c r="IV64" s="44" t="str">
        <f>IF(HW64&lt;&gt;"",CHAR(34)&amp;"purple"&amp;CHAR(34),"")</f>
        <v/>
      </c>
      <c r="IW64" s="44" t="str">
        <f>IF(HX64&lt;&gt;"",CHAR(34)&amp;"white"&amp;CHAR(34),"")</f>
        <v>"white"</v>
      </c>
      <c r="IX64" s="44" t="str">
        <f>"{"&amp;CHAR(34)&amp;"url"&amp;CHAR(34)&amp;":"&amp;CHAR(34)&amp;IN64&amp;CHAR(34)&amp;","&amp;CHAR(34)&amp;"name"&amp;CHAR(34)&amp;":"&amp;CHAR(34)&amp;A64&amp;CHAR(34)&amp;"},"</f>
        <v>{"url":"http://mkweb.bcgsc.ca/color-summarizer/?url=https://www.crwflags.com/fotw/images/c/cl-01.gif&amp;precision=low&amp;num_clusters=8&amp;text=1","name":"[CHL] Tarapacá Region"},</v>
      </c>
      <c r="IY64" s="44">
        <v>966</v>
      </c>
    </row>
    <row r="65" spans="1:259" s="44" customFormat="1" ht="38.4" customHeight="1" thickBot="1" x14ac:dyDescent="0.35">
      <c r="A65" s="38" t="s">
        <v>585</v>
      </c>
      <c r="B65" s="83"/>
      <c r="C65" s="39">
        <v>3</v>
      </c>
      <c r="D65" s="70" t="s">
        <v>586</v>
      </c>
      <c r="E65" s="40" t="s">
        <v>586</v>
      </c>
      <c r="F65" s="41" t="s">
        <v>163</v>
      </c>
      <c r="G65" s="42">
        <f>COUNTIF($A$1:$A$8405,A65)</f>
        <v>1</v>
      </c>
      <c r="H65" s="43"/>
      <c r="I65" s="59" t="s">
        <v>587</v>
      </c>
      <c r="J65" s="44" t="str">
        <f>""</f>
        <v/>
      </c>
      <c r="K65" s="45"/>
      <c r="L65" s="46"/>
      <c r="M65" s="46"/>
      <c r="N65" s="47"/>
      <c r="O65" s="74" t="s">
        <v>233</v>
      </c>
      <c r="P65" s="48" t="s">
        <v>588</v>
      </c>
      <c r="Q65" s="73">
        <v>2</v>
      </c>
      <c r="R65" s="49" t="s">
        <v>177</v>
      </c>
      <c r="S65" s="50">
        <v>0</v>
      </c>
      <c r="T65" s="51" t="s">
        <v>165</v>
      </c>
      <c r="U65" s="52" t="s">
        <v>164</v>
      </c>
      <c r="V65" s="52" t="s">
        <v>165</v>
      </c>
      <c r="W65" s="52" t="s">
        <v>165</v>
      </c>
      <c r="X65" s="52" t="s">
        <v>164</v>
      </c>
      <c r="Y65" s="52" t="s">
        <v>164</v>
      </c>
      <c r="Z65" s="52" t="s">
        <v>165</v>
      </c>
      <c r="AA65" s="52" t="s">
        <v>164</v>
      </c>
      <c r="AB65" s="52" t="s">
        <v>165</v>
      </c>
      <c r="AC65" s="52" t="s">
        <v>164</v>
      </c>
      <c r="AD65" s="52" t="s">
        <v>164</v>
      </c>
      <c r="AE65" s="52" t="s">
        <v>164</v>
      </c>
      <c r="AF65" s="53" t="s">
        <v>164</v>
      </c>
      <c r="AG65" s="53" t="s">
        <v>164</v>
      </c>
      <c r="AH65" s="53" t="s">
        <v>165</v>
      </c>
      <c r="AI65" s="53" t="s">
        <v>164</v>
      </c>
      <c r="AJ65" s="53" t="s">
        <v>164</v>
      </c>
      <c r="AK65" s="53" t="s">
        <v>164</v>
      </c>
      <c r="AL65" s="53" t="s">
        <v>164</v>
      </c>
      <c r="AM65" s="53" t="s">
        <v>165</v>
      </c>
      <c r="AN65" s="53" t="s">
        <v>164</v>
      </c>
      <c r="AO65" s="53" t="s">
        <v>165</v>
      </c>
      <c r="AP65" s="53" t="s">
        <v>165</v>
      </c>
      <c r="AQ65" s="53" t="s">
        <v>165</v>
      </c>
      <c r="AR65" s="53" t="s">
        <v>164</v>
      </c>
      <c r="AS65" s="53" t="s">
        <v>164</v>
      </c>
      <c r="AT65" s="54">
        <v>7</v>
      </c>
      <c r="AU65" s="53" t="s">
        <v>309</v>
      </c>
      <c r="AV65" s="53" t="str">
        <f>IF(LEFT(A65,1)="[",LEFT(A65,5)&amp;AU65&amp;A65,"")</f>
        <v>[CHL]Region[CHL] Valparaíso Region</v>
      </c>
      <c r="AW65" s="53" t="str">
        <f>C65&amp;A65</f>
        <v>3[CHL] Valparaíso Region</v>
      </c>
      <c r="AX65" s="55"/>
      <c r="AY65" s="55"/>
      <c r="AZ65" s="56" t="s">
        <v>152</v>
      </c>
      <c r="BA65" s="56" t="s">
        <v>234</v>
      </c>
      <c r="BB65" s="56"/>
      <c r="BC65" s="57"/>
      <c r="BD65" s="58" t="s">
        <v>152</v>
      </c>
      <c r="BE65" s="59"/>
      <c r="BF65" s="58" t="s">
        <v>234</v>
      </c>
      <c r="BG65" s="58" t="s">
        <v>234</v>
      </c>
      <c r="BH65" s="58" t="s">
        <v>234</v>
      </c>
      <c r="BI65" s="58"/>
      <c r="BJ65" s="58"/>
      <c r="BK65" s="59"/>
      <c r="BL65" s="58" t="s">
        <v>151</v>
      </c>
      <c r="BM65" s="58" t="s">
        <v>152</v>
      </c>
      <c r="BN65" s="58" t="s">
        <v>153</v>
      </c>
      <c r="BO65" s="58" t="s">
        <v>154</v>
      </c>
      <c r="BP65" s="58" t="s">
        <v>155</v>
      </c>
      <c r="BQ65" s="58" t="s">
        <v>234</v>
      </c>
      <c r="BR65" s="58" t="s">
        <v>157</v>
      </c>
      <c r="BS65" s="58" t="s">
        <v>234</v>
      </c>
      <c r="BT65" s="58" t="s">
        <v>159</v>
      </c>
      <c r="BU65" s="60"/>
      <c r="BV65" s="61"/>
      <c r="BW65" s="61">
        <v>0</v>
      </c>
      <c r="BX65" s="59"/>
      <c r="BY65" s="44" t="s">
        <v>164</v>
      </c>
      <c r="CB65" s="5"/>
      <c r="CC65" s="5"/>
      <c r="CD65" s="62">
        <v>0</v>
      </c>
      <c r="CE65" s="62">
        <v>0</v>
      </c>
      <c r="CF65" s="62" t="e">
        <f>COUNTIF([1]Sheet7!$B$2:'[1]Sheet7'!$B$100,Main!#REF!)</f>
        <v>#REF!</v>
      </c>
      <c r="CG65" s="75" cm="1">
        <f t="array" ref="CG65">SUMPRODUCT(--(LEN(TRIM(BL65:BT65))&gt;0))</f>
        <v>7</v>
      </c>
      <c r="CH65" s="53" t="str">
        <f>IF(CG65=2,"y","n")</f>
        <v>n</v>
      </c>
      <c r="CI65" s="53" t="str">
        <f>IF(CG65=3,"y","n")</f>
        <v>n</v>
      </c>
      <c r="CJ65" s="53" t="str">
        <f>IF(CG65=4,"y","n")</f>
        <v>n</v>
      </c>
      <c r="CK65" s="53" t="str">
        <f>IF(CG65&gt;4,"y","n")</f>
        <v>y</v>
      </c>
      <c r="CL65" s="53" t="str">
        <f>IF(S65=0,"y","n")</f>
        <v>y</v>
      </c>
      <c r="CM65" s="53" t="str">
        <f>IF(S65=2,"y","n")</f>
        <v>n</v>
      </c>
      <c r="CN65" s="53" t="str">
        <f>IF(S65=3,"y","n")</f>
        <v>n</v>
      </c>
      <c r="CO65" s="53" t="str">
        <f>IF(S65&gt;=4,"y","n")</f>
        <v>n</v>
      </c>
      <c r="CP65" s="53" t="str">
        <f>IF(AT65=0,"y","n")</f>
        <v>n</v>
      </c>
      <c r="CQ65" s="53" t="str">
        <f>IF(AT65=1,"y","n")</f>
        <v>n</v>
      </c>
      <c r="CR65" s="53" t="str">
        <f>IF(AT65=2,"y","n")</f>
        <v>n</v>
      </c>
      <c r="CS65" s="53" t="str">
        <f>IF(AT65&gt;=3,"y","n")</f>
        <v>y</v>
      </c>
      <c r="CT65" s="38" t="str">
        <f>CHAR(34)&amp;A65&amp;CHAR(34)</f>
        <v>"[CHL] Valparaíso Region"</v>
      </c>
      <c r="CU65" s="63" t="str">
        <f>CHAR(34)&amp;"rgn_"&amp;R65&amp;CHAR(34)</f>
        <v>"rgn_South America"</v>
      </c>
      <c r="CV65" s="44" t="str">
        <f>CHAR(34)&amp;D65&amp;CHAR(34)</f>
        <v>"https://www.crwflags.com/fotw/images/c/cl-05.gif"</v>
      </c>
      <c r="CW65" s="44" t="str">
        <f>IF(CH65="y",CHAR(34)&amp;CH$1&amp;CHAR(34)&amp;",","")</f>
        <v/>
      </c>
      <c r="CX65" s="44" t="str">
        <f>IF(CI65="y",CHAR(34)&amp;CI$1&amp;CHAR(34)&amp;",","")</f>
        <v/>
      </c>
      <c r="CY65" s="44" t="str">
        <f>IF(CJ65="y",CHAR(34)&amp;CJ$1&amp;CHAR(34)&amp;",","")</f>
        <v/>
      </c>
      <c r="CZ65" s="44" t="str">
        <f>IF(CK65="y",CHAR(34)&amp;CK$1&amp;CHAR(34)&amp;",","")</f>
        <v>"5+Colo",</v>
      </c>
      <c r="DA65" s="44" t="str">
        <f>IF(Q65&gt;1,CHAR(34)&amp;"words2"&amp;CHAR(34)&amp;",","")</f>
        <v>"words2",</v>
      </c>
      <c r="DB65" s="44" t="str">
        <f>IF(Q65&gt;2,CHAR(34)&amp;"words3"&amp;CHAR(34)&amp;",","")</f>
        <v/>
      </c>
      <c r="DD65" s="44" t="str">
        <f>IF(LEN(CHAR(34)&amp;"lets"&amp;LEN(SUBSTITUTE(SUBSTITUTE(IFERROR(TRIM(SUBSTITUTE(A65,MID(A65,FIND("[",A65),FIND("]",A65)-FIND("[",A65)+1),"")),A65)," ",""),"-",""))&amp;CHAR(34)&amp;",")=9,CHAR(34)&amp;"lets"&amp;LEN(SUBSTITUTE(SUBSTITUTE(IFERROR(TRIM(SUBSTITUTE(A65,MID(A65,FIND("[",A65),FIND("]",A65)-FIND("[",A65)+1),"")),A65)," ",""),"-",""))&amp;CHAR(34)&amp;",",CHAR(34)&amp;"lets0"&amp;LEN(SUBSTITUTE(SUBSTITUTE(IFERROR(TRIM(SUBSTITUTE(A65,MID(A65,FIND("[",A65),FIND("]",A65)-FIND("[",A65)+1),"")),A65)," ",""),"-",""))&amp;CHAR(34)&amp;",")</f>
        <v>"lets16",</v>
      </c>
      <c r="DE65" s="44" t="str">
        <f>CHAR(34)&amp;"start"&amp;IFERROR(LEFT(SUBSTITUTE(A65,"["&amp;MID(A65,FIND("[",A65)+1,FIND("]",A65)-FIND("[",A65)-1)&amp;"] ",""),1),LEFT(A65,1))&amp;CHAR(34)&amp;","</f>
        <v>"startV",</v>
      </c>
      <c r="DF65" s="44" t="str">
        <f>IFERROR(IF(SEARCH("tan",A65)&gt;0,CHAR(34)&amp;"withtn"&amp;CHAR(34)&amp;",",""),"")</f>
        <v/>
      </c>
      <c r="DG65" s="44" t="str">
        <f>IFERROR(IF(SEARCH("q",A65)&gt;0,CHAR(34)&amp;"with_q"&amp;CHAR(34)&amp;",",""),"")</f>
        <v/>
      </c>
      <c r="DH65" s="44" t="str">
        <f>IFERROR(IF(SEARCH("v",A65)&gt;0,CHAR(34)&amp;"with_v"&amp;CHAR(34)&amp;",",""),"")</f>
        <v>"with_v",</v>
      </c>
      <c r="DI65" s="44" t="str">
        <f>IFERROR(IF(SEARCH("w",A65)&gt;0,CHAR(34)&amp;"with_w"&amp;CHAR(34)&amp;",",""),"")</f>
        <v/>
      </c>
      <c r="DJ65" s="44" t="str">
        <f>IFERROR(IF(SEARCH("y",A65)&gt;0,CHAR(34)&amp;"with_y"&amp;CHAR(34)&amp;",",""),"")</f>
        <v/>
      </c>
      <c r="DK65" s="44" t="str">
        <f>IFERROR(IF(SEARCH("z",A65)&gt;0,CHAR(34)&amp;"with_z"&amp;CHAR(34)&amp;",",""),"")</f>
        <v/>
      </c>
      <c r="DL65" s="44" t="str">
        <f>IF(CG65=2, CHAR(34) &amp; _xlfn.TEXTJOIN("", TRUE, _xlfn._xlws.SORT(HP65:HX65)) &amp; CHAR(34) &amp; ",", "")</f>
        <v/>
      </c>
      <c r="DM65" s="44" t="str" cm="1">
        <f t="array" ref="DM65">IF(CG65=3,CHAR(34) &amp; _xlfn.TEXTJOIN("", TRUE, RIGHT(HP65:HX65, 2)) &amp; CHAR(34) &amp; ",", "")</f>
        <v/>
      </c>
      <c r="DN65" s="44" t="str">
        <f>IF(AND(ISNUMBER(SEARCH("18", O65)), ISERROR(SEARCH("1918", O65)), ISERROR(SEARCH("2018", O65))), CHAR(34) &amp; "year18" &amp; CHAR(34) &amp; ",", "")</f>
        <v/>
      </c>
      <c r="DO65" s="44" t="str">
        <f>IF(AND(ISNUMBER(SEARCH("19", O65)), ISERROR(SEARCH("1819", O65)),  ISERROR(SEARCH("1219", O65)),ISERROR(SEARCH("1119", O65)),ISERROR(SEARCH("1190", O65)),ISERROR(SEARCH("2019", O65))), CHAR(34) &amp; "year19" &amp; CHAR(34) &amp; ",", "")</f>
        <v/>
      </c>
      <c r="DP65" s="5" t="str">
        <f>IF(AND(ISNUMBER(SEARCH("20", O65)), ISERROR(SEARCH("1920", O65))), CHAR(34)&amp;"year00"&amp;CHAR(34)&amp;",", "")</f>
        <v/>
      </c>
      <c r="DQ65" s="5" t="str">
        <f>IF(CC65="y",CHAR(34)&amp;"soviet"&amp;CHAR(34)&amp;",","")</f>
        <v/>
      </c>
      <c r="DR65" s="5" t="str">
        <f>IF(BY65="y",CHAR(34)&amp;"dgband"&amp;CHAR(34)&amp;",","")</f>
        <v/>
      </c>
      <c r="DS65" s="5" t="str">
        <f>IF(W65="y",IF(AND(V65="n",BY65&lt;&gt;"y"),CHAR(34)&amp;"allver"&amp;CHAR(34)&amp;",",""),"")</f>
        <v/>
      </c>
      <c r="DT65" s="5" t="str">
        <f>IF(V65="y",IF(AND(W65="n",BY65&lt;&gt;"y"),CHAR(34)&amp;"allhor"&amp;CHAR(34)&amp;",",""),"")</f>
        <v/>
      </c>
      <c r="DU65" s="5" t="str">
        <f>IF(BY65="y",IF(AND(W65="n",V65="n"),CHAR(34)&amp;"alldia"&amp;CHAR(34)&amp;",",""),"")</f>
        <v/>
      </c>
      <c r="DW65" s="44" t="str">
        <f>IF(CL65="y",CHAR(34)&amp;CL$1&amp;CHAR(34)&amp;",","")</f>
        <v>"NoBand",</v>
      </c>
      <c r="DX65" s="44" t="str">
        <f>IF(CM65="y",CHAR(34)&amp;CM$1&amp;CHAR(34)&amp;",","")</f>
        <v/>
      </c>
      <c r="DY65" s="44" t="str">
        <f>IF(CN65="y",CHAR(34)&amp;CN$1&amp;CHAR(34)&amp;",","")</f>
        <v/>
      </c>
      <c r="DZ65" s="44" t="str">
        <f>IF(CO65="y",CHAR(34)&amp;CO$1&amp;CHAR(34)&amp;",","")</f>
        <v/>
      </c>
      <c r="EA65" s="44" t="str">
        <f>IF(T65="y",CHAR(34)&amp;T$1&amp;CHAR(34)&amp;",","")</f>
        <v>"Diagon",</v>
      </c>
      <c r="EB65" s="44" t="str">
        <f>IF(U65="y",CHAR(34)&amp;U$1&amp;CHAR(34)&amp;",","")</f>
        <v/>
      </c>
      <c r="EC65" s="44" t="str">
        <f>IF(V65="y",CHAR(34)&amp;V$1&amp;CHAR(34)&amp;",","")</f>
        <v>"Horizo",</v>
      </c>
      <c r="ED65" s="44" t="str">
        <f>IF(W65="y",CHAR(34)&amp;W$1&amp;CHAR(34)&amp;",","")</f>
        <v>"Vertic",</v>
      </c>
      <c r="EE65" s="44" t="str">
        <f>IF(X65="y",CHAR(34)&amp;X$1&amp;CHAR(34)&amp;",","")</f>
        <v/>
      </c>
      <c r="EF65" s="44" t="str">
        <f>IF(AND(Y65&lt;&gt;"n",Y65&lt;&gt;""),CHAR(34)&amp;Y$1&amp;CHAR(34)&amp;",","")</f>
        <v/>
      </c>
      <c r="EG65" s="44" t="str">
        <f>IF(Z65="y",CHAR(34)&amp;Z$1&amp;CHAR(34)&amp;",","")</f>
        <v>"Bird",</v>
      </c>
      <c r="EH65" s="44" t="str">
        <f>IF(AA65="y",CHAR(34)&amp;AA$1&amp;CHAR(34)&amp;",","")</f>
        <v/>
      </c>
      <c r="EI65" s="44" t="str">
        <f>IF(AB65="y",CHAR(34)&amp;AB$1&amp;CHAR(34)&amp;",","")</f>
        <v>"Texted",</v>
      </c>
      <c r="EJ65" s="44" t="str">
        <f>IF(AC65="y",CHAR(34)&amp;AC$1&amp;CHAR(34)&amp;",","")</f>
        <v/>
      </c>
      <c r="EK65" s="44" t="str">
        <f>IF(AD65="y",CHAR(34)&amp;AD$1&amp;CHAR(34)&amp;",","")</f>
        <v/>
      </c>
      <c r="EL65" s="44" t="str">
        <f>IF(AE65="y",CHAR(34)&amp;AE$1&amp;CHAR(34)&amp;",","")</f>
        <v/>
      </c>
      <c r="EM65" s="44" t="str">
        <f>IF(AF65="y",CHAR(34)&amp;AF$1&amp;CHAR(34)&amp;",","")</f>
        <v/>
      </c>
      <c r="EN65" s="44" t="str">
        <f>IF(AG65="y",CHAR(34)&amp;AG$1&amp;CHAR(34)&amp;",","")</f>
        <v/>
      </c>
      <c r="EO65" s="44" t="str">
        <f>IF(AH65="y",CHAR(34)&amp;AH$1&amp;CHAR(34)&amp;",","")</f>
        <v>"Center",</v>
      </c>
      <c r="EP65" s="44" t="str">
        <f>IF(AI65="y",CHAR(34)&amp;AI$1&amp;CHAR(34)&amp;",","")</f>
        <v/>
      </c>
      <c r="EQ65" s="44" t="str">
        <f>IF(AJ65="y",CHAR(34)&amp;AJ$1&amp;CHAR(34)&amp;",","")</f>
        <v/>
      </c>
      <c r="ER65" s="44" t="str">
        <f>IF(AK65="y",CHAR(34)&amp;AK$1&amp;CHAR(34)&amp;",","")</f>
        <v/>
      </c>
      <c r="ES65" s="44" t="str">
        <f>IF(AL65="y",CHAR(34)&amp;AL$1&amp;CHAR(34)&amp;",","")</f>
        <v/>
      </c>
      <c r="ET65" s="44" t="str">
        <f>IF(AM65="y",CHAR(34)&amp;AM$1&amp;CHAR(34)&amp;",","")</f>
        <v>"Geogrh",</v>
      </c>
      <c r="EU65" s="44" t="str">
        <f>IF(AN65="y",CHAR(34)&amp;AN$1&amp;CHAR(34)&amp;",","")</f>
        <v/>
      </c>
      <c r="EV65" s="44" t="str">
        <f>IF(AO65="y",CHAR(34)&amp;AO$1&amp;CHAR(34)&amp;",","")</f>
        <v>"Builds",</v>
      </c>
      <c r="EW65" s="44" t="str">
        <f>IF(AP65="y",CHAR(34)&amp;AP$1&amp;CHAR(34)&amp;",","")</f>
        <v>"Ships!",</v>
      </c>
      <c r="EX65" s="44" t="str">
        <f>IF(AQ65="y",CHAR(34)&amp;AQ$1&amp;CHAR(34)&amp;",","")</f>
        <v>"Crowns",</v>
      </c>
      <c r="EY65" s="44" t="str">
        <f>IF(AR65="y",CHAR(34)&amp;AR$1&amp;CHAR(34)&amp;",","")</f>
        <v/>
      </c>
      <c r="EZ65" s="44" t="str">
        <f>IF(AS65="y",CHAR(34)&amp;AS$1&amp;CHAR(34)&amp;",","")</f>
        <v/>
      </c>
      <c r="FA65" s="44" t="str">
        <f>IF(AT65&gt;0,CHAR(34)&amp;"sta"&amp;AZ65&amp;CHAR(34)&amp;",","")</f>
        <v>"staBLU",</v>
      </c>
      <c r="FB65" s="44" t="str">
        <f>IF(AND(AT65&gt;0,BA65&lt;&gt;""),CHAR(34)&amp;"sta"&amp;BA65&amp;CHAR(34)&amp;",","")</f>
        <v/>
      </c>
      <c r="FD65" s="44" t="str">
        <f>IF(BV65="n",CHAR(34)&amp;"tcWHYE"&amp;CHAR(34)&amp;",",IF(BV65="y",CHAR(34)&amp;FD$1&amp;CHAR(34)&amp;",",""))</f>
        <v/>
      </c>
      <c r="FE65" s="44" t="str">
        <f>IF(COUNTIF(BL65:BT65,"BLU")=0,CHAR(34)&amp;"NO_BLU"&amp;CHAR(34)&amp;",", "")</f>
        <v/>
      </c>
      <c r="FF65" s="44" t="str">
        <f>IF(COUNTIF(BL65:BT65,"WHI")=0,CHAR(34)&amp;"NO_WHI"&amp;CHAR(34)&amp;",", "")</f>
        <v/>
      </c>
      <c r="FG65" s="44" t="str">
        <f>IF(COUNTIF(BL65:BT65,"RED")=0,CHAR(34)&amp;"NO_RED"&amp;CHAR(34)&amp;",", "")</f>
        <v/>
      </c>
      <c r="FH65" s="44" t="str">
        <f>IF(COUNTIF(BL65:BS65,"GRE")=0,CHAR(34)&amp;"NO_GRE"&amp;CHAR(34)&amp;",", "")</f>
        <v/>
      </c>
      <c r="FI65" s="44" t="str">
        <f>IF(COUNTIF(BL65:BT65,"YEL")=0,CHAR(34)&amp;"NO_YEL"&amp;CHAR(34)&amp;",", "")</f>
        <v/>
      </c>
      <c r="FJ65" s="44" t="str">
        <f>IF(COUNTIF(BL65:BT65,"BLA")=0,CHAR(34)&amp;"NO_BLA"&amp;CHAR(34)&amp;",", "")</f>
        <v/>
      </c>
      <c r="FK65" s="44" t="str">
        <f>IF(AND(FH65&lt;&gt;"",FF65&lt;&gt;""),CHAR(34)&amp;"WHGRNO"&amp;CHAR(34)&amp;",","")</f>
        <v/>
      </c>
      <c r="FL65" s="44" t="str">
        <f>IF(AND(FI65&lt;&gt;"",FF65&lt;&gt;""),CHAR(34)&amp;"WHYENO"&amp;CHAR(34)&amp;",","")</f>
        <v/>
      </c>
      <c r="FM65" s="44" t="str">
        <f>IF(AND(FJ65&lt;&gt;"",FF65&lt;&gt;""),CHAR(34)&amp;"BAWHNO"&amp;CHAR(34)&amp;",","")</f>
        <v/>
      </c>
      <c r="FN65" s="44" t="str">
        <f>IF(AND(FE65&lt;&gt;"",FF65&lt;&gt;""),CHAR(34)&amp;"BLWHNO"&amp;CHAR(34)&amp;",","")</f>
        <v/>
      </c>
      <c r="FO65" s="44" t="str">
        <f>IF(AND(FE65&lt;&gt;"",FG65&lt;&gt;""),CHAR(34)&amp;"BLRENO"&amp;CHAR(34)&amp;",","")</f>
        <v/>
      </c>
      <c r="FP65" s="44" t="str">
        <f>IF(AND(FF65&lt;&gt;"",FF65&lt;&gt;""),CHAR(34)&amp;"WHRENO"&amp;CHAR(34)&amp;",","")</f>
        <v/>
      </c>
      <c r="FQ65" s="44" t="str">
        <f>IF(LEN(BF65)=3,CHAR(34)&amp;"001"&amp;BF65&amp;CHAR(34)&amp;",","")</f>
        <v/>
      </c>
      <c r="FR65" s="44" t="str">
        <f>IF(LEN(BG65)=3,CHAR(34)&amp;"002"&amp;BG65&amp;CHAR(34)&amp;",","")</f>
        <v/>
      </c>
      <c r="FS65" s="44" t="str">
        <f>IF(LEN(BH65)=3,CHAR(34)&amp;"003"&amp;BH65&amp;CHAR(34)&amp;",","")</f>
        <v/>
      </c>
      <c r="FT65" s="44" t="str">
        <f>CHAR(34)&amp;"myr"&amp;BD65&amp;CHAR(34)&amp;","</f>
        <v>"myrBLU",</v>
      </c>
      <c r="FU65" s="44" t="str">
        <f>IF(AY65="y",CHAR(34)&amp;"island"&amp;CHAR(34)&amp;",","")</f>
        <v/>
      </c>
      <c r="FV65" s="44" t="str">
        <f>IF(BZ65="y",CHAR(34)&amp;"landlo"&amp;CHAR(34)&amp;",","")</f>
        <v/>
      </c>
      <c r="FW65" s="44" t="str">
        <f>IF(CA65="y",CHAR(34)&amp;"eunion"&amp;CHAR(34)&amp;",","")</f>
        <v/>
      </c>
      <c r="FY65" s="44" t="str">
        <f>IFERROR(IF(SEARCH("Arabic",CB65)&gt;0,CHAR(34)&amp;"arabic"&amp;CHAR(34)&amp;",",""),"")</f>
        <v/>
      </c>
      <c r="FZ65" s="44" t="str">
        <f>IFERROR(IF(SEARCH("English",CB65)&gt;0,CHAR(34)&amp;"englis"&amp;CHAR(34)&amp;",",""),"")</f>
        <v/>
      </c>
      <c r="GA65" s="44" t="str">
        <f>IFERROR(IF(SEARCH("French",CB65)&gt;0,CHAR(34)&amp;"french"&amp;CHAR(34)&amp;",",""),"")</f>
        <v/>
      </c>
      <c r="GB65" s="44" t="str">
        <f>IFERROR(IF(SEARCH("Spanish",CB65)&gt;0,CHAR(34)&amp;"spanis"&amp;CHAR(34)&amp;",",""),"")</f>
        <v/>
      </c>
      <c r="GE65" s="44" t="str">
        <f>IFERROR(IF(SEARCH("Dutch",CB65)&gt;0,CHAR(34)&amp;"dutchs"&amp;CHAR(34)&amp;",",""),"")</f>
        <v/>
      </c>
      <c r="GF65" s="44" t="str">
        <f>IFERROR(IF(SEARCH("Historical",AU65)&gt;0,CHAR(34)&amp;"histor"&amp;CHAR(34)&amp;",",""),"")</f>
        <v/>
      </c>
      <c r="GG65" s="44" t="str">
        <f>IF(BU65="y",CHAR(34)&amp;"unjack"&amp;CHAR(34)&amp;",","")</f>
        <v/>
      </c>
      <c r="GH65" s="44" t="str">
        <f>IF(CD65=1,CHAR(34)&amp;"southc"&amp;CHAR(34)&amp;",","")</f>
        <v/>
      </c>
      <c r="GI65" s="44" t="str">
        <f>IF(CE65=1,CHAR(34)&amp;"hasmap"&amp;CHAR(34)&amp;",","")</f>
        <v/>
      </c>
      <c r="GJ65" s="44" t="str">
        <f>IF(CP65="y",CHAR(34)&amp;CP$1&amp;CHAR(34)&amp;",","")</f>
        <v/>
      </c>
      <c r="GK65" s="44" t="str">
        <f>IF(GJ65="",CHAR(34)&amp;"HasSta"&amp;CHAR(34)&amp;",","")</f>
        <v>"HasSta",</v>
      </c>
      <c r="GL65" s="44" t="str">
        <f>IF(CQ65="y",CHAR(34)&amp;CQ$1&amp;CHAR(34)&amp;",","")</f>
        <v/>
      </c>
      <c r="GM65" s="44" t="str">
        <f>IF(CR65="y",CHAR(34)&amp;CR$1&amp;CHAR(34)&amp;",","")</f>
        <v/>
      </c>
      <c r="GN65" s="44" t="str">
        <f>IF(CS65="y",CHAR(34)&amp;CS$1&amp;CHAR(34)&amp;",","")</f>
        <v>"3+Star",</v>
      </c>
      <c r="GP65" s="44" t="str">
        <f>CHAR(34)&amp;AU65&amp;CHAR(34)</f>
        <v>"Region"</v>
      </c>
      <c r="GS65" s="44" t="str">
        <f>SUBSTITUTE("["&amp;_xlfn.CONCAT(CW65:GN65)&amp;"]",",]","]")</f>
        <v>["5+Colo","words2","lets16","startV","with_v","NoBand","Diagon","Horizo","Vertic","Bird","Texted","Center","Geogrh","Builds","Ships!","Crowns","staBLU","myrBLU","HasSta","3+Star"]</v>
      </c>
      <c r="GT65" s="44" t="str">
        <f>IF(BL65&lt;&gt;"",CHAR(34)&amp;"cl_"&amp;BL65&amp;CHAR(34)&amp;",","")</f>
        <v>"cl_BLA",</v>
      </c>
      <c r="GU65" s="44" t="str">
        <f>IF(BM65&lt;&gt;"",CHAR(34)&amp;"cl_"&amp;BM65&amp;CHAR(34)&amp;",","")</f>
        <v>"cl_BLU",</v>
      </c>
      <c r="GV65" s="44" t="str">
        <f>IF(BN65&lt;&gt;"",CHAR(34)&amp;"cl_"&amp;BN65&amp;CHAR(34)&amp;",","")</f>
        <v>"cl_GRE",</v>
      </c>
      <c r="GW65" s="44" t="str">
        <f>IF(BO65&lt;&gt;"",CHAR(34)&amp;"cl_"&amp;BO65&amp;CHAR(34)&amp;",","")</f>
        <v>"cl_RED",</v>
      </c>
      <c r="GX65" s="44" t="str">
        <f>IF(BP65&lt;&gt;"",CHAR(34)&amp;"cl_"&amp;BP65&amp;CHAR(34)&amp;",","")</f>
        <v>"cl_YEL",</v>
      </c>
      <c r="GY65" s="44" t="str">
        <f>IF(BQ65&lt;&gt;"",CHAR(34)&amp;"cl_"&amp;BQ65&amp;CHAR(34)&amp;",","")</f>
        <v/>
      </c>
      <c r="GZ65" s="44" t="str">
        <f>IF(BR65&lt;&gt;"",CHAR(34)&amp;"cl_"&amp;BR65&amp;CHAR(34)&amp;",","")</f>
        <v>"cl_BRO",</v>
      </c>
      <c r="HA65" s="44" t="str">
        <f>IF(BS65&lt;&gt;"",CHAR(34)&amp;"cl_"&amp;BS65&amp;CHAR(34)&amp;",","")</f>
        <v/>
      </c>
      <c r="HB65" s="44" t="str">
        <f>IF(BT65&lt;&gt;"",CHAR(34)&amp;"cl_"&amp;BT65&amp;CHAR(34)&amp;",","")</f>
        <v>"cl_WHI",</v>
      </c>
      <c r="HC65" s="44" t="str">
        <f>SUBSTITUTE("["&amp;_xlfn.CONCAT(GT65:HB65)&amp;"]",",]","]")</f>
        <v>["cl_BLA","cl_BLU","cl_GRE","cl_RED","cl_YEL","cl_BRO","cl_WHI"]</v>
      </c>
      <c r="HE65" s="64"/>
      <c r="HF65" s="65" t="str">
        <f>"{couname:"&amp;CT65&amp;(IF(HK65&lt;&gt;"",",subtype:"&amp;CHAR(34)&amp;HK65&amp;CHAR(34),""))&amp;",year:"&amp;HJ65&amp;",region:"&amp;CU65&amp;",Colors:"&amp;HC65&amp;",Items:"&amp;GS65&amp;",Flag:"&amp;CV65&amp;",HDFlag:"&amp;CHAR(34)&amp;E65&amp;CHAR(34)&amp;",type:"&amp;GP65&amp;", describe: "&amp;HH65&amp;", isnew:"&amp;CHAR(34)&amp;F65&amp;CHAR(34)&amp;", links: "&amp;HL65&amp;"},"</f>
        <v>{couname:"[CHL] Valparaíso Region",year:"???",region:"rgn_South America",Colors:["cl_BLA","cl_BLU","cl_GRE","cl_RED","cl_YEL","cl_BRO","cl_WHI"],Items:["5+Colo","words2","lets16","startV","with_v","NoBand","Diagon","Horizo","Vertic","Bird","Texted","Center","Geogrh","Builds","Ships!","Crowns","staBLU","myrBLU","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links: "https://www.crwflags.com/fotw/flags/cl-05.html"},</v>
      </c>
      <c r="HG65" s="66" t="str">
        <f>"{couname:"&amp;CT65&amp;(IF(HK65&lt;&gt;"",",subtype:"&amp;CHAR(34)&amp;HK65&amp;CHAR(34),""))&amp;",year:"&amp;HJ65&amp;",region:"&amp;CU65&amp;",Colors:"&amp;HC65&amp;",Items:"&amp;GS65&amp;",Flag:"&amp;CV65&amp;",HDFlag:"&amp;CHAR(34)&amp;E65&amp;CHAR(34)&amp;",type:"&amp;GP65&amp;", describe: "&amp;HI65&amp;", links: "&amp;HL65&amp;"},"</f>
        <v>{couname:"[CHL] Valparaíso Region",year:"???",region:"rgn_South America",Colors:["cl_BLA","cl_BLU","cl_GRE","cl_RED","cl_YEL","cl_BRO","cl_WHI"],Items:["5+Colo","words2","lets16","startV","with_v","NoBand","Diagon","Horizo","Vertic","Bird","Texted","Center","Geogrh","Builds","Ships!","Crowns","staBLU","myrBLU","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links: "https://www.crwflags.com/fotw/flags/cl-05.html"},</v>
      </c>
      <c r="HH65" s="44" t="str">
        <f>IF(P65&lt;&gt;"",CHAR(34)&amp;"\n"&amp;P65&amp;CHAR(34),CHAR(34)&amp;CHAR(34))</f>
        <v>"\nThe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v>
      </c>
      <c r="HI65" s="44" t="str">
        <f>IF(J65=0,CHAR(34)&amp;CHAR(34),HH65)</f>
        <v>"\nThe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v>
      </c>
      <c r="HJ65" s="44" t="str">
        <f>CHAR(34)&amp;O65&amp;CHAR(34)</f>
        <v>"???"</v>
      </c>
      <c r="HL65" s="44" t="str">
        <f>CHAR(34)&amp;I65&amp;CHAR(34)</f>
        <v>"https://www.crwflags.com/fotw/flags/cl-05.html"</v>
      </c>
      <c r="HM65" s="65" t="str">
        <f>"{"&amp;CHAR(34)&amp;"couname"&amp;CHAR(34)&amp;":"&amp;CT65&amp;(IF(H65&lt;&gt;"",","&amp;CHAR(34)&amp;"subtype"&amp;CHAR(34)&amp;":"&amp;CHAR(34)&amp;H65&amp;CHAR(34),""))&amp;","&amp;CHAR(34)&amp;"year"&amp;CHAR(34)&amp;":"&amp;HJ65&amp;","&amp;CHAR(34)&amp;"region"&amp;CHAR(34)&amp;":"&amp;CU65&amp;","&amp;CHAR(34)&amp;"Colors"&amp;CHAR(34)&amp;":"&amp;HC65&amp;","&amp;CHAR(34)&amp;"Items"&amp;CHAR(34)&amp;":"&amp;GS65&amp;","&amp;CHAR(34)&amp;"Flag"&amp;CHAR(34)&amp;":"&amp;CV65&amp;","&amp;CHAR(34)&amp;"HDFlag"&amp;CHAR(34)&amp;":"&amp;CHAR(34)&amp;E65&amp;CHAR(34)&amp;","&amp;CHAR(34)&amp;"type"&amp;CHAR(34)&amp;":"&amp;GP65&amp;", "&amp;CHAR(34)&amp;"describe"&amp;CHAR(34)&amp;": "&amp;HH65&amp;", "&amp;CHAR(34)&amp;"isnew"&amp;CHAR(34)&amp;": "&amp;CHAR(34)&amp;F65&amp;CHAR(34)&amp;", "&amp;CHAR(34)&amp;"links"&amp;CHAR(34)&amp;": "&amp;HL65&amp;"},"</f>
        <v>{"couname":"[CHL] Valparaíso Region","year":"???","region":"rgn_South America","Colors":["cl_BLA","cl_BLU","cl_GRE","cl_RED","cl_YEL","cl_BRO","cl_WHI"],"Items":["5+Colo","words2","lets16","startV","with_v","NoBand","Diagon","Horizo","Vertic","Bird","Texted","Center","Geogrh","Builds","Ships!","Crowns","staBLU","myrBLU","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 "links": "https://www.crwflags.com/fotw/flags/cl-05.html"},</v>
      </c>
      <c r="HN65" s="67" t="str">
        <f>"{"&amp;CHAR(34)&amp;"couname"&amp;CHAR(34)&amp;":"&amp;CT65&amp;(IF(H65&lt;&gt;"",","&amp;CHAR(34)&amp;"subtype"&amp;CHAR(34)&amp;":"&amp;CHAR(34)&amp;H65&amp;CHAR(34),""))&amp;","&amp;CHAR(34)&amp;"year"&amp;CHAR(34)&amp;":"&amp;HJ65&amp;","&amp;CHAR(34)&amp;"region"&amp;CHAR(34)&amp;":"&amp;CU65&amp;","&amp;CHAR(34)&amp;"Colors"&amp;CHAR(34)&amp;":"&amp;HC65&amp;","&amp;CHAR(34)&amp;"Items"&amp;CHAR(34)&amp;":"&amp;GS65&amp;","&amp;CHAR(34)&amp;"Flag"&amp;CHAR(34)&amp;":"&amp;CV65&amp;","&amp;CHAR(34)&amp;"HDFlag"&amp;CHAR(34)&amp;":"&amp;CHAR(34)&amp;E65&amp;CHAR(34)&amp;","&amp;CHAR(34)&amp;"type"&amp;CHAR(34)&amp;":"&amp;GP65&amp;", "&amp;CHAR(34)&amp;"describe"&amp;CHAR(34)&amp;": "&amp;HI65&amp;", "&amp;CHAR(34)&amp;"isnew"&amp;CHAR(34)&amp;": "&amp;CHAR(34)&amp;F65&amp;CHAR(34)&amp;", "&amp;CHAR(34)&amp;"links"&amp;CHAR(34)&amp;": "&amp;HL65&amp;"},"</f>
        <v>{"couname":"[CHL] Valparaíso Region","year":"???","region":"rgn_South America","Colors":["cl_BLA","cl_BLU","cl_GRE","cl_RED","cl_YEL","cl_BRO","cl_WHI"],"Items":["5+Colo","words2","lets16","startV","with_v","NoBand","Diagon","Horizo","Vertic","Bird","Texted","Center","Geogrh","Builds","Ships!","Crowns","staBLU","myrBLU","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 "links": "https://www.crwflags.com/fotw/flags/cl-05.html"},</v>
      </c>
      <c r="HO65" s="71">
        <v>45618</v>
      </c>
      <c r="HP65" s="44" t="str" cm="1">
        <f t="array" ref="HP65">IF(_xlfn.TEXTJOIN(", ", TRUE, IF(ISNUMBER(SEARCH("BLA", BL65:BT65)), COLUMN(BL65:BT65) - COLUMN(BL65) + 1, ""))&lt;&gt;"","BLA","")</f>
        <v>BLA</v>
      </c>
      <c r="HQ65" s="44" t="str" cm="1">
        <f t="array" ref="HQ65">IF(_xlfn.TEXTJOIN(", ", TRUE, IF(ISNUMBER(SEARCH("BLU", BL65:BT65)), COLUMN(BL65:BT65) - COLUMN(BL65) + 1, ""))&lt;&gt;"","BLU","")</f>
        <v>BLU</v>
      </c>
      <c r="HR65" s="44" t="str" cm="1">
        <f t="array" ref="HR65">IF(_xlfn.TEXTJOIN(", ", TRUE, IF(ISNUMBER(SEARCH("GRE", BL65:BT65)), COLUMN(BL65:BT65) - COLUMN(BL65) + 1, ""))&lt;&gt;"","GRE","")</f>
        <v>GRE</v>
      </c>
      <c r="HS65" s="44" t="str" cm="1">
        <f t="array" ref="HS65">IF(_xlfn.TEXTJOIN(", ", TRUE, IF(ISNUMBER(SEARCH("RED", BL65:BT65)), COLUMN(BL65:BT65) - COLUMN(BL65) + 1, ""))&lt;&gt;"","RED","")</f>
        <v>RED</v>
      </c>
      <c r="HT65" s="44" t="str" cm="1">
        <f t="array" ref="HT65">IF(_xlfn.TEXTJOIN(", ", TRUE, IF(ISNUMBER(SEARCH("YEL", BL65:BT65)), COLUMN(BL65:BT65) - COLUMN(BL65) + 1, ""))&lt;&gt;"","YEL","")</f>
        <v>YEL</v>
      </c>
      <c r="HU65" s="44" t="str" cm="1">
        <f t="array" ref="HU65">IF(_xlfn.TEXTJOIN(", ", TRUE, IF(ISNUMBER(SEARCH("ORA", BL65:BT65)), COLUMN(BL65:BT65) - COLUMN(BL65) + 1, ""))&lt;&gt;"","ORA","")</f>
        <v/>
      </c>
      <c r="HV65" s="44" t="str" cm="1">
        <f t="array" ref="HV65">IF(_xlfn.TEXTJOIN(", ", TRUE, IF(ISNUMBER(SEARCH("BRO", BL65:BT65)), COLUMN(BL65:BT65) - COLUMN(BL65) + 1, ""))&lt;&gt;"","BRO","")</f>
        <v>BRO</v>
      </c>
      <c r="HW65" s="44" t="str" cm="1">
        <f t="array" ref="HW65">IF(_xlfn.TEXTJOIN(", ", TRUE, IF(ISNUMBER(SEARCH("PUR", BL65:BT65)), COLUMN(BL65:BT65) - COLUMN(BL65) + 1, ""))&lt;&gt;"","PUR","")</f>
        <v/>
      </c>
      <c r="HX65" s="44" t="str" cm="1">
        <f t="array" ref="HX65">IF(_xlfn.TEXTJOIN(", ", TRUE, IF(ISNUMBER(SEARCH("WHI", BL65:BT65)), COLUMN(BL65:BT65) - COLUMN(BL65) + 1, ""))&lt;&gt;"","WHI","")</f>
        <v>WHI</v>
      </c>
      <c r="HY65" s="72"/>
      <c r="HZ65" s="72"/>
      <c r="IA65" s="5"/>
      <c r="IB65" s="5"/>
      <c r="IC65" s="68"/>
      <c r="ID65" s="68"/>
      <c r="IE65" s="68"/>
      <c r="IF65" s="68"/>
      <c r="IG65" s="68"/>
      <c r="IH65" s="68"/>
      <c r="II65" s="68"/>
      <c r="IJ65" s="68"/>
      <c r="IK65" s="68"/>
      <c r="IM65" s="42">
        <f>COUNTIF(IC65:IK65,"&gt;0")-CG65</f>
        <v>-7</v>
      </c>
      <c r="IN65" s="69" t="str">
        <f>"http://mkweb.bcgsc.ca/color-summarizer/?url="&amp;D65&amp;"&amp;precision=low&amp;num_clusters="&amp;CG65&amp;"&amp;text=1"</f>
        <v>http://mkweb.bcgsc.ca/color-summarizer/?url=https://www.crwflags.com/fotw/images/c/cl-05.gif&amp;precision=low&amp;num_clusters=7&amp;text=1</v>
      </c>
      <c r="IO65" s="44" t="str">
        <f>IF(HP65&lt;&gt;"",CHAR(34)&amp;"black"&amp;CHAR(34),"")</f>
        <v>"black"</v>
      </c>
      <c r="IP65" s="44" t="str">
        <f>IF(HQ65&lt;&gt;"",CHAR(34)&amp;"blue"&amp;CHAR(34),"")</f>
        <v>"blue"</v>
      </c>
      <c r="IQ65" s="44" t="str">
        <f>IF(HR65&lt;&gt;"",CHAR(34)&amp;"green"&amp;CHAR(34),"")</f>
        <v>"green"</v>
      </c>
      <c r="IR65" s="44" t="str">
        <f>IF(HS65&lt;&gt;"",CHAR(34)&amp;"red"&amp;CHAR(34),"")</f>
        <v>"red"</v>
      </c>
      <c r="IS65" s="44" t="str">
        <f>IF(HT65&lt;&gt;"",CHAR(34)&amp;"yellow"&amp;CHAR(34),"")</f>
        <v>"yellow"</v>
      </c>
      <c r="IT65" s="44" t="str">
        <f>IF(HU65&lt;&gt;"",CHAR(34)&amp;"orange"&amp;CHAR(34),"")</f>
        <v/>
      </c>
      <c r="IU65" s="44" t="str">
        <f>IF(HV65&lt;&gt;"",CHAR(34)&amp;"brown"&amp;CHAR(34),"")</f>
        <v>"brown"</v>
      </c>
      <c r="IV65" s="44" t="str">
        <f>IF(HW65&lt;&gt;"",CHAR(34)&amp;"purple"&amp;CHAR(34),"")</f>
        <v/>
      </c>
      <c r="IW65" s="44" t="str">
        <f>IF(HX65&lt;&gt;"",CHAR(34)&amp;"white"&amp;CHAR(34),"")</f>
        <v>"white"</v>
      </c>
      <c r="IX65" s="44" t="str">
        <f>"{"&amp;CHAR(34)&amp;"url"&amp;CHAR(34)&amp;":"&amp;CHAR(34)&amp;IN65&amp;CHAR(34)&amp;","&amp;CHAR(34)&amp;"name"&amp;CHAR(34)&amp;":"&amp;CHAR(34)&amp;A65&amp;CHAR(34)&amp;"},"</f>
        <v>{"url":"http://mkweb.bcgsc.ca/color-summarizer/?url=https://www.crwflags.com/fotw/images/c/cl-05.gif&amp;precision=low&amp;num_clusters=7&amp;text=1","name":"[CHL] Valparaíso Region"},</v>
      </c>
      <c r="IY65" s="44">
        <v>967</v>
      </c>
    </row>
    <row r="66" spans="1:259" s="44" customFormat="1" ht="38.4" customHeight="1" thickBot="1" x14ac:dyDescent="0.35">
      <c r="A66" s="38" t="s">
        <v>460</v>
      </c>
      <c r="B66" s="83"/>
      <c r="C66" s="39">
        <v>2</v>
      </c>
      <c r="D66" s="70" t="s">
        <v>461</v>
      </c>
      <c r="E66" s="40" t="s">
        <v>462</v>
      </c>
      <c r="F66" s="41" t="s">
        <v>163</v>
      </c>
      <c r="G66" s="42">
        <f>COUNTIF($A$1:$A$8405,A66)</f>
        <v>1</v>
      </c>
      <c r="H66" s="43"/>
      <c r="I66" s="59" t="s">
        <v>463</v>
      </c>
      <c r="J66" s="44" t="str">
        <f>""</f>
        <v/>
      </c>
      <c r="K66" s="45"/>
      <c r="L66" s="46"/>
      <c r="M66" s="46"/>
      <c r="N66" s="47"/>
      <c r="O66" s="74">
        <v>1991</v>
      </c>
      <c r="P66" s="48" t="s">
        <v>464</v>
      </c>
      <c r="Q66" s="73">
        <v>1</v>
      </c>
      <c r="R66" s="49" t="s">
        <v>177</v>
      </c>
      <c r="S66" s="50">
        <v>5</v>
      </c>
      <c r="T66" s="51" t="s">
        <v>165</v>
      </c>
      <c r="U66" s="52" t="s">
        <v>165</v>
      </c>
      <c r="V66" s="52" t="s">
        <v>165</v>
      </c>
      <c r="W66" s="52" t="s">
        <v>165</v>
      </c>
      <c r="X66" s="52" t="s">
        <v>165</v>
      </c>
      <c r="Y66" s="52" t="s">
        <v>164</v>
      </c>
      <c r="Z66" s="52" t="s">
        <v>164</v>
      </c>
      <c r="AA66" s="52" t="s">
        <v>164</v>
      </c>
      <c r="AB66" s="52" t="s">
        <v>164</v>
      </c>
      <c r="AC66" s="52" t="s">
        <v>164</v>
      </c>
      <c r="AD66" s="52" t="s">
        <v>165</v>
      </c>
      <c r="AE66" s="52" t="s">
        <v>165</v>
      </c>
      <c r="AF66" s="53" t="s">
        <v>164</v>
      </c>
      <c r="AG66" s="53" t="s">
        <v>164</v>
      </c>
      <c r="AH66" s="53" t="s">
        <v>165</v>
      </c>
      <c r="AI66" s="53" t="s">
        <v>164</v>
      </c>
      <c r="AJ66" s="53" t="s">
        <v>164</v>
      </c>
      <c r="AK66" s="53" t="s">
        <v>164</v>
      </c>
      <c r="AL66" s="53" t="s">
        <v>164</v>
      </c>
      <c r="AM66" s="53" t="s">
        <v>164</v>
      </c>
      <c r="AN66" s="53" t="s">
        <v>164</v>
      </c>
      <c r="AO66" s="53" t="s">
        <v>164</v>
      </c>
      <c r="AP66" s="53" t="s">
        <v>164</v>
      </c>
      <c r="AQ66" s="53" t="s">
        <v>164</v>
      </c>
      <c r="AR66" s="53" t="s">
        <v>164</v>
      </c>
      <c r="AS66" s="53" t="s">
        <v>164</v>
      </c>
      <c r="AT66" s="54">
        <v>1</v>
      </c>
      <c r="AU66" s="53" t="s">
        <v>276</v>
      </c>
      <c r="AV66" s="53" t="str">
        <f>IF(LEFT(A66,1)="[",LEFT(A66,5)&amp;AU66&amp;A66,"")</f>
        <v>[CHL]People[CHL] Wenufoye</v>
      </c>
      <c r="AW66" s="53" t="str">
        <f>C66&amp;A66</f>
        <v>2[CHL] Wenufoye</v>
      </c>
      <c r="AX66" s="55"/>
      <c r="AY66" s="55"/>
      <c r="AZ66" s="56" t="s">
        <v>154</v>
      </c>
      <c r="BA66" s="56"/>
      <c r="BB66" s="56"/>
      <c r="BC66" s="57"/>
      <c r="BD66" s="58" t="s">
        <v>167</v>
      </c>
      <c r="BE66" s="59"/>
      <c r="BF66" s="58" t="s">
        <v>151</v>
      </c>
      <c r="BG66" s="58" t="s">
        <v>153</v>
      </c>
      <c r="BH66" s="58" t="s">
        <v>151</v>
      </c>
      <c r="BI66" s="58"/>
      <c r="BJ66" s="58"/>
      <c r="BK66" s="59"/>
      <c r="BL66" s="58" t="s">
        <v>151</v>
      </c>
      <c r="BM66" s="58" t="s">
        <v>152</v>
      </c>
      <c r="BN66" s="58" t="s">
        <v>153</v>
      </c>
      <c r="BO66" s="58" t="s">
        <v>154</v>
      </c>
      <c r="BP66" s="58" t="s">
        <v>155</v>
      </c>
      <c r="BQ66" s="58" t="s">
        <v>234</v>
      </c>
      <c r="BR66" s="58" t="s">
        <v>234</v>
      </c>
      <c r="BS66" s="58" t="s">
        <v>234</v>
      </c>
      <c r="BT66" s="58" t="s">
        <v>159</v>
      </c>
      <c r="BU66" s="60"/>
      <c r="BV66" s="61"/>
      <c r="BW66" s="61">
        <v>0</v>
      </c>
      <c r="BX66" s="59"/>
      <c r="BY66" s="44" t="s">
        <v>164</v>
      </c>
      <c r="CB66" s="5"/>
      <c r="CC66" s="5"/>
      <c r="CD66" s="62">
        <v>0</v>
      </c>
      <c r="CE66" s="62">
        <v>0</v>
      </c>
      <c r="CF66" s="62" t="e">
        <f>COUNTIF([1]Sheet7!$B$2:'[1]Sheet7'!$B$100,Main!#REF!)</f>
        <v>#REF!</v>
      </c>
      <c r="CG66" s="75" cm="1">
        <f t="array" ref="CG66">SUMPRODUCT(--(LEN(TRIM(BL66:BT66))&gt;0))</f>
        <v>6</v>
      </c>
      <c r="CH66" s="53" t="str">
        <f>IF(CG66=2,"y","n")</f>
        <v>n</v>
      </c>
      <c r="CI66" s="53" t="str">
        <f>IF(CG66=3,"y","n")</f>
        <v>n</v>
      </c>
      <c r="CJ66" s="53" t="str">
        <f>IF(CG66=4,"y","n")</f>
        <v>n</v>
      </c>
      <c r="CK66" s="53" t="str">
        <f>IF(CG66&gt;4,"y","n")</f>
        <v>y</v>
      </c>
      <c r="CL66" s="53" t="str">
        <f>IF(S66=0,"y","n")</f>
        <v>n</v>
      </c>
      <c r="CM66" s="53" t="str">
        <f>IF(S66=2,"y","n")</f>
        <v>n</v>
      </c>
      <c r="CN66" s="53" t="str">
        <f>IF(S66=3,"y","n")</f>
        <v>n</v>
      </c>
      <c r="CO66" s="53" t="str">
        <f>IF(S66&gt;=4,"y","n")</f>
        <v>y</v>
      </c>
      <c r="CP66" s="53" t="str">
        <f>IF(AT66=0,"y","n")</f>
        <v>n</v>
      </c>
      <c r="CQ66" s="53" t="str">
        <f>IF(AT66=1,"y","n")</f>
        <v>y</v>
      </c>
      <c r="CR66" s="53" t="str">
        <f>IF(AT66=2,"y","n")</f>
        <v>n</v>
      </c>
      <c r="CS66" s="53" t="str">
        <f>IF(AT66&gt;=3,"y","n")</f>
        <v>n</v>
      </c>
      <c r="CT66" s="38" t="str">
        <f>CHAR(34)&amp;A66&amp;CHAR(34)</f>
        <v>"[CHL] Wenufoye"</v>
      </c>
      <c r="CU66" s="63" t="str">
        <f>CHAR(34)&amp;"rgn_"&amp;R66&amp;CHAR(34)</f>
        <v>"rgn_South America"</v>
      </c>
      <c r="CV66" s="44" t="str">
        <f>CHAR(34)&amp;D66&amp;CHAR(34)</f>
        <v>"https://upload.wikimedia.org/wikipedia/commons/thumb/2/20/Flag_of_the_Mapuches_%281992%29.svg/320px-Flag_of_the_Mapuches_%281992%29.svg.png"</v>
      </c>
      <c r="CW66" s="44" t="str">
        <f>IF(CH66="y",CHAR(34)&amp;CH$1&amp;CHAR(34)&amp;",","")</f>
        <v/>
      </c>
      <c r="CX66" s="44" t="str">
        <f>IF(CI66="y",CHAR(34)&amp;CI$1&amp;CHAR(34)&amp;",","")</f>
        <v/>
      </c>
      <c r="CY66" s="44" t="str">
        <f>IF(CJ66="y",CHAR(34)&amp;CJ$1&amp;CHAR(34)&amp;",","")</f>
        <v/>
      </c>
      <c r="CZ66" s="44" t="str">
        <f>IF(CK66="y",CHAR(34)&amp;CK$1&amp;CHAR(34)&amp;",","")</f>
        <v>"5+Colo",</v>
      </c>
      <c r="DA66" s="44" t="str">
        <f>IF(Q66&gt;1,CHAR(34)&amp;"words2"&amp;CHAR(34)&amp;",","")</f>
        <v/>
      </c>
      <c r="DB66" s="44" t="str">
        <f>IF(Q66&gt;2,CHAR(34)&amp;"words3"&amp;CHAR(34)&amp;",","")</f>
        <v/>
      </c>
      <c r="DC66" s="44" t="str">
        <f>IF(Q66=2,CHAR(34)&amp;"exact2"&amp;CHAR(34)&amp;",","")</f>
        <v/>
      </c>
      <c r="DD66" s="44" t="str">
        <f>IF(LEN(CHAR(34)&amp;"lets"&amp;LEN(SUBSTITUTE(SUBSTITUTE(IFERROR(TRIM(SUBSTITUTE(SUBSTITUTE(SUBSTITUTE(IFERROR(TRIM(SUBSTITUTE(A66,MID(A66,FIND("(",A66),FIND(")",A66)-FIND("(",A66)+1),"")),A66),"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",""),"-",""))&amp;CHAR(34)&amp;",")=9,CHAR(34)&amp;"lets"&amp;LEN(SUBSTITUTE(SUBSTITUTE(IFERROR(TRIM(SUBSTITUTE(SUBSTITUTE(SUBSTITUTE(IFERROR(TRIM(SUBSTITUTE(A66,MID(A66,FIND("(",A66),FIND(")",A66)-FIND("(",A66)+1),"")),A66),"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",""),"-",""))&amp;CHAR(34)&amp;",",CHAR(34)&amp;"lets0"&amp;LEN(SUBSTITUTE(SUBSTITUTE(IFERROR(TRIM(SUBSTITUTE(SUBSTITUTE(SUBSTITUTE(IFERROR(TRIM(SUBSTITUTE(A66,MID(A66,FIND("(",A66),FIND(")",A66)-FIND("(",A66)+1),"")),A66),"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f>
        <v>"lets08",</v>
      </c>
      <c r="DE66" s="44" t="str">
        <f>IFERROR(CHAR(34)&amp;"start"&amp;LEFT(TRIM(SUBSTITUTE(SUBSTITUTE(TRIM(SUBSTITUTE(SUBSTITUTE(A66, MID(A66, FIND("[", A66), FIND("]", A66) - FIND("[", A66) + 1), ""), "  ", " ")), MID(TRIM(SUBSTITUTE(SUBSTITUTE(A66, MID(A66, FIND("[", A66), FIND("]", A66) - FIND("[", A66) + 1), ""), "  ", " ")), FIND("[", TRIM(SUBSTITUTE(SUBSTITUTE(A66, MID(A66, FIND("[", A66), FIND("]", A66) - FIND("[", A66) + 1), ""), "  ", " "))), FIND("]", TRIM(SUBSTITUTE(SUBSTITUTE(A66, MID(A66, FIND("[", A66), FIND("]", A66) - FIND("[", A66) + 1), ""), "  ", " "))) - FIND("[", TRIM(SUBSTITUTE(SUBSTITUTE(A66, MID(A66, FIND("[", A66), FIND("]", A66) - FIND("[", A66) + 1), ""), "  ", " "))) + 1), ""), "  ", " ")),1)&amp;CHAR(34)&amp;",",CHAR(34)&amp;"start"&amp;IFERROR(LEFT(SUBSTITUTE(A66,"["&amp;MID(A66,FIND("[",A66)+1,FIND("]",A66)-FIND("[",A66)-1)&amp;"] ",""),1),LEFT(A66,1))&amp;CHAR(34)&amp;",")</f>
        <v>"startW",</v>
      </c>
      <c r="DF66" s="44" t="str">
        <f>IFERROR(IF(SEARCH("tan",A66)&gt;0,CHAR(34)&amp;"withtn"&amp;CHAR(34)&amp;",",""),"")</f>
        <v/>
      </c>
      <c r="DG66" s="44" t="str">
        <f>IFERROR(IF(SEARCH("q",A66)&gt;0,CHAR(34)&amp;"with_q"&amp;CHAR(34)&amp;",",""),"")</f>
        <v/>
      </c>
      <c r="DH66" s="44" t="str">
        <f>IFERROR(IF(SEARCH("v",A66)&gt;0,CHAR(34)&amp;"with_v"&amp;CHAR(34)&amp;",",""),"")</f>
        <v/>
      </c>
      <c r="DI66" s="44" t="str">
        <f>IFERROR(IF(SEARCH("w",A66)&gt;0,CHAR(34)&amp;"with_w"&amp;CHAR(34)&amp;",",""),"")</f>
        <v>"with_w",</v>
      </c>
      <c r="DJ66" s="44" t="str">
        <f>IFERROR(IF(SEARCH("y",A66)&gt;0,CHAR(34)&amp;"with_y"&amp;CHAR(34)&amp;",",""),"")</f>
        <v>"with_y",</v>
      </c>
      <c r="DK66" s="44" t="str">
        <f>IFERROR(IF(SEARCH("z",A66)&gt;0,CHAR(34)&amp;"with_z"&amp;CHAR(34)&amp;",",""),"")</f>
        <v/>
      </c>
      <c r="DL66" s="44" t="str">
        <f>IF(CG66=2, CHAR(34) &amp; _xlfn.TEXTJOIN("", TRUE, _xlfn._xlws.SORT(HP66:HX66)) &amp; CHAR(34) &amp; ",", "")</f>
        <v/>
      </c>
      <c r="DM66" s="44" t="str" cm="1">
        <f t="array" ref="DM66">IF(CG66=3,CHAR(34) &amp; _xlfn.TEXTJOIN("", TRUE, RIGHT(HP66:HX66, 2)) &amp; CHAR(34) &amp; ",", "")</f>
        <v/>
      </c>
      <c r="DN66" s="44" t="str">
        <f>IF(AND(ISNUMBER(SEARCH("18", O66)), ISERROR(SEARCH("1918", O66)), ISERROR(SEARCH("2018", O66))), CHAR(34) &amp; "year18" &amp; CHAR(34) &amp; ",", "")</f>
        <v/>
      </c>
      <c r="DO66" s="44" t="str">
        <f>IF(AND(ISNUMBER(SEARCH("19", O66)), ISERROR(SEARCH("1819", O66)),  ISERROR(SEARCH("1219", O66)),ISERROR(SEARCH("1119", O66)),ISERROR(SEARCH("1190", O66)),ISERROR(SEARCH("2019", O66))), CHAR(34) &amp; "year19" &amp; CHAR(34) &amp; ",", "")</f>
        <v>"year19",</v>
      </c>
      <c r="DP66" s="5" t="str">
        <f>IF(AND(ISNUMBER(SEARCH("20", O66)), ISERROR(SEARCH("1920", O66))), CHAR(34)&amp;"year00"&amp;CHAR(34)&amp;",", "")</f>
        <v/>
      </c>
      <c r="DQ66" s="5" t="str">
        <f>IF(CC66="y",CHAR(34)&amp;"soviet"&amp;CHAR(34)&amp;",","")</f>
        <v/>
      </c>
      <c r="DR66" s="5" t="str">
        <f>IF(BY66="y",CHAR(34)&amp;"dgband"&amp;CHAR(34)&amp;",","")</f>
        <v/>
      </c>
      <c r="DS66" s="5" t="str">
        <f>IF(W66="y",IF(AND(V66="n",BY66&lt;&gt;"y"),CHAR(34)&amp;"allver"&amp;CHAR(34)&amp;",",""),"")</f>
        <v/>
      </c>
      <c r="DT66" s="5" t="str">
        <f>IF(V66="y",IF(AND(W66="n",BY66&lt;&gt;"y"),CHAR(34)&amp;"allhor"&amp;CHAR(34)&amp;",",""),"")</f>
        <v/>
      </c>
      <c r="DU66" s="5" t="str">
        <f>IF(BY66="y",IF(AND(W66="n",V66="n"),CHAR(34)&amp;"alldia"&amp;CHAR(34)&amp;",",""),"")</f>
        <v/>
      </c>
      <c r="DV66" s="44" t="str">
        <f>IF(IA66&lt;&gt;"",(IF(IA66="y",CHAR(34)&amp;"largec"&amp;CHAR(34)&amp;",",CHAR(34)&amp;"smallc"&amp;CHAR(34)&amp;",")),"")</f>
        <v>"smallc",</v>
      </c>
      <c r="DW66" s="44" t="str">
        <f>IF(CL66="y",CHAR(34)&amp;CL$1&amp;CHAR(34)&amp;",","")</f>
        <v/>
      </c>
      <c r="DX66" s="44" t="str">
        <f>IF(CM66="y",CHAR(34)&amp;CM$1&amp;CHAR(34)&amp;",","")</f>
        <v/>
      </c>
      <c r="DY66" s="44" t="str">
        <f>IF(CN66="y",CHAR(34)&amp;CN$1&amp;CHAR(34)&amp;",","")</f>
        <v/>
      </c>
      <c r="DZ66" s="44" t="str">
        <f>IF(CO66="y",CHAR(34)&amp;CO$1&amp;CHAR(34)&amp;",","")</f>
        <v>"4+Band",</v>
      </c>
      <c r="EA66" s="44" t="str">
        <f>IF(T66="y",CHAR(34)&amp;T$1&amp;CHAR(34)&amp;",","")</f>
        <v>"Diagon",</v>
      </c>
      <c r="EB66" s="44" t="str">
        <f>IF(U66="y",CHAR(34)&amp;U$1&amp;CHAR(34)&amp;",","")</f>
        <v>"Crosse",</v>
      </c>
      <c r="EC66" s="44" t="str">
        <f>IF(V66="y",CHAR(34)&amp;V$1&amp;CHAR(34)&amp;",","")</f>
        <v>"Horizo",</v>
      </c>
      <c r="ED66" s="44" t="str">
        <f>IF(W66="y",CHAR(34)&amp;W$1&amp;CHAR(34)&amp;",","")</f>
        <v>"Vertic",</v>
      </c>
      <c r="EE66" s="44" t="str">
        <f>IF(X66="y",CHAR(34)&amp;X$1&amp;CHAR(34)&amp;",","")</f>
        <v>"Circle",</v>
      </c>
      <c r="EF66" s="44" t="str">
        <f>IF(AND(Y66&lt;&gt;"n",Y66&lt;&gt;""),CHAR(34)&amp;Y$1&amp;CHAR(34)&amp;",","")</f>
        <v/>
      </c>
      <c r="EG66" s="44" t="str">
        <f>IF(Z66="y",CHAR(34)&amp;Z$1&amp;CHAR(34)&amp;",","")</f>
        <v/>
      </c>
      <c r="EH66" s="44" t="str">
        <f>IF(AA66="y",CHAR(34)&amp;AA$1&amp;CHAR(34)&amp;",","")</f>
        <v/>
      </c>
      <c r="EI66" s="44" t="str">
        <f>IF(AB66="y",CHAR(34)&amp;AB$1&amp;CHAR(34)&amp;",","")</f>
        <v/>
      </c>
      <c r="EJ66" s="44" t="str">
        <f>IF(AC66="y",CHAR(34)&amp;AC$1&amp;CHAR(34)&amp;",","")</f>
        <v/>
      </c>
      <c r="EK66" s="44" t="str">
        <f>IF(AD66="y",CHAR(34)&amp;AD$1&amp;CHAR(34)&amp;",","")</f>
        <v>"HasSun",</v>
      </c>
      <c r="EL66" s="44" t="str">
        <f>IF(AE66="y",CHAR(34)&amp;AE$1&amp;CHAR(34)&amp;",","")</f>
        <v>"IsMoon",</v>
      </c>
      <c r="EM66" s="44" t="str">
        <f>IF(AF66="y",CHAR(34)&amp;AF$1&amp;CHAR(34)&amp;",","")</f>
        <v/>
      </c>
      <c r="EN66" s="44" t="str">
        <f>IF(AG66="y",CHAR(34)&amp;AG$1&amp;CHAR(34)&amp;",","")</f>
        <v/>
      </c>
      <c r="EO66" s="44" t="str">
        <f>IF(AH66="y",CHAR(34)&amp;AH$1&amp;CHAR(34)&amp;",","")</f>
        <v>"Center",</v>
      </c>
      <c r="EP66" s="44" t="str">
        <f>IF(AI66="y",CHAR(34)&amp;AI$1&amp;CHAR(34)&amp;",","")</f>
        <v/>
      </c>
      <c r="EQ66" s="44" t="str">
        <f>IF(AJ66="y",CHAR(34)&amp;AJ$1&amp;CHAR(34)&amp;",","")</f>
        <v/>
      </c>
      <c r="ER66" s="44" t="str">
        <f>IF(AK66="y",CHAR(34)&amp;AK$1&amp;CHAR(34)&amp;",","")</f>
        <v/>
      </c>
      <c r="ES66" s="44" t="str">
        <f>IF(AL66="y",CHAR(34)&amp;AL$1&amp;CHAR(34)&amp;",","")</f>
        <v/>
      </c>
      <c r="ET66" s="44" t="str">
        <f>IF(AM66="y",CHAR(34)&amp;AM$1&amp;CHAR(34)&amp;",","")</f>
        <v/>
      </c>
      <c r="EU66" s="44" t="str">
        <f>IF(AN66="y",CHAR(34)&amp;AN$1&amp;CHAR(34)&amp;",","")</f>
        <v/>
      </c>
      <c r="EV66" s="44" t="str">
        <f>IF(AO66="y",CHAR(34)&amp;AO$1&amp;CHAR(34)&amp;",","")</f>
        <v/>
      </c>
      <c r="EW66" s="44" t="str">
        <f>IF(AP66="y",CHAR(34)&amp;AP$1&amp;CHAR(34)&amp;",","")</f>
        <v/>
      </c>
      <c r="EX66" s="44" t="str">
        <f>IF(AQ66="y",CHAR(34)&amp;AQ$1&amp;CHAR(34)&amp;",","")</f>
        <v/>
      </c>
      <c r="EY66" s="44" t="str">
        <f>IF(AR66="y",CHAR(34)&amp;AR$1&amp;CHAR(34)&amp;",","")</f>
        <v/>
      </c>
      <c r="EZ66" s="44" t="str">
        <f>IF(AS66="y",CHAR(34)&amp;AS$1&amp;CHAR(34)&amp;",","")</f>
        <v/>
      </c>
      <c r="FA66" s="44" t="str">
        <f>IF(AT66&gt;0,CHAR(34)&amp;"sta"&amp;AZ66&amp;CHAR(34)&amp;",","")</f>
        <v>"staRED",</v>
      </c>
      <c r="FB66" s="44" t="str">
        <f>IF(AND(AT66&gt;0,BA66&lt;&gt;""),CHAR(34)&amp;"sta"&amp;BA66&amp;CHAR(34)&amp;",","")</f>
        <v/>
      </c>
      <c r="FC66" s="44" t="str">
        <f>IF(AND(AT66&gt;0,BB66&lt;&gt;""),CHAR(34)&amp;"sta"&amp;BB66&amp;CHAR(34)&amp;",","")</f>
        <v/>
      </c>
      <c r="FD66" s="44" t="str">
        <f>IF(BV66="n",CHAR(34)&amp;"tcWHYE"&amp;CHAR(34)&amp;",",IF(BV66="y",CHAR(34)&amp;FD$1&amp;CHAR(34)&amp;",",""))</f>
        <v/>
      </c>
      <c r="FE66" s="44" t="str">
        <f>IF(COUNTIF(BL66:BT66,"BLU")=0,CHAR(34)&amp;"NO_BLU"&amp;CHAR(34)&amp;",", "")</f>
        <v/>
      </c>
      <c r="FF66" s="44" t="str">
        <f>IF(COUNTIF(BL66:BT66,"WHI")=0,CHAR(34)&amp;"NO_WHI"&amp;CHAR(34)&amp;",", "")</f>
        <v/>
      </c>
      <c r="FG66" s="44" t="str">
        <f>IF(COUNTIF(BL66:BT66,"RED")=0,CHAR(34)&amp;"NO_RED"&amp;CHAR(34)&amp;",", "")</f>
        <v/>
      </c>
      <c r="FH66" s="44" t="str">
        <f>IF(COUNTIF(BL66:BS66,"GRE")=0,CHAR(34)&amp;"NO_GRE"&amp;CHAR(34)&amp;",", "")</f>
        <v/>
      </c>
      <c r="FI66" s="44" t="str">
        <f>IF(COUNTIF(BL66:BT66,"YEL")=0,CHAR(34)&amp;"NO_YEL"&amp;CHAR(34)&amp;",", "")</f>
        <v/>
      </c>
      <c r="FJ66" s="44" t="str">
        <f>IF(COUNTIF(BL66:BT66,"BLA")=0,CHAR(34)&amp;"NO_BLA"&amp;CHAR(34)&amp;",", "")</f>
        <v/>
      </c>
      <c r="FK66" s="44" t="str">
        <f>IF(AND(FH66&lt;&gt;"",FF66&lt;&gt;""),CHAR(34)&amp;"WHGRNO"&amp;CHAR(34)&amp;",","")</f>
        <v/>
      </c>
      <c r="FL66" s="44" t="str">
        <f>IF(AND(FI66&lt;&gt;"",FF66&lt;&gt;""),CHAR(34)&amp;"WHYENO"&amp;CHAR(34)&amp;",","")</f>
        <v/>
      </c>
      <c r="FM66" s="44" t="str">
        <f>IF(AND(FJ66&lt;&gt;"",FF66&lt;&gt;""),CHAR(34)&amp;"BAWHNO"&amp;CHAR(34)&amp;",","")</f>
        <v/>
      </c>
      <c r="FN66" s="44" t="str">
        <f>IF(AND(FE66&lt;&gt;"",FF66&lt;&gt;""),CHAR(34)&amp;"BLWHNO"&amp;CHAR(34)&amp;",","")</f>
        <v/>
      </c>
      <c r="FO66" s="44" t="str">
        <f>IF(AND(FE66&lt;&gt;"",FG66&lt;&gt;""),CHAR(34)&amp;"BLRENO"&amp;CHAR(34)&amp;",","")</f>
        <v/>
      </c>
      <c r="FP66" s="44" t="str">
        <f>IF(AND(FF66&lt;&gt;"",FF66&lt;&gt;""),CHAR(34)&amp;"WHRENO"&amp;CHAR(34)&amp;",","")</f>
        <v/>
      </c>
      <c r="FQ66" s="44" t="str">
        <f>IF(LEN(BF66)=3,CHAR(34)&amp;"001"&amp;BF66&amp;CHAR(34)&amp;",","")</f>
        <v>"001BLA",</v>
      </c>
      <c r="FR66" s="44" t="str">
        <f>IF(LEN(BG66)=3,CHAR(34)&amp;"002"&amp;BG66&amp;CHAR(34)&amp;",","")</f>
        <v>"002GRE",</v>
      </c>
      <c r="FS66" s="44" t="str">
        <f>IF(LEN(BH66)=3,CHAR(34)&amp;"003"&amp;BH66&amp;CHAR(34)&amp;",","")</f>
        <v>"003BLA",</v>
      </c>
      <c r="FT66" s="44" t="str">
        <f>CHAR(34)&amp;"myr"&amp;BD66&amp;CHAR(34)&amp;","</f>
        <v>"myrEQ",</v>
      </c>
      <c r="FU66" s="44" t="str">
        <f>IF(AY66="y",CHAR(34)&amp;"island"&amp;CHAR(34)&amp;",","")</f>
        <v/>
      </c>
      <c r="FV66" s="44" t="str">
        <f>IF(BZ66="y",CHAR(34)&amp;"landlo"&amp;CHAR(34)&amp;",","")</f>
        <v/>
      </c>
      <c r="FW66" s="44" t="str">
        <f>IF(CA66="y",CHAR(34)&amp;"eunion"&amp;CHAR(34)&amp;",","")</f>
        <v/>
      </c>
      <c r="FX66" s="44" t="str">
        <f>SUBSTITUTE(IFERROR(SEARCH("[",A66),IFERROR(IF(AND(CA66&lt;&gt;"y",SEARCH("Europe",R66)&gt;0),CHAR(34)&amp;"noeuni"&amp;CHAR(34)&amp;",",""),"")),"1","")</f>
        <v/>
      </c>
      <c r="FY66" s="44" t="str">
        <f>IFERROR(IF(SEARCH("Arabic",CB66)&gt;0,CHAR(34)&amp;"arabic"&amp;CHAR(34)&amp;",",""),"")</f>
        <v/>
      </c>
      <c r="FZ66" s="44" t="str">
        <f>IFERROR(IF(SEARCH("English",CB66)&gt;0,CHAR(34)&amp;"englis"&amp;CHAR(34)&amp;",",""),"")</f>
        <v/>
      </c>
      <c r="GA66" s="44" t="str">
        <f>IFERROR(IF(SEARCH("French",CB66)&gt;0,CHAR(34)&amp;"french"&amp;CHAR(34)&amp;",",""),"")</f>
        <v/>
      </c>
      <c r="GB66" s="44" t="str">
        <f>IFERROR(IF(SEARCH("Spanish",CB66)&gt;0,CHAR(34)&amp;"spanis"&amp;CHAR(34)&amp;",",""),"")</f>
        <v/>
      </c>
      <c r="GC66" s="44" t="str">
        <f>IFERROR(IF(SEARCH("Portuguese",CB66)&gt;0,CHAR(34)&amp;"portug"&amp;CHAR(34)&amp;",",""),"")</f>
        <v/>
      </c>
      <c r="GD66" s="44" t="str">
        <f>IFERROR(IF(SEARCH("German",CB66)&gt;0,CHAR(34)&amp;"german"&amp;CHAR(34)&amp;",",""),"")</f>
        <v/>
      </c>
      <c r="GE66" s="44" t="str">
        <f>IFERROR(IF(SEARCH("Dutch",CB66)&gt;0,CHAR(34)&amp;"dutchs"&amp;CHAR(34)&amp;",",""),"")</f>
        <v/>
      </c>
      <c r="GF66" s="44" t="str">
        <f>IFERROR(IF(SEARCH("Historical",AU66)&gt;0,CHAR(34)&amp;"histor"&amp;CHAR(34)&amp;",",""),"")</f>
        <v/>
      </c>
      <c r="GG66" s="44" t="str">
        <f>IF(BU66="y",CHAR(34)&amp;"unjack"&amp;CHAR(34)&amp;",","")</f>
        <v/>
      </c>
      <c r="GH66" s="44" t="str">
        <f>IF(CD66=1,CHAR(34)&amp;"southc"&amp;CHAR(34)&amp;",","")</f>
        <v/>
      </c>
      <c r="GI66" s="44" t="str">
        <f>IF(CE66=1,CHAR(34)&amp;"hasmap"&amp;CHAR(34)&amp;",","")</f>
        <v/>
      </c>
      <c r="GJ66" s="44" t="str">
        <f>IF(CP66="y",CHAR(34)&amp;CP$1&amp;CHAR(34)&amp;",","")</f>
        <v/>
      </c>
      <c r="GK66" s="44" t="str">
        <f>IF(GJ66="",CHAR(34)&amp;"HasSta"&amp;CHAR(34)&amp;",","")</f>
        <v>"HasSta",</v>
      </c>
      <c r="GL66" s="44" t="str">
        <f>IF(CQ66="y",CHAR(34)&amp;CQ$1&amp;CHAR(34)&amp;",","")</f>
        <v>"1Stars",</v>
      </c>
      <c r="GM66" s="44" t="str">
        <f>IF(CR66="y",CHAR(34)&amp;CR$1&amp;CHAR(34)&amp;",","")</f>
        <v/>
      </c>
      <c r="GN66" s="44" t="str">
        <f>IF(CS66="y",CHAR(34)&amp;CS$1&amp;CHAR(34)&amp;",","")</f>
        <v/>
      </c>
      <c r="GP66" s="44" t="str">
        <f>CHAR(34)&amp;AU66&amp;CHAR(34)</f>
        <v>"People"</v>
      </c>
      <c r="GS66" s="44" t="str">
        <f>SUBSTITUTE("["&amp;_xlfn.CONCAT(CW66:GN66)&amp;"]",",]","]")</f>
        <v>["5+Colo","lets08","startW","with_w","with_y","year19","smallc","4+Band","Diagon","Crosse","Horizo","Vertic","Circle","HasSun","IsMoon","Center","staRED","001BLA","002GRE","003BLA","myrEQ","HasSta","1Stars"]</v>
      </c>
      <c r="GT66" s="44" t="str">
        <f>IF(BL66&lt;&gt;"",CHAR(34)&amp;"cl_"&amp;BL66&amp;CHAR(34)&amp;",","")</f>
        <v>"cl_BLA",</v>
      </c>
      <c r="GU66" s="44" t="str">
        <f>IF(BM66&lt;&gt;"",CHAR(34)&amp;"cl_"&amp;BM66&amp;CHAR(34)&amp;",","")</f>
        <v>"cl_BLU",</v>
      </c>
      <c r="GV66" s="44" t="str">
        <f>IF(BN66&lt;&gt;"",CHAR(34)&amp;"cl_"&amp;BN66&amp;CHAR(34)&amp;",","")</f>
        <v>"cl_GRE",</v>
      </c>
      <c r="GW66" s="44" t="str">
        <f>IF(BO66&lt;&gt;"",CHAR(34)&amp;"cl_"&amp;BO66&amp;CHAR(34)&amp;",","")</f>
        <v>"cl_RED",</v>
      </c>
      <c r="GX66" s="44" t="str">
        <f>IF(BP66&lt;&gt;"",CHAR(34)&amp;"cl_"&amp;BP66&amp;CHAR(34)&amp;",","")</f>
        <v>"cl_YEL",</v>
      </c>
      <c r="GY66" s="44" t="str">
        <f>IF(BQ66&lt;&gt;"",CHAR(34)&amp;"cl_"&amp;BQ66&amp;CHAR(34)&amp;",","")</f>
        <v/>
      </c>
      <c r="GZ66" s="44" t="str">
        <f>IF(BR66&lt;&gt;"",CHAR(34)&amp;"cl_"&amp;BR66&amp;CHAR(34)&amp;",","")</f>
        <v/>
      </c>
      <c r="HA66" s="44" t="str">
        <f>IF(BS66&lt;&gt;"",CHAR(34)&amp;"cl_"&amp;BS66&amp;CHAR(34)&amp;",","")</f>
        <v/>
      </c>
      <c r="HB66" s="44" t="str">
        <f>IF(BT66&lt;&gt;"",CHAR(34)&amp;"cl_"&amp;BT66&amp;CHAR(34)&amp;",","")</f>
        <v>"cl_WHI",</v>
      </c>
      <c r="HC66" s="44" t="str">
        <f>SUBSTITUTE("["&amp;_xlfn.CONCAT(GT66:HB66)&amp;"]",",]","]")</f>
        <v>["cl_BLA","cl_BLU","cl_GRE","cl_RED","cl_YEL","cl_WHI"]</v>
      </c>
      <c r="HE66" s="64"/>
      <c r="HF66" s="65" t="str">
        <f>"{couname:"&amp;CT66&amp;(IF(HK66&lt;&gt;"",",subtype:"&amp;CHAR(34)&amp;HK66&amp;CHAR(34),""))&amp;",year:"&amp;HJ66&amp;",region:"&amp;CU66&amp;",Colors:"&amp;HC66&amp;",Items:"&amp;GS66&amp;",Flag:"&amp;CV66&amp;",HDFlag:"&amp;CHAR(34)&amp;E66&amp;CHAR(34)&amp;",type:"&amp;GP66&amp;", describe: "&amp;HH66&amp;", isnew:"&amp;CHAR(34)&amp;F66&amp;CHAR(34)&amp;", links: "&amp;HL66&amp;"},"</f>
        <v>{couname:"[CHL] Wenufoye",year:"1991",region:"rgn_South America",Colors:["cl_BLA","cl_BLU","cl_GRE","cl_RED","cl_YEL","cl_WHI"],Items:["5+Colo","lets08","startW","with_w","with_y","year19","smallc","4+Band","Diagon","Crosse","Horizo","Vertic","Circle","HasSun","IsMoon","Center","staRED","001BLA","002GRE","003BLA","myrEQ","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links: "https://en.wikipedia.org/wiki/Flag_of_the_Mapuches"},</v>
      </c>
      <c r="HG66" s="66" t="str">
        <f>"{couname:"&amp;CT66&amp;(IF(HK66&lt;&gt;"",",subtype:"&amp;CHAR(34)&amp;HK66&amp;CHAR(34),""))&amp;",year:"&amp;HJ66&amp;",region:"&amp;CU66&amp;",Colors:"&amp;HC66&amp;",Items:"&amp;GS66&amp;",Flag:"&amp;CV66&amp;",HDFlag:"&amp;CHAR(34)&amp;E66&amp;CHAR(34)&amp;",type:"&amp;GP66&amp;", describe: "&amp;HI66&amp;", links: "&amp;HL66&amp;"},"</f>
        <v>{couname:"[CHL] Wenufoye",year:"1991",region:"rgn_South America",Colors:["cl_BLA","cl_BLU","cl_GRE","cl_RED","cl_YEL","cl_WHI"],Items:["5+Colo","lets08","startW","with_w","with_y","year19","smallc","4+Band","Diagon","Crosse","Horizo","Vertic","Circle","HasSun","IsMoon","Center","staRED","001BLA","002GRE","003BLA","myrEQ","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links: "https://en.wikipedia.org/wiki/Flag_of_the_Mapuches"},</v>
      </c>
      <c r="HH66" s="44" t="str">
        <f>IF(P66&lt;&gt;"",CHAR(34)&amp;"\n"&amp;P66&amp;CHAR(34),CHAR(34)&amp;CHAR(34))</f>
        <v>"\nThe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v>
      </c>
      <c r="HI66" s="44" t="str">
        <f>IF(J66=0,CHAR(34)&amp;CHAR(34),HH66)</f>
        <v>"\nThe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v>
      </c>
      <c r="HJ66" s="44" t="str">
        <f>CHAR(34)&amp;O66&amp;CHAR(34)</f>
        <v>"1991"</v>
      </c>
      <c r="HL66" s="44" t="str">
        <f>CHAR(34)&amp;I66&amp;CHAR(34)</f>
        <v>"https://en.wikipedia.org/wiki/Flag_of_the_Mapuches"</v>
      </c>
      <c r="HM66" s="65" t="str">
        <f>"{"&amp;CHAR(34)&amp;"couname"&amp;CHAR(34)&amp;":"&amp;CT66&amp;(IF(H66&lt;&gt;"",","&amp;CHAR(34)&amp;"subtype"&amp;CHAR(34)&amp;":"&amp;CHAR(34)&amp;H66&amp;CHAR(34),""))&amp;","&amp;CHAR(34)&amp;"year"&amp;CHAR(34)&amp;":"&amp;HJ66&amp;","&amp;CHAR(34)&amp;"region"&amp;CHAR(34)&amp;":"&amp;CU66&amp;","&amp;CHAR(34)&amp;"Colors"&amp;CHAR(34)&amp;":"&amp;HC66&amp;","&amp;CHAR(34)&amp;"Items"&amp;CHAR(34)&amp;":"&amp;GS66&amp;","&amp;CHAR(34)&amp;"Flag"&amp;CHAR(34)&amp;":"&amp;CV66&amp;","&amp;CHAR(34)&amp;"HDFlag"&amp;CHAR(34)&amp;":"&amp;CHAR(34)&amp;E66&amp;CHAR(34)&amp;","&amp;CHAR(34)&amp;"type"&amp;CHAR(34)&amp;":"&amp;GP66&amp;", "&amp;CHAR(34)&amp;"describe"&amp;CHAR(34)&amp;": "&amp;HH66&amp;", "&amp;CHAR(34)&amp;"isnew"&amp;CHAR(34)&amp;": "&amp;CHAR(34)&amp;F66&amp;CHAR(34)&amp;", "&amp;CHAR(34)&amp;"links"&amp;CHAR(34)&amp;": "&amp;HL66&amp;"},"</f>
        <v>{"couname":"[CHL] Wenufoye","year":"1991","region":"rgn_South America","Colors":["cl_BLA","cl_BLU","cl_GRE","cl_RED","cl_YEL","cl_WHI"],"Items":["5+Colo","lets08","startW","with_w","with_y","year19","smallc","4+Band","Diagon","Crosse","Horizo","Vertic","Circle","HasSun","IsMoon","Center","staRED","001BLA","002GRE","003BLA","myrEQ","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 "links": "https://en.wikipedia.org/wiki/Flag_of_the_Mapuches"},</v>
      </c>
      <c r="HN66" s="67" t="str">
        <f>"{"&amp;CHAR(34)&amp;"couname"&amp;CHAR(34)&amp;":"&amp;CT66&amp;(IF(H66&lt;&gt;"",","&amp;CHAR(34)&amp;"subtype"&amp;CHAR(34)&amp;":"&amp;CHAR(34)&amp;H66&amp;CHAR(34),""))&amp;","&amp;CHAR(34)&amp;"year"&amp;CHAR(34)&amp;":"&amp;HJ66&amp;","&amp;CHAR(34)&amp;"region"&amp;CHAR(34)&amp;":"&amp;CU66&amp;","&amp;CHAR(34)&amp;"Colors"&amp;CHAR(34)&amp;":"&amp;HC66&amp;","&amp;CHAR(34)&amp;"Items"&amp;CHAR(34)&amp;":"&amp;GS66&amp;","&amp;CHAR(34)&amp;"Flag"&amp;CHAR(34)&amp;":"&amp;CV66&amp;","&amp;CHAR(34)&amp;"HDFlag"&amp;CHAR(34)&amp;":"&amp;CHAR(34)&amp;E66&amp;CHAR(34)&amp;","&amp;CHAR(34)&amp;"type"&amp;CHAR(34)&amp;":"&amp;GP66&amp;", "&amp;CHAR(34)&amp;"describe"&amp;CHAR(34)&amp;": "&amp;HI66&amp;", "&amp;CHAR(34)&amp;"isnew"&amp;CHAR(34)&amp;": "&amp;CHAR(34)&amp;F66&amp;CHAR(34)&amp;", "&amp;CHAR(34)&amp;"links"&amp;CHAR(34)&amp;": "&amp;HL66&amp;"},"</f>
        <v>{"couname":"[CHL] Wenufoye","year":"1991","region":"rgn_South America","Colors":["cl_BLA","cl_BLU","cl_GRE","cl_RED","cl_YEL","cl_WHI"],"Items":["5+Colo","lets08","startW","with_w","with_y","year19","smallc","4+Band","Diagon","Crosse","Horizo","Vertic","Circle","HasSun","IsMoon","Center","staRED","001BLA","002GRE","003BLA","myrEQ","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 "links": "https://en.wikipedia.org/wiki/Flag_of_the_Mapuches"},</v>
      </c>
      <c r="HO66" s="71">
        <v>45583</v>
      </c>
      <c r="HP66" s="44" t="str" cm="1">
        <f t="array" ref="HP66">IF(_xlfn.TEXTJOIN(", ", TRUE, IF(ISNUMBER(SEARCH("BLA", BL66:BT66)), COLUMN(BL66:BT66) - COLUMN(BL66) + 1, ""))&lt;&gt;"","BLA","")</f>
        <v>BLA</v>
      </c>
      <c r="HQ66" s="44" t="str" cm="1">
        <f t="array" ref="HQ66">IF(_xlfn.TEXTJOIN(", ", TRUE, IF(ISNUMBER(SEARCH("BLU", BL66:BT66)), COLUMN(BL66:BT66) - COLUMN(BL66) + 1, ""))&lt;&gt;"","BLU","")</f>
        <v>BLU</v>
      </c>
      <c r="HR66" s="44" t="str" cm="1">
        <f t="array" ref="HR66">IF(_xlfn.TEXTJOIN(", ", TRUE, IF(ISNUMBER(SEARCH("GRE", BL66:BT66)), COLUMN(BL66:BT66) - COLUMN(BL66) + 1, ""))&lt;&gt;"","GRE","")</f>
        <v>GRE</v>
      </c>
      <c r="HS66" s="44" t="str" cm="1">
        <f t="array" ref="HS66">IF(_xlfn.TEXTJOIN(", ", TRUE, IF(ISNUMBER(SEARCH("RED", BL66:BT66)), COLUMN(BL66:BT66) - COLUMN(BL66) + 1, ""))&lt;&gt;"","RED","")</f>
        <v>RED</v>
      </c>
      <c r="HT66" s="44" t="str" cm="1">
        <f t="array" ref="HT66">IF(_xlfn.TEXTJOIN(", ", TRUE, IF(ISNUMBER(SEARCH("YEL", BL66:BT66)), COLUMN(BL66:BT66) - COLUMN(BL66) + 1, ""))&lt;&gt;"","YEL","")</f>
        <v>YEL</v>
      </c>
      <c r="HU66" s="44" t="str" cm="1">
        <f t="array" ref="HU66">IF(_xlfn.TEXTJOIN(", ", TRUE, IF(ISNUMBER(SEARCH("ORA", BL66:BT66)), COLUMN(BL66:BT66) - COLUMN(BL66) + 1, ""))&lt;&gt;"","ORA","")</f>
        <v/>
      </c>
      <c r="HV66" s="44" t="str" cm="1">
        <f t="array" ref="HV66">IF(_xlfn.TEXTJOIN(", ", TRUE, IF(ISNUMBER(SEARCH("BRO", BL66:BT66)), COLUMN(BL66:BT66) - COLUMN(BL66) + 1, ""))&lt;&gt;"","BRO","")</f>
        <v/>
      </c>
      <c r="HW66" s="44" t="str" cm="1">
        <f t="array" ref="HW66">IF(_xlfn.TEXTJOIN(", ", TRUE, IF(ISNUMBER(SEARCH("PUR", BL66:BT66)), COLUMN(BL66:BT66) - COLUMN(BL66) + 1, ""))&lt;&gt;"","PUR","")</f>
        <v/>
      </c>
      <c r="HX66" s="44" t="str" cm="1">
        <f t="array" ref="HX66">IF(_xlfn.TEXTJOIN(", ", TRUE, IF(ISNUMBER(SEARCH("WHI", BL66:BT66)), COLUMN(BL66:BT66) - COLUMN(BL66) + 1, ""))&lt;&gt;"","WHI","")</f>
        <v>WHI</v>
      </c>
      <c r="HY66" s="72"/>
      <c r="HZ66" s="72"/>
      <c r="IA66" s="5" t="s">
        <v>164</v>
      </c>
      <c r="IB66" s="5"/>
      <c r="IC66" s="68"/>
      <c r="ID66" s="68"/>
      <c r="IE66" s="68"/>
      <c r="IF66" s="68"/>
      <c r="IG66" s="68"/>
      <c r="IH66" s="68"/>
      <c r="II66" s="68"/>
      <c r="IJ66" s="68"/>
      <c r="IK66" s="68"/>
      <c r="IL66" s="44">
        <f>SUM(IC66:IK66)</f>
        <v>0</v>
      </c>
      <c r="IM66" s="42">
        <f>COUNTIF(IC66:IK66,"&gt;0")-CG66</f>
        <v>-6</v>
      </c>
      <c r="IN66" s="69" t="str">
        <f>"http://mkweb.bcgsc.ca/color-summarizer/?url="&amp;D66&amp;"&amp;precision=low&amp;num_clusters="&amp;CG66&amp;"&amp;text=1"</f>
        <v>http://mkweb.bcgsc.ca/color-summarizer/?url=https://upload.wikimedia.org/wikipedia/commons/thumb/2/20/Flag_of_the_Mapuches_%281992%29.svg/320px-Flag_of_the_Mapuches_%281992%29.svg.png&amp;precision=low&amp;num_clusters=6&amp;text=1</v>
      </c>
      <c r="IO66" s="44" t="str">
        <f>IF(HP66&lt;&gt;"",CHAR(34)&amp;"black"&amp;CHAR(34),"")</f>
        <v>"black"</v>
      </c>
      <c r="IP66" s="44" t="str">
        <f>IF(HQ66&lt;&gt;"",CHAR(34)&amp;"blue"&amp;CHAR(34),"")</f>
        <v>"blue"</v>
      </c>
      <c r="IQ66" s="44" t="str">
        <f>IF(HR66&lt;&gt;"",CHAR(34)&amp;"green"&amp;CHAR(34),"")</f>
        <v>"green"</v>
      </c>
      <c r="IR66" s="44" t="str">
        <f>IF(HS66&lt;&gt;"",CHAR(34)&amp;"red"&amp;CHAR(34),"")</f>
        <v>"red"</v>
      </c>
      <c r="IS66" s="44" t="str">
        <f>IF(HT66&lt;&gt;"",CHAR(34)&amp;"yellow"&amp;CHAR(34),"")</f>
        <v>"yellow"</v>
      </c>
      <c r="IT66" s="44" t="str">
        <f>IF(HU66&lt;&gt;"",CHAR(34)&amp;"orange"&amp;CHAR(34),"")</f>
        <v/>
      </c>
      <c r="IU66" s="44" t="str">
        <f>IF(HV66&lt;&gt;"",CHAR(34)&amp;"brown"&amp;CHAR(34),"")</f>
        <v/>
      </c>
      <c r="IV66" s="44" t="str">
        <f>IF(HW66&lt;&gt;"",CHAR(34)&amp;"purple"&amp;CHAR(34),"")</f>
        <v/>
      </c>
      <c r="IW66" s="44" t="str">
        <f>IF(HX66&lt;&gt;"",CHAR(34)&amp;"white"&amp;CHAR(34),"")</f>
        <v>"white"</v>
      </c>
      <c r="IX66" s="44" t="str">
        <f>"{"&amp;CHAR(34)&amp;"url"&amp;CHAR(34)&amp;":"&amp;CHAR(34)&amp;IN66&amp;CHAR(34)&amp;","&amp;CHAR(34)&amp;"name"&amp;CHAR(34)&amp;":"&amp;CHAR(34)&amp;A66&amp;CHAR(34)&amp;"},"</f>
        <v>{"url":"http://mkweb.bcgsc.ca/color-summarizer/?url=https://upload.wikimedia.org/wikipedia/commons/thumb/2/20/Flag_of_the_Mapuches_%281992%29.svg/320px-Flag_of_the_Mapuches_%281992%29.svg.png&amp;precision=low&amp;num_clusters=6&amp;text=1","name":"[CHL] Wenufoye"},</v>
      </c>
      <c r="IY66" s="44">
        <v>374</v>
      </c>
    </row>
    <row r="67" spans="1:259" s="44" customFormat="1" ht="38.4" customHeight="1" thickBot="1" x14ac:dyDescent="0.35">
      <c r="A67" s="38" t="s">
        <v>477</v>
      </c>
      <c r="B67" s="83"/>
      <c r="C67" s="39">
        <v>2</v>
      </c>
      <c r="D67" s="70" t="s">
        <v>478</v>
      </c>
      <c r="E67" s="40" t="s">
        <v>479</v>
      </c>
      <c r="F67" s="41" t="s">
        <v>163</v>
      </c>
      <c r="G67" s="42">
        <f>COUNTIF($A$1:$A$8405,A67)</f>
        <v>1</v>
      </c>
      <c r="H67" s="43"/>
      <c r="I67" s="59" t="s">
        <v>480</v>
      </c>
      <c r="J67" s="44" t="str">
        <f>""</f>
        <v/>
      </c>
      <c r="K67" s="45"/>
      <c r="L67" s="46"/>
      <c r="M67" s="46"/>
      <c r="N67" s="47"/>
      <c r="O67" s="74" t="s">
        <v>2</v>
      </c>
      <c r="P67" s="48" t="s">
        <v>415</v>
      </c>
      <c r="Q67" s="73">
        <v>1</v>
      </c>
      <c r="R67" s="49" t="s">
        <v>177</v>
      </c>
      <c r="S67" s="50">
        <v>2</v>
      </c>
      <c r="T67" s="51" t="s">
        <v>164</v>
      </c>
      <c r="U67" s="52" t="s">
        <v>165</v>
      </c>
      <c r="V67" s="52" t="s">
        <v>165</v>
      </c>
      <c r="W67" s="52" t="s">
        <v>165</v>
      </c>
      <c r="X67" s="52" t="s">
        <v>164</v>
      </c>
      <c r="Y67" s="52" t="s">
        <v>164</v>
      </c>
      <c r="Z67" s="52" t="s">
        <v>164</v>
      </c>
      <c r="AA67" s="52" t="s">
        <v>164</v>
      </c>
      <c r="AB67" s="52" t="s">
        <v>164</v>
      </c>
      <c r="AC67" s="52" t="s">
        <v>164</v>
      </c>
      <c r="AD67" s="52" t="s">
        <v>164</v>
      </c>
      <c r="AE67" s="52" t="s">
        <v>164</v>
      </c>
      <c r="AF67" s="53" t="s">
        <v>164</v>
      </c>
      <c r="AG67" s="53" t="s">
        <v>164</v>
      </c>
      <c r="AH67" s="53" t="s">
        <v>164</v>
      </c>
      <c r="AI67" s="53" t="s">
        <v>164</v>
      </c>
      <c r="AJ67" s="53" t="s">
        <v>165</v>
      </c>
      <c r="AK67" s="53" t="s">
        <v>165</v>
      </c>
      <c r="AL67" s="53" t="s">
        <v>164</v>
      </c>
      <c r="AM67" s="53" t="s">
        <v>164</v>
      </c>
      <c r="AN67" s="53" t="s">
        <v>164</v>
      </c>
      <c r="AO67" s="53" t="s">
        <v>164</v>
      </c>
      <c r="AP67" s="53" t="s">
        <v>164</v>
      </c>
      <c r="AQ67" s="53" t="s">
        <v>164</v>
      </c>
      <c r="AR67" s="53" t="s">
        <v>164</v>
      </c>
      <c r="AS67" s="53" t="s">
        <v>164</v>
      </c>
      <c r="AT67" s="54">
        <v>0</v>
      </c>
      <c r="AU67" s="53" t="s">
        <v>306</v>
      </c>
      <c r="AV67" s="53" t="str">
        <f>IF(LEFT(A67,1)="[",LEFT(A67,5)&amp;AU67&amp;A67,"")</f>
        <v>[COL]Municipality[COL] Andalucia</v>
      </c>
      <c r="AW67" s="53" t="str">
        <f>C67&amp;A67</f>
        <v>2[COL] Andalucia</v>
      </c>
      <c r="AX67" s="55"/>
      <c r="AY67" s="55"/>
      <c r="AZ67" s="56"/>
      <c r="BA67" s="56"/>
      <c r="BB67" s="56"/>
      <c r="BC67" s="57"/>
      <c r="BD67" s="58" t="s">
        <v>159</v>
      </c>
      <c r="BE67" s="59"/>
      <c r="BF67" s="58"/>
      <c r="BG67" s="58"/>
      <c r="BH67" s="58"/>
      <c r="BI67" s="58" t="s">
        <v>152</v>
      </c>
      <c r="BJ67" s="58"/>
      <c r="BK67" s="59"/>
      <c r="BL67" s="58" t="s">
        <v>159</v>
      </c>
      <c r="BM67" s="58" t="s">
        <v>152</v>
      </c>
      <c r="BN67" s="58"/>
      <c r="BO67" s="58"/>
      <c r="BP67" s="58"/>
      <c r="BQ67" s="58"/>
      <c r="BR67" s="58"/>
      <c r="BS67" s="58"/>
      <c r="BT67" s="58"/>
      <c r="BU67" s="60"/>
      <c r="BV67" s="61"/>
      <c r="BW67" s="61">
        <v>0</v>
      </c>
      <c r="BX67" s="59"/>
      <c r="CB67" s="5"/>
      <c r="CC67" s="5"/>
      <c r="CD67" s="62">
        <v>0</v>
      </c>
      <c r="CE67" s="62">
        <v>0</v>
      </c>
      <c r="CF67" s="62" t="e">
        <f>COUNTIF([1]Sheet7!$B$2:'[1]Sheet7'!$B$100,Main!#REF!)</f>
        <v>#REF!</v>
      </c>
      <c r="CG67" s="75" cm="1">
        <f t="array" ref="CG67">SUMPRODUCT(--(LEN(TRIM(BL67:BT67))&gt;0))</f>
        <v>2</v>
      </c>
      <c r="CH67" s="53" t="str">
        <f>IF(CG67=2,"y","n")</f>
        <v>y</v>
      </c>
      <c r="CI67" s="53" t="str">
        <f>IF(CG67=3,"y","n")</f>
        <v>n</v>
      </c>
      <c r="CJ67" s="53" t="str">
        <f>IF(CG67=4,"y","n")</f>
        <v>n</v>
      </c>
      <c r="CK67" s="53" t="str">
        <f>IF(CG67&gt;4,"y","n")</f>
        <v>n</v>
      </c>
      <c r="CL67" s="53" t="str">
        <f>IF(S67=0,"y","n")</f>
        <v>n</v>
      </c>
      <c r="CM67" s="53" t="str">
        <f>IF(S67=2,"y","n")</f>
        <v>y</v>
      </c>
      <c r="CN67" s="53" t="str">
        <f>IF(S67=3,"y","n")</f>
        <v>n</v>
      </c>
      <c r="CO67" s="53" t="str">
        <f>IF(S67&gt;=4,"y","n")</f>
        <v>n</v>
      </c>
      <c r="CP67" s="53" t="str">
        <f>IF(AT67=0,"y","n")</f>
        <v>y</v>
      </c>
      <c r="CQ67" s="53" t="str">
        <f>IF(AT67=1,"y","n")</f>
        <v>n</v>
      </c>
      <c r="CR67" s="53" t="str">
        <f>IF(AT67=2,"y","n")</f>
        <v>n</v>
      </c>
      <c r="CS67" s="53" t="str">
        <f>IF(AT67&gt;=3,"y","n")</f>
        <v>n</v>
      </c>
      <c r="CT67" s="38" t="str">
        <f>CHAR(34)&amp;A67&amp;CHAR(34)</f>
        <v>"[COL] Andalucia"</v>
      </c>
      <c r="CU67" s="63" t="str">
        <f>CHAR(34)&amp;"rgn_"&amp;R67&amp;CHAR(34)</f>
        <v>"rgn_South America"</v>
      </c>
      <c r="CV67" s="44" t="str">
        <f>CHAR(34)&amp;D67&amp;CHAR(34)</f>
        <v>"https://upload.wikimedia.org/wikipedia/en/thumb/2/2f/Flag_of_Andaluc%C3%ADa_%28Col%C3%B3mbia%29.svg/640px-Flag_of_Andaluc%C3%ADa_%28Col%C3%B3mbia%29.svg.png"</v>
      </c>
      <c r="CW67" s="44" t="str">
        <f>IF(CH67="y",CHAR(34)&amp;CH$1&amp;CHAR(34)&amp;",","")</f>
        <v>"2Color",</v>
      </c>
      <c r="CX67" s="44" t="str">
        <f>IF(CI67="y",CHAR(34)&amp;CI$1&amp;CHAR(34)&amp;",","")</f>
        <v/>
      </c>
      <c r="CY67" s="44" t="str">
        <f>IF(CJ67="y",CHAR(34)&amp;CJ$1&amp;CHAR(34)&amp;",","")</f>
        <v/>
      </c>
      <c r="CZ67" s="44" t="str">
        <f>IF(CK67="y",CHAR(34)&amp;CK$1&amp;CHAR(34)&amp;",","")</f>
        <v/>
      </c>
      <c r="DA67" s="44" t="str">
        <f>IF(Q67&gt;1,CHAR(34)&amp;"words2"&amp;CHAR(34)&amp;",","")</f>
        <v/>
      </c>
      <c r="DB67" s="44" t="str">
        <f>IF(Q67&gt;2,CHAR(34)&amp;"words3"&amp;CHAR(34)&amp;",","")</f>
        <v/>
      </c>
      <c r="DC67" s="44" t="str">
        <f>IF(Q67=2,CHAR(34)&amp;"exact2"&amp;CHAR(34)&amp;",","")</f>
        <v/>
      </c>
      <c r="DD67" s="44" t="str">
        <f>IF(LEN(CHAR(34)&amp;"lets"&amp;LEN(SUBSTITUTE(SUBSTITUTE(IFERROR(TRIM(SUBSTITUTE(SUBSTITUTE(SUBSTITUTE(IFERROR(TRIM(SUBSTITUTE(A67,MID(A67,FIND("(",A67),FIND(")",A67)-FIND("(",A67)+1),"")),A67),"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",""),"-",""))&amp;CHAR(34)&amp;",")=9,CHAR(34)&amp;"lets"&amp;LEN(SUBSTITUTE(SUBSTITUTE(IFERROR(TRIM(SUBSTITUTE(SUBSTITUTE(SUBSTITUTE(IFERROR(TRIM(SUBSTITUTE(A67,MID(A67,FIND("(",A67),FIND(")",A67)-FIND("(",A67)+1),"")),A67),"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",""),"-",""))&amp;CHAR(34)&amp;",",CHAR(34)&amp;"lets0"&amp;LEN(SUBSTITUTE(SUBSTITUTE(IFERROR(TRIM(SUBSTITUTE(SUBSTITUTE(SUBSTITUTE(IFERROR(TRIM(SUBSTITUTE(A67,MID(A67,FIND("(",A67),FIND(")",A67)-FIND("(",A67)+1),"")),A67),"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f>
        <v>"lets09",</v>
      </c>
      <c r="DE67" s="44" t="str">
        <f>IFERROR(CHAR(34)&amp;"start"&amp;LEFT(TRIM(SUBSTITUTE(SUBSTITUTE(TRIM(SUBSTITUTE(SUBSTITUTE(A67, MID(A67, FIND("[", A67), FIND("]", A67) - FIND("[", A67) + 1), ""), "  ", " ")), MID(TRIM(SUBSTITUTE(SUBSTITUTE(A67, MID(A67, FIND("[", A67), FIND("]", A67) - FIND("[", A67) + 1), ""), "  ", " ")), FIND("[", TRIM(SUBSTITUTE(SUBSTITUTE(A67, MID(A67, FIND("[", A67), FIND("]", A67) - FIND("[", A67) + 1), ""), "  ", " "))), FIND("]", TRIM(SUBSTITUTE(SUBSTITUTE(A67, MID(A67, FIND("[", A67), FIND("]", A67) - FIND("[", A67) + 1), ""), "  ", " "))) - FIND("[", TRIM(SUBSTITUTE(SUBSTITUTE(A67, MID(A67, FIND("[", A67), FIND("]", A67) - FIND("[", A67) + 1), ""), "  ", " "))) + 1), ""), "  ", " ")),1)&amp;CHAR(34)&amp;",",CHAR(34)&amp;"start"&amp;IFERROR(LEFT(SUBSTITUTE(A67,"["&amp;MID(A67,FIND("[",A67)+1,FIND("]",A67)-FIND("[",A67)-1)&amp;"] ",""),1),LEFT(A67,1))&amp;CHAR(34)&amp;",")</f>
        <v>"startA",</v>
      </c>
      <c r="DF67" s="44" t="str">
        <f>IFERROR(IF(SEARCH("tan",A67)&gt;0,CHAR(34)&amp;"withtn"&amp;CHAR(34)&amp;",",""),"")</f>
        <v/>
      </c>
      <c r="DG67" s="44" t="str">
        <f>IFERROR(IF(SEARCH("q",A67)&gt;0,CHAR(34)&amp;"with_q"&amp;CHAR(34)&amp;",",""),"")</f>
        <v/>
      </c>
      <c r="DH67" s="44" t="str">
        <f>IFERROR(IF(SEARCH("v",A67)&gt;0,CHAR(34)&amp;"with_v"&amp;CHAR(34)&amp;",",""),"")</f>
        <v/>
      </c>
      <c r="DI67" s="44" t="str">
        <f>IFERROR(IF(SEARCH("w",A67)&gt;0,CHAR(34)&amp;"with_w"&amp;CHAR(34)&amp;",",""),"")</f>
        <v/>
      </c>
      <c r="DJ67" s="44" t="str">
        <f>IFERROR(IF(SEARCH("y",A67)&gt;0,CHAR(34)&amp;"with_y"&amp;CHAR(34)&amp;",",""),"")</f>
        <v/>
      </c>
      <c r="DK67" s="44" t="str">
        <f>IFERROR(IF(SEARCH("z",A67)&gt;0,CHAR(34)&amp;"with_z"&amp;CHAR(34)&amp;",",""),"")</f>
        <v/>
      </c>
      <c r="DL67" s="44" t="str">
        <f>IF(CG67=2, CHAR(34) &amp; _xlfn.TEXTJOIN("", TRUE, _xlfn._xlws.SORT(HP67:HX67)) &amp; CHAR(34) &amp; ",", "")</f>
        <v>"BLUWHI",</v>
      </c>
      <c r="DM67" s="44" t="str" cm="1">
        <f t="array" ref="DM67">IF(CG67=3,CHAR(34) &amp; _xlfn.TEXTJOIN("", TRUE, RIGHT(HP67:HX67, 2)) &amp; CHAR(34) &amp; ",", "")</f>
        <v/>
      </c>
      <c r="DN67" s="44" t="str">
        <f>IF(AND(ISNUMBER(SEARCH("18", O67)), ISERROR(SEARCH("1918", O67)), ISERROR(SEARCH("2018", O67))), CHAR(34) &amp; "year18" &amp; CHAR(34) &amp; ",", "")</f>
        <v/>
      </c>
      <c r="DO67" s="44" t="str">
        <f>IF(AND(ISNUMBER(SEARCH("19", O67)), ISERROR(SEARCH("1819", O67)),  ISERROR(SEARCH("1219", O67)),ISERROR(SEARCH("1119", O67)),ISERROR(SEARCH("1190", O67)),ISERROR(SEARCH("2019", O67))), CHAR(34) &amp; "year19" &amp; CHAR(34) &amp; ",", "")</f>
        <v/>
      </c>
      <c r="DP67" s="5" t="str">
        <f>IF(AND(ISNUMBER(SEARCH("20", O67)), ISERROR(SEARCH("1920", O67))), CHAR(34)&amp;"year00"&amp;CHAR(34)&amp;",", "")</f>
        <v/>
      </c>
      <c r="DQ67" s="5" t="str">
        <f>IF(CC67="y",CHAR(34)&amp;"soviet"&amp;CHAR(34)&amp;",","")</f>
        <v/>
      </c>
      <c r="DR67" s="5" t="str">
        <f>IF(BY67="y",CHAR(34)&amp;"dgband"&amp;CHAR(34)&amp;",","")</f>
        <v/>
      </c>
      <c r="DS67" s="5" t="str">
        <f>IF(W67="y",IF(AND(V67="n",BY67&lt;&gt;"y"),CHAR(34)&amp;"allver"&amp;CHAR(34)&amp;",",""),"")</f>
        <v/>
      </c>
      <c r="DT67" s="5" t="str">
        <f>IF(V67="y",IF(AND(W67="n",BY67&lt;&gt;"y"),CHAR(34)&amp;"allhor"&amp;CHAR(34)&amp;",",""),"")</f>
        <v/>
      </c>
      <c r="DU67" s="5" t="str">
        <f>IF(BY67="y",IF(AND(W67="n",V67="n"),CHAR(34)&amp;"alldia"&amp;CHAR(34)&amp;",",""),"")</f>
        <v/>
      </c>
      <c r="DV67" s="44" t="str">
        <f>IF(IA67&lt;&gt;"",(IF(IA67="y",CHAR(34)&amp;"largec"&amp;CHAR(34)&amp;",",CHAR(34)&amp;"smallc"&amp;CHAR(34)&amp;",")),"")</f>
        <v>"largec",</v>
      </c>
      <c r="DW67" s="44" t="str">
        <f>IF(CL67="y",CHAR(34)&amp;CL$1&amp;CHAR(34)&amp;",","")</f>
        <v/>
      </c>
      <c r="DX67" s="44" t="str">
        <f>IF(CM67="y",CHAR(34)&amp;CM$1&amp;CHAR(34)&amp;",","")</f>
        <v>"2Bands",</v>
      </c>
      <c r="DY67" s="44" t="str">
        <f>IF(CN67="y",CHAR(34)&amp;CN$1&amp;CHAR(34)&amp;",","")</f>
        <v/>
      </c>
      <c r="DZ67" s="44" t="str">
        <f>IF(CO67="y",CHAR(34)&amp;CO$1&amp;CHAR(34)&amp;",","")</f>
        <v/>
      </c>
      <c r="EA67" s="44" t="str">
        <f>IF(T67="y",CHAR(34)&amp;T$1&amp;CHAR(34)&amp;",","")</f>
        <v/>
      </c>
      <c r="EB67" s="44" t="str">
        <f>IF(U67="y",CHAR(34)&amp;U$1&amp;CHAR(34)&amp;",","")</f>
        <v>"Crosse",</v>
      </c>
      <c r="EC67" s="44" t="str">
        <f>IF(V67="y",CHAR(34)&amp;V$1&amp;CHAR(34)&amp;",","")</f>
        <v>"Horizo",</v>
      </c>
      <c r="ED67" s="44" t="str">
        <f>IF(W67="y",CHAR(34)&amp;W$1&amp;CHAR(34)&amp;",","")</f>
        <v>"Vertic",</v>
      </c>
      <c r="EE67" s="44" t="str">
        <f>IF(X67="y",CHAR(34)&amp;X$1&amp;CHAR(34)&amp;",","")</f>
        <v/>
      </c>
      <c r="EF67" s="44" t="str">
        <f>IF(AND(Y67&lt;&gt;"n",Y67&lt;&gt;""),CHAR(34)&amp;Y$1&amp;CHAR(34)&amp;",","")</f>
        <v/>
      </c>
      <c r="EG67" s="44" t="str">
        <f>IF(Z67="y",CHAR(34)&amp;Z$1&amp;CHAR(34)&amp;",","")</f>
        <v/>
      </c>
      <c r="EH67" s="44" t="str">
        <f>IF(AA67="y",CHAR(34)&amp;AA$1&amp;CHAR(34)&amp;",","")</f>
        <v/>
      </c>
      <c r="EI67" s="44" t="str">
        <f>IF(AB67="y",CHAR(34)&amp;AB$1&amp;CHAR(34)&amp;",","")</f>
        <v/>
      </c>
      <c r="EJ67" s="44" t="str">
        <f>IF(AC67="y",CHAR(34)&amp;AC$1&amp;CHAR(34)&amp;",","")</f>
        <v/>
      </c>
      <c r="EK67" s="44" t="str">
        <f>IF(AD67="y",CHAR(34)&amp;AD$1&amp;CHAR(34)&amp;",","")</f>
        <v/>
      </c>
      <c r="EL67" s="44" t="str">
        <f>IF(AE67="y",CHAR(34)&amp;AE$1&amp;CHAR(34)&amp;",","")</f>
        <v/>
      </c>
      <c r="EM67" s="44" t="str">
        <f>IF(AF67="y",CHAR(34)&amp;AF$1&amp;CHAR(34)&amp;",","")</f>
        <v/>
      </c>
      <c r="EN67" s="44" t="str">
        <f>IF(AG67="y",CHAR(34)&amp;AG$1&amp;CHAR(34)&amp;",","")</f>
        <v/>
      </c>
      <c r="EO67" s="44" t="str">
        <f>IF(AH67="y",CHAR(34)&amp;AH$1&amp;CHAR(34)&amp;",","")</f>
        <v/>
      </c>
      <c r="EP67" s="44" t="str">
        <f>IF(AI67="y",CHAR(34)&amp;AI$1&amp;CHAR(34)&amp;",","")</f>
        <v/>
      </c>
      <c r="EQ67" s="44" t="str">
        <f>IF(AJ67="y",CHAR(34)&amp;AJ$1&amp;CHAR(34)&amp;",","")</f>
        <v>"Nordic",</v>
      </c>
      <c r="ER67" s="44" t="str">
        <f>IF(AK67="y",CHAR(34)&amp;AK$1&amp;CHAR(34)&amp;",","")</f>
        <v>"OnlyBa",</v>
      </c>
      <c r="ES67" s="44" t="str">
        <f>IF(AL67="y",CHAR(34)&amp;AL$1&amp;CHAR(34)&amp;",","")</f>
        <v/>
      </c>
      <c r="ET67" s="44" t="str">
        <f>IF(AM67="y",CHAR(34)&amp;AM$1&amp;CHAR(34)&amp;",","")</f>
        <v/>
      </c>
      <c r="EU67" s="44" t="str">
        <f>IF(AN67="y",CHAR(34)&amp;AN$1&amp;CHAR(34)&amp;",","")</f>
        <v/>
      </c>
      <c r="EV67" s="44" t="str">
        <f>IF(AO67="y",CHAR(34)&amp;AO$1&amp;CHAR(34)&amp;",","")</f>
        <v/>
      </c>
      <c r="EW67" s="44" t="str">
        <f>IF(AP67="y",CHAR(34)&amp;AP$1&amp;CHAR(34)&amp;",","")</f>
        <v/>
      </c>
      <c r="EX67" s="44" t="str">
        <f>IF(AQ67="y",CHAR(34)&amp;AQ$1&amp;CHAR(34)&amp;",","")</f>
        <v/>
      </c>
      <c r="EY67" s="44" t="str">
        <f>IF(AR67="y",CHAR(34)&amp;AR$1&amp;CHAR(34)&amp;",","")</f>
        <v/>
      </c>
      <c r="EZ67" s="44" t="str">
        <f>IF(AS67="y",CHAR(34)&amp;AS$1&amp;CHAR(34)&amp;",","")</f>
        <v/>
      </c>
      <c r="FA67" s="44" t="str">
        <f>IF(AT67&gt;0,CHAR(34)&amp;"sta"&amp;AZ67&amp;CHAR(34)&amp;",","")</f>
        <v/>
      </c>
      <c r="FB67" s="44" t="str">
        <f>IF(AND(AT67&gt;0,BA67&lt;&gt;""),CHAR(34)&amp;"sta"&amp;BA67&amp;CHAR(34)&amp;",","")</f>
        <v/>
      </c>
      <c r="FC67" s="44" t="str">
        <f>IF(AND(AT67&gt;0,BB67&lt;&gt;""),CHAR(34)&amp;"sta"&amp;BB67&amp;CHAR(34)&amp;",","")</f>
        <v/>
      </c>
      <c r="FD67" s="44" t="str">
        <f>IF(BV67="n",CHAR(34)&amp;"tcWHYE"&amp;CHAR(34)&amp;",",IF(BV67="y",CHAR(34)&amp;FD$1&amp;CHAR(34)&amp;",",""))</f>
        <v/>
      </c>
      <c r="FE67" s="44" t="str">
        <f>IF(COUNTIF(BL67:BT67,"BLU")=0,CHAR(34)&amp;"NO_BLU"&amp;CHAR(34)&amp;",", "")</f>
        <v/>
      </c>
      <c r="FF67" s="44" t="str">
        <f>IF(COUNTIF(BL67:BT67,"WHI")=0,CHAR(34)&amp;"NO_WHI"&amp;CHAR(34)&amp;",", "")</f>
        <v/>
      </c>
      <c r="FG67" s="44" t="str">
        <f>IF(COUNTIF(BL67:BT67,"RED")=0,CHAR(34)&amp;"NO_RED"&amp;CHAR(34)&amp;",", "")</f>
        <v>"NO_RED",</v>
      </c>
      <c r="FH67" s="44" t="str">
        <f>IF(COUNTIF(BL67:BS67,"GRE")=0,CHAR(34)&amp;"NO_GRE"&amp;CHAR(34)&amp;",", "")</f>
        <v>"NO_GRE",</v>
      </c>
      <c r="FI67" s="44" t="str">
        <f>IF(COUNTIF(BL67:BT67,"YEL")=0,CHAR(34)&amp;"NO_YEL"&amp;CHAR(34)&amp;",", "")</f>
        <v>"NO_YEL",</v>
      </c>
      <c r="FJ67" s="44" t="str">
        <f>IF(COUNTIF(BL67:BT67,"BLA")=0,CHAR(34)&amp;"NO_BLA"&amp;CHAR(34)&amp;",", "")</f>
        <v>"NO_BLA",</v>
      </c>
      <c r="FK67" s="44" t="str">
        <f>IF(AND(FH67&lt;&gt;"",FF67&lt;&gt;""),CHAR(34)&amp;"WHGRNO"&amp;CHAR(34)&amp;",","")</f>
        <v/>
      </c>
      <c r="FL67" s="44" t="str">
        <f>IF(AND(FI67&lt;&gt;"",FF67&lt;&gt;""),CHAR(34)&amp;"WHYENO"&amp;CHAR(34)&amp;",","")</f>
        <v/>
      </c>
      <c r="FM67" s="44" t="str">
        <f>IF(AND(FJ67&lt;&gt;"",FF67&lt;&gt;""),CHAR(34)&amp;"BAWHNO"&amp;CHAR(34)&amp;",","")</f>
        <v/>
      </c>
      <c r="FN67" s="44" t="str">
        <f>IF(AND(FE67&lt;&gt;"",FF67&lt;&gt;""),CHAR(34)&amp;"BLWHNO"&amp;CHAR(34)&amp;",","")</f>
        <v/>
      </c>
      <c r="FO67" s="44" t="str">
        <f>IF(AND(FE67&lt;&gt;"",FG67&lt;&gt;""),CHAR(34)&amp;"BLRENO"&amp;CHAR(34)&amp;",","")</f>
        <v/>
      </c>
      <c r="FP67" s="44" t="str">
        <f>IF(AND(FF67&lt;&gt;"",FF67&lt;&gt;""),CHAR(34)&amp;"WHRENO"&amp;CHAR(34)&amp;",","")</f>
        <v/>
      </c>
      <c r="FQ67" s="44" t="str">
        <f>IF(LEN(BF67)=3,CHAR(34)&amp;"001"&amp;BF67&amp;CHAR(34)&amp;",","")</f>
        <v/>
      </c>
      <c r="FR67" s="44" t="str">
        <f>IF(LEN(BG67)=3,CHAR(34)&amp;"002"&amp;BG67&amp;CHAR(34)&amp;",","")</f>
        <v/>
      </c>
      <c r="FS67" s="44" t="str">
        <f>IF(LEN(BH67)=3,CHAR(34)&amp;"003"&amp;BH67&amp;CHAR(34)&amp;",","")</f>
        <v/>
      </c>
      <c r="FT67" s="44" t="str">
        <f>CHAR(34)&amp;"myr"&amp;BD67&amp;CHAR(34)&amp;","</f>
        <v>"myrWHI",</v>
      </c>
      <c r="FU67" s="44" t="str">
        <f>IF(AY67="y",CHAR(34)&amp;"island"&amp;CHAR(34)&amp;",","")</f>
        <v/>
      </c>
      <c r="FV67" s="44" t="str">
        <f>IF(BZ67="y",CHAR(34)&amp;"landlo"&amp;CHAR(34)&amp;",","")</f>
        <v/>
      </c>
      <c r="FW67" s="44" t="str">
        <f>IF(CA67="y",CHAR(34)&amp;"eunion"&amp;CHAR(34)&amp;",","")</f>
        <v/>
      </c>
      <c r="FX67" s="44" t="str">
        <f>SUBSTITUTE(IFERROR(SEARCH("[",A67),IFERROR(IF(AND(CA67&lt;&gt;"y",SEARCH("Europe",R67)&gt;0),CHAR(34)&amp;"noeuni"&amp;CHAR(34)&amp;",",""),"")),"1","")</f>
        <v/>
      </c>
      <c r="FY67" s="44" t="str">
        <f>IFERROR(IF(SEARCH("Arabic",CB67)&gt;0,CHAR(34)&amp;"arabic"&amp;CHAR(34)&amp;",",""),"")</f>
        <v/>
      </c>
      <c r="FZ67" s="44" t="str">
        <f>IFERROR(IF(SEARCH("English",CB67)&gt;0,CHAR(34)&amp;"englis"&amp;CHAR(34)&amp;",",""),"")</f>
        <v/>
      </c>
      <c r="GA67" s="44" t="str">
        <f>IFERROR(IF(SEARCH("French",CB67)&gt;0,CHAR(34)&amp;"french"&amp;CHAR(34)&amp;",",""),"")</f>
        <v/>
      </c>
      <c r="GB67" s="44" t="str">
        <f>IFERROR(IF(SEARCH("Spanish",CB67)&gt;0,CHAR(34)&amp;"spanis"&amp;CHAR(34)&amp;",",""),"")</f>
        <v/>
      </c>
      <c r="GC67" s="44" t="str">
        <f>IFERROR(IF(SEARCH("Portuguese",CB67)&gt;0,CHAR(34)&amp;"portug"&amp;CHAR(34)&amp;",",""),"")</f>
        <v/>
      </c>
      <c r="GD67" s="44" t="str">
        <f>IFERROR(IF(SEARCH("German",CB67)&gt;0,CHAR(34)&amp;"german"&amp;CHAR(34)&amp;",",""),"")</f>
        <v/>
      </c>
      <c r="GE67" s="44" t="str">
        <f>IFERROR(IF(SEARCH("Dutch",CB67)&gt;0,CHAR(34)&amp;"dutchs"&amp;CHAR(34)&amp;",",""),"")</f>
        <v/>
      </c>
      <c r="GF67" s="44" t="str">
        <f>IFERROR(IF(SEARCH("Historical",AU67)&gt;0,CHAR(34)&amp;"histor"&amp;CHAR(34)&amp;",",""),"")</f>
        <v/>
      </c>
      <c r="GG67" s="44" t="str">
        <f>IF(BU67="y",CHAR(34)&amp;"unjack"&amp;CHAR(34)&amp;",","")</f>
        <v/>
      </c>
      <c r="GH67" s="44" t="str">
        <f>IF(CD67=1,CHAR(34)&amp;"southc"&amp;CHAR(34)&amp;",","")</f>
        <v/>
      </c>
      <c r="GI67" s="44" t="str">
        <f>IF(CE67=1,CHAR(34)&amp;"hasmap"&amp;CHAR(34)&amp;",","")</f>
        <v/>
      </c>
      <c r="GJ67" s="44" t="str">
        <f>IF(CP67="y",CHAR(34)&amp;CP$1&amp;CHAR(34)&amp;",","")</f>
        <v>"NoStar",</v>
      </c>
      <c r="GK67" s="44" t="str">
        <f>IF(GJ67="",CHAR(34)&amp;"HasSta"&amp;CHAR(34)&amp;",","")</f>
        <v/>
      </c>
      <c r="GL67" s="44" t="str">
        <f>IF(CQ67="y",CHAR(34)&amp;CQ$1&amp;CHAR(34)&amp;",","")</f>
        <v/>
      </c>
      <c r="GM67" s="44" t="str">
        <f>IF(CR67="y",CHAR(34)&amp;CR$1&amp;CHAR(34)&amp;",","")</f>
        <v/>
      </c>
      <c r="GN67" s="44" t="str">
        <f>IF(CS67="y",CHAR(34)&amp;CS$1&amp;CHAR(34)&amp;",","")</f>
        <v/>
      </c>
      <c r="GP67" s="44" t="str">
        <f>CHAR(34)&amp;AU67&amp;CHAR(34)</f>
        <v>"Municipality"</v>
      </c>
      <c r="GS67" s="44" t="str">
        <f>SUBSTITUTE("["&amp;_xlfn.CONCAT(CW67:GN67)&amp;"]",",]","]")</f>
        <v>["2Color","lets09","startA","BLUWHI","largec","2Bands","Crosse","Horizo","Vertic","Nordic","OnlyBa","NO_RED","NO_GRE","NO_YEL","NO_BLA","myrWHI","NoStar"]</v>
      </c>
      <c r="GT67" s="44" t="str">
        <f>IF(BL67&lt;&gt;"",CHAR(34)&amp;"cl_"&amp;BL67&amp;CHAR(34)&amp;",","")</f>
        <v>"cl_WHI",</v>
      </c>
      <c r="GU67" s="44" t="str">
        <f>IF(BM67&lt;&gt;"",CHAR(34)&amp;"cl_"&amp;BM67&amp;CHAR(34)&amp;",","")</f>
        <v>"cl_BLU",</v>
      </c>
      <c r="GV67" s="44" t="str">
        <f>IF(BN67&lt;&gt;"",CHAR(34)&amp;"cl_"&amp;BN67&amp;CHAR(34)&amp;",","")</f>
        <v/>
      </c>
      <c r="GW67" s="44" t="str">
        <f>IF(BO67&lt;&gt;"",CHAR(34)&amp;"cl_"&amp;BO67&amp;CHAR(34)&amp;",","")</f>
        <v/>
      </c>
      <c r="GX67" s="44" t="str">
        <f>IF(BP67&lt;&gt;"",CHAR(34)&amp;"cl_"&amp;BP67&amp;CHAR(34)&amp;",","")</f>
        <v/>
      </c>
      <c r="GY67" s="44" t="str">
        <f>IF(BQ67&lt;&gt;"",CHAR(34)&amp;"cl_"&amp;BQ67&amp;CHAR(34)&amp;",","")</f>
        <v/>
      </c>
      <c r="GZ67" s="44" t="str">
        <f>IF(BR67&lt;&gt;"",CHAR(34)&amp;"cl_"&amp;BR67&amp;CHAR(34)&amp;",","")</f>
        <v/>
      </c>
      <c r="HA67" s="44" t="str">
        <f>IF(BS67&lt;&gt;"",CHAR(34)&amp;"cl_"&amp;BS67&amp;CHAR(34)&amp;",","")</f>
        <v/>
      </c>
      <c r="HB67" s="44" t="str">
        <f>IF(BT67&lt;&gt;"",CHAR(34)&amp;"cl_"&amp;BT67&amp;CHAR(34)&amp;",","")</f>
        <v/>
      </c>
      <c r="HC67" s="44" t="str">
        <f>SUBSTITUTE("["&amp;_xlfn.CONCAT(GT67:HB67)&amp;"]",",]","]")</f>
        <v>["cl_WHI","cl_BLU"]</v>
      </c>
      <c r="HE67" s="64"/>
      <c r="HF67" s="65" t="str">
        <f>"{couname:"&amp;CT67&amp;(IF(HK67&lt;&gt;"",",subtype:"&amp;CHAR(34)&amp;HK67&amp;CHAR(34),""))&amp;",year:"&amp;HJ67&amp;",region:"&amp;CU67&amp;",Colors:"&amp;HC67&amp;",Items:"&amp;GS67&amp;",Flag:"&amp;CV67&amp;",HDFlag:"&amp;CHAR(34)&amp;E67&amp;CHAR(34)&amp;",type:"&amp;GP67&amp;", describe: "&amp;HH67&amp;", isnew:"&amp;CHAR(34)&amp;F67&amp;CHAR(34)&amp;", links: "&amp;HL67&amp;"},"</f>
        <v>{couname:"[COL] Andalucia",year:" ",region:"rgn_South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links: "https://en.wikipedia.org/wiki/Andalucía,_Valle_del_Cauca"},</v>
      </c>
      <c r="HG67" s="66" t="str">
        <f>"{couname:"&amp;CT67&amp;(IF(HK67&lt;&gt;"",",subtype:"&amp;CHAR(34)&amp;HK67&amp;CHAR(34),""))&amp;",year:"&amp;HJ67&amp;",region:"&amp;CU67&amp;",Colors:"&amp;HC67&amp;",Items:"&amp;GS67&amp;",Flag:"&amp;CV67&amp;",HDFlag:"&amp;CHAR(34)&amp;E67&amp;CHAR(34)&amp;",type:"&amp;GP67&amp;", describe: "&amp;HI67&amp;", links: "&amp;HL67&amp;"},"</f>
        <v>{couname:"[COL] Andalucia",year:" ",region:"rgn_South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links: "https://en.wikipedia.org/wiki/Andalucía,_Valle_del_Cauca"},</v>
      </c>
      <c r="HH67" s="44" t="str">
        <f>IF(P67&lt;&gt;"",CHAR(34)&amp;"\n"&amp;P67&amp;CHAR(34),CHAR(34)&amp;CHAR(34))</f>
        <v>"\nNot available"</v>
      </c>
      <c r="HI67" s="44" t="str">
        <f>IF(J67=0,CHAR(34)&amp;CHAR(34),HH67)</f>
        <v>"\nNot available"</v>
      </c>
      <c r="HJ67" s="44" t="str">
        <f>CHAR(34)&amp;O67&amp;CHAR(34)</f>
        <v>" "</v>
      </c>
      <c r="HL67" s="44" t="str">
        <f>CHAR(34)&amp;I67&amp;CHAR(34)</f>
        <v>"https://en.wikipedia.org/wiki/Andalucía,_Valle_del_Cauca"</v>
      </c>
      <c r="HM67" s="65" t="str">
        <f>"{"&amp;CHAR(34)&amp;"couname"&amp;CHAR(34)&amp;":"&amp;CT67&amp;(IF(H67&lt;&gt;"",","&amp;CHAR(34)&amp;"subtype"&amp;CHAR(34)&amp;":"&amp;CHAR(34)&amp;H67&amp;CHAR(34),""))&amp;","&amp;CHAR(34)&amp;"year"&amp;CHAR(34)&amp;":"&amp;HJ67&amp;","&amp;CHAR(34)&amp;"region"&amp;CHAR(34)&amp;":"&amp;CU67&amp;","&amp;CHAR(34)&amp;"Colors"&amp;CHAR(34)&amp;":"&amp;HC67&amp;","&amp;CHAR(34)&amp;"Items"&amp;CHAR(34)&amp;":"&amp;GS67&amp;","&amp;CHAR(34)&amp;"Flag"&amp;CHAR(34)&amp;":"&amp;CV67&amp;","&amp;CHAR(34)&amp;"HDFlag"&amp;CHAR(34)&amp;":"&amp;CHAR(34)&amp;E67&amp;CHAR(34)&amp;","&amp;CHAR(34)&amp;"type"&amp;CHAR(34)&amp;":"&amp;GP67&amp;", "&amp;CHAR(34)&amp;"describe"&amp;CHAR(34)&amp;": "&amp;HH67&amp;", "&amp;CHAR(34)&amp;"isnew"&amp;CHAR(34)&amp;": "&amp;CHAR(34)&amp;F67&amp;CHAR(34)&amp;", "&amp;CHAR(34)&amp;"links"&amp;CHAR(34)&amp;": "&amp;HL67&amp;"},"</f>
        <v>{"couname":"[COL] Andalucia","year":" ","region":"rgn_South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 "links": "https://en.wikipedia.org/wiki/Andalucía,_Valle_del_Cauca"},</v>
      </c>
      <c r="HN67" s="67" t="str">
        <f>"{"&amp;CHAR(34)&amp;"couname"&amp;CHAR(34)&amp;":"&amp;CT67&amp;(IF(H67&lt;&gt;"",","&amp;CHAR(34)&amp;"subtype"&amp;CHAR(34)&amp;":"&amp;CHAR(34)&amp;H67&amp;CHAR(34),""))&amp;","&amp;CHAR(34)&amp;"year"&amp;CHAR(34)&amp;":"&amp;HJ67&amp;","&amp;CHAR(34)&amp;"region"&amp;CHAR(34)&amp;":"&amp;CU67&amp;","&amp;CHAR(34)&amp;"Colors"&amp;CHAR(34)&amp;":"&amp;HC67&amp;","&amp;CHAR(34)&amp;"Items"&amp;CHAR(34)&amp;":"&amp;GS67&amp;","&amp;CHAR(34)&amp;"Flag"&amp;CHAR(34)&amp;":"&amp;CV67&amp;","&amp;CHAR(34)&amp;"HDFlag"&amp;CHAR(34)&amp;":"&amp;CHAR(34)&amp;E67&amp;CHAR(34)&amp;","&amp;CHAR(34)&amp;"type"&amp;CHAR(34)&amp;":"&amp;GP67&amp;", "&amp;CHAR(34)&amp;"describe"&amp;CHAR(34)&amp;": "&amp;HI67&amp;", "&amp;CHAR(34)&amp;"isnew"&amp;CHAR(34)&amp;": "&amp;CHAR(34)&amp;F67&amp;CHAR(34)&amp;", "&amp;CHAR(34)&amp;"links"&amp;CHAR(34)&amp;": "&amp;HL67&amp;"},"</f>
        <v>{"couname":"[COL] Andalucia","year":" ","region":"rgn_South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 "links": "https://en.wikipedia.org/wiki/Andalucía,_Valle_del_Cauca"},</v>
      </c>
      <c r="HO67" s="71"/>
      <c r="HP67" s="44" t="str" cm="1">
        <f t="array" ref="HP67">IF(_xlfn.TEXTJOIN(", ", TRUE, IF(ISNUMBER(SEARCH("BLA", BL67:BT67)), COLUMN(BL67:BT67) - COLUMN(BL67) + 1, ""))&lt;&gt;"","BLA","")</f>
        <v/>
      </c>
      <c r="HQ67" s="44" t="str" cm="1">
        <f t="array" ref="HQ67">IF(_xlfn.TEXTJOIN(", ", TRUE, IF(ISNUMBER(SEARCH("BLU", BL67:BT67)), COLUMN(BL67:BT67) - COLUMN(BL67) + 1, ""))&lt;&gt;"","BLU","")</f>
        <v>BLU</v>
      </c>
      <c r="HR67" s="44" t="str" cm="1">
        <f t="array" ref="HR67">IF(_xlfn.TEXTJOIN(", ", TRUE, IF(ISNUMBER(SEARCH("GRE", BL67:BT67)), COLUMN(BL67:BT67) - COLUMN(BL67) + 1, ""))&lt;&gt;"","GRE","")</f>
        <v/>
      </c>
      <c r="HS67" s="44" t="str" cm="1">
        <f t="array" ref="HS67">IF(_xlfn.TEXTJOIN(", ", TRUE, IF(ISNUMBER(SEARCH("RED", BL67:BT67)), COLUMN(BL67:BT67) - COLUMN(BL67) + 1, ""))&lt;&gt;"","RED","")</f>
        <v/>
      </c>
      <c r="HT67" s="44" t="str" cm="1">
        <f t="array" ref="HT67">IF(_xlfn.TEXTJOIN(", ", TRUE, IF(ISNUMBER(SEARCH("YEL", BL67:BT67)), COLUMN(BL67:BT67) - COLUMN(BL67) + 1, ""))&lt;&gt;"","YEL","")</f>
        <v/>
      </c>
      <c r="HU67" s="44" t="str" cm="1">
        <f t="array" ref="HU67">IF(_xlfn.TEXTJOIN(", ", TRUE, IF(ISNUMBER(SEARCH("ORA", BL67:BT67)), COLUMN(BL67:BT67) - COLUMN(BL67) + 1, ""))&lt;&gt;"","ORA","")</f>
        <v/>
      </c>
      <c r="HV67" s="44" t="str" cm="1">
        <f t="array" ref="HV67">IF(_xlfn.TEXTJOIN(", ", TRUE, IF(ISNUMBER(SEARCH("BRO", BL67:BT67)), COLUMN(BL67:BT67) - COLUMN(BL67) + 1, ""))&lt;&gt;"","BRO","")</f>
        <v/>
      </c>
      <c r="HW67" s="44" t="str" cm="1">
        <f t="array" ref="HW67">IF(_xlfn.TEXTJOIN(", ", TRUE, IF(ISNUMBER(SEARCH("PUR", BL67:BT67)), COLUMN(BL67:BT67) - COLUMN(BL67) + 1, ""))&lt;&gt;"","PUR","")</f>
        <v/>
      </c>
      <c r="HX67" s="44" t="str" cm="1">
        <f t="array" ref="HX67">IF(_xlfn.TEXTJOIN(", ", TRUE, IF(ISNUMBER(SEARCH("WHI", BL67:BT67)), COLUMN(BL67:BT67) - COLUMN(BL67) + 1, ""))&lt;&gt;"","WHI","")</f>
        <v>WHI</v>
      </c>
      <c r="HY67" s="72"/>
      <c r="HZ67" s="72"/>
      <c r="IA67" s="5" t="s">
        <v>165</v>
      </c>
      <c r="IB67" s="5"/>
      <c r="IC67" s="68"/>
      <c r="ID67" s="68"/>
      <c r="IE67" s="68"/>
      <c r="IF67" s="68"/>
      <c r="IG67" s="68"/>
      <c r="IH67" s="68"/>
      <c r="II67" s="68"/>
      <c r="IJ67" s="68"/>
      <c r="IK67" s="68"/>
      <c r="IL67" s="44">
        <f>SUM(IC67:IK67)</f>
        <v>0</v>
      </c>
      <c r="IM67" s="42">
        <f>COUNTIF(IC67:IK67,"&gt;0")-CG67</f>
        <v>-2</v>
      </c>
      <c r="IN67" s="69" t="str">
        <f>"http://mkweb.bcgsc.ca/color-summarizer/?url="&amp;D67&amp;"&amp;precision=low&amp;num_clusters="&amp;CG67&amp;"&amp;text=1"</f>
        <v>http://mkweb.bcgsc.ca/color-summarizer/?url=https://upload.wikimedia.org/wikipedia/en/thumb/2/2f/Flag_of_Andaluc%C3%ADa_%28Col%C3%B3mbia%29.svg/640px-Flag_of_Andaluc%C3%ADa_%28Col%C3%B3mbia%29.svg.png&amp;precision=low&amp;num_clusters=2&amp;text=1</v>
      </c>
      <c r="IO67" s="44" t="str">
        <f>IF(HP67&lt;&gt;"",CHAR(34)&amp;"black"&amp;CHAR(34),"")</f>
        <v/>
      </c>
      <c r="IP67" s="44" t="str">
        <f>IF(HQ67&lt;&gt;"",CHAR(34)&amp;"blue"&amp;CHAR(34),"")</f>
        <v>"blue"</v>
      </c>
      <c r="IQ67" s="44" t="str">
        <f>IF(HR67&lt;&gt;"",CHAR(34)&amp;"green"&amp;CHAR(34),"")</f>
        <v/>
      </c>
      <c r="IR67" s="44" t="str">
        <f>IF(HS67&lt;&gt;"",CHAR(34)&amp;"red"&amp;CHAR(34),"")</f>
        <v/>
      </c>
      <c r="IS67" s="44" t="str">
        <f>IF(HT67&lt;&gt;"",CHAR(34)&amp;"yellow"&amp;CHAR(34),"")</f>
        <v/>
      </c>
      <c r="IT67" s="44" t="str">
        <f>IF(HU67&lt;&gt;"",CHAR(34)&amp;"orange"&amp;CHAR(34),"")</f>
        <v/>
      </c>
      <c r="IU67" s="44" t="str">
        <f>IF(HV67&lt;&gt;"",CHAR(34)&amp;"brown"&amp;CHAR(34),"")</f>
        <v/>
      </c>
      <c r="IV67" s="44" t="str">
        <f>IF(HW67&lt;&gt;"",CHAR(34)&amp;"purple"&amp;CHAR(34),"")</f>
        <v/>
      </c>
      <c r="IW67" s="44" t="str">
        <f>IF(HX67&lt;&gt;"",CHAR(34)&amp;"white"&amp;CHAR(34),"")</f>
        <v>"white"</v>
      </c>
      <c r="IX67" s="44" t="str">
        <f>"{"&amp;CHAR(34)&amp;"url"&amp;CHAR(34)&amp;":"&amp;CHAR(34)&amp;IN67&amp;CHAR(34)&amp;","&amp;CHAR(34)&amp;"name"&amp;CHAR(34)&amp;":"&amp;CHAR(34)&amp;A67&amp;CHAR(34)&amp;"},"</f>
        <v>{"url":"http://mkweb.bcgsc.ca/color-summarizer/?url=https://upload.wikimedia.org/wikipedia/en/thumb/2/2f/Flag_of_Andaluc%C3%ADa_%28Col%C3%B3mbia%29.svg/640px-Flag_of_Andaluc%C3%ADa_%28Col%C3%B3mbia%29.svg.png&amp;precision=low&amp;num_clusters=2&amp;text=1","name":"[COL] Andalucia"},</v>
      </c>
      <c r="IY67" s="44">
        <v>378</v>
      </c>
    </row>
    <row r="68" spans="1:259" s="44" customFormat="1" ht="38.4" customHeight="1" thickBot="1" x14ac:dyDescent="0.35">
      <c r="A68" s="38" t="s">
        <v>589</v>
      </c>
      <c r="B68" s="83"/>
      <c r="C68" s="39">
        <v>3</v>
      </c>
      <c r="D68" s="70" t="s">
        <v>590</v>
      </c>
      <c r="E68" s="40" t="s">
        <v>591</v>
      </c>
      <c r="F68" s="41" t="s">
        <v>163</v>
      </c>
      <c r="G68" s="42">
        <f>COUNTIF($A$1:$A$8405,A68)</f>
        <v>1</v>
      </c>
      <c r="H68" s="43"/>
      <c r="I68" s="59" t="s">
        <v>592</v>
      </c>
      <c r="J68" s="44" t="str">
        <f>""</f>
        <v/>
      </c>
      <c r="K68" s="45"/>
      <c r="L68" s="46"/>
      <c r="M68" s="46"/>
      <c r="N68" s="47"/>
      <c r="O68" s="74" t="s">
        <v>233</v>
      </c>
      <c r="P68" s="48" t="s">
        <v>593</v>
      </c>
      <c r="Q68" s="73">
        <v>1</v>
      </c>
      <c r="R68" s="49" t="str">
        <f>_xlfn.XLOOKUP(LEFT(A68,5),[1]CODES!$D$2:$D$244,[1]CODES!$B$2:$B$244)</f>
        <v>South America</v>
      </c>
      <c r="S68" s="50">
        <v>3</v>
      </c>
      <c r="T68" s="51" t="s">
        <v>164</v>
      </c>
      <c r="U68" s="52" t="s">
        <v>164</v>
      </c>
      <c r="V68" s="52" t="s">
        <v>164</v>
      </c>
      <c r="W68" s="52" t="s">
        <v>165</v>
      </c>
      <c r="X68" s="52" t="s">
        <v>164</v>
      </c>
      <c r="Y68" s="52" t="s">
        <v>164</v>
      </c>
      <c r="Z68" s="52" t="s">
        <v>164</v>
      </c>
      <c r="AA68" s="52" t="s">
        <v>164</v>
      </c>
      <c r="AB68" s="52" t="s">
        <v>164</v>
      </c>
      <c r="AC68" s="52" t="s">
        <v>164</v>
      </c>
      <c r="AD68" s="52" t="s">
        <v>164</v>
      </c>
      <c r="AE68" s="52" t="s">
        <v>164</v>
      </c>
      <c r="AF68" s="53" t="s">
        <v>164</v>
      </c>
      <c r="AG68" s="53" t="s">
        <v>165</v>
      </c>
      <c r="AH68" s="53" t="s">
        <v>164</v>
      </c>
      <c r="AI68" s="53" t="s">
        <v>164</v>
      </c>
      <c r="AJ68" s="53" t="s">
        <v>164</v>
      </c>
      <c r="AK68" s="53" t="s">
        <v>165</v>
      </c>
      <c r="AL68" s="53" t="s">
        <v>164</v>
      </c>
      <c r="AM68" s="53" t="s">
        <v>164</v>
      </c>
      <c r="AN68" s="53" t="s">
        <v>164</v>
      </c>
      <c r="AO68" s="53" t="s">
        <v>164</v>
      </c>
      <c r="AP68" s="53" t="s">
        <v>164</v>
      </c>
      <c r="AQ68" s="53" t="s">
        <v>164</v>
      </c>
      <c r="AR68" s="53" t="s">
        <v>164</v>
      </c>
      <c r="AS68" s="53" t="s">
        <v>164</v>
      </c>
      <c r="AT68" s="54">
        <v>0</v>
      </c>
      <c r="AU68" s="53" t="s">
        <v>476</v>
      </c>
      <c r="AV68" s="53" t="str">
        <f>IF(LEFT(A68,1)="[",LEFT(A68,5)&amp;AU68&amp;A68,"")</f>
        <v>[COL]Department[COL] Quindío</v>
      </c>
      <c r="AW68" s="53" t="str">
        <f>C68&amp;A68</f>
        <v>3[COL] Quindío</v>
      </c>
      <c r="AX68" s="55"/>
      <c r="AY68" s="55"/>
      <c r="AZ68" s="56" t="s">
        <v>234</v>
      </c>
      <c r="BA68" s="56" t="s">
        <v>234</v>
      </c>
      <c r="BB68" s="56"/>
      <c r="BC68" s="57"/>
      <c r="BD68" s="58" t="s">
        <v>167</v>
      </c>
      <c r="BE68" s="59"/>
      <c r="BF68" s="58" t="s">
        <v>153</v>
      </c>
      <c r="BG68" s="58" t="s">
        <v>155</v>
      </c>
      <c r="BH68" s="58" t="s">
        <v>158</v>
      </c>
      <c r="BI68" s="58"/>
      <c r="BJ68" s="58"/>
      <c r="BK68" s="59"/>
      <c r="BL68" s="58" t="s">
        <v>234</v>
      </c>
      <c r="BM68" s="58" t="s">
        <v>234</v>
      </c>
      <c r="BN68" s="58" t="s">
        <v>153</v>
      </c>
      <c r="BO68" s="58" t="s">
        <v>234</v>
      </c>
      <c r="BP68" s="58" t="s">
        <v>155</v>
      </c>
      <c r="BQ68" s="58" t="s">
        <v>234</v>
      </c>
      <c r="BR68" s="58" t="s">
        <v>234</v>
      </c>
      <c r="BS68" s="58" t="s">
        <v>158</v>
      </c>
      <c r="BT68" s="58" t="s">
        <v>234</v>
      </c>
      <c r="BU68" s="60"/>
      <c r="BV68" s="61"/>
      <c r="BW68" s="61">
        <v>0</v>
      </c>
      <c r="BX68" s="59"/>
      <c r="CB68" s="5"/>
      <c r="CC68" s="5"/>
      <c r="CD68" s="62">
        <v>0</v>
      </c>
      <c r="CE68" s="62">
        <v>0</v>
      </c>
      <c r="CF68" s="62" t="e">
        <f>COUNTIF([1]Sheet7!$B$2:'[1]Sheet7'!$B$100,Main!#REF!)</f>
        <v>#REF!</v>
      </c>
      <c r="CG68" s="75" cm="1">
        <f t="array" ref="CG68">SUMPRODUCT(--(LEN(TRIM(BL68:BT68))&gt;0))</f>
        <v>3</v>
      </c>
      <c r="CH68" s="53" t="str">
        <f>IF(CG68=2,"y","n")</f>
        <v>n</v>
      </c>
      <c r="CI68" s="53" t="str">
        <f>IF(CG68=3,"y","n")</f>
        <v>y</v>
      </c>
      <c r="CJ68" s="53" t="str">
        <f>IF(CG68=4,"y","n")</f>
        <v>n</v>
      </c>
      <c r="CK68" s="53" t="str">
        <f>IF(CG68&gt;4,"y","n")</f>
        <v>n</v>
      </c>
      <c r="CL68" s="53" t="str">
        <f>IF(S68=0,"y","n")</f>
        <v>n</v>
      </c>
      <c r="CM68" s="53" t="str">
        <f>IF(S68=2,"y","n")</f>
        <v>n</v>
      </c>
      <c r="CN68" s="53" t="str">
        <f>IF(S68=3,"y","n")</f>
        <v>y</v>
      </c>
      <c r="CO68" s="53" t="str">
        <f>IF(S68&gt;=4,"y","n")</f>
        <v>n</v>
      </c>
      <c r="CP68" s="53" t="str">
        <f>IF(AT68=0,"y","n")</f>
        <v>y</v>
      </c>
      <c r="CQ68" s="53" t="str">
        <f>IF(AT68=1,"y","n")</f>
        <v>n</v>
      </c>
      <c r="CR68" s="53" t="str">
        <f>IF(AT68=2,"y","n")</f>
        <v>n</v>
      </c>
      <c r="CS68" s="53" t="str">
        <f>IF(AT68&gt;=3,"y","n")</f>
        <v>n</v>
      </c>
      <c r="CT68" s="38" t="str">
        <f>CHAR(34)&amp;A68&amp;CHAR(34)</f>
        <v>"[COL] Quindío"</v>
      </c>
      <c r="CU68" s="63" t="str">
        <f>CHAR(34)&amp;"rgn_"&amp;R68&amp;CHAR(34)</f>
        <v>"rgn_South America"</v>
      </c>
      <c r="CV68" s="44" t="str">
        <f>CHAR(34)&amp;D68&amp;CHAR(34)</f>
        <v>"https://upload.wikimedia.org/wikipedia/commons/thumb/2/29/Flag_of_Quindío.svg/640px-Flag_of_Quindío.svg.png"</v>
      </c>
      <c r="CW68" s="44" t="str">
        <f>IF(CH68="y",CHAR(34)&amp;CH$1&amp;CHAR(34)&amp;",","")</f>
        <v/>
      </c>
      <c r="CX68" s="44" t="str">
        <f>IF(CI68="y",CHAR(34)&amp;CI$1&amp;CHAR(34)&amp;",","")</f>
        <v>"3Color",</v>
      </c>
      <c r="CY68" s="44" t="str">
        <f>IF(CJ68="y",CHAR(34)&amp;CJ$1&amp;CHAR(34)&amp;",","")</f>
        <v/>
      </c>
      <c r="CZ68" s="44" t="str">
        <f>IF(CK68="y",CHAR(34)&amp;CK$1&amp;CHAR(34)&amp;",","")</f>
        <v/>
      </c>
      <c r="DA68" s="44" t="str">
        <f>IF(Q68&gt;1,CHAR(34)&amp;"words2"&amp;CHAR(34)&amp;",","")</f>
        <v/>
      </c>
      <c r="DB68" s="44" t="str">
        <f>IF(Q68&gt;2,CHAR(34)&amp;"words3"&amp;CHAR(34)&amp;",","")</f>
        <v/>
      </c>
      <c r="DD68" s="44" t="str">
        <f>IF(LEN(CHAR(34)&amp;"lets"&amp;LEN(SUBSTITUTE(SUBSTITUTE(IFERROR(TRIM(SUBSTITUTE(A68,MID(A68,FIND("[",A68),FIND("]",A68)-FIND("[",A68)+1),"")),A68)," ",""),"-",""))&amp;CHAR(34)&amp;",")=9,CHAR(34)&amp;"lets"&amp;LEN(SUBSTITUTE(SUBSTITUTE(IFERROR(TRIM(SUBSTITUTE(A68,MID(A68,FIND("[",A68),FIND("]",A68)-FIND("[",A68)+1),"")),A68)," ",""),"-",""))&amp;CHAR(34)&amp;",",CHAR(34)&amp;"lets0"&amp;LEN(SUBSTITUTE(SUBSTITUTE(IFERROR(TRIM(SUBSTITUTE(A68,MID(A68,FIND("[",A68),FIND("]",A68)-FIND("[",A68)+1),"")),A68)," ",""),"-",""))&amp;CHAR(34)&amp;",")</f>
        <v>"lets07",</v>
      </c>
      <c r="DE68" s="44" t="str">
        <f>CHAR(34)&amp;"start"&amp;IFERROR(LEFT(SUBSTITUTE(A68,"["&amp;MID(A68,FIND("[",A68)+1,FIND("]",A68)-FIND("[",A68)-1)&amp;"] ",""),1),LEFT(A68,1))&amp;CHAR(34)&amp;","</f>
        <v>"startQ",</v>
      </c>
      <c r="DF68" s="44" t="str">
        <f>IFERROR(IF(SEARCH("tan",A68)&gt;0,CHAR(34)&amp;"withtn"&amp;CHAR(34)&amp;",",""),"")</f>
        <v/>
      </c>
      <c r="DG68" s="44" t="str">
        <f>IFERROR(IF(SEARCH("q",A68)&gt;0,CHAR(34)&amp;"with_q"&amp;CHAR(34)&amp;",",""),"")</f>
        <v>"with_q",</v>
      </c>
      <c r="DH68" s="44" t="str">
        <f>IFERROR(IF(SEARCH("v",A68)&gt;0,CHAR(34)&amp;"with_v"&amp;CHAR(34)&amp;",",""),"")</f>
        <v/>
      </c>
      <c r="DI68" s="44" t="str">
        <f>IFERROR(IF(SEARCH("w",A68)&gt;0,CHAR(34)&amp;"with_w"&amp;CHAR(34)&amp;",",""),"")</f>
        <v/>
      </c>
      <c r="DJ68" s="44" t="str">
        <f>IFERROR(IF(SEARCH("y",A68)&gt;0,CHAR(34)&amp;"with_y"&amp;CHAR(34)&amp;",",""),"")</f>
        <v/>
      </c>
      <c r="DK68" s="44" t="str">
        <f>IFERROR(IF(SEARCH("z",A68)&gt;0,CHAR(34)&amp;"with_z"&amp;CHAR(34)&amp;",",""),"")</f>
        <v/>
      </c>
      <c r="DL68" s="44" t="str">
        <f>IF(CG68=2, CHAR(34) &amp; _xlfn.TEXTJOIN("", TRUE, _xlfn._xlws.SORT(HP68:HX68)) &amp; CHAR(34) &amp; ",", "")</f>
        <v/>
      </c>
      <c r="DM68" s="44" t="str" cm="1">
        <f t="array" ref="DM68">IF(CG68=3,CHAR(34) &amp; _xlfn.TEXTJOIN("", TRUE, RIGHT(HP68:HX68, 2)) &amp; CHAR(34) &amp; ",", "")</f>
        <v>"REELUR",</v>
      </c>
      <c r="DN68" s="44" t="str">
        <f>IF(AND(ISNUMBER(SEARCH("18", O68)), ISERROR(SEARCH("1918", O68)), ISERROR(SEARCH("2018", O68))), CHAR(34) &amp; "year18" &amp; CHAR(34) &amp; ",", "")</f>
        <v/>
      </c>
      <c r="DO68" s="44" t="str">
        <f>IF(AND(ISNUMBER(SEARCH("19", O68)), ISERROR(SEARCH("1819", O68)),  ISERROR(SEARCH("1219", O68)),ISERROR(SEARCH("1119", O68)),ISERROR(SEARCH("1190", O68)),ISERROR(SEARCH("2019", O68))), CHAR(34) &amp; "year19" &amp; CHAR(34) &amp; ",", "")</f>
        <v/>
      </c>
      <c r="DP68" s="5" t="str">
        <f>IF(AND(ISNUMBER(SEARCH("20", O68)), ISERROR(SEARCH("1920", O68))), CHAR(34)&amp;"year00"&amp;CHAR(34)&amp;",", "")</f>
        <v/>
      </c>
      <c r="DQ68" s="5" t="str">
        <f>IF(CC68="y",CHAR(34)&amp;"soviet"&amp;CHAR(34)&amp;",","")</f>
        <v/>
      </c>
      <c r="DR68" s="5" t="str">
        <f>IF(BY68="y",CHAR(34)&amp;"dgband"&amp;CHAR(34)&amp;",","")</f>
        <v/>
      </c>
      <c r="DS68" s="5" t="str">
        <f>IF(W68="y",IF(AND(V68="n",BY68&lt;&gt;"y"),CHAR(34)&amp;"allver"&amp;CHAR(34)&amp;",",""),"")</f>
        <v>"allver",</v>
      </c>
      <c r="DT68" s="5" t="str">
        <f>IF(V68="y",IF(AND(W68="n",BY68&lt;&gt;"y"),CHAR(34)&amp;"allhor"&amp;CHAR(34)&amp;",",""),"")</f>
        <v/>
      </c>
      <c r="DU68" s="5" t="str">
        <f>IF(BY68="y",IF(AND(W68="n",V68="n"),CHAR(34)&amp;"alldia"&amp;CHAR(34)&amp;",",""),"")</f>
        <v/>
      </c>
      <c r="DW68" s="44" t="str">
        <f>IF(CL68="y",CHAR(34)&amp;CL$1&amp;CHAR(34)&amp;",","")</f>
        <v/>
      </c>
      <c r="DX68" s="44" t="str">
        <f>IF(CM68="y",CHAR(34)&amp;CM$1&amp;CHAR(34)&amp;",","")</f>
        <v/>
      </c>
      <c r="DY68" s="44" t="str">
        <f>IF(CN68="y",CHAR(34)&amp;CN$1&amp;CHAR(34)&amp;",","")</f>
        <v>"3Bands",</v>
      </c>
      <c r="DZ68" s="44" t="str">
        <f>IF(CO68="y",CHAR(34)&amp;CO$1&amp;CHAR(34)&amp;",","")</f>
        <v/>
      </c>
      <c r="EA68" s="44" t="str">
        <f>IF(T68="y",CHAR(34)&amp;T$1&amp;CHAR(34)&amp;",","")</f>
        <v/>
      </c>
      <c r="EB68" s="44" t="str">
        <f>IF(U68="y",CHAR(34)&amp;U$1&amp;CHAR(34)&amp;",","")</f>
        <v/>
      </c>
      <c r="EC68" s="44" t="str">
        <f>IF(V68="y",CHAR(34)&amp;V$1&amp;CHAR(34)&amp;",","")</f>
        <v/>
      </c>
      <c r="ED68" s="44" t="str">
        <f>IF(W68="y",CHAR(34)&amp;W$1&amp;CHAR(34)&amp;",","")</f>
        <v>"Vertic",</v>
      </c>
      <c r="EE68" s="44" t="str">
        <f>IF(X68="y",CHAR(34)&amp;X$1&amp;CHAR(34)&amp;",","")</f>
        <v/>
      </c>
      <c r="EF68" s="44" t="str">
        <f>IF(AND(Y68&lt;&gt;"n",Y68&lt;&gt;""),CHAR(34)&amp;Y$1&amp;CHAR(34)&amp;",","")</f>
        <v/>
      </c>
      <c r="EG68" s="44" t="str">
        <f>IF(Z68="y",CHAR(34)&amp;Z$1&amp;CHAR(34)&amp;",","")</f>
        <v/>
      </c>
      <c r="EH68" s="44" t="str">
        <f>IF(AA68="y",CHAR(34)&amp;AA$1&amp;CHAR(34)&amp;",","")</f>
        <v/>
      </c>
      <c r="EI68" s="44" t="str">
        <f>IF(AB68="y",CHAR(34)&amp;AB$1&amp;CHAR(34)&amp;",","")</f>
        <v/>
      </c>
      <c r="EJ68" s="44" t="str">
        <f>IF(AC68="y",CHAR(34)&amp;AC$1&amp;CHAR(34)&amp;",","")</f>
        <v/>
      </c>
      <c r="EK68" s="44" t="str">
        <f>IF(AD68="y",CHAR(34)&amp;AD$1&amp;CHAR(34)&amp;",","")</f>
        <v/>
      </c>
      <c r="EL68" s="44" t="str">
        <f>IF(AE68="y",CHAR(34)&amp;AE$1&amp;CHAR(34)&amp;",","")</f>
        <v/>
      </c>
      <c r="EM68" s="44" t="str">
        <f>IF(AF68="y",CHAR(34)&amp;AF$1&amp;CHAR(34)&amp;",","")</f>
        <v/>
      </c>
      <c r="EN68" s="44" t="str">
        <f>IF(AG68="y",CHAR(34)&amp;AG$1&amp;CHAR(34)&amp;",","")</f>
        <v>"Unequa",</v>
      </c>
      <c r="EO68" s="44" t="str">
        <f>IF(AH68="y",CHAR(34)&amp;AH$1&amp;CHAR(34)&amp;",","")</f>
        <v/>
      </c>
      <c r="EP68" s="44" t="str">
        <f>IF(AI68="y",CHAR(34)&amp;AI$1&amp;CHAR(34)&amp;",","")</f>
        <v/>
      </c>
      <c r="EQ68" s="44" t="str">
        <f>IF(AJ68="y",CHAR(34)&amp;AJ$1&amp;CHAR(34)&amp;",","")</f>
        <v/>
      </c>
      <c r="ER68" s="44" t="str">
        <f>IF(AK68="y",CHAR(34)&amp;AK$1&amp;CHAR(34)&amp;",","")</f>
        <v>"OnlyBa",</v>
      </c>
      <c r="ES68" s="44" t="str">
        <f>IF(AL68="y",CHAR(34)&amp;AL$1&amp;CHAR(34)&amp;",","")</f>
        <v/>
      </c>
      <c r="ET68" s="44" t="str">
        <f>IF(AM68="y",CHAR(34)&amp;AM$1&amp;CHAR(34)&amp;",","")</f>
        <v/>
      </c>
      <c r="EU68" s="44" t="str">
        <f>IF(AN68="y",CHAR(34)&amp;AN$1&amp;CHAR(34)&amp;",","")</f>
        <v/>
      </c>
      <c r="EV68" s="44" t="str">
        <f>IF(AO68="y",CHAR(34)&amp;AO$1&amp;CHAR(34)&amp;",","")</f>
        <v/>
      </c>
      <c r="EW68" s="44" t="str">
        <f>IF(AP68="y",CHAR(34)&amp;AP$1&amp;CHAR(34)&amp;",","")</f>
        <v/>
      </c>
      <c r="EX68" s="44" t="str">
        <f>IF(AQ68="y",CHAR(34)&amp;AQ$1&amp;CHAR(34)&amp;",","")</f>
        <v/>
      </c>
      <c r="EY68" s="44" t="str">
        <f>IF(AR68="y",CHAR(34)&amp;AR$1&amp;CHAR(34)&amp;",","")</f>
        <v/>
      </c>
      <c r="EZ68" s="44" t="str">
        <f>IF(AS68="y",CHAR(34)&amp;AS$1&amp;CHAR(34)&amp;",","")</f>
        <v/>
      </c>
      <c r="FA68" s="44" t="str">
        <f>IF(AT68&gt;0,CHAR(34)&amp;"sta"&amp;AZ68&amp;CHAR(34)&amp;",","")</f>
        <v/>
      </c>
      <c r="FB68" s="44" t="str">
        <f>IF(AND(AT68&gt;0,BA68&lt;&gt;""),CHAR(34)&amp;"sta"&amp;BA68&amp;CHAR(34)&amp;",","")</f>
        <v/>
      </c>
      <c r="FD68" s="44" t="str">
        <f>IF(BV68="n",CHAR(34)&amp;"tcWHYE"&amp;CHAR(34)&amp;",",IF(BV68="y",CHAR(34)&amp;FD$1&amp;CHAR(34)&amp;",",""))</f>
        <v/>
      </c>
      <c r="FE68" s="44" t="str">
        <f>IF(COUNTIF(BL68:BT68,"BLU")=0,CHAR(34)&amp;"NO_BLU"&amp;CHAR(34)&amp;",", "")</f>
        <v>"NO_BLU",</v>
      </c>
      <c r="FF68" s="44" t="str">
        <f>IF(COUNTIF(BL68:BT68,"WHI")=0,CHAR(34)&amp;"NO_WHI"&amp;CHAR(34)&amp;",", "")</f>
        <v>"NO_WHI",</v>
      </c>
      <c r="FG68" s="44" t="str">
        <f>IF(COUNTIF(BL68:BT68,"RED")=0,CHAR(34)&amp;"NO_RED"&amp;CHAR(34)&amp;",", "")</f>
        <v>"NO_RED",</v>
      </c>
      <c r="FH68" s="44" t="str">
        <f>IF(COUNTIF(BL68:BS68,"GRE")=0,CHAR(34)&amp;"NO_GRE"&amp;CHAR(34)&amp;",", "")</f>
        <v/>
      </c>
      <c r="FI68" s="44" t="str">
        <f>IF(COUNTIF(BL68:BT68,"YEL")=0,CHAR(34)&amp;"NO_YEL"&amp;CHAR(34)&amp;",", "")</f>
        <v/>
      </c>
      <c r="FJ68" s="44" t="str">
        <f>IF(COUNTIF(BL68:BT68,"BLA")=0,CHAR(34)&amp;"NO_BLA"&amp;CHAR(34)&amp;",", "")</f>
        <v>"NO_BLA",</v>
      </c>
      <c r="FK68" s="44" t="str">
        <f>IF(AND(FH68&lt;&gt;"",FF68&lt;&gt;""),CHAR(34)&amp;"WHGRNO"&amp;CHAR(34)&amp;",","")</f>
        <v/>
      </c>
      <c r="FL68" s="44" t="str">
        <f>IF(AND(FI68&lt;&gt;"",FF68&lt;&gt;""),CHAR(34)&amp;"WHYENO"&amp;CHAR(34)&amp;",","")</f>
        <v/>
      </c>
      <c r="FM68" s="44" t="str">
        <f>IF(AND(FJ68&lt;&gt;"",FF68&lt;&gt;""),CHAR(34)&amp;"BAWHNO"&amp;CHAR(34)&amp;",","")</f>
        <v>"BAWHNO",</v>
      </c>
      <c r="FN68" s="44" t="str">
        <f>IF(AND(FE68&lt;&gt;"",FF68&lt;&gt;""),CHAR(34)&amp;"BLWHNO"&amp;CHAR(34)&amp;",","")</f>
        <v>"BLWHNO",</v>
      </c>
      <c r="FO68" s="44" t="str">
        <f>IF(AND(FE68&lt;&gt;"",FG68&lt;&gt;""),CHAR(34)&amp;"BLRENO"&amp;CHAR(34)&amp;",","")</f>
        <v>"BLRENO",</v>
      </c>
      <c r="FP68" s="44" t="str">
        <f>IF(AND(FF68&lt;&gt;"",FF68&lt;&gt;""),CHAR(34)&amp;"WHRENO"&amp;CHAR(34)&amp;",","")</f>
        <v>"WHRENO",</v>
      </c>
      <c r="FQ68" s="44" t="str">
        <f>IF(LEN(BF68)=3,CHAR(34)&amp;"001"&amp;BF68&amp;CHAR(34)&amp;",","")</f>
        <v>"001GRE",</v>
      </c>
      <c r="FR68" s="44" t="str">
        <f>IF(LEN(BG68)=3,CHAR(34)&amp;"002"&amp;BG68&amp;CHAR(34)&amp;",","")</f>
        <v>"002YEL",</v>
      </c>
      <c r="FS68" s="44" t="str">
        <f>IF(LEN(BH68)=3,CHAR(34)&amp;"003"&amp;BH68&amp;CHAR(34)&amp;",","")</f>
        <v>"003PUR",</v>
      </c>
      <c r="FT68" s="44" t="str">
        <f>CHAR(34)&amp;"myr"&amp;BD68&amp;CHAR(34)&amp;","</f>
        <v>"myrEQ",</v>
      </c>
      <c r="FU68" s="44" t="str">
        <f>IF(AY68="y",CHAR(34)&amp;"island"&amp;CHAR(34)&amp;",","")</f>
        <v/>
      </c>
      <c r="FV68" s="44" t="str">
        <f>IF(BZ68="y",CHAR(34)&amp;"landlo"&amp;CHAR(34)&amp;",","")</f>
        <v/>
      </c>
      <c r="FW68" s="44" t="str">
        <f>IF(CA68="y",CHAR(34)&amp;"eunion"&amp;CHAR(34)&amp;",","")</f>
        <v/>
      </c>
      <c r="FY68" s="44" t="str">
        <f>IFERROR(IF(SEARCH("Arabic",CB68)&gt;0,CHAR(34)&amp;"arabic"&amp;CHAR(34)&amp;",",""),"")</f>
        <v/>
      </c>
      <c r="FZ68" s="44" t="str">
        <f>IFERROR(IF(SEARCH("English",CB68)&gt;0,CHAR(34)&amp;"englis"&amp;CHAR(34)&amp;",",""),"")</f>
        <v/>
      </c>
      <c r="GA68" s="44" t="str">
        <f>IFERROR(IF(SEARCH("French",CB68)&gt;0,CHAR(34)&amp;"french"&amp;CHAR(34)&amp;",",""),"")</f>
        <v/>
      </c>
      <c r="GB68" s="44" t="str">
        <f>IFERROR(IF(SEARCH("Spanish",CB68)&gt;0,CHAR(34)&amp;"spanis"&amp;CHAR(34)&amp;",",""),"")</f>
        <v/>
      </c>
      <c r="GE68" s="44" t="str">
        <f>IFERROR(IF(SEARCH("Dutch",CB68)&gt;0,CHAR(34)&amp;"dutchs"&amp;CHAR(34)&amp;",",""),"")</f>
        <v/>
      </c>
      <c r="GF68" s="44" t="str">
        <f>IFERROR(IF(SEARCH("Historical",AU68)&gt;0,CHAR(34)&amp;"histor"&amp;CHAR(34)&amp;",",""),"")</f>
        <v/>
      </c>
      <c r="GG68" s="44" t="str">
        <f>IF(BU68="y",CHAR(34)&amp;"unjack"&amp;CHAR(34)&amp;",","")</f>
        <v/>
      </c>
      <c r="GH68" s="44" t="str">
        <f>IF(CD68=1,CHAR(34)&amp;"southc"&amp;CHAR(34)&amp;",","")</f>
        <v/>
      </c>
      <c r="GI68" s="44" t="str">
        <f>IF(CE68=1,CHAR(34)&amp;"hasmap"&amp;CHAR(34)&amp;",","")</f>
        <v/>
      </c>
      <c r="GJ68" s="44" t="str">
        <f>IF(CP68="y",CHAR(34)&amp;CP$1&amp;CHAR(34)&amp;",","")</f>
        <v>"NoStar",</v>
      </c>
      <c r="GK68" s="44" t="str">
        <f>IF(GJ68="",CHAR(34)&amp;"HasSta"&amp;CHAR(34)&amp;",","")</f>
        <v/>
      </c>
      <c r="GL68" s="44" t="str">
        <f>IF(CQ68="y",CHAR(34)&amp;CQ$1&amp;CHAR(34)&amp;",","")</f>
        <v/>
      </c>
      <c r="GM68" s="44" t="str">
        <f>IF(CR68="y",CHAR(34)&amp;CR$1&amp;CHAR(34)&amp;",","")</f>
        <v/>
      </c>
      <c r="GN68" s="44" t="str">
        <f>IF(CS68="y",CHAR(34)&amp;CS$1&amp;CHAR(34)&amp;",","")</f>
        <v/>
      </c>
      <c r="GP68" s="44" t="str">
        <f>CHAR(34)&amp;AU68&amp;CHAR(34)</f>
        <v>"Department"</v>
      </c>
      <c r="GS68" s="44" t="str">
        <f>SUBSTITUTE("["&amp;_xlfn.CONCAT(CW68:GN68)&amp;"]",",]","]")</f>
        <v>["3Color","lets07","startQ","with_q","REELUR","allver","3Bands","Vertic","Unequa","OnlyBa","NO_BLU","NO_WHI","NO_RED","NO_BLA","BAWHNO","BLWHNO","BLRENO","WHRENO","001GRE","002YEL","003PUR","myrEQ","NoStar"]</v>
      </c>
      <c r="GT68" s="44" t="str">
        <f>IF(BL68&lt;&gt;"",CHAR(34)&amp;"cl_"&amp;BL68&amp;CHAR(34)&amp;",","")</f>
        <v/>
      </c>
      <c r="GU68" s="44" t="str">
        <f>IF(BM68&lt;&gt;"",CHAR(34)&amp;"cl_"&amp;BM68&amp;CHAR(34)&amp;",","")</f>
        <v/>
      </c>
      <c r="GV68" s="44" t="str">
        <f>IF(BN68&lt;&gt;"",CHAR(34)&amp;"cl_"&amp;BN68&amp;CHAR(34)&amp;",","")</f>
        <v>"cl_GRE",</v>
      </c>
      <c r="GW68" s="44" t="str">
        <f>IF(BO68&lt;&gt;"",CHAR(34)&amp;"cl_"&amp;BO68&amp;CHAR(34)&amp;",","")</f>
        <v/>
      </c>
      <c r="GX68" s="44" t="str">
        <f>IF(BP68&lt;&gt;"",CHAR(34)&amp;"cl_"&amp;BP68&amp;CHAR(34)&amp;",","")</f>
        <v>"cl_YEL",</v>
      </c>
      <c r="GY68" s="44" t="str">
        <f>IF(BQ68&lt;&gt;"",CHAR(34)&amp;"cl_"&amp;BQ68&amp;CHAR(34)&amp;",","")</f>
        <v/>
      </c>
      <c r="GZ68" s="44" t="str">
        <f>IF(BR68&lt;&gt;"",CHAR(34)&amp;"cl_"&amp;BR68&amp;CHAR(34)&amp;",","")</f>
        <v/>
      </c>
      <c r="HA68" s="44" t="str">
        <f>IF(BS68&lt;&gt;"",CHAR(34)&amp;"cl_"&amp;BS68&amp;CHAR(34)&amp;",","")</f>
        <v>"cl_PUR",</v>
      </c>
      <c r="HB68" s="44" t="str">
        <f>IF(BT68&lt;&gt;"",CHAR(34)&amp;"cl_"&amp;BT68&amp;CHAR(34)&amp;",","")</f>
        <v/>
      </c>
      <c r="HC68" s="44" t="str">
        <f>SUBSTITUTE("["&amp;_xlfn.CONCAT(GT68:HB68)&amp;"]",",]","]")</f>
        <v>["cl_GRE","cl_YEL","cl_PUR"]</v>
      </c>
      <c r="HE68" s="64"/>
      <c r="HF68" s="65" t="str">
        <f>"{couname:"&amp;CT68&amp;(IF(HK68&lt;&gt;"",",subtype:"&amp;CHAR(34)&amp;HK68&amp;CHAR(34),""))&amp;",year:"&amp;HJ68&amp;",region:"&amp;CU68&amp;",Colors:"&amp;HC68&amp;",Items:"&amp;GS68&amp;",Flag:"&amp;CV68&amp;",HDFlag:"&amp;CHAR(34)&amp;E68&amp;CHAR(34)&amp;",type:"&amp;GP68&amp;", describe: "&amp;HH68&amp;", isnew:"&amp;CHAR(34)&amp;F68&amp;CHAR(34)&amp;", links: "&amp;HL68&amp;"},"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links: "https://en.wikipedia.org/wiki/Flag_of_Quindío_Department"},</v>
      </c>
      <c r="HG68" s="66" t="str">
        <f>"{couname:"&amp;CT68&amp;(IF(HK68&lt;&gt;"",",subtype:"&amp;CHAR(34)&amp;HK68&amp;CHAR(34),""))&amp;",year:"&amp;HJ68&amp;",region:"&amp;CU68&amp;",Colors:"&amp;HC68&amp;",Items:"&amp;GS68&amp;",Flag:"&amp;CV68&amp;",HDFlag:"&amp;CHAR(34)&amp;E68&amp;CHAR(34)&amp;",type:"&amp;GP68&amp;", describe: "&amp;HI68&amp;", links: "&amp;HL68&amp;"},"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links: "https://en.wikipedia.org/wiki/Flag_of_Quindío_Department"},</v>
      </c>
      <c r="HH68" s="44" t="str">
        <f>IF(P68&lt;&gt;"",CHAR(34)&amp;"\n"&amp;P68&amp;CHAR(34),CHAR(34)&amp;CHAR(34))</f>
        <v>"\nThe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v>
      </c>
      <c r="HI68" s="44" t="str">
        <f>IF(J68=0,CHAR(34)&amp;CHAR(34),HH68)</f>
        <v>"\nThe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v>
      </c>
      <c r="HJ68" s="44" t="str">
        <f>CHAR(34)&amp;O68&amp;CHAR(34)</f>
        <v>"???"</v>
      </c>
      <c r="HL68" s="44" t="str">
        <f>CHAR(34)&amp;I68&amp;CHAR(34)</f>
        <v>"https://en.wikipedia.org/wiki/Flag_of_Quindío_Department"</v>
      </c>
      <c r="HM68" s="65" t="str">
        <f>"{"&amp;CHAR(34)&amp;"couname"&amp;CHAR(34)&amp;":"&amp;CT68&amp;(IF(H68&lt;&gt;"",","&amp;CHAR(34)&amp;"subtype"&amp;CHAR(34)&amp;":"&amp;CHAR(34)&amp;H68&amp;CHAR(34),""))&amp;","&amp;CHAR(34)&amp;"year"&amp;CHAR(34)&amp;":"&amp;HJ68&amp;","&amp;CHAR(34)&amp;"region"&amp;CHAR(34)&amp;":"&amp;CU68&amp;","&amp;CHAR(34)&amp;"Colors"&amp;CHAR(34)&amp;":"&amp;HC68&amp;","&amp;CHAR(34)&amp;"Items"&amp;CHAR(34)&amp;":"&amp;GS68&amp;","&amp;CHAR(34)&amp;"Flag"&amp;CHAR(34)&amp;":"&amp;CV68&amp;","&amp;CHAR(34)&amp;"HDFlag"&amp;CHAR(34)&amp;":"&amp;CHAR(34)&amp;E68&amp;CHAR(34)&amp;","&amp;CHAR(34)&amp;"type"&amp;CHAR(34)&amp;":"&amp;GP68&amp;", "&amp;CHAR(34)&amp;"describe"&amp;CHAR(34)&amp;": "&amp;HH68&amp;", "&amp;CHAR(34)&amp;"isnew"&amp;CHAR(34)&amp;": "&amp;CHAR(34)&amp;F68&amp;CHAR(34)&amp;", "&amp;CHAR(34)&amp;"links"&amp;CHAR(34)&amp;": "&amp;HL68&amp;"},"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 "links": "https://en.wikipedia.org/wiki/Flag_of_Quindío_Department"},</v>
      </c>
      <c r="HN68" s="67" t="str">
        <f>"{"&amp;CHAR(34)&amp;"couname"&amp;CHAR(34)&amp;":"&amp;CT68&amp;(IF(H68&lt;&gt;"",","&amp;CHAR(34)&amp;"subtype"&amp;CHAR(34)&amp;":"&amp;CHAR(34)&amp;H68&amp;CHAR(34),""))&amp;","&amp;CHAR(34)&amp;"year"&amp;CHAR(34)&amp;":"&amp;HJ68&amp;","&amp;CHAR(34)&amp;"region"&amp;CHAR(34)&amp;":"&amp;CU68&amp;","&amp;CHAR(34)&amp;"Colors"&amp;CHAR(34)&amp;":"&amp;HC68&amp;","&amp;CHAR(34)&amp;"Items"&amp;CHAR(34)&amp;":"&amp;GS68&amp;","&amp;CHAR(34)&amp;"Flag"&amp;CHAR(34)&amp;":"&amp;CV68&amp;","&amp;CHAR(34)&amp;"HDFlag"&amp;CHAR(34)&amp;":"&amp;CHAR(34)&amp;E68&amp;CHAR(34)&amp;","&amp;CHAR(34)&amp;"type"&amp;CHAR(34)&amp;":"&amp;GP68&amp;", "&amp;CHAR(34)&amp;"describe"&amp;CHAR(34)&amp;": "&amp;HI68&amp;", "&amp;CHAR(34)&amp;"isnew"&amp;CHAR(34)&amp;": "&amp;CHAR(34)&amp;F68&amp;CHAR(34)&amp;", "&amp;CHAR(34)&amp;"links"&amp;CHAR(34)&amp;": "&amp;HL68&amp;"},"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 "links": "https://en.wikipedia.org/wiki/Flag_of_Quindío_Department"},</v>
      </c>
      <c r="HO68" s="71">
        <v>45618</v>
      </c>
      <c r="HP68" s="44" t="str" cm="1">
        <f t="array" ref="HP68">IF(_xlfn.TEXTJOIN(", ", TRUE, IF(ISNUMBER(SEARCH("BLA", BL68:BT68)), COLUMN(BL68:BT68) - COLUMN(BL68) + 1, ""))&lt;&gt;"","BLA","")</f>
        <v/>
      </c>
      <c r="HQ68" s="44" t="str" cm="1">
        <f t="array" ref="HQ68">IF(_xlfn.TEXTJOIN(", ", TRUE, IF(ISNUMBER(SEARCH("BLU", BL68:BT68)), COLUMN(BL68:BT68) - COLUMN(BL68) + 1, ""))&lt;&gt;"","BLU","")</f>
        <v/>
      </c>
      <c r="HR68" s="44" t="str" cm="1">
        <f t="array" ref="HR68">IF(_xlfn.TEXTJOIN(", ", TRUE, IF(ISNUMBER(SEARCH("GRE", BL68:BT68)), COLUMN(BL68:BT68) - COLUMN(BL68) + 1, ""))&lt;&gt;"","GRE","")</f>
        <v>GRE</v>
      </c>
      <c r="HS68" s="44" t="str" cm="1">
        <f t="array" ref="HS68">IF(_xlfn.TEXTJOIN(", ", TRUE, IF(ISNUMBER(SEARCH("RED", BL68:BT68)), COLUMN(BL68:BT68) - COLUMN(BL68) + 1, ""))&lt;&gt;"","RED","")</f>
        <v/>
      </c>
      <c r="HT68" s="44" t="str" cm="1">
        <f t="array" ref="HT68">IF(_xlfn.TEXTJOIN(", ", TRUE, IF(ISNUMBER(SEARCH("YEL", BL68:BT68)), COLUMN(BL68:BT68) - COLUMN(BL68) + 1, ""))&lt;&gt;"","YEL","")</f>
        <v>YEL</v>
      </c>
      <c r="HU68" s="44" t="str" cm="1">
        <f t="array" ref="HU68">IF(_xlfn.TEXTJOIN(", ", TRUE, IF(ISNUMBER(SEARCH("ORA", BL68:BT68)), COLUMN(BL68:BT68) - COLUMN(BL68) + 1, ""))&lt;&gt;"","ORA","")</f>
        <v/>
      </c>
      <c r="HV68" s="44" t="str" cm="1">
        <f t="array" ref="HV68">IF(_xlfn.TEXTJOIN(", ", TRUE, IF(ISNUMBER(SEARCH("BRO", BL68:BT68)), COLUMN(BL68:BT68) - COLUMN(BL68) + 1, ""))&lt;&gt;"","BRO","")</f>
        <v/>
      </c>
      <c r="HW68" s="44" t="str" cm="1">
        <f t="array" ref="HW68">IF(_xlfn.TEXTJOIN(", ", TRUE, IF(ISNUMBER(SEARCH("PUR", BL68:BT68)), COLUMN(BL68:BT68) - COLUMN(BL68) + 1, ""))&lt;&gt;"","PUR","")</f>
        <v>PUR</v>
      </c>
      <c r="HX68" s="44" t="str" cm="1">
        <f t="array" ref="HX68">IF(_xlfn.TEXTJOIN(", ", TRUE, IF(ISNUMBER(SEARCH("WHI", BL68:BT68)), COLUMN(BL68:BT68) - COLUMN(BL68) + 1, ""))&lt;&gt;"","WHI","")</f>
        <v/>
      </c>
      <c r="HY68" s="72"/>
      <c r="HZ68" s="72"/>
      <c r="IA68" s="5"/>
      <c r="IB68" s="5"/>
      <c r="IC68" s="68"/>
      <c r="ID68" s="68"/>
      <c r="IE68" s="68"/>
      <c r="IF68" s="68"/>
      <c r="IG68" s="68"/>
      <c r="IH68" s="68"/>
      <c r="II68" s="68"/>
      <c r="IJ68" s="68"/>
      <c r="IK68" s="68"/>
      <c r="IM68" s="42">
        <f>COUNTIF(IC68:IK68,"&gt;0")-CG68</f>
        <v>-3</v>
      </c>
      <c r="IN68" s="69" t="str">
        <f>"http://mkweb.bcgsc.ca/color-summarizer/?url="&amp;D68&amp;"&amp;precision=low&amp;num_clusters="&amp;CG68&amp;"&amp;text=1"</f>
        <v>http://mkweb.bcgsc.ca/color-summarizer/?url=https://upload.wikimedia.org/wikipedia/commons/thumb/2/29/Flag_of_Quindío.svg/640px-Flag_of_Quindío.svg.png&amp;precision=low&amp;num_clusters=3&amp;text=1</v>
      </c>
      <c r="IO68" s="44" t="str">
        <f>IF(HP68&lt;&gt;"",CHAR(34)&amp;"black"&amp;CHAR(34),"")</f>
        <v/>
      </c>
      <c r="IP68" s="44" t="str">
        <f>IF(HQ68&lt;&gt;"",CHAR(34)&amp;"blue"&amp;CHAR(34),"")</f>
        <v/>
      </c>
      <c r="IQ68" s="44" t="str">
        <f>IF(HR68&lt;&gt;"",CHAR(34)&amp;"green"&amp;CHAR(34),"")</f>
        <v>"green"</v>
      </c>
      <c r="IR68" s="44" t="str">
        <f>IF(HS68&lt;&gt;"",CHAR(34)&amp;"red"&amp;CHAR(34),"")</f>
        <v/>
      </c>
      <c r="IS68" s="44" t="str">
        <f>IF(HT68&lt;&gt;"",CHAR(34)&amp;"yellow"&amp;CHAR(34),"")</f>
        <v>"yellow"</v>
      </c>
      <c r="IT68" s="44" t="str">
        <f>IF(HU68&lt;&gt;"",CHAR(34)&amp;"orange"&amp;CHAR(34),"")</f>
        <v/>
      </c>
      <c r="IU68" s="44" t="str">
        <f>IF(HV68&lt;&gt;"",CHAR(34)&amp;"brown"&amp;CHAR(34),"")</f>
        <v/>
      </c>
      <c r="IV68" s="44" t="str">
        <f>IF(HW68&lt;&gt;"",CHAR(34)&amp;"purple"&amp;CHAR(34),"")</f>
        <v>"purple"</v>
      </c>
      <c r="IW68" s="44" t="str">
        <f>IF(HX68&lt;&gt;"",CHAR(34)&amp;"white"&amp;CHAR(34),"")</f>
        <v/>
      </c>
      <c r="IX68" s="44" t="str">
        <f>"{"&amp;CHAR(34)&amp;"url"&amp;CHAR(34)&amp;":"&amp;CHAR(34)&amp;IN68&amp;CHAR(34)&amp;","&amp;CHAR(34)&amp;"name"&amp;CHAR(34)&amp;":"&amp;CHAR(34)&amp;A68&amp;CHAR(34)&amp;"},"</f>
        <v>{"url":"http://mkweb.bcgsc.ca/color-summarizer/?url=https://upload.wikimedia.org/wikipedia/commons/thumb/2/29/Flag_of_Quindío.svg/640px-Flag_of_Quindío.svg.png&amp;precision=low&amp;num_clusters=3&amp;text=1","name":"[COL] Quindío"},</v>
      </c>
      <c r="IY68" s="44">
        <v>971</v>
      </c>
    </row>
    <row r="69" spans="1:259" s="44" customFormat="1" ht="38.4" customHeight="1" thickBot="1" x14ac:dyDescent="0.35">
      <c r="A69" s="38" t="s">
        <v>472</v>
      </c>
      <c r="B69" s="83"/>
      <c r="C69" s="39">
        <v>2</v>
      </c>
      <c r="D69" s="70" t="s">
        <v>473</v>
      </c>
      <c r="E69" s="40" t="s">
        <v>474</v>
      </c>
      <c r="F69" s="41" t="s">
        <v>163</v>
      </c>
      <c r="G69" s="42">
        <f>COUNTIF($A$1:$A$8405,A69)</f>
        <v>1</v>
      </c>
      <c r="H69" s="43"/>
      <c r="I69" s="59" t="s">
        <v>475</v>
      </c>
      <c r="J69" s="44" t="str">
        <f>""</f>
        <v/>
      </c>
      <c r="K69" s="45"/>
      <c r="L69" s="46"/>
      <c r="M69" s="46"/>
      <c r="N69" s="47">
        <f>(0.1*K69+0.9*L69)*M69</f>
        <v>0</v>
      </c>
      <c r="O69" s="74" t="s">
        <v>2</v>
      </c>
      <c r="P69" s="48" t="s">
        <v>415</v>
      </c>
      <c r="Q69" s="73">
        <v>4</v>
      </c>
      <c r="R69" s="49" t="s">
        <v>177</v>
      </c>
      <c r="S69" s="50">
        <v>2</v>
      </c>
      <c r="T69" s="51" t="s">
        <v>165</v>
      </c>
      <c r="U69" s="52" t="s">
        <v>165</v>
      </c>
      <c r="V69" s="52" t="s">
        <v>164</v>
      </c>
      <c r="W69" s="52" t="s">
        <v>164</v>
      </c>
      <c r="X69" s="52" t="s">
        <v>164</v>
      </c>
      <c r="Y69" s="52" t="s">
        <v>164</v>
      </c>
      <c r="Z69" s="52" t="s">
        <v>164</v>
      </c>
      <c r="AA69" s="52" t="s">
        <v>164</v>
      </c>
      <c r="AB69" s="52" t="s">
        <v>164</v>
      </c>
      <c r="AC69" s="52" t="s">
        <v>164</v>
      </c>
      <c r="AD69" s="52" t="s">
        <v>164</v>
      </c>
      <c r="AE69" s="52" t="s">
        <v>164</v>
      </c>
      <c r="AF69" s="53" t="s">
        <v>165</v>
      </c>
      <c r="AG69" s="53" t="s">
        <v>164</v>
      </c>
      <c r="AH69" s="53" t="s">
        <v>165</v>
      </c>
      <c r="AI69" s="53" t="s">
        <v>164</v>
      </c>
      <c r="AJ69" s="53" t="s">
        <v>164</v>
      </c>
      <c r="AK69" s="53" t="s">
        <v>165</v>
      </c>
      <c r="AL69" s="53" t="s">
        <v>164</v>
      </c>
      <c r="AM69" s="53" t="s">
        <v>164</v>
      </c>
      <c r="AN69" s="53" t="s">
        <v>164</v>
      </c>
      <c r="AO69" s="53" t="s">
        <v>164</v>
      </c>
      <c r="AP69" s="53" t="s">
        <v>164</v>
      </c>
      <c r="AQ69" s="53" t="s">
        <v>164</v>
      </c>
      <c r="AR69" s="53" t="s">
        <v>165</v>
      </c>
      <c r="AS69" s="53" t="s">
        <v>164</v>
      </c>
      <c r="AT69" s="54">
        <v>0</v>
      </c>
      <c r="AU69" s="53" t="s">
        <v>476</v>
      </c>
      <c r="AV69" s="53" t="str">
        <f>IF(LEFT(A69,1)="[",LEFT(A69,5)&amp;AU69&amp;A69,"")</f>
        <v>[COL]Department[COL] San Andres and Providencia</v>
      </c>
      <c r="AW69" s="53" t="str">
        <f>C69&amp;A69</f>
        <v>2[COL] San Andres and Providencia</v>
      </c>
      <c r="AX69" s="55" t="str">
        <f>_xlfn.TEXTJOIN(";",TRUE,AU69:AW69)</f>
        <v>Department;[COL]Department[COL] San Andres and Providencia;2[COL] San Andres and Providencia</v>
      </c>
      <c r="AY69" s="55"/>
      <c r="AZ69" s="56"/>
      <c r="BA69" s="56"/>
      <c r="BB69" s="56"/>
      <c r="BC69" s="57"/>
      <c r="BD69" s="58" t="s">
        <v>152</v>
      </c>
      <c r="BE69" s="59"/>
      <c r="BF69" s="58"/>
      <c r="BG69" s="58"/>
      <c r="BH69" s="58"/>
      <c r="BI69" s="58" t="s">
        <v>159</v>
      </c>
      <c r="BJ69" s="58"/>
      <c r="BK69" s="59"/>
      <c r="BL69" s="58" t="s">
        <v>152</v>
      </c>
      <c r="BM69" s="58" t="s">
        <v>159</v>
      </c>
      <c r="BN69" s="58"/>
      <c r="BO69" s="58"/>
      <c r="BP69" s="58"/>
      <c r="BQ69" s="58"/>
      <c r="BR69" s="58"/>
      <c r="BS69" s="58"/>
      <c r="BT69" s="58"/>
      <c r="BU69" s="60"/>
      <c r="BV69" s="61"/>
      <c r="BW69" s="61">
        <v>0</v>
      </c>
      <c r="BX69" s="59"/>
      <c r="BY69" s="44" t="s">
        <v>165</v>
      </c>
      <c r="CB69" s="5"/>
      <c r="CC69" s="5"/>
      <c r="CD69" s="62">
        <v>0</v>
      </c>
      <c r="CE69" s="62">
        <v>0</v>
      </c>
      <c r="CF69" s="62" t="e">
        <f>COUNTIF([1]Sheet7!$B$2:'[1]Sheet7'!$B$100,Main!#REF!)</f>
        <v>#REF!</v>
      </c>
      <c r="CG69" s="75" cm="1">
        <f t="array" ref="CG69">SUMPRODUCT(--(LEN(TRIM(BL69:BT69))&gt;0))</f>
        <v>2</v>
      </c>
      <c r="CH69" s="53" t="str">
        <f>IF(CG69=2,"y","n")</f>
        <v>y</v>
      </c>
      <c r="CI69" s="53" t="str">
        <f>IF(CG69=3,"y","n")</f>
        <v>n</v>
      </c>
      <c r="CJ69" s="53" t="str">
        <f>IF(CG69=4,"y","n")</f>
        <v>n</v>
      </c>
      <c r="CK69" s="53" t="str">
        <f>IF(CG69&gt;4,"y","n")</f>
        <v>n</v>
      </c>
      <c r="CL69" s="53" t="str">
        <f>IF(S69=0,"y","n")</f>
        <v>n</v>
      </c>
      <c r="CM69" s="53" t="str">
        <f>IF(S69=2,"y","n")</f>
        <v>y</v>
      </c>
      <c r="CN69" s="53" t="str">
        <f>IF(S69=3,"y","n")</f>
        <v>n</v>
      </c>
      <c r="CO69" s="53" t="str">
        <f>IF(S69&gt;=4,"y","n")</f>
        <v>n</v>
      </c>
      <c r="CP69" s="53" t="str">
        <f>IF(AT69=0,"y","n")</f>
        <v>y</v>
      </c>
      <c r="CQ69" s="53" t="str">
        <f>IF(AT69=1,"y","n")</f>
        <v>n</v>
      </c>
      <c r="CR69" s="53" t="str">
        <f>IF(AT69=2,"y","n")</f>
        <v>n</v>
      </c>
      <c r="CS69" s="53" t="str">
        <f>IF(AT69&gt;=3,"y","n")</f>
        <v>n</v>
      </c>
      <c r="CT69" s="38" t="str">
        <f>CHAR(34)&amp;A69&amp;CHAR(34)</f>
        <v>"[COL] San Andres and Providencia"</v>
      </c>
      <c r="CU69" s="63" t="str">
        <f>CHAR(34)&amp;"rgn_"&amp;R69&amp;CHAR(34)</f>
        <v>"rgn_South America"</v>
      </c>
      <c r="CV69" s="44" t="str">
        <f>CHAR(34)&amp;D69&amp;CHAR(34)</f>
        <v>"https://upload.wikimedia.org/wikipedia/commons/thumb/3/36/Flag_of_San_Andr%C3%A9s_y_Providencia.svg/300px-Flag_of_San_Andr%C3%A9s_y_Providencia.svg.png"</v>
      </c>
      <c r="CW69" s="44" t="str">
        <f>IF(CH69="y",CHAR(34)&amp;CH$1&amp;CHAR(34)&amp;",","")</f>
        <v>"2Color",</v>
      </c>
      <c r="CX69" s="44" t="str">
        <f>IF(CI69="y",CHAR(34)&amp;CI$1&amp;CHAR(34)&amp;",","")</f>
        <v/>
      </c>
      <c r="CY69" s="44" t="str">
        <f>IF(CJ69="y",CHAR(34)&amp;CJ$1&amp;CHAR(34)&amp;",","")</f>
        <v/>
      </c>
      <c r="CZ69" s="44" t="str">
        <f>IF(CK69="y",CHAR(34)&amp;CK$1&amp;CHAR(34)&amp;",","")</f>
        <v/>
      </c>
      <c r="DA69" s="44" t="str">
        <f>IF(Q69&gt;1,CHAR(34)&amp;"words2"&amp;CHAR(34)&amp;",","")</f>
        <v>"words2",</v>
      </c>
      <c r="DB69" s="44" t="str">
        <f>IF(Q69&gt;2,CHAR(34)&amp;"words3"&amp;CHAR(34)&amp;",","")</f>
        <v>"words3",</v>
      </c>
      <c r="DC69" s="44" t="str">
        <f>IF(Q69=2,CHAR(34)&amp;"exact2"&amp;CHAR(34)&amp;",","")</f>
        <v/>
      </c>
      <c r="DD69" s="44" t="str">
        <f>IF(LEN(CHAR(34)&amp;"lets"&amp;LEN(SUBSTITUTE(SUBSTITUTE(IFERROR(TRIM(SUBSTITUTE(SUBSTITUTE(SUBSTITUTE(IFERROR(TRIM(SUBSTITUTE(A69,MID(A69,FIND("(",A69),FIND(")",A69)-FIND("(",A69)+1),"")),A69)," ",""),"-",""),MID(SUBSTITUTE(SUBSTITUTE(IFERROR(TRIM(SUBSTITUTE(A69,MID(A69,FIND("(",A69),FIND(")",A69)-FIND("(",A69)+1),"")),A69)," ",""),"-",""),FIND("[",SUBSTITUTE(SUBSTITUTE(IFERROR(TRIM(SUBSTITUTE(A69,MID(A69,FIND("(",A69),FIND(")",A69)-FIND("(",A69)+1),"")),A69)," ",""),"-","")),FIND("]",SUBSTITUTE(SUBSTITUTE(IFERROR(TRIM(SUBSTITUTE(A69,MID(A69,FIND("(",A69),FIND(")",A69)-FIND("(",A69)+1),"")),A69)," ",""),"-",""))-FIND("[",SUBSTITUTE(SUBSTITUTE(IFERROR(TRIM(SUBSTITUTE(A69,MID(A69,FIND("(",A69),FIND(")",A69)-FIND("(",A69)+1),"")),A69)," ",""),"-",""))+1),"")),SUBSTITUTE(SUBSTITUTE(IFERROR(TRIM(SUBSTITUTE(A69,MID(A69,FIND("(",A69),FIND(")",A69)-FIND("(",A69)+1),"")),A69)," ",""),"-",""))," ",""),"-",""))&amp;CHAR(34)&amp;",")=9,CHAR(34)&amp;"lets"&amp;LEN(SUBSTITUTE(SUBSTITUTE(IFERROR(TRIM(SUBSTITUTE(SUBSTITUTE(SUBSTITUTE(IFERROR(TRIM(SUBSTITUTE(A69,MID(A69,FIND("(",A69),FIND(")",A69)-FIND("(",A69)+1),"")),A69)," ",""),"-",""),MID(SUBSTITUTE(SUBSTITUTE(IFERROR(TRIM(SUBSTITUTE(A69,MID(A69,FIND("(",A69),FIND(")",A69)-FIND("(",A69)+1),"")),A69)," ",""),"-",""),FIND("[",SUBSTITUTE(SUBSTITUTE(IFERROR(TRIM(SUBSTITUTE(A69,MID(A69,FIND("(",A69),FIND(")",A69)-FIND("(",A69)+1),"")),A69)," ",""),"-","")),FIND("]",SUBSTITUTE(SUBSTITUTE(IFERROR(TRIM(SUBSTITUTE(A69,MID(A69,FIND("(",A69),FIND(")",A69)-FIND("(",A69)+1),"")),A69)," ",""),"-",""))-FIND("[",SUBSTITUTE(SUBSTITUTE(IFERROR(TRIM(SUBSTITUTE(A69,MID(A69,FIND("(",A69),FIND(")",A69)-FIND("(",A69)+1),"")),A69)," ",""),"-",""))+1),"")),SUBSTITUTE(SUBSTITUTE(IFERROR(TRIM(SUBSTITUTE(A69,MID(A69,FIND("(",A69),FIND(")",A69)-FIND("(",A69)+1),"")),A69)," ",""),"-",""))," ",""),"-",""))&amp;CHAR(34)&amp;",",CHAR(34)&amp;"lets0"&amp;LEN(SUBSTITUTE(SUBSTITUTE(IFERROR(TRIM(SUBSTITUTE(SUBSTITUTE(SUBSTITUTE(IFERROR(TRIM(SUBSTITUTE(A69,MID(A69,FIND("(",A69),FIND(")",A69)-FIND("(",A69)+1),"")),A69)," ",""),"-",""),MID(SUBSTITUTE(SUBSTITUTE(IFERROR(TRIM(SUBSTITUTE(A69,MID(A69,FIND("(",A69),FIND(")",A69)-FIND("(",A69)+1),"")),A69)," ",""),"-",""),FIND("[",SUBSTITUTE(SUBSTITUTE(IFERROR(TRIM(SUBSTITUTE(A69,MID(A69,FIND("(",A69),FIND(")",A69)-FIND("(",A69)+1),"")),A69)," ",""),"-","")),FIND("]",SUBSTITUTE(SUBSTITUTE(IFERROR(TRIM(SUBSTITUTE(A69,MID(A69,FIND("(",A69),FIND(")",A69)-FIND("(",A69)+1),"")),A69)," ",""),"-",""))-FIND("[",SUBSTITUTE(SUBSTITUTE(IFERROR(TRIM(SUBSTITUTE(A69,MID(A69,FIND("(",A69),FIND(")",A69)-FIND("(",A69)+1),"")),A69)," ",""),"-",""))+1),"")),SUBSTITUTE(SUBSTITUTE(IFERROR(TRIM(SUBSTITUTE(A69,MID(A69,FIND("(",A69),FIND(")",A69)-FIND("(",A69)+1),"")),A69)," ",""),"-",""))," ",""),"-",""))&amp;CHAR(34)&amp;",")</f>
        <v>"lets23",</v>
      </c>
      <c r="DE69" s="44" t="str">
        <f>IFERROR(CHAR(34)&amp;"start"&amp;LEFT(TRIM(SUBSTITUTE(SUBSTITUTE(TRIM(SUBSTITUTE(SUBSTITUTE(A69, MID(A69, FIND("[", A69), FIND("]", A69) - FIND("[", A69) + 1), ""), "  ", " ")), MID(TRIM(SUBSTITUTE(SUBSTITUTE(A69, MID(A69, FIND("[", A69), FIND("]", A69) - FIND("[", A69) + 1), ""), "  ", " ")), FIND("[", TRIM(SUBSTITUTE(SUBSTITUTE(A69, MID(A69, FIND("[", A69), FIND("]", A69) - FIND("[", A69) + 1), ""), "  ", " "))), FIND("]", TRIM(SUBSTITUTE(SUBSTITUTE(A69, MID(A69, FIND("[", A69), FIND("]", A69) - FIND("[", A69) + 1), ""), "  ", " "))) - FIND("[", TRIM(SUBSTITUTE(SUBSTITUTE(A69, MID(A69, FIND("[", A69), FIND("]", A69) - FIND("[", A69) + 1), ""), "  ", " "))) + 1), ""), "  ", " ")),1)&amp;CHAR(34)&amp;",",CHAR(34)&amp;"start"&amp;IFERROR(LEFT(SUBSTITUTE(A69,"["&amp;MID(A69,FIND("[",A69)+1,FIND("]",A69)-FIND("[",A69)-1)&amp;"] ",""),1),LEFT(A69,1))&amp;CHAR(34)&amp;",")</f>
        <v>"startS",</v>
      </c>
      <c r="DF69" s="44" t="str">
        <f>IFERROR(IF(SEARCH("tan",A69)&gt;0,CHAR(34)&amp;"withtn"&amp;CHAR(34)&amp;",",""),"")</f>
        <v/>
      </c>
      <c r="DG69" s="44" t="str">
        <f>IFERROR(IF(SEARCH("q",A69)&gt;0,CHAR(34)&amp;"with_q"&amp;CHAR(34)&amp;",",""),"")</f>
        <v/>
      </c>
      <c r="DH69" s="44" t="str">
        <f>IFERROR(IF(SEARCH("v",A69)&gt;0,CHAR(34)&amp;"with_v"&amp;CHAR(34)&amp;",",""),"")</f>
        <v>"with_v",</v>
      </c>
      <c r="DI69" s="44" t="str">
        <f>IFERROR(IF(SEARCH("w",A69)&gt;0,CHAR(34)&amp;"with_w"&amp;CHAR(34)&amp;",",""),"")</f>
        <v/>
      </c>
      <c r="DJ69" s="44" t="str">
        <f>IFERROR(IF(SEARCH("y",A69)&gt;0,CHAR(34)&amp;"with_y"&amp;CHAR(34)&amp;",",""),"")</f>
        <v/>
      </c>
      <c r="DK69" s="44" t="str">
        <f>IFERROR(IF(SEARCH("z",A69)&gt;0,CHAR(34)&amp;"with_z"&amp;CHAR(34)&amp;",",""),"")</f>
        <v/>
      </c>
      <c r="DL69" s="44" t="str">
        <f>IF(CG69=2, CHAR(34) &amp; _xlfn.TEXTJOIN("", TRUE, _xlfn._xlws.SORT(HP69:HX69)) &amp; CHAR(34) &amp; ",", "")</f>
        <v>"BLUWHI",</v>
      </c>
      <c r="DM69" s="44" t="str" cm="1">
        <f t="array" ref="DM69">IF(CG69=3,CHAR(34) &amp; _xlfn.TEXTJOIN("", TRUE, RIGHT(HP69:HX69, 2)) &amp; CHAR(34) &amp; ",", "")</f>
        <v/>
      </c>
      <c r="DN69" s="44" t="str">
        <f>IF(AND(ISNUMBER(SEARCH("18", O69)), ISERROR(SEARCH("1918", O69)), ISERROR(SEARCH("2018", O69))), CHAR(34) &amp; "year18" &amp; CHAR(34) &amp; ",", "")</f>
        <v/>
      </c>
      <c r="DO69" s="44" t="str">
        <f>IF(AND(ISNUMBER(SEARCH("19", O69)), ISERROR(SEARCH("1819", O69)),  ISERROR(SEARCH("1219", O69)),ISERROR(SEARCH("1119", O69)),ISERROR(SEARCH("1190", O69)),ISERROR(SEARCH("2019", O69))), CHAR(34) &amp; "year19" &amp; CHAR(34) &amp; ",", "")</f>
        <v/>
      </c>
      <c r="DP69" s="5" t="str">
        <f>IF(AND(ISNUMBER(SEARCH("20", O69)), ISERROR(SEARCH("1920", O69))), CHAR(34)&amp;"year00"&amp;CHAR(34)&amp;",", "")</f>
        <v/>
      </c>
      <c r="DQ69" s="5" t="str">
        <f>IF(CC69="y",CHAR(34)&amp;"soviet"&amp;CHAR(34)&amp;",","")</f>
        <v/>
      </c>
      <c r="DR69" s="5" t="str">
        <f>IF(BY69="y",CHAR(34)&amp;"dgband"&amp;CHAR(34)&amp;",","")</f>
        <v>"dgband",</v>
      </c>
      <c r="DS69" s="5" t="str">
        <f>IF(W69="y",IF(AND(V69="n",BY69&lt;&gt;"y"),CHAR(34)&amp;"allver"&amp;CHAR(34)&amp;",",""),"")</f>
        <v/>
      </c>
      <c r="DT69" s="5" t="str">
        <f>IF(V69="y",IF(AND(W69="n",BY69&lt;&gt;"y"),CHAR(34)&amp;"allhor"&amp;CHAR(34)&amp;",",""),"")</f>
        <v/>
      </c>
      <c r="DU69" s="5" t="str">
        <f>IF(BY69="y",IF(AND(W69="n",V69="n"),CHAR(34)&amp;"alldia"&amp;CHAR(34)&amp;",",""),"")</f>
        <v>"alldia",</v>
      </c>
      <c r="DV69" s="44" t="str">
        <f>IF(IA69&lt;&gt;"",(IF(IA69="y",CHAR(34)&amp;"largec"&amp;CHAR(34)&amp;",",CHAR(34)&amp;"smallc"&amp;CHAR(34)&amp;",")),"")</f>
        <v>"largec",</v>
      </c>
      <c r="DW69" s="44" t="str">
        <f>IF(CL69="y",CHAR(34)&amp;CL$1&amp;CHAR(34)&amp;",","")</f>
        <v/>
      </c>
      <c r="DX69" s="44" t="str">
        <f>IF(CM69="y",CHAR(34)&amp;CM$1&amp;CHAR(34)&amp;",","")</f>
        <v>"2Bands",</v>
      </c>
      <c r="DY69" s="44" t="str">
        <f>IF(CN69="y",CHAR(34)&amp;CN$1&amp;CHAR(34)&amp;",","")</f>
        <v/>
      </c>
      <c r="DZ69" s="44" t="str">
        <f>IF(CO69="y",CHAR(34)&amp;CO$1&amp;CHAR(34)&amp;",","")</f>
        <v/>
      </c>
      <c r="EA69" s="44" t="str">
        <f>IF(T69="y",CHAR(34)&amp;T$1&amp;CHAR(34)&amp;",","")</f>
        <v>"Diagon",</v>
      </c>
      <c r="EB69" s="44" t="str">
        <f>IF(U69="y",CHAR(34)&amp;U$1&amp;CHAR(34)&amp;",","")</f>
        <v>"Crosse",</v>
      </c>
      <c r="EC69" s="44" t="str">
        <f>IF(V69="y",CHAR(34)&amp;V$1&amp;CHAR(34)&amp;",","")</f>
        <v/>
      </c>
      <c r="ED69" s="44" t="str">
        <f>IF(W69="y",CHAR(34)&amp;W$1&amp;CHAR(34)&amp;",","")</f>
        <v/>
      </c>
      <c r="EE69" s="44" t="str">
        <f>IF(X69="y",CHAR(34)&amp;X$1&amp;CHAR(34)&amp;",","")</f>
        <v/>
      </c>
      <c r="EF69" s="44" t="str">
        <f>IF(AND(Y69&lt;&gt;"n",Y69&lt;&gt;""),CHAR(34)&amp;Y$1&amp;CHAR(34)&amp;",","")</f>
        <v/>
      </c>
      <c r="EG69" s="44" t="str">
        <f>IF(Z69="y",CHAR(34)&amp;Z$1&amp;CHAR(34)&amp;",","")</f>
        <v/>
      </c>
      <c r="EH69" s="44" t="str">
        <f>IF(AA69="y",CHAR(34)&amp;AA$1&amp;CHAR(34)&amp;",","")</f>
        <v/>
      </c>
      <c r="EI69" s="44" t="str">
        <f>IF(AB69="y",CHAR(34)&amp;AB$1&amp;CHAR(34)&amp;",","")</f>
        <v/>
      </c>
      <c r="EJ69" s="44" t="str">
        <f>IF(AC69="y",CHAR(34)&amp;AC$1&amp;CHAR(34)&amp;",","")</f>
        <v/>
      </c>
      <c r="EK69" s="44" t="str">
        <f>IF(AD69="y",CHAR(34)&amp;AD$1&amp;CHAR(34)&amp;",","")</f>
        <v/>
      </c>
      <c r="EL69" s="44" t="str">
        <f>IF(AE69="y",CHAR(34)&amp;AE$1&amp;CHAR(34)&amp;",","")</f>
        <v/>
      </c>
      <c r="EM69" s="44" t="str">
        <f>IF(AF69="y",CHAR(34)&amp;AF$1&amp;CHAR(34)&amp;",","")</f>
        <v>"Trside",</v>
      </c>
      <c r="EN69" s="44" t="str">
        <f>IF(AG69="y",CHAR(34)&amp;AG$1&amp;CHAR(34)&amp;",","")</f>
        <v/>
      </c>
      <c r="EO69" s="44" t="str">
        <f>IF(AH69="y",CHAR(34)&amp;AH$1&amp;CHAR(34)&amp;",","")</f>
        <v>"Center",</v>
      </c>
      <c r="EP69" s="44" t="str">
        <f>IF(AI69="y",CHAR(34)&amp;AI$1&amp;CHAR(34)&amp;",","")</f>
        <v/>
      </c>
      <c r="EQ69" s="44" t="str">
        <f>IF(AJ69="y",CHAR(34)&amp;AJ$1&amp;CHAR(34)&amp;",","")</f>
        <v/>
      </c>
      <c r="ER69" s="44" t="str">
        <f>IF(AK69="y",CHAR(34)&amp;AK$1&amp;CHAR(34)&amp;",","")</f>
        <v>"OnlyBa",</v>
      </c>
      <c r="ES69" s="44" t="str">
        <f>IF(AL69="y",CHAR(34)&amp;AL$1&amp;CHAR(34)&amp;",","")</f>
        <v/>
      </c>
      <c r="ET69" s="44" t="str">
        <f>IF(AM69="y",CHAR(34)&amp;AM$1&amp;CHAR(34)&amp;",","")</f>
        <v/>
      </c>
      <c r="EU69" s="44" t="str">
        <f>IF(AN69="y",CHAR(34)&amp;AN$1&amp;CHAR(34)&amp;",","")</f>
        <v/>
      </c>
      <c r="EV69" s="44" t="str">
        <f>IF(AO69="y",CHAR(34)&amp;AO$1&amp;CHAR(34)&amp;",","")</f>
        <v/>
      </c>
      <c r="EW69" s="44" t="str">
        <f>IF(AP69="y",CHAR(34)&amp;AP$1&amp;CHAR(34)&amp;",","")</f>
        <v/>
      </c>
      <c r="EX69" s="44" t="str">
        <f>IF(AQ69="y",CHAR(34)&amp;AQ$1&amp;CHAR(34)&amp;",","")</f>
        <v/>
      </c>
      <c r="EY69" s="44" t="str">
        <f>IF(AR69="y",CHAR(34)&amp;AR$1&amp;CHAR(34)&amp;",","")</f>
        <v>"Rotate",</v>
      </c>
      <c r="EZ69" s="44" t="str">
        <f>IF(AS69="y",CHAR(34)&amp;AS$1&amp;CHAR(34)&amp;",","")</f>
        <v/>
      </c>
      <c r="FA69" s="44" t="str">
        <f>IF(AT69&gt;0,CHAR(34)&amp;"sta"&amp;AZ69&amp;CHAR(34)&amp;",","")</f>
        <v/>
      </c>
      <c r="FB69" s="44" t="str">
        <f>IF(AND(AT69&gt;0,BA69&lt;&gt;""),CHAR(34)&amp;"sta"&amp;BA69&amp;CHAR(34)&amp;",","")</f>
        <v/>
      </c>
      <c r="FC69" s="44" t="str">
        <f>IF(AND(AT69&gt;0,BB69&lt;&gt;""),CHAR(34)&amp;"sta"&amp;BB69&amp;CHAR(34)&amp;",","")</f>
        <v/>
      </c>
      <c r="FD69" s="44" t="str">
        <f>IF(BV69="n",CHAR(34)&amp;"tcWHYE"&amp;CHAR(34)&amp;",",IF(BV69="y",CHAR(34)&amp;FD$1&amp;CHAR(34)&amp;",",""))</f>
        <v/>
      </c>
      <c r="FE69" s="44" t="str">
        <f>IF(COUNTIF(BL69:BT69,"BLU")=0,CHAR(34)&amp;"NO_BLU"&amp;CHAR(34)&amp;",", "")</f>
        <v/>
      </c>
      <c r="FF69" s="44" t="str">
        <f>IF(COUNTIF(BL69:BT69,"WHI")=0,CHAR(34)&amp;"NO_WHI"&amp;CHAR(34)&amp;",", "")</f>
        <v/>
      </c>
      <c r="FG69" s="44" t="str">
        <f>IF(COUNTIF(BL69:BT69,"RED")=0,CHAR(34)&amp;"NO_RED"&amp;CHAR(34)&amp;",", "")</f>
        <v>"NO_RED",</v>
      </c>
      <c r="FH69" s="44" t="str">
        <f>IF(COUNTIF(BL69:BS69,"GRE")=0,CHAR(34)&amp;"NO_GRE"&amp;CHAR(34)&amp;",", "")</f>
        <v>"NO_GRE",</v>
      </c>
      <c r="FI69" s="44" t="str">
        <f>IF(COUNTIF(BL69:BT69,"YEL")=0,CHAR(34)&amp;"NO_YEL"&amp;CHAR(34)&amp;",", "")</f>
        <v>"NO_YEL",</v>
      </c>
      <c r="FJ69" s="44" t="str">
        <f>IF(COUNTIF(BL69:BT69,"BLA")=0,CHAR(34)&amp;"NO_BLA"&amp;CHAR(34)&amp;",", "")</f>
        <v>"NO_BLA",</v>
      </c>
      <c r="FK69" s="44" t="str">
        <f>IF(AND(FH69&lt;&gt;"",FF69&lt;&gt;""),CHAR(34)&amp;"WHGRNO"&amp;CHAR(34)&amp;",","")</f>
        <v/>
      </c>
      <c r="FL69" s="44" t="str">
        <f>IF(AND(FI69&lt;&gt;"",FF69&lt;&gt;""),CHAR(34)&amp;"WHYENO"&amp;CHAR(34)&amp;",","")</f>
        <v/>
      </c>
      <c r="FM69" s="44" t="str">
        <f>IF(AND(FJ69&lt;&gt;"",FF69&lt;&gt;""),CHAR(34)&amp;"BAWHNO"&amp;CHAR(34)&amp;",","")</f>
        <v/>
      </c>
      <c r="FN69" s="44" t="str">
        <f>IF(AND(FE69&lt;&gt;"",FF69&lt;&gt;""),CHAR(34)&amp;"BLWHNO"&amp;CHAR(34)&amp;",","")</f>
        <v/>
      </c>
      <c r="FO69" s="44" t="str">
        <f>IF(AND(FE69&lt;&gt;"",FG69&lt;&gt;""),CHAR(34)&amp;"BLRENO"&amp;CHAR(34)&amp;",","")</f>
        <v/>
      </c>
      <c r="FP69" s="44" t="str">
        <f>IF(AND(FF69&lt;&gt;"",FF69&lt;&gt;""),CHAR(34)&amp;"WHRENO"&amp;CHAR(34)&amp;",","")</f>
        <v/>
      </c>
      <c r="FQ69" s="44" t="str">
        <f>IF(LEN(BF69)=3,CHAR(34)&amp;"001"&amp;BF69&amp;CHAR(34)&amp;",","")</f>
        <v/>
      </c>
      <c r="FR69" s="44" t="str">
        <f>IF(LEN(BG69)=3,CHAR(34)&amp;"002"&amp;BG69&amp;CHAR(34)&amp;",","")</f>
        <v/>
      </c>
      <c r="FS69" s="44" t="str">
        <f>IF(LEN(BH69)=3,CHAR(34)&amp;"003"&amp;BH69&amp;CHAR(34)&amp;",","")</f>
        <v/>
      </c>
      <c r="FT69" s="44" t="str">
        <f>CHAR(34)&amp;"myr"&amp;BD69&amp;CHAR(34)&amp;","</f>
        <v>"myrBLU",</v>
      </c>
      <c r="FU69" s="44" t="str">
        <f>IF(AY69="y",CHAR(34)&amp;"island"&amp;CHAR(34)&amp;",","")</f>
        <v/>
      </c>
      <c r="FV69" s="44" t="str">
        <f>IF(BZ69="y",CHAR(34)&amp;"landlo"&amp;CHAR(34)&amp;",","")</f>
        <v/>
      </c>
      <c r="FW69" s="44" t="str">
        <f>IF(CA69="y",CHAR(34)&amp;"eunion"&amp;CHAR(34)&amp;",","")</f>
        <v/>
      </c>
      <c r="FX69" s="44" t="str">
        <f>SUBSTITUTE(IFERROR(SEARCH("[",A69),IFERROR(IF(AND(CA69&lt;&gt;"y",SEARCH("Europe",R69)&gt;0),CHAR(34)&amp;"noeuni"&amp;CHAR(34)&amp;",",""),"")),"1","")</f>
        <v/>
      </c>
      <c r="FY69" s="44" t="str">
        <f>IFERROR(IF(SEARCH("Arabic",CB69)&gt;0,CHAR(34)&amp;"arabic"&amp;CHAR(34)&amp;",",""),"")</f>
        <v/>
      </c>
      <c r="FZ69" s="44" t="str">
        <f>IFERROR(IF(SEARCH("English",CB69)&gt;0,CHAR(34)&amp;"englis"&amp;CHAR(34)&amp;",",""),"")</f>
        <v/>
      </c>
      <c r="GA69" s="44" t="str">
        <f>IFERROR(IF(SEARCH("French",CB69)&gt;0,CHAR(34)&amp;"french"&amp;CHAR(34)&amp;",",""),"")</f>
        <v/>
      </c>
      <c r="GB69" s="44" t="str">
        <f>IFERROR(IF(SEARCH("Spanish",CB69)&gt;0,CHAR(34)&amp;"spanis"&amp;CHAR(34)&amp;",",""),"")</f>
        <v/>
      </c>
      <c r="GC69" s="44" t="str">
        <f>IFERROR(IF(SEARCH("Portuguese",CB69)&gt;0,CHAR(34)&amp;"portug"&amp;CHAR(34)&amp;",",""),"")</f>
        <v/>
      </c>
      <c r="GD69" s="44" t="str">
        <f>IFERROR(IF(SEARCH("German",CB69)&gt;0,CHAR(34)&amp;"german"&amp;CHAR(34)&amp;",",""),"")</f>
        <v/>
      </c>
      <c r="GE69" s="44" t="str">
        <f>IFERROR(IF(SEARCH("Dutch",CB69)&gt;0,CHAR(34)&amp;"dutchs"&amp;CHAR(34)&amp;",",""),"")</f>
        <v/>
      </c>
      <c r="GF69" s="44" t="str">
        <f>IFERROR(IF(SEARCH("Historical",AU69)&gt;0,CHAR(34)&amp;"histor"&amp;CHAR(34)&amp;",",""),"")</f>
        <v/>
      </c>
      <c r="GG69" s="44" t="str">
        <f>IF(BU69="y",CHAR(34)&amp;"unjack"&amp;CHAR(34)&amp;",","")</f>
        <v/>
      </c>
      <c r="GH69" s="44" t="str">
        <f>IF(CD69=1,CHAR(34)&amp;"southc"&amp;CHAR(34)&amp;",","")</f>
        <v/>
      </c>
      <c r="GI69" s="44" t="str">
        <f>IF(CE69=1,CHAR(34)&amp;"hasmap"&amp;CHAR(34)&amp;",","")</f>
        <v/>
      </c>
      <c r="GJ69" s="44" t="str">
        <f>IF(CP69="y",CHAR(34)&amp;CP$1&amp;CHAR(34)&amp;",","")</f>
        <v>"NoStar",</v>
      </c>
      <c r="GK69" s="44" t="str">
        <f>IF(GJ69="",CHAR(34)&amp;"HasSta"&amp;CHAR(34)&amp;",","")</f>
        <v/>
      </c>
      <c r="GL69" s="44" t="str">
        <f>IF(CQ69="y",CHAR(34)&amp;CQ$1&amp;CHAR(34)&amp;",","")</f>
        <v/>
      </c>
      <c r="GM69" s="44" t="str">
        <f>IF(CR69="y",CHAR(34)&amp;CR$1&amp;CHAR(34)&amp;",","")</f>
        <v/>
      </c>
      <c r="GN69" s="44" t="str">
        <f>IF(CS69="y",CHAR(34)&amp;CS$1&amp;CHAR(34)&amp;",","")</f>
        <v/>
      </c>
      <c r="GP69" s="44" t="str">
        <f>CHAR(34)&amp;AU69&amp;CHAR(34)</f>
        <v>"Department"</v>
      </c>
      <c r="GS69" s="44" t="str">
        <f>SUBSTITUTE("["&amp;_xlfn.CONCAT(CW69:GN69)&amp;"]",",]","]")</f>
        <v>["2Color","words2","words3","lets23","startS","with_v","BLUWHI","dgband","alldia","largec","2Bands","Diagon","Crosse","Trside","Center","OnlyBa","Rotate","NO_RED","NO_GRE","NO_YEL","NO_BLA","myrBLU","NoStar"]</v>
      </c>
      <c r="GT69" s="44" t="str">
        <f>IF(BL69&lt;&gt;"",CHAR(34)&amp;"cl_"&amp;BL69&amp;CHAR(34)&amp;",","")</f>
        <v>"cl_BLU",</v>
      </c>
      <c r="GU69" s="44" t="str">
        <f>IF(BM69&lt;&gt;"",CHAR(34)&amp;"cl_"&amp;BM69&amp;CHAR(34)&amp;",","")</f>
        <v>"cl_WHI",</v>
      </c>
      <c r="GV69" s="44" t="str">
        <f>IF(BN69&lt;&gt;"",CHAR(34)&amp;"cl_"&amp;BN69&amp;CHAR(34)&amp;",","")</f>
        <v/>
      </c>
      <c r="GW69" s="44" t="str">
        <f>IF(BO69&lt;&gt;"",CHAR(34)&amp;"cl_"&amp;BO69&amp;CHAR(34)&amp;",","")</f>
        <v/>
      </c>
      <c r="GX69" s="44" t="str">
        <f>IF(BP69&lt;&gt;"",CHAR(34)&amp;"cl_"&amp;BP69&amp;CHAR(34)&amp;",","")</f>
        <v/>
      </c>
      <c r="GY69" s="44" t="str">
        <f>IF(BQ69&lt;&gt;"",CHAR(34)&amp;"cl_"&amp;BQ69&amp;CHAR(34)&amp;",","")</f>
        <v/>
      </c>
      <c r="GZ69" s="44" t="str">
        <f>IF(BR69&lt;&gt;"",CHAR(34)&amp;"cl_"&amp;BR69&amp;CHAR(34)&amp;",","")</f>
        <v/>
      </c>
      <c r="HA69" s="44" t="str">
        <f>IF(BS69&lt;&gt;"",CHAR(34)&amp;"cl_"&amp;BS69&amp;CHAR(34)&amp;",","")</f>
        <v/>
      </c>
      <c r="HB69" s="44" t="str">
        <f>IF(BT69&lt;&gt;"",CHAR(34)&amp;"cl_"&amp;BT69&amp;CHAR(34)&amp;",","")</f>
        <v/>
      </c>
      <c r="HC69" s="44" t="str">
        <f>SUBSTITUTE("["&amp;_xlfn.CONCAT(GT69:HB69)&amp;"]",",]","]")</f>
        <v>["cl_BLU","cl_WHI"]</v>
      </c>
      <c r="HE69" s="64"/>
      <c r="HF69" s="65" t="str">
        <f>"{couname:"&amp;CT69&amp;(IF(HK69&lt;&gt;"",",subtype:"&amp;CHAR(34)&amp;HK69&amp;CHAR(34),""))&amp;",year:"&amp;HJ69&amp;",region:"&amp;CU69&amp;",Colors:"&amp;HC69&amp;",Items:"&amp;GS69&amp;",Flag:"&amp;CV69&amp;",HDFlag:"&amp;CHAR(34)&amp;E69&amp;CHAR(34)&amp;",type:"&amp;GP69&amp;", describe: "&amp;HH69&amp;", isnew:"&amp;CHAR(34)&amp;F69&amp;CHAR(34)&amp;", links: "&amp;HL69&amp;"},"</f>
        <v>{couname:"[COL] San Andres and Providencia",year:" ",region:"rgn_South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links: "https://en.wikipedia.org/wiki/Archipelago_of_San_Andrés,_Providencia_and_Santa_Catalina"},</v>
      </c>
      <c r="HG69" s="66" t="str">
        <f>"{couname:"&amp;CT69&amp;(IF(HK69&lt;&gt;"",",subtype:"&amp;CHAR(34)&amp;HK69&amp;CHAR(34),""))&amp;",year:"&amp;HJ69&amp;",region:"&amp;CU69&amp;",Colors:"&amp;HC69&amp;",Items:"&amp;GS69&amp;",Flag:"&amp;CV69&amp;",HDFlag:"&amp;CHAR(34)&amp;E69&amp;CHAR(34)&amp;",type:"&amp;GP69&amp;", describe: "&amp;HI69&amp;", links: "&amp;HL69&amp;"},"</f>
        <v>{couname:"[COL] San Andres and Providencia",year:" ",region:"rgn_South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links: "https://en.wikipedia.org/wiki/Archipelago_of_San_Andrés,_Providencia_and_Santa_Catalina"},</v>
      </c>
      <c r="HH69" s="44" t="str">
        <f>IF(P69&lt;&gt;"",CHAR(34)&amp;"\n"&amp;P69&amp;CHAR(34),CHAR(34)&amp;CHAR(34))</f>
        <v>"\nNot available"</v>
      </c>
      <c r="HI69" s="44" t="str">
        <f>IF(J69=0,CHAR(34)&amp;CHAR(34),HH69)</f>
        <v>"\nNot available"</v>
      </c>
      <c r="HJ69" s="44" t="str">
        <f>CHAR(34)&amp;O69&amp;CHAR(34)</f>
        <v>" "</v>
      </c>
      <c r="HL69" s="44" t="str">
        <f>CHAR(34)&amp;I69&amp;CHAR(34)</f>
        <v>"https://en.wikipedia.org/wiki/Archipelago_of_San_Andrés,_Providencia_and_Santa_Catalina"</v>
      </c>
      <c r="HM69" s="65" t="str">
        <f>"{"&amp;CHAR(34)&amp;"couname"&amp;CHAR(34)&amp;":"&amp;CT69&amp;(IF(H69&lt;&gt;"",","&amp;CHAR(34)&amp;"subtype"&amp;CHAR(34)&amp;":"&amp;CHAR(34)&amp;H69&amp;CHAR(34),""))&amp;","&amp;CHAR(34)&amp;"year"&amp;CHAR(34)&amp;":"&amp;HJ69&amp;","&amp;CHAR(34)&amp;"region"&amp;CHAR(34)&amp;":"&amp;CU69&amp;","&amp;CHAR(34)&amp;"Colors"&amp;CHAR(34)&amp;":"&amp;HC69&amp;","&amp;CHAR(34)&amp;"Items"&amp;CHAR(34)&amp;":"&amp;GS69&amp;","&amp;CHAR(34)&amp;"Flag"&amp;CHAR(34)&amp;":"&amp;CV69&amp;","&amp;CHAR(34)&amp;"HDFlag"&amp;CHAR(34)&amp;":"&amp;CHAR(34)&amp;E69&amp;CHAR(34)&amp;","&amp;CHAR(34)&amp;"type"&amp;CHAR(34)&amp;":"&amp;GP69&amp;", "&amp;CHAR(34)&amp;"describe"&amp;CHAR(34)&amp;": "&amp;HH69&amp;", "&amp;CHAR(34)&amp;"isnew"&amp;CHAR(34)&amp;": "&amp;CHAR(34)&amp;F69&amp;CHAR(34)&amp;", "&amp;CHAR(34)&amp;"links"&amp;CHAR(34)&amp;": "&amp;HL69&amp;"},"</f>
        <v>{"couname":"[COL] San Andres and Providencia","year":" ","region":"rgn_South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 "links": "https://en.wikipedia.org/wiki/Archipelago_of_San_Andrés,_Providencia_and_Santa_Catalina"},</v>
      </c>
      <c r="HN69" s="67" t="str">
        <f>"{"&amp;CHAR(34)&amp;"couname"&amp;CHAR(34)&amp;":"&amp;CT69&amp;(IF(H69&lt;&gt;"",","&amp;CHAR(34)&amp;"subtype"&amp;CHAR(34)&amp;":"&amp;CHAR(34)&amp;H69&amp;CHAR(34),""))&amp;","&amp;CHAR(34)&amp;"year"&amp;CHAR(34)&amp;":"&amp;HJ69&amp;","&amp;CHAR(34)&amp;"region"&amp;CHAR(34)&amp;":"&amp;CU69&amp;","&amp;CHAR(34)&amp;"Colors"&amp;CHAR(34)&amp;":"&amp;HC69&amp;","&amp;CHAR(34)&amp;"Items"&amp;CHAR(34)&amp;":"&amp;GS69&amp;","&amp;CHAR(34)&amp;"Flag"&amp;CHAR(34)&amp;":"&amp;CV69&amp;","&amp;CHAR(34)&amp;"HDFlag"&amp;CHAR(34)&amp;":"&amp;CHAR(34)&amp;E69&amp;CHAR(34)&amp;","&amp;CHAR(34)&amp;"type"&amp;CHAR(34)&amp;":"&amp;GP69&amp;", "&amp;CHAR(34)&amp;"describe"&amp;CHAR(34)&amp;": "&amp;HI69&amp;", "&amp;CHAR(34)&amp;"isnew"&amp;CHAR(34)&amp;": "&amp;CHAR(34)&amp;F69&amp;CHAR(34)&amp;", "&amp;CHAR(34)&amp;"links"&amp;CHAR(34)&amp;": "&amp;HL69&amp;"},"</f>
        <v>{"couname":"[COL] San Andres and Providencia","year":" ","region":"rgn_South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 "links": "https://en.wikipedia.org/wiki/Archipelago_of_San_Andrés,_Providencia_and_Santa_Catalina"},</v>
      </c>
      <c r="HO69" s="71"/>
      <c r="HP69" s="44" t="str" cm="1">
        <f t="array" ref="HP69">IF(_xlfn.TEXTJOIN(", ", TRUE, IF(ISNUMBER(SEARCH("BLA", BL69:BT69)), COLUMN(BL69:BT69) - COLUMN(BL69) + 1, ""))&lt;&gt;"","BLA","")</f>
        <v/>
      </c>
      <c r="HQ69" s="44" t="str" cm="1">
        <f t="array" ref="HQ69">IF(_xlfn.TEXTJOIN(", ", TRUE, IF(ISNUMBER(SEARCH("BLU", BL69:BT69)), COLUMN(BL69:BT69) - COLUMN(BL69) + 1, ""))&lt;&gt;"","BLU","")</f>
        <v>BLU</v>
      </c>
      <c r="HR69" s="44" t="str" cm="1">
        <f t="array" ref="HR69">IF(_xlfn.TEXTJOIN(", ", TRUE, IF(ISNUMBER(SEARCH("GRE", BL69:BT69)), COLUMN(BL69:BT69) - COLUMN(BL69) + 1, ""))&lt;&gt;"","GRE","")</f>
        <v/>
      </c>
      <c r="HS69" s="44" t="str" cm="1">
        <f t="array" ref="HS69">IF(_xlfn.TEXTJOIN(", ", TRUE, IF(ISNUMBER(SEARCH("RED", BL69:BT69)), COLUMN(BL69:BT69) - COLUMN(BL69) + 1, ""))&lt;&gt;"","RED","")</f>
        <v/>
      </c>
      <c r="HT69" s="44" t="str" cm="1">
        <f t="array" ref="HT69">IF(_xlfn.TEXTJOIN(", ", TRUE, IF(ISNUMBER(SEARCH("YEL", BL69:BT69)), COLUMN(BL69:BT69) - COLUMN(BL69) + 1, ""))&lt;&gt;"","YEL","")</f>
        <v/>
      </c>
      <c r="HU69" s="44" t="str" cm="1">
        <f t="array" ref="HU69">IF(_xlfn.TEXTJOIN(", ", TRUE, IF(ISNUMBER(SEARCH("ORA", BL69:BT69)), COLUMN(BL69:BT69) - COLUMN(BL69) + 1, ""))&lt;&gt;"","ORA","")</f>
        <v/>
      </c>
      <c r="HV69" s="44" t="str" cm="1">
        <f t="array" ref="HV69">IF(_xlfn.TEXTJOIN(", ", TRUE, IF(ISNUMBER(SEARCH("BRO", BL69:BT69)), COLUMN(BL69:BT69) - COLUMN(BL69) + 1, ""))&lt;&gt;"","BRO","")</f>
        <v/>
      </c>
      <c r="HW69" s="44" t="str" cm="1">
        <f t="array" ref="HW69">IF(_xlfn.TEXTJOIN(", ", TRUE, IF(ISNUMBER(SEARCH("PUR", BL69:BT69)), COLUMN(BL69:BT69) - COLUMN(BL69) + 1, ""))&lt;&gt;"","PUR","")</f>
        <v/>
      </c>
      <c r="HX69" s="44" t="str" cm="1">
        <f t="array" ref="HX69">IF(_xlfn.TEXTJOIN(", ", TRUE, IF(ISNUMBER(SEARCH("WHI", BL69:BT69)), COLUMN(BL69:BT69) - COLUMN(BL69) + 1, ""))&lt;&gt;"","WHI","")</f>
        <v>WHI</v>
      </c>
      <c r="HY69" s="72"/>
      <c r="HZ69" s="72"/>
      <c r="IA69" s="5" t="s">
        <v>165</v>
      </c>
      <c r="IB69" s="5"/>
      <c r="IC69" s="68"/>
      <c r="ID69" s="68"/>
      <c r="IE69" s="68"/>
      <c r="IF69" s="68"/>
      <c r="IG69" s="68"/>
      <c r="IH69" s="68"/>
      <c r="II69" s="68"/>
      <c r="IJ69" s="68"/>
      <c r="IK69" s="68"/>
      <c r="IL69" s="44">
        <f>SUM(IC69:IK69)</f>
        <v>0</v>
      </c>
      <c r="IM69" s="42">
        <f>COUNTIF(IC69:IK69,"&gt;0")-CG69</f>
        <v>-2</v>
      </c>
      <c r="IN69" s="69" t="str">
        <f>"http://mkweb.bcgsc.ca/color-summarizer/?url="&amp;D69&amp;"&amp;precision=low&amp;num_clusters="&amp;CG69&amp;"&amp;text=1"</f>
        <v>http://mkweb.bcgsc.ca/color-summarizer/?url=https://upload.wikimedia.org/wikipedia/commons/thumb/3/36/Flag_of_San_Andr%C3%A9s_y_Providencia.svg/300px-Flag_of_San_Andr%C3%A9s_y_Providencia.svg.png&amp;precision=low&amp;num_clusters=2&amp;text=1</v>
      </c>
      <c r="IO69" s="44" t="str">
        <f>IF(HP69&lt;&gt;"",CHAR(34)&amp;"black"&amp;CHAR(34),"")</f>
        <v/>
      </c>
      <c r="IP69" s="44" t="str">
        <f>IF(HQ69&lt;&gt;"",CHAR(34)&amp;"blue"&amp;CHAR(34),"")</f>
        <v>"blue"</v>
      </c>
      <c r="IQ69" s="44" t="str">
        <f>IF(HR69&lt;&gt;"",CHAR(34)&amp;"green"&amp;CHAR(34),"")</f>
        <v/>
      </c>
      <c r="IR69" s="44" t="str">
        <f>IF(HS69&lt;&gt;"",CHAR(34)&amp;"red"&amp;CHAR(34),"")</f>
        <v/>
      </c>
      <c r="IS69" s="44" t="str">
        <f>IF(HT69&lt;&gt;"",CHAR(34)&amp;"yellow"&amp;CHAR(34),"")</f>
        <v/>
      </c>
      <c r="IT69" s="44" t="str">
        <f>IF(HU69&lt;&gt;"",CHAR(34)&amp;"orange"&amp;CHAR(34),"")</f>
        <v/>
      </c>
      <c r="IU69" s="44" t="str">
        <f>IF(HV69&lt;&gt;"",CHAR(34)&amp;"brown"&amp;CHAR(34),"")</f>
        <v/>
      </c>
      <c r="IV69" s="44" t="str">
        <f>IF(HW69&lt;&gt;"",CHAR(34)&amp;"purple"&amp;CHAR(34),"")</f>
        <v/>
      </c>
      <c r="IW69" s="44" t="str">
        <f>IF(HX69&lt;&gt;"",CHAR(34)&amp;"white"&amp;CHAR(34),"")</f>
        <v>"white"</v>
      </c>
      <c r="IX69" s="44" t="str">
        <f>"{"&amp;CHAR(34)&amp;"url"&amp;CHAR(34)&amp;":"&amp;CHAR(34)&amp;IN69&amp;CHAR(34)&amp;","&amp;CHAR(34)&amp;"name"&amp;CHAR(34)&amp;":"&amp;CHAR(34)&amp;A69&amp;CHAR(34)&amp;"},"</f>
        <v>{"url":"http://mkweb.bcgsc.ca/color-summarizer/?url=https://upload.wikimedia.org/wikipedia/commons/thumb/3/36/Flag_of_San_Andr%C3%A9s_y_Providencia.svg/300px-Flag_of_San_Andr%C3%A9s_y_Providencia.svg.png&amp;precision=low&amp;num_clusters=2&amp;text=1","name":"[COL] San Andres and Providencia"},</v>
      </c>
      <c r="IY69" s="44">
        <v>377</v>
      </c>
    </row>
    <row r="70" spans="1:259" s="44" customFormat="1" ht="38.4" customHeight="1" thickBot="1" x14ac:dyDescent="0.35">
      <c r="A70" s="38" t="s">
        <v>689</v>
      </c>
      <c r="B70" s="83"/>
      <c r="C70" s="39"/>
      <c r="D70" s="70" t="s">
        <v>690</v>
      </c>
      <c r="E70" s="40" t="s">
        <v>691</v>
      </c>
      <c r="F70" s="41" t="s">
        <v>163</v>
      </c>
      <c r="G70" s="42">
        <f>COUNTIF($A$1:$A$8405,A70)</f>
        <v>1</v>
      </c>
      <c r="H70" s="43"/>
      <c r="I70" s="59" t="s">
        <v>692</v>
      </c>
      <c r="J70" s="44" t="str">
        <f>""</f>
        <v/>
      </c>
      <c r="K70" s="45"/>
      <c r="L70" s="46"/>
      <c r="M70" s="46"/>
      <c r="N70" s="47"/>
      <c r="O70" s="74" t="s">
        <v>233</v>
      </c>
      <c r="P70" s="48" t="s">
        <v>693</v>
      </c>
      <c r="Q70" s="73">
        <v>1</v>
      </c>
      <c r="R70" s="49" t="s">
        <v>177</v>
      </c>
      <c r="S70" s="50">
        <v>2</v>
      </c>
      <c r="T70" s="51" t="s">
        <v>164</v>
      </c>
      <c r="U70" s="52" t="s">
        <v>164</v>
      </c>
      <c r="V70" s="52" t="s">
        <v>165</v>
      </c>
      <c r="W70" s="52" t="s">
        <v>164</v>
      </c>
      <c r="X70" s="52" t="s">
        <v>164</v>
      </c>
      <c r="Y70" s="52" t="s">
        <v>164</v>
      </c>
      <c r="Z70" s="52" t="s">
        <v>164</v>
      </c>
      <c r="AA70" s="52" t="s">
        <v>164</v>
      </c>
      <c r="AB70" s="52" t="s">
        <v>164</v>
      </c>
      <c r="AC70" s="52" t="s">
        <v>164</v>
      </c>
      <c r="AD70" s="52" t="s">
        <v>164</v>
      </c>
      <c r="AE70" s="52" t="s">
        <v>164</v>
      </c>
      <c r="AF70" s="53" t="s">
        <v>164</v>
      </c>
      <c r="AG70" s="53" t="s">
        <v>165</v>
      </c>
      <c r="AH70" s="53" t="s">
        <v>164</v>
      </c>
      <c r="AI70" s="53" t="s">
        <v>164</v>
      </c>
      <c r="AJ70" s="53" t="s">
        <v>164</v>
      </c>
      <c r="AK70" s="53" t="s">
        <v>165</v>
      </c>
      <c r="AL70" s="53" t="s">
        <v>164</v>
      </c>
      <c r="AM70" s="53" t="s">
        <v>164</v>
      </c>
      <c r="AN70" s="53" t="s">
        <v>164</v>
      </c>
      <c r="AO70" s="53" t="s">
        <v>164</v>
      </c>
      <c r="AP70" s="53" t="s">
        <v>164</v>
      </c>
      <c r="AQ70" s="53" t="s">
        <v>164</v>
      </c>
      <c r="AR70" s="53" t="s">
        <v>164</v>
      </c>
      <c r="AS70" s="53" t="s">
        <v>164</v>
      </c>
      <c r="AT70" s="54">
        <v>0</v>
      </c>
      <c r="AU70" s="53" t="s">
        <v>284</v>
      </c>
      <c r="AV70" s="53" t="str">
        <f>IF(LEFT(A70,1)="[",LEFT(A70,5)&amp;AU70&amp;A70,"")</f>
        <v>[ECU]Province[ECU] Azuay</v>
      </c>
      <c r="AW70" s="53" t="str">
        <f>C70&amp;A70</f>
        <v>[ECU] Azuay</v>
      </c>
      <c r="AX70" s="55"/>
      <c r="AY70" s="55"/>
      <c r="AZ70" s="56" t="s">
        <v>234</v>
      </c>
      <c r="BA70" s="56" t="s">
        <v>234</v>
      </c>
      <c r="BB70" s="56"/>
      <c r="BC70" s="57"/>
      <c r="BD70" s="58" t="s">
        <v>167</v>
      </c>
      <c r="BE70" s="59"/>
      <c r="BF70" s="58" t="s">
        <v>154</v>
      </c>
      <c r="BG70" s="58" t="s">
        <v>234</v>
      </c>
      <c r="BH70" s="58" t="s">
        <v>155</v>
      </c>
      <c r="BI70" s="58"/>
      <c r="BJ70" s="58"/>
      <c r="BK70" s="59"/>
      <c r="BL70" s="58" t="s">
        <v>234</v>
      </c>
      <c r="BM70" s="58" t="s">
        <v>234</v>
      </c>
      <c r="BN70" s="58" t="s">
        <v>234</v>
      </c>
      <c r="BO70" s="58" t="s">
        <v>154</v>
      </c>
      <c r="BP70" s="58" t="s">
        <v>155</v>
      </c>
      <c r="BQ70" s="58" t="s">
        <v>234</v>
      </c>
      <c r="BR70" s="58" t="s">
        <v>234</v>
      </c>
      <c r="BS70" s="58" t="s">
        <v>234</v>
      </c>
      <c r="BT70" s="58" t="s">
        <v>234</v>
      </c>
      <c r="BU70" s="60"/>
      <c r="BV70" s="61"/>
      <c r="BW70" s="61">
        <v>0</v>
      </c>
      <c r="BX70" s="59"/>
      <c r="CB70" s="5"/>
      <c r="CC70" s="5"/>
      <c r="CD70" s="62">
        <v>0</v>
      </c>
      <c r="CE70" s="62">
        <v>0</v>
      </c>
      <c r="CF70" s="62" t="e">
        <f>COUNTIF([1]Sheet7!$B$2:'[1]Sheet7'!$B$100,Main!#REF!)</f>
        <v>#REF!</v>
      </c>
      <c r="CG70" s="75" cm="1">
        <f t="array" ref="CG70">SUMPRODUCT(--(LEN(TRIM(BL70:BT70))&gt;0))</f>
        <v>2</v>
      </c>
      <c r="CH70" s="53" t="str">
        <f>IF(CG70=2,"y","n")</f>
        <v>y</v>
      </c>
      <c r="CI70" s="53" t="str">
        <f>IF(CG70=3,"y","n")</f>
        <v>n</v>
      </c>
      <c r="CJ70" s="53" t="str">
        <f>IF(CG70=4,"y","n")</f>
        <v>n</v>
      </c>
      <c r="CK70" s="53" t="str">
        <f>IF(CG70&gt;4,"y","n")</f>
        <v>n</v>
      </c>
      <c r="CL70" s="53" t="str">
        <f>IF(S70=0,"y","n")</f>
        <v>n</v>
      </c>
      <c r="CM70" s="53" t="str">
        <f>IF(S70=2,"y","n")</f>
        <v>y</v>
      </c>
      <c r="CN70" s="53" t="str">
        <f>IF(S70=3,"y","n")</f>
        <v>n</v>
      </c>
      <c r="CO70" s="53" t="str">
        <f>IF(S70&gt;=4,"y","n")</f>
        <v>n</v>
      </c>
      <c r="CP70" s="53" t="str">
        <f>IF(AT70=0,"y","n")</f>
        <v>y</v>
      </c>
      <c r="CQ70" s="53" t="str">
        <f>IF(AT70=1,"y","n")</f>
        <v>n</v>
      </c>
      <c r="CR70" s="53" t="str">
        <f>IF(AT70=2,"y","n")</f>
        <v>n</v>
      </c>
      <c r="CS70" s="53" t="str">
        <f>IF(AT70&gt;=3,"y","n")</f>
        <v>n</v>
      </c>
      <c r="CT70" s="38" t="str">
        <f>CHAR(34)&amp;A70&amp;CHAR(34)</f>
        <v>"[ECU] Azuay"</v>
      </c>
      <c r="CU70" s="63" t="str">
        <f>CHAR(34)&amp;"rgn_"&amp;R70&amp;CHAR(34)</f>
        <v>"rgn_South America"</v>
      </c>
      <c r="CV70" s="44" t="str">
        <f>CHAR(34)&amp;D70&amp;CHAR(34)</f>
        <v>"https://upload.wikimedia.org/wikipedia/commons/thumb/a/aa/Bandera_Provincia_Azuay.svg/300px-Bandera_Provincia_Azuay.svg.png"</v>
      </c>
      <c r="CW70" s="44" t="str">
        <f>IF(CH70="y",CHAR(34)&amp;CH$1&amp;CHAR(34)&amp;",","")</f>
        <v>"2Color",</v>
      </c>
      <c r="CX70" s="44" t="str">
        <f>IF(CI70="y",CHAR(34)&amp;CI$1&amp;CHAR(34)&amp;",","")</f>
        <v/>
      </c>
      <c r="CY70" s="44" t="str">
        <f>IF(CJ70="y",CHAR(34)&amp;CJ$1&amp;CHAR(34)&amp;",","")</f>
        <v/>
      </c>
      <c r="CZ70" s="44" t="str">
        <f>IF(CK70="y",CHAR(34)&amp;CK$1&amp;CHAR(34)&amp;",","")</f>
        <v/>
      </c>
      <c r="DA70" s="44" t="str">
        <f>IF(Q70&gt;1,CHAR(34)&amp;"words2"&amp;CHAR(34)&amp;",","")</f>
        <v/>
      </c>
      <c r="DB70" s="44" t="str">
        <f>IF(Q70&gt;2,CHAR(34)&amp;"words3"&amp;CHAR(34)&amp;",","")</f>
        <v/>
      </c>
      <c r="DD70" s="44" t="str">
        <f>IF(LEN(CHAR(34)&amp;"lets"&amp;LEN(SUBSTITUTE(SUBSTITUTE(IFERROR(TRIM(SUBSTITUTE(A70,MID(A70,FIND("[",A70),FIND("]",A70)-FIND("[",A70)+1),"")),A70)," ",""),"-",""))&amp;CHAR(34)&amp;",")=9,CHAR(34)&amp;"lets"&amp;LEN(SUBSTITUTE(SUBSTITUTE(IFERROR(TRIM(SUBSTITUTE(A70,MID(A70,FIND("[",A70),FIND("]",A70)-FIND("[",A70)+1),"")),A70)," ",""),"-",""))&amp;CHAR(34)&amp;",",CHAR(34)&amp;"lets0"&amp;LEN(SUBSTITUTE(SUBSTITUTE(IFERROR(TRIM(SUBSTITUTE(A70,MID(A70,FIND("[",A70),FIND("]",A70)-FIND("[",A70)+1),"")),A70)," ",""),"-",""))&amp;CHAR(34)&amp;",")</f>
        <v>"lets05",</v>
      </c>
      <c r="DE70" s="44" t="str">
        <f>CHAR(34)&amp;"start"&amp;IFERROR(LEFT(SUBSTITUTE(A70,"["&amp;MID(A70,FIND("[",A70)+1,FIND("]",A70)-FIND("[",A70)-1)&amp;"] ",""),1),LEFT(A70,1))&amp;CHAR(34)&amp;","</f>
        <v>"startA",</v>
      </c>
      <c r="DF70" s="44" t="str">
        <f>IFERROR(IF(SEARCH("tan",A70)&gt;0,CHAR(34)&amp;"withtn"&amp;CHAR(34)&amp;",",""),"")</f>
        <v/>
      </c>
      <c r="DG70" s="44" t="str">
        <f>IFERROR(IF(SEARCH("q",A70)&gt;0,CHAR(34)&amp;"with_q"&amp;CHAR(34)&amp;",",""),"")</f>
        <v/>
      </c>
      <c r="DH70" s="44" t="str">
        <f>IFERROR(IF(SEARCH("v",A70)&gt;0,CHAR(34)&amp;"with_v"&amp;CHAR(34)&amp;",",""),"")</f>
        <v/>
      </c>
      <c r="DI70" s="44" t="str">
        <f>IFERROR(IF(SEARCH("w",A70)&gt;0,CHAR(34)&amp;"with_w"&amp;CHAR(34)&amp;",",""),"")</f>
        <v/>
      </c>
      <c r="DJ70" s="44" t="str">
        <f>IFERROR(IF(SEARCH("y",A70)&gt;0,CHAR(34)&amp;"with_y"&amp;CHAR(34)&amp;",",""),"")</f>
        <v>"with_y",</v>
      </c>
      <c r="DK70" s="44" t="str">
        <f>IFERROR(IF(SEARCH("z",A70)&gt;0,CHAR(34)&amp;"with_z"&amp;CHAR(34)&amp;",",""),"")</f>
        <v>"with_z",</v>
      </c>
      <c r="DL70" s="44" t="str">
        <f>IF(CG70=2, CHAR(34) &amp; _xlfn.TEXTJOIN("", TRUE, _xlfn._xlws.SORT(HP70:HX70)) &amp; CHAR(34) &amp; ",", "")</f>
        <v>"REDYEL",</v>
      </c>
      <c r="DM70" s="44" t="str" cm="1">
        <f t="array" ref="DM70">IF(CG70=3,CHAR(34) &amp; _xlfn.TEXTJOIN("", TRUE, RIGHT(HP70:HX70, 2)) &amp; CHAR(34) &amp; ",", "")</f>
        <v/>
      </c>
      <c r="DN70" s="44" t="str">
        <f>IF(AND(ISNUMBER(SEARCH("18", O70)), ISERROR(SEARCH("1918", O70)), ISERROR(SEARCH("2018", O70))), CHAR(34) &amp; "year18" &amp; CHAR(34) &amp; ",", "")</f>
        <v/>
      </c>
      <c r="DO70" s="44" t="str">
        <f>IF(AND(ISNUMBER(SEARCH("19", O70)), ISERROR(SEARCH("1819", O70)),  ISERROR(SEARCH("1219", O70)),ISERROR(SEARCH("1119", O70)),ISERROR(SEARCH("1190", O70)),ISERROR(SEARCH("2019", O70))), CHAR(34) &amp; "year19" &amp; CHAR(34) &amp; ",", "")</f>
        <v/>
      </c>
      <c r="DP70" s="5" t="str">
        <f>IF(AND(ISNUMBER(SEARCH("20", O70)), ISERROR(SEARCH("1920", O70))), CHAR(34)&amp;"year00"&amp;CHAR(34)&amp;",", "")</f>
        <v/>
      </c>
      <c r="DQ70" s="5" t="str">
        <f>IF(CC70="y",CHAR(34)&amp;"soviet"&amp;CHAR(34)&amp;",","")</f>
        <v/>
      </c>
      <c r="DR70" s="5" t="str">
        <f>IF(BY70="y",CHAR(34)&amp;"dgband"&amp;CHAR(34)&amp;",","")</f>
        <v/>
      </c>
      <c r="DS70" s="5" t="str">
        <f>IF(W70="y",IF(AND(V70="n",BY70&lt;&gt;"y"),CHAR(34)&amp;"allver"&amp;CHAR(34)&amp;",",""),"")</f>
        <v/>
      </c>
      <c r="DT70" s="5" t="str">
        <f>IF(V70="y",IF(AND(W70="n",BY70&lt;&gt;"y"),CHAR(34)&amp;"allhor"&amp;CHAR(34)&amp;",",""),"")</f>
        <v>"allhor",</v>
      </c>
      <c r="DU70" s="5" t="str">
        <f>IF(BY70="y",IF(AND(W70="n",V70="n"),CHAR(34)&amp;"alldia"&amp;CHAR(34)&amp;",",""),"")</f>
        <v/>
      </c>
      <c r="DW70" s="44" t="str">
        <f>IF(CL70="y",CHAR(34)&amp;CL$1&amp;CHAR(34)&amp;",","")</f>
        <v/>
      </c>
      <c r="DX70" s="44" t="str">
        <f>IF(CM70="y",CHAR(34)&amp;CM$1&amp;CHAR(34)&amp;",","")</f>
        <v>"2Bands",</v>
      </c>
      <c r="DY70" s="44" t="str">
        <f>IF(CN70="y",CHAR(34)&amp;CN$1&amp;CHAR(34)&amp;",","")</f>
        <v/>
      </c>
      <c r="DZ70" s="44" t="str">
        <f>IF(CO70="y",CHAR(34)&amp;CO$1&amp;CHAR(34)&amp;",","")</f>
        <v/>
      </c>
      <c r="EA70" s="44" t="str">
        <f>IF(T70="y",CHAR(34)&amp;T$1&amp;CHAR(34)&amp;",","")</f>
        <v/>
      </c>
      <c r="EB70" s="44" t="str">
        <f>IF(U70="y",CHAR(34)&amp;U$1&amp;CHAR(34)&amp;",","")</f>
        <v/>
      </c>
      <c r="EC70" s="44" t="str">
        <f>IF(V70="y",CHAR(34)&amp;V$1&amp;CHAR(34)&amp;",","")</f>
        <v>"Horizo",</v>
      </c>
      <c r="ED70" s="44" t="str">
        <f>IF(W70="y",CHAR(34)&amp;W$1&amp;CHAR(34)&amp;",","")</f>
        <v/>
      </c>
      <c r="EE70" s="44" t="str">
        <f>IF(X70="y",CHAR(34)&amp;X$1&amp;CHAR(34)&amp;",","")</f>
        <v/>
      </c>
      <c r="EF70" s="44" t="str">
        <f>IF(AND(Y70&lt;&gt;"n",Y70&lt;&gt;""),CHAR(34)&amp;Y$1&amp;CHAR(34)&amp;",","")</f>
        <v/>
      </c>
      <c r="EG70" s="44" t="str">
        <f>IF(Z70="y",CHAR(34)&amp;Z$1&amp;CHAR(34)&amp;",","")</f>
        <v/>
      </c>
      <c r="EH70" s="44" t="str">
        <f>IF(AA70="y",CHAR(34)&amp;AA$1&amp;CHAR(34)&amp;",","")</f>
        <v/>
      </c>
      <c r="EI70" s="44" t="str">
        <f>IF(AB70="y",CHAR(34)&amp;AB$1&amp;CHAR(34)&amp;",","")</f>
        <v/>
      </c>
      <c r="EJ70" s="44" t="str">
        <f>IF(AC70="y",CHAR(34)&amp;AC$1&amp;CHAR(34)&amp;",","")</f>
        <v/>
      </c>
      <c r="EK70" s="44" t="str">
        <f>IF(AD70="y",CHAR(34)&amp;AD$1&amp;CHAR(34)&amp;",","")</f>
        <v/>
      </c>
      <c r="EL70" s="44" t="str">
        <f>IF(AE70="y",CHAR(34)&amp;AE$1&amp;CHAR(34)&amp;",","")</f>
        <v/>
      </c>
      <c r="EM70" s="44" t="str">
        <f>IF(AF70="y",CHAR(34)&amp;AF$1&amp;CHAR(34)&amp;",","")</f>
        <v/>
      </c>
      <c r="EN70" s="44" t="str">
        <f>IF(AG70="y",CHAR(34)&amp;AG$1&amp;CHAR(34)&amp;",","")</f>
        <v>"Unequa",</v>
      </c>
      <c r="EO70" s="44" t="str">
        <f>IF(AH70="y",CHAR(34)&amp;AH$1&amp;CHAR(34)&amp;",","")</f>
        <v/>
      </c>
      <c r="EP70" s="44" t="str">
        <f>IF(AI70="y",CHAR(34)&amp;AI$1&amp;CHAR(34)&amp;",","")</f>
        <v/>
      </c>
      <c r="EQ70" s="44" t="str">
        <f>IF(AJ70="y",CHAR(34)&amp;AJ$1&amp;CHAR(34)&amp;",","")</f>
        <v/>
      </c>
      <c r="ER70" s="44" t="str">
        <f>IF(AK70="y",CHAR(34)&amp;AK$1&amp;CHAR(34)&amp;",","")</f>
        <v>"OnlyBa",</v>
      </c>
      <c r="ES70" s="44" t="str">
        <f>IF(AL70="y",CHAR(34)&amp;AL$1&amp;CHAR(34)&amp;",","")</f>
        <v/>
      </c>
      <c r="ET70" s="44" t="str">
        <f>IF(AM70="y",CHAR(34)&amp;AM$1&amp;CHAR(34)&amp;",","")</f>
        <v/>
      </c>
      <c r="EU70" s="44" t="str">
        <f>IF(AN70="y",CHAR(34)&amp;AN$1&amp;CHAR(34)&amp;",","")</f>
        <v/>
      </c>
      <c r="EV70" s="44" t="str">
        <f>IF(AO70="y",CHAR(34)&amp;AO$1&amp;CHAR(34)&amp;",","")</f>
        <v/>
      </c>
      <c r="EW70" s="44" t="str">
        <f>IF(AP70="y",CHAR(34)&amp;AP$1&amp;CHAR(34)&amp;",","")</f>
        <v/>
      </c>
      <c r="EX70" s="44" t="str">
        <f>IF(AQ70="y",CHAR(34)&amp;AQ$1&amp;CHAR(34)&amp;",","")</f>
        <v/>
      </c>
      <c r="EY70" s="44" t="str">
        <f>IF(AR70="y",CHAR(34)&amp;AR$1&amp;CHAR(34)&amp;",","")</f>
        <v/>
      </c>
      <c r="EZ70" s="44" t="str">
        <f>IF(AS70="y",CHAR(34)&amp;AS$1&amp;CHAR(34)&amp;",","")</f>
        <v/>
      </c>
      <c r="FA70" s="44" t="str">
        <f>IF(AT70&gt;0,CHAR(34)&amp;"sta"&amp;AZ70&amp;CHAR(34)&amp;",","")</f>
        <v/>
      </c>
      <c r="FB70" s="44" t="str">
        <f>IF(AND(AT70&gt;0,BA70&lt;&gt;""),CHAR(34)&amp;"sta"&amp;BA70&amp;CHAR(34)&amp;",","")</f>
        <v/>
      </c>
      <c r="FD70" s="44" t="str">
        <f>IF(BV70="n",CHAR(34)&amp;"tcWHYE"&amp;CHAR(34)&amp;",",IF(BV70="y",CHAR(34)&amp;FD$1&amp;CHAR(34)&amp;",",""))</f>
        <v/>
      </c>
      <c r="FE70" s="44" t="str">
        <f>IF(COUNTIF(BL70:BT70,"BLU")=0,CHAR(34)&amp;"NO_BLU"&amp;CHAR(34)&amp;",", "")</f>
        <v>"NO_BLU",</v>
      </c>
      <c r="FF70" s="44" t="str">
        <f>IF(COUNTIF(BL70:BT70,"WHI")=0,CHAR(34)&amp;"NO_WHI"&amp;CHAR(34)&amp;",", "")</f>
        <v>"NO_WHI",</v>
      </c>
      <c r="FG70" s="44" t="str">
        <f>IF(COUNTIF(BL70:BT70,"RED")=0,CHAR(34)&amp;"NO_RED"&amp;CHAR(34)&amp;",", "")</f>
        <v/>
      </c>
      <c r="FH70" s="44" t="str">
        <f>IF(COUNTIF(BL70:BS70,"GRE")=0,CHAR(34)&amp;"NO_GRE"&amp;CHAR(34)&amp;",", "")</f>
        <v>"NO_GRE",</v>
      </c>
      <c r="FI70" s="44" t="str">
        <f>IF(COUNTIF(BL70:BT70,"YEL")=0,CHAR(34)&amp;"NO_YEL"&amp;CHAR(34)&amp;",", "")</f>
        <v/>
      </c>
      <c r="FJ70" s="44" t="str">
        <f>IF(COUNTIF(BL70:BT70,"BLA")=0,CHAR(34)&amp;"NO_BLA"&amp;CHAR(34)&amp;",", "")</f>
        <v>"NO_BLA",</v>
      </c>
      <c r="FK70" s="44" t="str">
        <f>IF(AND(FH70&lt;&gt;"",FF70&lt;&gt;""),CHAR(34)&amp;"WHGRNO"&amp;CHAR(34)&amp;",","")</f>
        <v>"WHGRNO",</v>
      </c>
      <c r="FL70" s="44" t="str">
        <f>IF(AND(FI70&lt;&gt;"",FF70&lt;&gt;""),CHAR(34)&amp;"WHYENO"&amp;CHAR(34)&amp;",","")</f>
        <v/>
      </c>
      <c r="FM70" s="44" t="str">
        <f>IF(AND(FJ70&lt;&gt;"",FF70&lt;&gt;""),CHAR(34)&amp;"BAWHNO"&amp;CHAR(34)&amp;",","")</f>
        <v>"BAWHNO",</v>
      </c>
      <c r="FN70" s="44" t="str">
        <f>IF(AND(FE70&lt;&gt;"",FF70&lt;&gt;""),CHAR(34)&amp;"BLWHNO"&amp;CHAR(34)&amp;",","")</f>
        <v>"BLWHNO",</v>
      </c>
      <c r="FO70" s="44" t="str">
        <f>IF(AND(FE70&lt;&gt;"",FG70&lt;&gt;""),CHAR(34)&amp;"BLRENO"&amp;CHAR(34)&amp;",","")</f>
        <v/>
      </c>
      <c r="FP70" s="44" t="str">
        <f>IF(AND(FF70&lt;&gt;"",FF70&lt;&gt;""),CHAR(34)&amp;"WHRENO"&amp;CHAR(34)&amp;",","")</f>
        <v>"WHRENO",</v>
      </c>
      <c r="FQ70" s="44" t="str">
        <f>IF(LEN(BF70)=3,CHAR(34)&amp;"001"&amp;BF70&amp;CHAR(34)&amp;",","")</f>
        <v>"001RED",</v>
      </c>
      <c r="FR70" s="44" t="str">
        <f>IF(LEN(BG70)=3,CHAR(34)&amp;"002"&amp;BG70&amp;CHAR(34)&amp;",","")</f>
        <v/>
      </c>
      <c r="FS70" s="44" t="str">
        <f>IF(LEN(BH70)=3,CHAR(34)&amp;"003"&amp;BH70&amp;CHAR(34)&amp;",","")</f>
        <v>"003YEL",</v>
      </c>
      <c r="FT70" s="44" t="str">
        <f>CHAR(34)&amp;"myr"&amp;BD70&amp;CHAR(34)&amp;","</f>
        <v>"myrEQ",</v>
      </c>
      <c r="FU70" s="44" t="str">
        <f>IF(AY70="y",CHAR(34)&amp;"island"&amp;CHAR(34)&amp;",","")</f>
        <v/>
      </c>
      <c r="FV70" s="44" t="str">
        <f>IF(BZ70="y",CHAR(34)&amp;"landlo"&amp;CHAR(34)&amp;",","")</f>
        <v/>
      </c>
      <c r="FW70" s="44" t="str">
        <f>IF(CA70="y",CHAR(34)&amp;"eunion"&amp;CHAR(34)&amp;",","")</f>
        <v/>
      </c>
      <c r="FY70" s="44" t="str">
        <f>IFERROR(IF(SEARCH("Arabic",CB70)&gt;0,CHAR(34)&amp;"arabic"&amp;CHAR(34)&amp;",",""),"")</f>
        <v/>
      </c>
      <c r="FZ70" s="44" t="str">
        <f>IFERROR(IF(SEARCH("English",CB70)&gt;0,CHAR(34)&amp;"englis"&amp;CHAR(34)&amp;",",""),"")</f>
        <v/>
      </c>
      <c r="GA70" s="44" t="str">
        <f>IFERROR(IF(SEARCH("French",CB70)&gt;0,CHAR(34)&amp;"french"&amp;CHAR(34)&amp;",",""),"")</f>
        <v/>
      </c>
      <c r="GB70" s="44" t="str">
        <f>IFERROR(IF(SEARCH("Spanish",CB70)&gt;0,CHAR(34)&amp;"spanis"&amp;CHAR(34)&amp;",",""),"")</f>
        <v/>
      </c>
      <c r="GE70" s="44" t="str">
        <f>IFERROR(IF(SEARCH("Dutch",CB70)&gt;0,CHAR(34)&amp;"dutchs"&amp;CHAR(34)&amp;",",""),"")</f>
        <v/>
      </c>
      <c r="GF70" s="44" t="str">
        <f>IFERROR(IF(SEARCH("Historical",AU70)&gt;0,CHAR(34)&amp;"histor"&amp;CHAR(34)&amp;",",""),"")</f>
        <v/>
      </c>
      <c r="GG70" s="44" t="str">
        <f>IF(BU70="y",CHAR(34)&amp;"unjack"&amp;CHAR(34)&amp;",","")</f>
        <v/>
      </c>
      <c r="GH70" s="44" t="str">
        <f>IF(CD70=1,CHAR(34)&amp;"southc"&amp;CHAR(34)&amp;",","")</f>
        <v/>
      </c>
      <c r="GI70" s="44" t="str">
        <f>IF(CE70=1,CHAR(34)&amp;"hasmap"&amp;CHAR(34)&amp;",","")</f>
        <v/>
      </c>
      <c r="GJ70" s="44" t="str">
        <f>IF(CP70="y",CHAR(34)&amp;CP$1&amp;CHAR(34)&amp;",","")</f>
        <v>"NoStar",</v>
      </c>
      <c r="GK70" s="44" t="str">
        <f>IF(GJ70="",CHAR(34)&amp;"HasSta"&amp;CHAR(34)&amp;",","")</f>
        <v/>
      </c>
      <c r="GL70" s="44" t="str">
        <f>IF(CQ70="y",CHAR(34)&amp;CQ$1&amp;CHAR(34)&amp;",","")</f>
        <v/>
      </c>
      <c r="GM70" s="44" t="str">
        <f>IF(CR70="y",CHAR(34)&amp;CR$1&amp;CHAR(34)&amp;",","")</f>
        <v/>
      </c>
      <c r="GN70" s="44" t="str">
        <f>IF(CS70="y",CHAR(34)&amp;CS$1&amp;CHAR(34)&amp;",","")</f>
        <v/>
      </c>
      <c r="GP70" s="44" t="str">
        <f>CHAR(34)&amp;AU70&amp;CHAR(34)</f>
        <v>"Province"</v>
      </c>
      <c r="GS70" s="44" t="str">
        <f>SUBSTITUTE("["&amp;_xlfn.CONCAT(CW70:GN70)&amp;"]",",]","]")</f>
        <v>["2Color","lets05","startA","with_y","with_z","REDYEL","allhor","2Bands","Horizo","Unequa","OnlyBa","NO_BLU","NO_WHI","NO_GRE","NO_BLA","WHGRNO","BAWHNO","BLWHNO","WHRENO","001RED","003YEL","myrEQ","NoStar"]</v>
      </c>
      <c r="GT70" s="44" t="str">
        <f>IF(BL70&lt;&gt;"",CHAR(34)&amp;"cl_"&amp;BL70&amp;CHAR(34)&amp;",","")</f>
        <v/>
      </c>
      <c r="GU70" s="44" t="str">
        <f>IF(BM70&lt;&gt;"",CHAR(34)&amp;"cl_"&amp;BM70&amp;CHAR(34)&amp;",","")</f>
        <v/>
      </c>
      <c r="GV70" s="44" t="str">
        <f>IF(BN70&lt;&gt;"",CHAR(34)&amp;"cl_"&amp;BN70&amp;CHAR(34)&amp;",","")</f>
        <v/>
      </c>
      <c r="GW70" s="44" t="str">
        <f>IF(BO70&lt;&gt;"",CHAR(34)&amp;"cl_"&amp;BO70&amp;CHAR(34)&amp;",","")</f>
        <v>"cl_RED",</v>
      </c>
      <c r="GX70" s="44" t="str">
        <f>IF(BP70&lt;&gt;"",CHAR(34)&amp;"cl_"&amp;BP70&amp;CHAR(34)&amp;",","")</f>
        <v>"cl_YEL",</v>
      </c>
      <c r="GY70" s="44" t="str">
        <f>IF(BQ70&lt;&gt;"",CHAR(34)&amp;"cl_"&amp;BQ70&amp;CHAR(34)&amp;",","")</f>
        <v/>
      </c>
      <c r="GZ70" s="44" t="str">
        <f>IF(BR70&lt;&gt;"",CHAR(34)&amp;"cl_"&amp;BR70&amp;CHAR(34)&amp;",","")</f>
        <v/>
      </c>
      <c r="HA70" s="44" t="str">
        <f>IF(BS70&lt;&gt;"",CHAR(34)&amp;"cl_"&amp;BS70&amp;CHAR(34)&amp;",","")</f>
        <v/>
      </c>
      <c r="HB70" s="44" t="str">
        <f>IF(BT70&lt;&gt;"",CHAR(34)&amp;"cl_"&amp;BT70&amp;CHAR(34)&amp;",","")</f>
        <v/>
      </c>
      <c r="HC70" s="44" t="str">
        <f>SUBSTITUTE("["&amp;_xlfn.CONCAT(GT70:HB70)&amp;"]",",]","]")</f>
        <v>["cl_RED","cl_YEL"]</v>
      </c>
      <c r="HE70" s="64"/>
      <c r="HF70" s="65" t="str">
        <f>"{couname:"&amp;CT70&amp;(IF(HK70&lt;&gt;"",",subtype:"&amp;CHAR(34)&amp;HK70&amp;CHAR(34),""))&amp;",year:"&amp;HJ70&amp;",region:"&amp;CU70&amp;",Colors:"&amp;HC70&amp;",Items:"&amp;GS70&amp;",Flag:"&amp;CV70&amp;",HDFlag:"&amp;CHAR(34)&amp;E70&amp;CHAR(34)&amp;",type:"&amp;GP70&amp;", describe: "&amp;HH70&amp;", isnew:"&amp;CHAR(34)&amp;F70&amp;CHAR(34)&amp;", links: "&amp;HL70&amp;"},"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links: "https://www.crwflags.com/fotw/flags/ec-a-cue.html?utm_source=chatgpt.com"},</v>
      </c>
      <c r="HG70" s="66" t="str">
        <f>"{couname:"&amp;CT70&amp;(IF(HK70&lt;&gt;"",",subtype:"&amp;CHAR(34)&amp;HK70&amp;CHAR(34),""))&amp;",year:"&amp;HJ70&amp;",region:"&amp;CU70&amp;",Colors:"&amp;HC70&amp;",Items:"&amp;GS70&amp;",Flag:"&amp;CV70&amp;",HDFlag:"&amp;CHAR(34)&amp;E70&amp;CHAR(34)&amp;",type:"&amp;GP70&amp;", describe: "&amp;HI70&amp;", links: "&amp;HL70&amp;"},"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links: "https://www.crwflags.com/fotw/flags/ec-a-cue.html?utm_source=chatgpt.com"},</v>
      </c>
      <c r="HH70" s="44" t="str">
        <f>IF(P70&lt;&gt;"",CHAR(34)&amp;"\n"&amp;P70&amp;CHAR(34),CHAR(34)&amp;CHAR(34))</f>
        <v>"\nThe flag is from the capital city of the province, Cuenca. The colors are from the flag of Spain, reflecting its historical ties to Spain. The red symbolizes the bloodshed for independence and the yellow represents the region's wealth and abundance."</v>
      </c>
      <c r="HI70" s="44" t="str">
        <f>IF(J70=0,CHAR(34)&amp;CHAR(34),HH70)</f>
        <v>"\nThe flag is from the capital city of the province, Cuenca. The colors are from the flag of Spain, reflecting its historical ties to Spain. The red symbolizes the bloodshed for independence and the yellow represents the region's wealth and abundance."</v>
      </c>
      <c r="HJ70" s="44" t="str">
        <f>CHAR(34)&amp;O70&amp;CHAR(34)</f>
        <v>"???"</v>
      </c>
      <c r="HL70" s="44" t="str">
        <f>CHAR(34)&amp;I70&amp;CHAR(34)</f>
        <v>"https://www.crwflags.com/fotw/flags/ec-a-cue.html?utm_source=chatgpt.com"</v>
      </c>
      <c r="HM70" s="65" t="str">
        <f>"{"&amp;CHAR(34)&amp;"couname"&amp;CHAR(34)&amp;":"&amp;CT70&amp;(IF(H70&lt;&gt;"",","&amp;CHAR(34)&amp;"subtype"&amp;CHAR(34)&amp;":"&amp;CHAR(34)&amp;H70&amp;CHAR(34),""))&amp;","&amp;CHAR(34)&amp;"year"&amp;CHAR(34)&amp;":"&amp;HJ70&amp;","&amp;CHAR(34)&amp;"region"&amp;CHAR(34)&amp;":"&amp;CU70&amp;","&amp;CHAR(34)&amp;"Colors"&amp;CHAR(34)&amp;":"&amp;HC70&amp;","&amp;CHAR(34)&amp;"Items"&amp;CHAR(34)&amp;":"&amp;GS70&amp;","&amp;CHAR(34)&amp;"Flag"&amp;CHAR(34)&amp;":"&amp;CV70&amp;","&amp;CHAR(34)&amp;"HDFlag"&amp;CHAR(34)&amp;":"&amp;CHAR(34)&amp;E70&amp;CHAR(34)&amp;","&amp;CHAR(34)&amp;"type"&amp;CHAR(34)&amp;":"&amp;GP70&amp;", "&amp;CHAR(34)&amp;"describe"&amp;CHAR(34)&amp;": "&amp;HH70&amp;", "&amp;CHAR(34)&amp;"isnew"&amp;CHAR(34)&amp;": "&amp;CHAR(34)&amp;F70&amp;CHAR(34)&amp;", "&amp;CHAR(34)&amp;"links"&amp;CHAR(34)&amp;": "&amp;HL70&amp;"},"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 "links": "https://www.crwflags.com/fotw/flags/ec-a-cue.html?utm_source=chatgpt.com"},</v>
      </c>
      <c r="HN70" s="67" t="str">
        <f>"{"&amp;CHAR(34)&amp;"couname"&amp;CHAR(34)&amp;":"&amp;CT70&amp;(IF(H70&lt;&gt;"",","&amp;CHAR(34)&amp;"subtype"&amp;CHAR(34)&amp;":"&amp;CHAR(34)&amp;H70&amp;CHAR(34),""))&amp;","&amp;CHAR(34)&amp;"year"&amp;CHAR(34)&amp;":"&amp;HJ70&amp;","&amp;CHAR(34)&amp;"region"&amp;CHAR(34)&amp;":"&amp;CU70&amp;","&amp;CHAR(34)&amp;"Colors"&amp;CHAR(34)&amp;":"&amp;HC70&amp;","&amp;CHAR(34)&amp;"Items"&amp;CHAR(34)&amp;":"&amp;GS70&amp;","&amp;CHAR(34)&amp;"Flag"&amp;CHAR(34)&amp;":"&amp;CV70&amp;","&amp;CHAR(34)&amp;"HDFlag"&amp;CHAR(34)&amp;":"&amp;CHAR(34)&amp;E70&amp;CHAR(34)&amp;","&amp;CHAR(34)&amp;"type"&amp;CHAR(34)&amp;":"&amp;GP70&amp;", "&amp;CHAR(34)&amp;"describe"&amp;CHAR(34)&amp;": "&amp;HI70&amp;", "&amp;CHAR(34)&amp;"isnew"&amp;CHAR(34)&amp;": "&amp;CHAR(34)&amp;F70&amp;CHAR(34)&amp;", "&amp;CHAR(34)&amp;"links"&amp;CHAR(34)&amp;": "&amp;HL70&amp;"},"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 "links": "https://www.crwflags.com/fotw/flags/ec-a-cue.html?utm_source=chatgpt.com"},</v>
      </c>
      <c r="HO70" s="71">
        <v>45644</v>
      </c>
      <c r="HP70" s="44" t="str" cm="1">
        <f t="array" ref="HP70">IF(_xlfn.TEXTJOIN(", ", TRUE, IF(ISNUMBER(SEARCH("BLA", BL70:BT70)), COLUMN(BL70:BT70) - COLUMN(BL70) + 1, ""))&lt;&gt;"","BLA","")</f>
        <v/>
      </c>
      <c r="HQ70" s="44" t="str" cm="1">
        <f t="array" ref="HQ70">IF(_xlfn.TEXTJOIN(", ", TRUE, IF(ISNUMBER(SEARCH("BLU", BL70:BT70)), COLUMN(BL70:BT70) - COLUMN(BL70) + 1, ""))&lt;&gt;"","BLU","")</f>
        <v/>
      </c>
      <c r="HR70" s="44" t="str" cm="1">
        <f t="array" ref="HR70">IF(_xlfn.TEXTJOIN(", ", TRUE, IF(ISNUMBER(SEARCH("GRE", BL70:BT70)), COLUMN(BL70:BT70) - COLUMN(BL70) + 1, ""))&lt;&gt;"","GRE","")</f>
        <v/>
      </c>
      <c r="HS70" s="44" t="str" cm="1">
        <f t="array" ref="HS70">IF(_xlfn.TEXTJOIN(", ", TRUE, IF(ISNUMBER(SEARCH("RED", BL70:BT70)), COLUMN(BL70:BT70) - COLUMN(BL70) + 1, ""))&lt;&gt;"","RED","")</f>
        <v>RED</v>
      </c>
      <c r="HT70" s="44" t="str" cm="1">
        <f t="array" ref="HT70">IF(_xlfn.TEXTJOIN(", ", TRUE, IF(ISNUMBER(SEARCH("YEL", BL70:BT70)), COLUMN(BL70:BT70) - COLUMN(BL70) + 1, ""))&lt;&gt;"","YEL","")</f>
        <v>YEL</v>
      </c>
      <c r="HU70" s="44" t="str" cm="1">
        <f t="array" ref="HU70">IF(_xlfn.TEXTJOIN(", ", TRUE, IF(ISNUMBER(SEARCH("ORA", BL70:BT70)), COLUMN(BL70:BT70) - COLUMN(BL70) + 1, ""))&lt;&gt;"","ORA","")</f>
        <v/>
      </c>
      <c r="HV70" s="44" t="str" cm="1">
        <f t="array" ref="HV70">IF(_xlfn.TEXTJOIN(", ", TRUE, IF(ISNUMBER(SEARCH("BRO", BL70:BT70)), COLUMN(BL70:BT70) - COLUMN(BL70) + 1, ""))&lt;&gt;"","BRO","")</f>
        <v/>
      </c>
      <c r="HW70" s="44" t="str" cm="1">
        <f t="array" ref="HW70">IF(_xlfn.TEXTJOIN(", ", TRUE, IF(ISNUMBER(SEARCH("PUR", BL70:BT70)), COLUMN(BL70:BT70) - COLUMN(BL70) + 1, ""))&lt;&gt;"","PUR","")</f>
        <v/>
      </c>
      <c r="HX70" s="44" t="str" cm="1">
        <f t="array" ref="HX70">IF(_xlfn.TEXTJOIN(", ", TRUE, IF(ISNUMBER(SEARCH("WHI", BL70:BT70)), COLUMN(BL70:BT70) - COLUMN(BL70) + 1, ""))&lt;&gt;"","WHI","")</f>
        <v/>
      </c>
      <c r="HY70" s="72"/>
      <c r="HZ70" s="72"/>
      <c r="IA70" s="5"/>
      <c r="IB70" s="5"/>
      <c r="IC70" s="68"/>
      <c r="ID70" s="68"/>
      <c r="IE70" s="68"/>
      <c r="IF70" s="68"/>
      <c r="IG70" s="68"/>
      <c r="IH70" s="68"/>
      <c r="II70" s="68"/>
      <c r="IJ70" s="68"/>
      <c r="IK70" s="68"/>
      <c r="IM70" s="42">
        <f>COUNTIF(IC70:IK70,"&gt;0")-CG70</f>
        <v>-2</v>
      </c>
      <c r="IN70" s="69" t="str">
        <f>"http://mkweb.bcgsc.ca/color-summarizer/?url="&amp;D70&amp;"&amp;precision=low&amp;num_clusters="&amp;CG70&amp;"&amp;text=1"</f>
        <v>http://mkweb.bcgsc.ca/color-summarizer/?url=https://upload.wikimedia.org/wikipedia/commons/thumb/a/aa/Bandera_Provincia_Azuay.svg/300px-Bandera_Provincia_Azuay.svg.png&amp;precision=low&amp;num_clusters=2&amp;text=1</v>
      </c>
      <c r="IO70" s="44" t="str">
        <f>IF(HP70&lt;&gt;"",CHAR(34)&amp;"black"&amp;CHAR(34),"")</f>
        <v/>
      </c>
      <c r="IP70" s="44" t="str">
        <f>IF(HQ70&lt;&gt;"",CHAR(34)&amp;"blue"&amp;CHAR(34),"")</f>
        <v/>
      </c>
      <c r="IQ70" s="44" t="str">
        <f>IF(HR70&lt;&gt;"",CHAR(34)&amp;"green"&amp;CHAR(34),"")</f>
        <v/>
      </c>
      <c r="IR70" s="44" t="str">
        <f>IF(HS70&lt;&gt;"",CHAR(34)&amp;"red"&amp;CHAR(34),"")</f>
        <v>"red"</v>
      </c>
      <c r="IS70" s="44" t="str">
        <f>IF(HT70&lt;&gt;"",CHAR(34)&amp;"yellow"&amp;CHAR(34),"")</f>
        <v>"yellow"</v>
      </c>
      <c r="IT70" s="44" t="str">
        <f>IF(HU70&lt;&gt;"",CHAR(34)&amp;"orange"&amp;CHAR(34),"")</f>
        <v/>
      </c>
      <c r="IU70" s="44" t="str">
        <f>IF(HV70&lt;&gt;"",CHAR(34)&amp;"brown"&amp;CHAR(34),"")</f>
        <v/>
      </c>
      <c r="IV70" s="44" t="str">
        <f>IF(HW70&lt;&gt;"",CHAR(34)&amp;"purple"&amp;CHAR(34),"")</f>
        <v/>
      </c>
      <c r="IW70" s="44" t="str">
        <f>IF(HX70&lt;&gt;"",CHAR(34)&amp;"white"&amp;CHAR(34),"")</f>
        <v/>
      </c>
      <c r="IX70" s="44" t="str">
        <f>"{"&amp;CHAR(34)&amp;"url"&amp;CHAR(34)&amp;":"&amp;CHAR(34)&amp;IN70&amp;CHAR(34)&amp;","&amp;CHAR(34)&amp;"name"&amp;CHAR(34)&amp;":"&amp;CHAR(34)&amp;A70&amp;CHAR(34)&amp;"},"</f>
        <v>{"url":"http://mkweb.bcgsc.ca/color-summarizer/?url=https://upload.wikimedia.org/wikipedia/commons/thumb/a/aa/Bandera_Provincia_Azuay.svg/300px-Bandera_Provincia_Azuay.svg.png&amp;precision=low&amp;num_clusters=2&amp;text=1","name":"[ECU] Azuay"},</v>
      </c>
      <c r="IY70" s="44">
        <v>1503</v>
      </c>
    </row>
    <row r="71" spans="1:259" s="44" customFormat="1" ht="38.4" customHeight="1" thickBot="1" x14ac:dyDescent="0.35">
      <c r="A71" s="38" t="s">
        <v>694</v>
      </c>
      <c r="B71" s="83"/>
      <c r="C71" s="39"/>
      <c r="D71" s="70" t="s">
        <v>695</v>
      </c>
      <c r="E71" s="40" t="s">
        <v>696</v>
      </c>
      <c r="F71" s="41" t="s">
        <v>163</v>
      </c>
      <c r="G71" s="42">
        <f>COUNTIF($A$1:$A$8405,A71)</f>
        <v>1</v>
      </c>
      <c r="H71" s="43"/>
      <c r="I71" s="59" t="s">
        <v>697</v>
      </c>
      <c r="J71" s="44" t="str">
        <f>""</f>
        <v/>
      </c>
      <c r="K71" s="45"/>
      <c r="L71" s="46"/>
      <c r="M71" s="46"/>
      <c r="N71" s="47"/>
      <c r="O71" s="74" t="s">
        <v>233</v>
      </c>
      <c r="P71" s="48" t="s">
        <v>698</v>
      </c>
      <c r="Q71" s="73">
        <v>1</v>
      </c>
      <c r="R71" s="49" t="s">
        <v>177</v>
      </c>
      <c r="S71" s="50">
        <v>2</v>
      </c>
      <c r="T71" s="51" t="s">
        <v>164</v>
      </c>
      <c r="U71" s="52" t="s">
        <v>164</v>
      </c>
      <c r="V71" s="52" t="s">
        <v>165</v>
      </c>
      <c r="W71" s="52" t="s">
        <v>164</v>
      </c>
      <c r="X71" s="52" t="s">
        <v>164</v>
      </c>
      <c r="Y71" s="52" t="s">
        <v>164</v>
      </c>
      <c r="Z71" s="52" t="s">
        <v>164</v>
      </c>
      <c r="AA71" s="52" t="s">
        <v>164</v>
      </c>
      <c r="AB71" s="52" t="s">
        <v>164</v>
      </c>
      <c r="AC71" s="52" t="s">
        <v>164</v>
      </c>
      <c r="AD71" s="52" t="s">
        <v>164</v>
      </c>
      <c r="AE71" s="52" t="s">
        <v>164</v>
      </c>
      <c r="AF71" s="53" t="s">
        <v>164</v>
      </c>
      <c r="AG71" s="53" t="s">
        <v>165</v>
      </c>
      <c r="AH71" s="53" t="s">
        <v>164</v>
      </c>
      <c r="AI71" s="53" t="s">
        <v>164</v>
      </c>
      <c r="AJ71" s="53" t="s">
        <v>164</v>
      </c>
      <c r="AK71" s="53" t="s">
        <v>165</v>
      </c>
      <c r="AL71" s="53" t="s">
        <v>164</v>
      </c>
      <c r="AM71" s="53" t="s">
        <v>164</v>
      </c>
      <c r="AN71" s="53" t="s">
        <v>164</v>
      </c>
      <c r="AO71" s="53" t="s">
        <v>164</v>
      </c>
      <c r="AP71" s="53" t="s">
        <v>164</v>
      </c>
      <c r="AQ71" s="53" t="s">
        <v>164</v>
      </c>
      <c r="AR71" s="53" t="s">
        <v>164</v>
      </c>
      <c r="AS71" s="53" t="s">
        <v>164</v>
      </c>
      <c r="AT71" s="54">
        <v>0</v>
      </c>
      <c r="AU71" s="53" t="s">
        <v>284</v>
      </c>
      <c r="AV71" s="53" t="str">
        <f>IF(LEFT(A71,1)="[",LEFT(A71,5)&amp;AU71&amp;A71,"")</f>
        <v>[ECU]Province[ECU] Bolívar</v>
      </c>
      <c r="AW71" s="53" t="str">
        <f>C71&amp;A71</f>
        <v>[ECU] Bolívar</v>
      </c>
      <c r="AX71" s="55"/>
      <c r="AY71" s="55"/>
      <c r="AZ71" s="56" t="s">
        <v>234</v>
      </c>
      <c r="BA71" s="56" t="s">
        <v>234</v>
      </c>
      <c r="BB71" s="56"/>
      <c r="BC71" s="57"/>
      <c r="BD71" s="58" t="s">
        <v>167</v>
      </c>
      <c r="BE71" s="59"/>
      <c r="BF71" s="58" t="s">
        <v>154</v>
      </c>
      <c r="BG71" s="58" t="s">
        <v>234</v>
      </c>
      <c r="BH71" s="58" t="s">
        <v>153</v>
      </c>
      <c r="BI71" s="58"/>
      <c r="BJ71" s="58"/>
      <c r="BK71" s="59"/>
      <c r="BL71" s="58" t="s">
        <v>234</v>
      </c>
      <c r="BM71" s="58" t="s">
        <v>234</v>
      </c>
      <c r="BN71" s="58" t="s">
        <v>153</v>
      </c>
      <c r="BO71" s="58" t="s">
        <v>154</v>
      </c>
      <c r="BP71" s="58" t="s">
        <v>234</v>
      </c>
      <c r="BQ71" s="58" t="s">
        <v>234</v>
      </c>
      <c r="BR71" s="58" t="s">
        <v>234</v>
      </c>
      <c r="BS71" s="58" t="s">
        <v>234</v>
      </c>
      <c r="BT71" s="58" t="s">
        <v>234</v>
      </c>
      <c r="BU71" s="60"/>
      <c r="BV71" s="61"/>
      <c r="BW71" s="61">
        <v>0</v>
      </c>
      <c r="BX71" s="59"/>
      <c r="CB71" s="5"/>
      <c r="CC71" s="5"/>
      <c r="CD71" s="62">
        <v>0</v>
      </c>
      <c r="CE71" s="62">
        <v>0</v>
      </c>
      <c r="CF71" s="62" t="e">
        <f>COUNTIF([1]Sheet7!$B$2:'[1]Sheet7'!$B$100,Main!#REF!)</f>
        <v>#REF!</v>
      </c>
      <c r="CG71" s="75" cm="1">
        <f t="array" ref="CG71">SUMPRODUCT(--(LEN(TRIM(BL71:BT71))&gt;0))</f>
        <v>2</v>
      </c>
      <c r="CH71" s="53" t="str">
        <f>IF(CG71=2,"y","n")</f>
        <v>y</v>
      </c>
      <c r="CI71" s="53" t="str">
        <f>IF(CG71=3,"y","n")</f>
        <v>n</v>
      </c>
      <c r="CJ71" s="53" t="str">
        <f>IF(CG71=4,"y","n")</f>
        <v>n</v>
      </c>
      <c r="CK71" s="53" t="str">
        <f>IF(CG71&gt;4,"y","n")</f>
        <v>n</v>
      </c>
      <c r="CL71" s="53" t="str">
        <f>IF(S71=0,"y","n")</f>
        <v>n</v>
      </c>
      <c r="CM71" s="53" t="str">
        <f>IF(S71=2,"y","n")</f>
        <v>y</v>
      </c>
      <c r="CN71" s="53" t="str">
        <f>IF(S71=3,"y","n")</f>
        <v>n</v>
      </c>
      <c r="CO71" s="53" t="str">
        <f>IF(S71&gt;=4,"y","n")</f>
        <v>n</v>
      </c>
      <c r="CP71" s="53" t="str">
        <f>IF(AT71=0,"y","n")</f>
        <v>y</v>
      </c>
      <c r="CQ71" s="53" t="str">
        <f>IF(AT71=1,"y","n")</f>
        <v>n</v>
      </c>
      <c r="CR71" s="53" t="str">
        <f>IF(AT71=2,"y","n")</f>
        <v>n</v>
      </c>
      <c r="CS71" s="53" t="str">
        <f>IF(AT71&gt;=3,"y","n")</f>
        <v>n</v>
      </c>
      <c r="CT71" s="38" t="str">
        <f>CHAR(34)&amp;A71&amp;CHAR(34)</f>
        <v>"[ECU] Bolívar"</v>
      </c>
      <c r="CU71" s="63" t="str">
        <f>CHAR(34)&amp;"rgn_"&amp;R71&amp;CHAR(34)</f>
        <v>"rgn_South America"</v>
      </c>
      <c r="CV71" s="44" t="str">
        <f>CHAR(34)&amp;D71&amp;CHAR(34)</f>
        <v>"https://upload.wikimedia.org/wikipedia/commons/thumb/5/5e/Bandera_Provincia_Bol%C3%ADvar.svg/320px-Bandera_Provincia_Bol%C3%ADvar.svg.png"</v>
      </c>
      <c r="CW71" s="44" t="str">
        <f>IF(CH71="y",CHAR(34)&amp;CH$1&amp;CHAR(34)&amp;",","")</f>
        <v>"2Color",</v>
      </c>
      <c r="CX71" s="44" t="str">
        <f>IF(CI71="y",CHAR(34)&amp;CI$1&amp;CHAR(34)&amp;",","")</f>
        <v/>
      </c>
      <c r="CY71" s="44" t="str">
        <f>IF(CJ71="y",CHAR(34)&amp;CJ$1&amp;CHAR(34)&amp;",","")</f>
        <v/>
      </c>
      <c r="CZ71" s="44" t="str">
        <f>IF(CK71="y",CHAR(34)&amp;CK$1&amp;CHAR(34)&amp;",","")</f>
        <v/>
      </c>
      <c r="DA71" s="44" t="str">
        <f>IF(Q71&gt;1,CHAR(34)&amp;"words2"&amp;CHAR(34)&amp;",","")</f>
        <v/>
      </c>
      <c r="DB71" s="44" t="str">
        <f>IF(Q71&gt;2,CHAR(34)&amp;"words3"&amp;CHAR(34)&amp;",","")</f>
        <v/>
      </c>
      <c r="DD71" s="44" t="str">
        <f>IF(LEN(CHAR(34)&amp;"lets"&amp;LEN(SUBSTITUTE(SUBSTITUTE(IFERROR(TRIM(SUBSTITUTE(A71,MID(A71,FIND("[",A71),FIND("]",A71)-FIND("[",A71)+1),"")),A71)," ",""),"-",""))&amp;CHAR(34)&amp;",")=9,CHAR(34)&amp;"lets"&amp;LEN(SUBSTITUTE(SUBSTITUTE(IFERROR(TRIM(SUBSTITUTE(A71,MID(A71,FIND("[",A71),FIND("]",A71)-FIND("[",A71)+1),"")),A71)," ",""),"-",""))&amp;CHAR(34)&amp;",",CHAR(34)&amp;"lets0"&amp;LEN(SUBSTITUTE(SUBSTITUTE(IFERROR(TRIM(SUBSTITUTE(A71,MID(A71,FIND("[",A71),FIND("]",A71)-FIND("[",A71)+1),"")),A71)," ",""),"-",""))&amp;CHAR(34)&amp;",")</f>
        <v>"lets07",</v>
      </c>
      <c r="DE71" s="44" t="str">
        <f>CHAR(34)&amp;"start"&amp;IFERROR(LEFT(SUBSTITUTE(A71,"["&amp;MID(A71,FIND("[",A71)+1,FIND("]",A71)-FIND("[",A71)-1)&amp;"] ",""),1),LEFT(A71,1))&amp;CHAR(34)&amp;","</f>
        <v>"startB",</v>
      </c>
      <c r="DF71" s="44" t="str">
        <f>IFERROR(IF(SEARCH("tan",A71)&gt;0,CHAR(34)&amp;"withtn"&amp;CHAR(34)&amp;",",""),"")</f>
        <v/>
      </c>
      <c r="DG71" s="44" t="str">
        <f>IFERROR(IF(SEARCH("q",A71)&gt;0,CHAR(34)&amp;"with_q"&amp;CHAR(34)&amp;",",""),"")</f>
        <v/>
      </c>
      <c r="DH71" s="44" t="str">
        <f>IFERROR(IF(SEARCH("v",A71)&gt;0,CHAR(34)&amp;"with_v"&amp;CHAR(34)&amp;",",""),"")</f>
        <v>"with_v",</v>
      </c>
      <c r="DI71" s="44" t="str">
        <f>IFERROR(IF(SEARCH("w",A71)&gt;0,CHAR(34)&amp;"with_w"&amp;CHAR(34)&amp;",",""),"")</f>
        <v/>
      </c>
      <c r="DJ71" s="44" t="str">
        <f>IFERROR(IF(SEARCH("y",A71)&gt;0,CHAR(34)&amp;"with_y"&amp;CHAR(34)&amp;",",""),"")</f>
        <v/>
      </c>
      <c r="DK71" s="44" t="str">
        <f>IFERROR(IF(SEARCH("z",A71)&gt;0,CHAR(34)&amp;"with_z"&amp;CHAR(34)&amp;",",""),"")</f>
        <v/>
      </c>
      <c r="DL71" s="44" t="str">
        <f>IF(CG71=2, CHAR(34) &amp; _xlfn.TEXTJOIN("", TRUE, _xlfn._xlws.SORT(HP71:HX71)) &amp; CHAR(34) &amp; ",", "")</f>
        <v>"GRERED",</v>
      </c>
      <c r="DM71" s="44" t="str" cm="1">
        <f t="array" ref="DM71">IF(CG71=3,CHAR(34) &amp; _xlfn.TEXTJOIN("", TRUE, RIGHT(HP71:HX71, 2)) &amp; CHAR(34) &amp; ",", "")</f>
        <v/>
      </c>
      <c r="DN71" s="44" t="str">
        <f>IF(AND(ISNUMBER(SEARCH("18", O71)), ISERROR(SEARCH("1918", O71)), ISERROR(SEARCH("2018", O71))), CHAR(34) &amp; "year18" &amp; CHAR(34) &amp; ",", "")</f>
        <v/>
      </c>
      <c r="DO71" s="44" t="str">
        <f>IF(AND(ISNUMBER(SEARCH("19", O71)), ISERROR(SEARCH("1819", O71)),  ISERROR(SEARCH("1219", O71)),ISERROR(SEARCH("1119", O71)),ISERROR(SEARCH("1190", O71)),ISERROR(SEARCH("2019", O71))), CHAR(34) &amp; "year19" &amp; CHAR(34) &amp; ",", "")</f>
        <v/>
      </c>
      <c r="DP71" s="5" t="str">
        <f>IF(AND(ISNUMBER(SEARCH("20", O71)), ISERROR(SEARCH("1920", O71))), CHAR(34)&amp;"year00"&amp;CHAR(34)&amp;",", "")</f>
        <v/>
      </c>
      <c r="DQ71" s="5" t="str">
        <f>IF(CC71="y",CHAR(34)&amp;"soviet"&amp;CHAR(34)&amp;",","")</f>
        <v/>
      </c>
      <c r="DR71" s="5" t="str">
        <f>IF(BY71="y",CHAR(34)&amp;"dgband"&amp;CHAR(34)&amp;",","")</f>
        <v/>
      </c>
      <c r="DS71" s="5" t="str">
        <f>IF(W71="y",IF(AND(V71="n",BY71&lt;&gt;"y"),CHAR(34)&amp;"allver"&amp;CHAR(34)&amp;",",""),"")</f>
        <v/>
      </c>
      <c r="DT71" s="5" t="str">
        <f>IF(V71="y",IF(AND(W71="n",BY71&lt;&gt;"y"),CHAR(34)&amp;"allhor"&amp;CHAR(34)&amp;",",""),"")</f>
        <v>"allhor",</v>
      </c>
      <c r="DU71" s="5" t="str">
        <f>IF(BY71="y",IF(AND(W71="n",V71="n"),CHAR(34)&amp;"alldia"&amp;CHAR(34)&amp;",",""),"")</f>
        <v/>
      </c>
      <c r="DW71" s="44" t="str">
        <f>IF(CL71="y",CHAR(34)&amp;CL$1&amp;CHAR(34)&amp;",","")</f>
        <v/>
      </c>
      <c r="DX71" s="44" t="str">
        <f>IF(CM71="y",CHAR(34)&amp;CM$1&amp;CHAR(34)&amp;",","")</f>
        <v>"2Bands",</v>
      </c>
      <c r="DY71" s="44" t="str">
        <f>IF(CN71="y",CHAR(34)&amp;CN$1&amp;CHAR(34)&amp;",","")</f>
        <v/>
      </c>
      <c r="DZ71" s="44" t="str">
        <f>IF(CO71="y",CHAR(34)&amp;CO$1&amp;CHAR(34)&amp;",","")</f>
        <v/>
      </c>
      <c r="EA71" s="44" t="str">
        <f>IF(T71="y",CHAR(34)&amp;T$1&amp;CHAR(34)&amp;",","")</f>
        <v/>
      </c>
      <c r="EB71" s="44" t="str">
        <f>IF(U71="y",CHAR(34)&amp;U$1&amp;CHAR(34)&amp;",","")</f>
        <v/>
      </c>
      <c r="EC71" s="44" t="str">
        <f>IF(V71="y",CHAR(34)&amp;V$1&amp;CHAR(34)&amp;",","")</f>
        <v>"Horizo",</v>
      </c>
      <c r="ED71" s="44" t="str">
        <f>IF(W71="y",CHAR(34)&amp;W$1&amp;CHAR(34)&amp;",","")</f>
        <v/>
      </c>
      <c r="EE71" s="44" t="str">
        <f>IF(X71="y",CHAR(34)&amp;X$1&amp;CHAR(34)&amp;",","")</f>
        <v/>
      </c>
      <c r="EF71" s="44" t="str">
        <f>IF(AND(Y71&lt;&gt;"n",Y71&lt;&gt;""),CHAR(34)&amp;Y$1&amp;CHAR(34)&amp;",","")</f>
        <v/>
      </c>
      <c r="EG71" s="44" t="str">
        <f>IF(Z71="y",CHAR(34)&amp;Z$1&amp;CHAR(34)&amp;",","")</f>
        <v/>
      </c>
      <c r="EH71" s="44" t="str">
        <f>IF(AA71="y",CHAR(34)&amp;AA$1&amp;CHAR(34)&amp;",","")</f>
        <v/>
      </c>
      <c r="EI71" s="44" t="str">
        <f>IF(AB71="y",CHAR(34)&amp;AB$1&amp;CHAR(34)&amp;",","")</f>
        <v/>
      </c>
      <c r="EJ71" s="44" t="str">
        <f>IF(AC71="y",CHAR(34)&amp;AC$1&amp;CHAR(34)&amp;",","")</f>
        <v/>
      </c>
      <c r="EK71" s="44" t="str">
        <f>IF(AD71="y",CHAR(34)&amp;AD$1&amp;CHAR(34)&amp;",","")</f>
        <v/>
      </c>
      <c r="EL71" s="44" t="str">
        <f>IF(AE71="y",CHAR(34)&amp;AE$1&amp;CHAR(34)&amp;",","")</f>
        <v/>
      </c>
      <c r="EM71" s="44" t="str">
        <f>IF(AF71="y",CHAR(34)&amp;AF$1&amp;CHAR(34)&amp;",","")</f>
        <v/>
      </c>
      <c r="EN71" s="44" t="str">
        <f>IF(AG71="y",CHAR(34)&amp;AG$1&amp;CHAR(34)&amp;",","")</f>
        <v>"Unequa",</v>
      </c>
      <c r="EO71" s="44" t="str">
        <f>IF(AH71="y",CHAR(34)&amp;AH$1&amp;CHAR(34)&amp;",","")</f>
        <v/>
      </c>
      <c r="EP71" s="44" t="str">
        <f>IF(AI71="y",CHAR(34)&amp;AI$1&amp;CHAR(34)&amp;",","")</f>
        <v/>
      </c>
      <c r="EQ71" s="44" t="str">
        <f>IF(AJ71="y",CHAR(34)&amp;AJ$1&amp;CHAR(34)&amp;",","")</f>
        <v/>
      </c>
      <c r="ER71" s="44" t="str">
        <f>IF(AK71="y",CHAR(34)&amp;AK$1&amp;CHAR(34)&amp;",","")</f>
        <v>"OnlyBa",</v>
      </c>
      <c r="ES71" s="44" t="str">
        <f>IF(AL71="y",CHAR(34)&amp;AL$1&amp;CHAR(34)&amp;",","")</f>
        <v/>
      </c>
      <c r="ET71" s="44" t="str">
        <f>IF(AM71="y",CHAR(34)&amp;AM$1&amp;CHAR(34)&amp;",","")</f>
        <v/>
      </c>
      <c r="EU71" s="44" t="str">
        <f>IF(AN71="y",CHAR(34)&amp;AN$1&amp;CHAR(34)&amp;",","")</f>
        <v/>
      </c>
      <c r="EV71" s="44" t="str">
        <f>IF(AO71="y",CHAR(34)&amp;AO$1&amp;CHAR(34)&amp;",","")</f>
        <v/>
      </c>
      <c r="EW71" s="44" t="str">
        <f>IF(AP71="y",CHAR(34)&amp;AP$1&amp;CHAR(34)&amp;",","")</f>
        <v/>
      </c>
      <c r="EX71" s="44" t="str">
        <f>IF(AQ71="y",CHAR(34)&amp;AQ$1&amp;CHAR(34)&amp;",","")</f>
        <v/>
      </c>
      <c r="EY71" s="44" t="str">
        <f>IF(AR71="y",CHAR(34)&amp;AR$1&amp;CHAR(34)&amp;",","")</f>
        <v/>
      </c>
      <c r="EZ71" s="44" t="str">
        <f>IF(AS71="y",CHAR(34)&amp;AS$1&amp;CHAR(34)&amp;",","")</f>
        <v/>
      </c>
      <c r="FA71" s="44" t="str">
        <f>IF(AT71&gt;0,CHAR(34)&amp;"sta"&amp;AZ71&amp;CHAR(34)&amp;",","")</f>
        <v/>
      </c>
      <c r="FB71" s="44" t="str">
        <f>IF(AND(AT71&gt;0,BA71&lt;&gt;""),CHAR(34)&amp;"sta"&amp;BA71&amp;CHAR(34)&amp;",","")</f>
        <v/>
      </c>
      <c r="FD71" s="44" t="str">
        <f>IF(BV71="n",CHAR(34)&amp;"tcWHYE"&amp;CHAR(34)&amp;",",IF(BV71="y",CHAR(34)&amp;FD$1&amp;CHAR(34)&amp;",",""))</f>
        <v/>
      </c>
      <c r="FE71" s="44" t="str">
        <f>IF(COUNTIF(BL71:BT71,"BLU")=0,CHAR(34)&amp;"NO_BLU"&amp;CHAR(34)&amp;",", "")</f>
        <v>"NO_BLU",</v>
      </c>
      <c r="FF71" s="44" t="str">
        <f>IF(COUNTIF(BL71:BT71,"WHI")=0,CHAR(34)&amp;"NO_WHI"&amp;CHAR(34)&amp;",", "")</f>
        <v>"NO_WHI",</v>
      </c>
      <c r="FG71" s="44" t="str">
        <f>IF(COUNTIF(BL71:BT71,"RED")=0,CHAR(34)&amp;"NO_RED"&amp;CHAR(34)&amp;",", "")</f>
        <v/>
      </c>
      <c r="FH71" s="44" t="str">
        <f>IF(COUNTIF(BL71:BS71,"GRE")=0,CHAR(34)&amp;"NO_GRE"&amp;CHAR(34)&amp;",", "")</f>
        <v/>
      </c>
      <c r="FI71" s="44" t="str">
        <f>IF(COUNTIF(BL71:BT71,"YEL")=0,CHAR(34)&amp;"NO_YEL"&amp;CHAR(34)&amp;",", "")</f>
        <v>"NO_YEL",</v>
      </c>
      <c r="FJ71" s="44" t="str">
        <f>IF(COUNTIF(BL71:BT71,"BLA")=0,CHAR(34)&amp;"NO_BLA"&amp;CHAR(34)&amp;",", "")</f>
        <v>"NO_BLA",</v>
      </c>
      <c r="FK71" s="44" t="str">
        <f>IF(AND(FH71&lt;&gt;"",FF71&lt;&gt;""),CHAR(34)&amp;"WHGRNO"&amp;CHAR(34)&amp;",","")</f>
        <v/>
      </c>
      <c r="FL71" s="44" t="str">
        <f>IF(AND(FI71&lt;&gt;"",FF71&lt;&gt;""),CHAR(34)&amp;"WHYENO"&amp;CHAR(34)&amp;",","")</f>
        <v>"WHYENO",</v>
      </c>
      <c r="FM71" s="44" t="str">
        <f>IF(AND(FJ71&lt;&gt;"",FF71&lt;&gt;""),CHAR(34)&amp;"BAWHNO"&amp;CHAR(34)&amp;",","")</f>
        <v>"BAWHNO",</v>
      </c>
      <c r="FN71" s="44" t="str">
        <f>IF(AND(FE71&lt;&gt;"",FF71&lt;&gt;""),CHAR(34)&amp;"BLWHNO"&amp;CHAR(34)&amp;",","")</f>
        <v>"BLWHNO",</v>
      </c>
      <c r="FO71" s="44" t="str">
        <f>IF(AND(FE71&lt;&gt;"",FG71&lt;&gt;""),CHAR(34)&amp;"BLRENO"&amp;CHAR(34)&amp;",","")</f>
        <v/>
      </c>
      <c r="FP71" s="44" t="str">
        <f>IF(AND(FF71&lt;&gt;"",FF71&lt;&gt;""),CHAR(34)&amp;"WHRENO"&amp;CHAR(34)&amp;",","")</f>
        <v>"WHRENO",</v>
      </c>
      <c r="FQ71" s="44" t="str">
        <f>IF(LEN(BF71)=3,CHAR(34)&amp;"001"&amp;BF71&amp;CHAR(34)&amp;",","")</f>
        <v>"001RED",</v>
      </c>
      <c r="FR71" s="44" t="str">
        <f>IF(LEN(BG71)=3,CHAR(34)&amp;"002"&amp;BG71&amp;CHAR(34)&amp;",","")</f>
        <v/>
      </c>
      <c r="FS71" s="44" t="str">
        <f>IF(LEN(BH71)=3,CHAR(34)&amp;"003"&amp;BH71&amp;CHAR(34)&amp;",","")</f>
        <v>"003GRE",</v>
      </c>
      <c r="FT71" s="44" t="str">
        <f>CHAR(34)&amp;"myr"&amp;BD71&amp;CHAR(34)&amp;","</f>
        <v>"myrEQ",</v>
      </c>
      <c r="FU71" s="44" t="str">
        <f>IF(AY71="y",CHAR(34)&amp;"island"&amp;CHAR(34)&amp;",","")</f>
        <v/>
      </c>
      <c r="FV71" s="44" t="str">
        <f>IF(BZ71="y",CHAR(34)&amp;"landlo"&amp;CHAR(34)&amp;",","")</f>
        <v/>
      </c>
      <c r="FW71" s="44" t="str">
        <f>IF(CA71="y",CHAR(34)&amp;"eunion"&amp;CHAR(34)&amp;",","")</f>
        <v/>
      </c>
      <c r="FY71" s="44" t="str">
        <f>IFERROR(IF(SEARCH("Arabic",CB71)&gt;0,CHAR(34)&amp;"arabic"&amp;CHAR(34)&amp;",",""),"")</f>
        <v/>
      </c>
      <c r="FZ71" s="44" t="str">
        <f>IFERROR(IF(SEARCH("English",CB71)&gt;0,CHAR(34)&amp;"englis"&amp;CHAR(34)&amp;",",""),"")</f>
        <v/>
      </c>
      <c r="GA71" s="44" t="str">
        <f>IFERROR(IF(SEARCH("French",CB71)&gt;0,CHAR(34)&amp;"french"&amp;CHAR(34)&amp;",",""),"")</f>
        <v/>
      </c>
      <c r="GB71" s="44" t="str">
        <f>IFERROR(IF(SEARCH("Spanish",CB71)&gt;0,CHAR(34)&amp;"spanis"&amp;CHAR(34)&amp;",",""),"")</f>
        <v/>
      </c>
      <c r="GE71" s="44" t="str">
        <f>IFERROR(IF(SEARCH("Dutch",CB71)&gt;0,CHAR(34)&amp;"dutchs"&amp;CHAR(34)&amp;",",""),"")</f>
        <v/>
      </c>
      <c r="GF71" s="44" t="str">
        <f>IFERROR(IF(SEARCH("Historical",AU71)&gt;0,CHAR(34)&amp;"histor"&amp;CHAR(34)&amp;",",""),"")</f>
        <v/>
      </c>
      <c r="GG71" s="44" t="str">
        <f>IF(BU71="y",CHAR(34)&amp;"unjack"&amp;CHAR(34)&amp;",","")</f>
        <v/>
      </c>
      <c r="GH71" s="44" t="str">
        <f>IF(CD71=1,CHAR(34)&amp;"southc"&amp;CHAR(34)&amp;",","")</f>
        <v/>
      </c>
      <c r="GI71" s="44" t="str">
        <f>IF(CE71=1,CHAR(34)&amp;"hasmap"&amp;CHAR(34)&amp;",","")</f>
        <v/>
      </c>
      <c r="GJ71" s="44" t="str">
        <f>IF(CP71="y",CHAR(34)&amp;CP$1&amp;CHAR(34)&amp;",","")</f>
        <v>"NoStar",</v>
      </c>
      <c r="GK71" s="44" t="str">
        <f>IF(GJ71="",CHAR(34)&amp;"HasSta"&amp;CHAR(34)&amp;",","")</f>
        <v/>
      </c>
      <c r="GL71" s="44" t="str">
        <f>IF(CQ71="y",CHAR(34)&amp;CQ$1&amp;CHAR(34)&amp;",","")</f>
        <v/>
      </c>
      <c r="GM71" s="44" t="str">
        <f>IF(CR71="y",CHAR(34)&amp;CR$1&amp;CHAR(34)&amp;",","")</f>
        <v/>
      </c>
      <c r="GN71" s="44" t="str">
        <f>IF(CS71="y",CHAR(34)&amp;CS$1&amp;CHAR(34)&amp;",","")</f>
        <v/>
      </c>
      <c r="GP71" s="44" t="str">
        <f>CHAR(34)&amp;AU71&amp;CHAR(34)</f>
        <v>"Province"</v>
      </c>
      <c r="GS71" s="44" t="str">
        <f>SUBSTITUTE("["&amp;_xlfn.CONCAT(CW71:GN71)&amp;"]",",]","]")</f>
        <v>["2Color","lets07","startB","with_v","GRERED","allhor","2Bands","Horizo","Unequa","OnlyBa","NO_BLU","NO_WHI","NO_YEL","NO_BLA","WHYENO","BAWHNO","BLWHNO","WHRENO","001RED","003GRE","myrEQ","NoStar"]</v>
      </c>
      <c r="GT71" s="44" t="str">
        <f>IF(BL71&lt;&gt;"",CHAR(34)&amp;"cl_"&amp;BL71&amp;CHAR(34)&amp;",","")</f>
        <v/>
      </c>
      <c r="GU71" s="44" t="str">
        <f>IF(BM71&lt;&gt;"",CHAR(34)&amp;"cl_"&amp;BM71&amp;CHAR(34)&amp;",","")</f>
        <v/>
      </c>
      <c r="GV71" s="44" t="str">
        <f>IF(BN71&lt;&gt;"",CHAR(34)&amp;"cl_"&amp;BN71&amp;CHAR(34)&amp;",","")</f>
        <v>"cl_GRE",</v>
      </c>
      <c r="GW71" s="44" t="str">
        <f>IF(BO71&lt;&gt;"",CHAR(34)&amp;"cl_"&amp;BO71&amp;CHAR(34)&amp;",","")</f>
        <v>"cl_RED",</v>
      </c>
      <c r="GX71" s="44" t="str">
        <f>IF(BP71&lt;&gt;"",CHAR(34)&amp;"cl_"&amp;BP71&amp;CHAR(34)&amp;",","")</f>
        <v/>
      </c>
      <c r="GY71" s="44" t="str">
        <f>IF(BQ71&lt;&gt;"",CHAR(34)&amp;"cl_"&amp;BQ71&amp;CHAR(34)&amp;",","")</f>
        <v/>
      </c>
      <c r="GZ71" s="44" t="str">
        <f>IF(BR71&lt;&gt;"",CHAR(34)&amp;"cl_"&amp;BR71&amp;CHAR(34)&amp;",","")</f>
        <v/>
      </c>
      <c r="HA71" s="44" t="str">
        <f>IF(BS71&lt;&gt;"",CHAR(34)&amp;"cl_"&amp;BS71&amp;CHAR(34)&amp;",","")</f>
        <v/>
      </c>
      <c r="HB71" s="44" t="str">
        <f>IF(BT71&lt;&gt;"",CHAR(34)&amp;"cl_"&amp;BT71&amp;CHAR(34)&amp;",","")</f>
        <v/>
      </c>
      <c r="HC71" s="44" t="str">
        <f>SUBSTITUTE("["&amp;_xlfn.CONCAT(GT71:HB71)&amp;"]",",]","]")</f>
        <v>["cl_GRE","cl_RED"]</v>
      </c>
      <c r="HE71" s="64"/>
      <c r="HF71" s="65" t="str">
        <f>"{couname:"&amp;CT71&amp;(IF(HK71&lt;&gt;"",",subtype:"&amp;CHAR(34)&amp;HK71&amp;CHAR(34),""))&amp;",year:"&amp;HJ71&amp;",region:"&amp;CU71&amp;",Colors:"&amp;HC71&amp;",Items:"&amp;GS71&amp;",Flag:"&amp;CV71&amp;",HDFlag:"&amp;CHAR(34)&amp;E71&amp;CHAR(34)&amp;",type:"&amp;GP71&amp;", describe: "&amp;HH71&amp;", isnew:"&amp;CHAR(34)&amp;F71&amp;CHAR(34)&amp;", links: "&amp;HL71&amp;"},"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links: "https://flags.fandom.com/wiki/Bol%C3%ADvar,_Ecuador?utm_source=chatgpt.com"},</v>
      </c>
      <c r="HG71" s="66" t="str">
        <f>"{couname:"&amp;CT71&amp;(IF(HK71&lt;&gt;"",",subtype:"&amp;CHAR(34)&amp;HK71&amp;CHAR(34),""))&amp;",year:"&amp;HJ71&amp;",region:"&amp;CU71&amp;",Colors:"&amp;HC71&amp;",Items:"&amp;GS71&amp;",Flag:"&amp;CV71&amp;",HDFlag:"&amp;CHAR(34)&amp;E71&amp;CHAR(34)&amp;",type:"&amp;GP71&amp;", describe: "&amp;HI71&amp;", links: "&amp;HL71&amp;"},"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links: "https://flags.fandom.com/wiki/Bol%C3%ADvar,_Ecuador?utm_source=chatgpt.com"},</v>
      </c>
      <c r="HH71" s="44" t="str">
        <f>IF(P71&lt;&gt;"",CHAR(34)&amp;"\n"&amp;P71&amp;CHAR(34),CHAR(34)&amp;CHAR(34))</f>
        <v>"\nThe red symbolizes the blood of those who fought for independence, while the green represents the province's fertile lands and agricultural productivity."</v>
      </c>
      <c r="HI71" s="44" t="str">
        <f>IF(J71=0,CHAR(34)&amp;CHAR(34),HH71)</f>
        <v>"\nThe red symbolizes the blood of those who fought for independence, while the green represents the province's fertile lands and agricultural productivity."</v>
      </c>
      <c r="HJ71" s="44" t="str">
        <f>CHAR(34)&amp;O71&amp;CHAR(34)</f>
        <v>"???"</v>
      </c>
      <c r="HL71" s="44" t="str">
        <f>CHAR(34)&amp;I71&amp;CHAR(34)</f>
        <v>"https://flags.fandom.com/wiki/Bol%C3%ADvar,_Ecuador?utm_source=chatgpt.com"</v>
      </c>
      <c r="HM71" s="65" t="str">
        <f>"{"&amp;CHAR(34)&amp;"couname"&amp;CHAR(34)&amp;":"&amp;CT71&amp;(IF(H71&lt;&gt;"",","&amp;CHAR(34)&amp;"subtype"&amp;CHAR(34)&amp;":"&amp;CHAR(34)&amp;H71&amp;CHAR(34),""))&amp;","&amp;CHAR(34)&amp;"year"&amp;CHAR(34)&amp;":"&amp;HJ71&amp;","&amp;CHAR(34)&amp;"region"&amp;CHAR(34)&amp;":"&amp;CU71&amp;","&amp;CHAR(34)&amp;"Colors"&amp;CHAR(34)&amp;":"&amp;HC71&amp;","&amp;CHAR(34)&amp;"Items"&amp;CHAR(34)&amp;":"&amp;GS71&amp;","&amp;CHAR(34)&amp;"Flag"&amp;CHAR(34)&amp;":"&amp;CV71&amp;","&amp;CHAR(34)&amp;"HDFlag"&amp;CHAR(34)&amp;":"&amp;CHAR(34)&amp;E71&amp;CHAR(34)&amp;","&amp;CHAR(34)&amp;"type"&amp;CHAR(34)&amp;":"&amp;GP71&amp;", "&amp;CHAR(34)&amp;"describe"&amp;CHAR(34)&amp;": "&amp;HH71&amp;", "&amp;CHAR(34)&amp;"isnew"&amp;CHAR(34)&amp;": "&amp;CHAR(34)&amp;F71&amp;CHAR(34)&amp;", "&amp;CHAR(34)&amp;"links"&amp;CHAR(34)&amp;": "&amp;HL71&amp;"},"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 "links": "https://flags.fandom.com/wiki/Bol%C3%ADvar,_Ecuador?utm_source=chatgpt.com"},</v>
      </c>
      <c r="HN71" s="67" t="str">
        <f>"{"&amp;CHAR(34)&amp;"couname"&amp;CHAR(34)&amp;":"&amp;CT71&amp;(IF(H71&lt;&gt;"",","&amp;CHAR(34)&amp;"subtype"&amp;CHAR(34)&amp;":"&amp;CHAR(34)&amp;H71&amp;CHAR(34),""))&amp;","&amp;CHAR(34)&amp;"year"&amp;CHAR(34)&amp;":"&amp;HJ71&amp;","&amp;CHAR(34)&amp;"region"&amp;CHAR(34)&amp;":"&amp;CU71&amp;","&amp;CHAR(34)&amp;"Colors"&amp;CHAR(34)&amp;":"&amp;HC71&amp;","&amp;CHAR(34)&amp;"Items"&amp;CHAR(34)&amp;":"&amp;GS71&amp;","&amp;CHAR(34)&amp;"Flag"&amp;CHAR(34)&amp;":"&amp;CV71&amp;","&amp;CHAR(34)&amp;"HDFlag"&amp;CHAR(34)&amp;":"&amp;CHAR(34)&amp;E71&amp;CHAR(34)&amp;","&amp;CHAR(34)&amp;"type"&amp;CHAR(34)&amp;":"&amp;GP71&amp;", "&amp;CHAR(34)&amp;"describe"&amp;CHAR(34)&amp;": "&amp;HI71&amp;", "&amp;CHAR(34)&amp;"isnew"&amp;CHAR(34)&amp;": "&amp;CHAR(34)&amp;F71&amp;CHAR(34)&amp;", "&amp;CHAR(34)&amp;"links"&amp;CHAR(34)&amp;": "&amp;HL71&amp;"},"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 "links": "https://flags.fandom.com/wiki/Bol%C3%ADvar,_Ecuador?utm_source=chatgpt.com"},</v>
      </c>
      <c r="HO71" s="71">
        <v>45644</v>
      </c>
      <c r="HP71" s="44" t="str" cm="1">
        <f t="array" ref="HP71">IF(_xlfn.TEXTJOIN(", ", TRUE, IF(ISNUMBER(SEARCH("BLA", BL71:BT71)), COLUMN(BL71:BT71) - COLUMN(BL71) + 1, ""))&lt;&gt;"","BLA","")</f>
        <v/>
      </c>
      <c r="HQ71" s="44" t="str" cm="1">
        <f t="array" ref="HQ71">IF(_xlfn.TEXTJOIN(", ", TRUE, IF(ISNUMBER(SEARCH("BLU", BL71:BT71)), COLUMN(BL71:BT71) - COLUMN(BL71) + 1, ""))&lt;&gt;"","BLU","")</f>
        <v/>
      </c>
      <c r="HR71" s="44" t="str" cm="1">
        <f t="array" ref="HR71">IF(_xlfn.TEXTJOIN(", ", TRUE, IF(ISNUMBER(SEARCH("GRE", BL71:BT71)), COLUMN(BL71:BT71) - COLUMN(BL71) + 1, ""))&lt;&gt;"","GRE","")</f>
        <v>GRE</v>
      </c>
      <c r="HS71" s="44" t="str" cm="1">
        <f t="array" ref="HS71">IF(_xlfn.TEXTJOIN(", ", TRUE, IF(ISNUMBER(SEARCH("RED", BL71:BT71)), COLUMN(BL71:BT71) - COLUMN(BL71) + 1, ""))&lt;&gt;"","RED","")</f>
        <v>RED</v>
      </c>
      <c r="HT71" s="44" t="str" cm="1">
        <f t="array" ref="HT71">IF(_xlfn.TEXTJOIN(", ", TRUE, IF(ISNUMBER(SEARCH("YEL", BL71:BT71)), COLUMN(BL71:BT71) - COLUMN(BL71) + 1, ""))&lt;&gt;"","YEL","")</f>
        <v/>
      </c>
      <c r="HU71" s="44" t="str" cm="1">
        <f t="array" ref="HU71">IF(_xlfn.TEXTJOIN(", ", TRUE, IF(ISNUMBER(SEARCH("ORA", BL71:BT71)), COLUMN(BL71:BT71) - COLUMN(BL71) + 1, ""))&lt;&gt;"","ORA","")</f>
        <v/>
      </c>
      <c r="HV71" s="44" t="str" cm="1">
        <f t="array" ref="HV71">IF(_xlfn.TEXTJOIN(", ", TRUE, IF(ISNUMBER(SEARCH("BRO", BL71:BT71)), COLUMN(BL71:BT71) - COLUMN(BL71) + 1, ""))&lt;&gt;"","BRO","")</f>
        <v/>
      </c>
      <c r="HW71" s="44" t="str" cm="1">
        <f t="array" ref="HW71">IF(_xlfn.TEXTJOIN(", ", TRUE, IF(ISNUMBER(SEARCH("PUR", BL71:BT71)), COLUMN(BL71:BT71) - COLUMN(BL71) + 1, ""))&lt;&gt;"","PUR","")</f>
        <v/>
      </c>
      <c r="HX71" s="44" t="str" cm="1">
        <f t="array" ref="HX71">IF(_xlfn.TEXTJOIN(", ", TRUE, IF(ISNUMBER(SEARCH("WHI", BL71:BT71)), COLUMN(BL71:BT71) - COLUMN(BL71) + 1, ""))&lt;&gt;"","WHI","")</f>
        <v/>
      </c>
      <c r="HY71" s="72"/>
      <c r="HZ71" s="72"/>
      <c r="IA71" s="5"/>
      <c r="IB71" s="5"/>
      <c r="IC71" s="68"/>
      <c r="ID71" s="68"/>
      <c r="IE71" s="68"/>
      <c r="IF71" s="68"/>
      <c r="IG71" s="68"/>
      <c r="IH71" s="68"/>
      <c r="II71" s="68"/>
      <c r="IJ71" s="68"/>
      <c r="IK71" s="68"/>
      <c r="IM71" s="42">
        <f>COUNTIF(IC71:IK71,"&gt;0")-CG71</f>
        <v>-2</v>
      </c>
      <c r="IN71" s="69" t="str">
        <f>"http://mkweb.bcgsc.ca/color-summarizer/?url="&amp;D71&amp;"&amp;precision=low&amp;num_clusters="&amp;CG71&amp;"&amp;text=1"</f>
        <v>http://mkweb.bcgsc.ca/color-summarizer/?url=https://upload.wikimedia.org/wikipedia/commons/thumb/5/5e/Bandera_Provincia_Bol%C3%ADvar.svg/320px-Bandera_Provincia_Bol%C3%ADvar.svg.png&amp;precision=low&amp;num_clusters=2&amp;text=1</v>
      </c>
      <c r="IO71" s="44" t="str">
        <f>IF(HP71&lt;&gt;"",CHAR(34)&amp;"black"&amp;CHAR(34),"")</f>
        <v/>
      </c>
      <c r="IP71" s="44" t="str">
        <f>IF(HQ71&lt;&gt;"",CHAR(34)&amp;"blue"&amp;CHAR(34),"")</f>
        <v/>
      </c>
      <c r="IQ71" s="44" t="str">
        <f>IF(HR71&lt;&gt;"",CHAR(34)&amp;"green"&amp;CHAR(34),"")</f>
        <v>"green"</v>
      </c>
      <c r="IR71" s="44" t="str">
        <f>IF(HS71&lt;&gt;"",CHAR(34)&amp;"red"&amp;CHAR(34),"")</f>
        <v>"red"</v>
      </c>
      <c r="IS71" s="44" t="str">
        <f>IF(HT71&lt;&gt;"",CHAR(34)&amp;"yellow"&amp;CHAR(34),"")</f>
        <v/>
      </c>
      <c r="IT71" s="44" t="str">
        <f>IF(HU71&lt;&gt;"",CHAR(34)&amp;"orange"&amp;CHAR(34),"")</f>
        <v/>
      </c>
      <c r="IU71" s="44" t="str">
        <f>IF(HV71&lt;&gt;"",CHAR(34)&amp;"brown"&amp;CHAR(34),"")</f>
        <v/>
      </c>
      <c r="IV71" s="44" t="str">
        <f>IF(HW71&lt;&gt;"",CHAR(34)&amp;"purple"&amp;CHAR(34),"")</f>
        <v/>
      </c>
      <c r="IW71" s="44" t="str">
        <f>IF(HX71&lt;&gt;"",CHAR(34)&amp;"white"&amp;CHAR(34),"")</f>
        <v/>
      </c>
      <c r="IX71" s="44" t="str">
        <f>"{"&amp;CHAR(34)&amp;"url"&amp;CHAR(34)&amp;":"&amp;CHAR(34)&amp;IN71&amp;CHAR(34)&amp;","&amp;CHAR(34)&amp;"name"&amp;CHAR(34)&amp;":"&amp;CHAR(34)&amp;A71&amp;CHAR(34)&amp;"},"</f>
        <v>{"url":"http://mkweb.bcgsc.ca/color-summarizer/?url=https://upload.wikimedia.org/wikipedia/commons/thumb/5/5e/Bandera_Provincia_Bol%C3%ADvar.svg/320px-Bandera_Provincia_Bol%C3%ADvar.svg.png&amp;precision=low&amp;num_clusters=2&amp;text=1","name":"[ECU] Bolívar"},</v>
      </c>
      <c r="IY71" s="44">
        <v>1503</v>
      </c>
    </row>
    <row r="72" spans="1:259" s="44" customFormat="1" ht="38.4" customHeight="1" thickBot="1" x14ac:dyDescent="0.35">
      <c r="A72" s="38" t="s">
        <v>699</v>
      </c>
      <c r="B72" s="83"/>
      <c r="C72" s="39"/>
      <c r="D72" s="70" t="s">
        <v>700</v>
      </c>
      <c r="E72" s="40" t="s">
        <v>701</v>
      </c>
      <c r="F72" s="41" t="s">
        <v>163</v>
      </c>
      <c r="G72" s="42">
        <f>COUNTIF($A$1:$A$8405,A72)</f>
        <v>1</v>
      </c>
      <c r="H72" s="43"/>
      <c r="I72" s="59" t="s">
        <v>702</v>
      </c>
      <c r="J72" s="44" t="str">
        <f>""</f>
        <v/>
      </c>
      <c r="K72" s="45"/>
      <c r="L72" s="46"/>
      <c r="M72" s="46"/>
      <c r="N72" s="47"/>
      <c r="O72" s="74">
        <v>1954</v>
      </c>
      <c r="P72" s="48" t="s">
        <v>703</v>
      </c>
      <c r="Q72" s="73">
        <v>1</v>
      </c>
      <c r="R72" s="49" t="s">
        <v>177</v>
      </c>
      <c r="S72" s="50">
        <v>3</v>
      </c>
      <c r="T72" s="51" t="s">
        <v>164</v>
      </c>
      <c r="U72" s="52" t="s">
        <v>164</v>
      </c>
      <c r="V72" s="52" t="s">
        <v>165</v>
      </c>
      <c r="W72" s="52" t="s">
        <v>164</v>
      </c>
      <c r="X72" s="52" t="s">
        <v>164</v>
      </c>
      <c r="Y72" s="52" t="s">
        <v>164</v>
      </c>
      <c r="Z72" s="52" t="s">
        <v>164</v>
      </c>
      <c r="AA72" s="52" t="s">
        <v>164</v>
      </c>
      <c r="AB72" s="52" t="s">
        <v>164</v>
      </c>
      <c r="AC72" s="52" t="s">
        <v>164</v>
      </c>
      <c r="AD72" s="52" t="s">
        <v>164</v>
      </c>
      <c r="AE72" s="52" t="s">
        <v>164</v>
      </c>
      <c r="AF72" s="53" t="s">
        <v>164</v>
      </c>
      <c r="AG72" s="53" t="s">
        <v>165</v>
      </c>
      <c r="AH72" s="53" t="s">
        <v>164</v>
      </c>
      <c r="AI72" s="53" t="s">
        <v>164</v>
      </c>
      <c r="AJ72" s="53" t="s">
        <v>164</v>
      </c>
      <c r="AK72" s="53" t="s">
        <v>165</v>
      </c>
      <c r="AL72" s="53" t="s">
        <v>164</v>
      </c>
      <c r="AM72" s="53" t="s">
        <v>164</v>
      </c>
      <c r="AN72" s="53" t="s">
        <v>164</v>
      </c>
      <c r="AO72" s="53" t="s">
        <v>164</v>
      </c>
      <c r="AP72" s="53" t="s">
        <v>164</v>
      </c>
      <c r="AQ72" s="53" t="s">
        <v>164</v>
      </c>
      <c r="AR72" s="53" t="s">
        <v>164</v>
      </c>
      <c r="AS72" s="53" t="s">
        <v>164</v>
      </c>
      <c r="AT72" s="54">
        <v>0</v>
      </c>
      <c r="AU72" s="53" t="s">
        <v>284</v>
      </c>
      <c r="AV72" s="53" t="str">
        <f>IF(LEFT(A72,1)="[",LEFT(A72,5)&amp;AU72&amp;A72,"")</f>
        <v>[ECU]Province[ECU] Cañar</v>
      </c>
      <c r="AW72" s="53" t="str">
        <f>C72&amp;A72</f>
        <v>[ECU] Cañar</v>
      </c>
      <c r="AX72" s="55"/>
      <c r="AY72" s="55"/>
      <c r="AZ72" s="56" t="s">
        <v>234</v>
      </c>
      <c r="BA72" s="56" t="s">
        <v>234</v>
      </c>
      <c r="BB72" s="56"/>
      <c r="BC72" s="57"/>
      <c r="BD72" s="58" t="s">
        <v>167</v>
      </c>
      <c r="BE72" s="59"/>
      <c r="BF72" s="58" t="s">
        <v>152</v>
      </c>
      <c r="BG72" s="58" t="s">
        <v>155</v>
      </c>
      <c r="BH72" s="58" t="s">
        <v>154</v>
      </c>
      <c r="BI72" s="58"/>
      <c r="BJ72" s="58"/>
      <c r="BK72" s="59"/>
      <c r="BL72" s="58" t="s">
        <v>234</v>
      </c>
      <c r="BM72" s="58" t="s">
        <v>152</v>
      </c>
      <c r="BN72" s="58" t="s">
        <v>234</v>
      </c>
      <c r="BO72" s="58" t="s">
        <v>154</v>
      </c>
      <c r="BP72" s="58" t="s">
        <v>155</v>
      </c>
      <c r="BQ72" s="58" t="s">
        <v>234</v>
      </c>
      <c r="BR72" s="58" t="s">
        <v>234</v>
      </c>
      <c r="BS72" s="58" t="s">
        <v>234</v>
      </c>
      <c r="BT72" s="58" t="s">
        <v>234</v>
      </c>
      <c r="BU72" s="60"/>
      <c r="BV72" s="61"/>
      <c r="BW72" s="61">
        <v>0</v>
      </c>
      <c r="BX72" s="59"/>
      <c r="CB72" s="5"/>
      <c r="CC72" s="5"/>
      <c r="CD72" s="62">
        <v>0</v>
      </c>
      <c r="CE72" s="62">
        <v>0</v>
      </c>
      <c r="CF72" s="62" t="e">
        <f>COUNTIF([1]Sheet7!$B$2:'[1]Sheet7'!$B$100,Main!#REF!)</f>
        <v>#REF!</v>
      </c>
      <c r="CG72" s="75" cm="1">
        <f t="array" ref="CG72">SUMPRODUCT(--(LEN(TRIM(BL72:BT72))&gt;0))</f>
        <v>3</v>
      </c>
      <c r="CH72" s="53" t="str">
        <f>IF(CG72=2,"y","n")</f>
        <v>n</v>
      </c>
      <c r="CI72" s="53" t="str">
        <f>IF(CG72=3,"y","n")</f>
        <v>y</v>
      </c>
      <c r="CJ72" s="53" t="str">
        <f>IF(CG72=4,"y","n")</f>
        <v>n</v>
      </c>
      <c r="CK72" s="53" t="str">
        <f>IF(CG72&gt;4,"y","n")</f>
        <v>n</v>
      </c>
      <c r="CL72" s="53" t="str">
        <f>IF(S72=0,"y","n")</f>
        <v>n</v>
      </c>
      <c r="CM72" s="53" t="str">
        <f>IF(S72=2,"y","n")</f>
        <v>n</v>
      </c>
      <c r="CN72" s="53" t="str">
        <f>IF(S72=3,"y","n")</f>
        <v>y</v>
      </c>
      <c r="CO72" s="53" t="str">
        <f>IF(S72&gt;=4,"y","n")</f>
        <v>n</v>
      </c>
      <c r="CP72" s="53" t="str">
        <f>IF(AT72=0,"y","n")</f>
        <v>y</v>
      </c>
      <c r="CQ72" s="53" t="str">
        <f>IF(AT72=1,"y","n")</f>
        <v>n</v>
      </c>
      <c r="CR72" s="53" t="str">
        <f>IF(AT72=2,"y","n")</f>
        <v>n</v>
      </c>
      <c r="CS72" s="53" t="str">
        <f>IF(AT72&gt;=3,"y","n")</f>
        <v>n</v>
      </c>
      <c r="CT72" s="38" t="str">
        <f>CHAR(34)&amp;A72&amp;CHAR(34)</f>
        <v>"[ECU] Cañar"</v>
      </c>
      <c r="CU72" s="63" t="str">
        <f>CHAR(34)&amp;"rgn_"&amp;R72&amp;CHAR(34)</f>
        <v>"rgn_South America"</v>
      </c>
      <c r="CV72" s="44" t="str">
        <f>CHAR(34)&amp;D72&amp;CHAR(34)</f>
        <v>"https://upload.wikimedia.org/wikipedia/commons/thumb/8/85/Bandera_Provincia_Ca%C3%B1ar.svg/320px-Bandera_Provincia_Ca%C3%B1ar.svg.png"</v>
      </c>
      <c r="CW72" s="44" t="str">
        <f>IF(CH72="y",CHAR(34)&amp;CH$1&amp;CHAR(34)&amp;",","")</f>
        <v/>
      </c>
      <c r="CX72" s="44" t="str">
        <f>IF(CI72="y",CHAR(34)&amp;CI$1&amp;CHAR(34)&amp;",","")</f>
        <v>"3Color",</v>
      </c>
      <c r="CY72" s="44" t="str">
        <f>IF(CJ72="y",CHAR(34)&amp;CJ$1&amp;CHAR(34)&amp;",","")</f>
        <v/>
      </c>
      <c r="CZ72" s="44" t="str">
        <f>IF(CK72="y",CHAR(34)&amp;CK$1&amp;CHAR(34)&amp;",","")</f>
        <v/>
      </c>
      <c r="DA72" s="44" t="str">
        <f>IF(Q72&gt;1,CHAR(34)&amp;"words2"&amp;CHAR(34)&amp;",","")</f>
        <v/>
      </c>
      <c r="DB72" s="44" t="str">
        <f>IF(Q72&gt;2,CHAR(34)&amp;"words3"&amp;CHAR(34)&amp;",","")</f>
        <v/>
      </c>
      <c r="DD72" s="44" t="str">
        <f>IF(LEN(CHAR(34)&amp;"lets"&amp;LEN(SUBSTITUTE(SUBSTITUTE(IFERROR(TRIM(SUBSTITUTE(A72,MID(A72,FIND("[",A72),FIND("]",A72)-FIND("[",A72)+1),"")),A72)," ",""),"-",""))&amp;CHAR(34)&amp;",")=9,CHAR(34)&amp;"lets"&amp;LEN(SUBSTITUTE(SUBSTITUTE(IFERROR(TRIM(SUBSTITUTE(A72,MID(A72,FIND("[",A72),FIND("]",A72)-FIND("[",A72)+1),"")),A72)," ",""),"-",""))&amp;CHAR(34)&amp;",",CHAR(34)&amp;"lets0"&amp;LEN(SUBSTITUTE(SUBSTITUTE(IFERROR(TRIM(SUBSTITUTE(A72,MID(A72,FIND("[",A72),FIND("]",A72)-FIND("[",A72)+1),"")),A72)," ",""),"-",""))&amp;CHAR(34)&amp;",")</f>
        <v>"lets05",</v>
      </c>
      <c r="DE72" s="44" t="str">
        <f>CHAR(34)&amp;"start"&amp;IFERROR(LEFT(SUBSTITUTE(A72,"["&amp;MID(A72,FIND("[",A72)+1,FIND("]",A72)-FIND("[",A72)-1)&amp;"] ",""),1),LEFT(A72,1))&amp;CHAR(34)&amp;","</f>
        <v>"startC",</v>
      </c>
      <c r="DF72" s="44" t="str">
        <f>IFERROR(IF(SEARCH("tan",A72)&gt;0,CHAR(34)&amp;"withtn"&amp;CHAR(34)&amp;",",""),"")</f>
        <v/>
      </c>
      <c r="DG72" s="44" t="str">
        <f>IFERROR(IF(SEARCH("q",A72)&gt;0,CHAR(34)&amp;"with_q"&amp;CHAR(34)&amp;",",""),"")</f>
        <v/>
      </c>
      <c r="DH72" s="44" t="str">
        <f>IFERROR(IF(SEARCH("v",A72)&gt;0,CHAR(34)&amp;"with_v"&amp;CHAR(34)&amp;",",""),"")</f>
        <v/>
      </c>
      <c r="DI72" s="44" t="str">
        <f>IFERROR(IF(SEARCH("w",A72)&gt;0,CHAR(34)&amp;"with_w"&amp;CHAR(34)&amp;",",""),"")</f>
        <v/>
      </c>
      <c r="DJ72" s="44" t="str">
        <f>IFERROR(IF(SEARCH("y",A72)&gt;0,CHAR(34)&amp;"with_y"&amp;CHAR(34)&amp;",",""),"")</f>
        <v/>
      </c>
      <c r="DK72" s="44" t="str">
        <f>IFERROR(IF(SEARCH("z",A72)&gt;0,CHAR(34)&amp;"with_z"&amp;CHAR(34)&amp;",",""),"")</f>
        <v/>
      </c>
      <c r="DL72" s="44" t="str">
        <f>IF(CG72=2, CHAR(34) &amp; _xlfn.TEXTJOIN("", TRUE, _xlfn._xlws.SORT(HP72:HX72)) &amp; CHAR(34) &amp; ",", "")</f>
        <v/>
      </c>
      <c r="DM72" s="44" t="str" cm="1">
        <f t="array" ref="DM72">IF(CG72=3,CHAR(34) &amp; _xlfn.TEXTJOIN("", TRUE, RIGHT(HP72:HX72, 2)) &amp; CHAR(34) &amp; ",", "")</f>
        <v>"LUEDEL",</v>
      </c>
      <c r="DN72" s="44" t="str">
        <f>IF(AND(ISNUMBER(SEARCH("18", O72)), ISERROR(SEARCH("1918", O72)), ISERROR(SEARCH("2018", O72))), CHAR(34) &amp; "year18" &amp; CHAR(34) &amp; ",", "")</f>
        <v/>
      </c>
      <c r="DO72" s="44" t="str">
        <f>IF(AND(ISNUMBER(SEARCH("19", O72)), ISERROR(SEARCH("1819", O72)),  ISERROR(SEARCH("1219", O72)),ISERROR(SEARCH("1119", O72)),ISERROR(SEARCH("1190", O72)),ISERROR(SEARCH("2019", O72))), CHAR(34) &amp; "year19" &amp; CHAR(34) &amp; ",", "")</f>
        <v>"year19",</v>
      </c>
      <c r="DP72" s="5" t="str">
        <f>IF(AND(ISNUMBER(SEARCH("20", O72)), ISERROR(SEARCH("1920", O72))), CHAR(34)&amp;"year00"&amp;CHAR(34)&amp;",", "")</f>
        <v/>
      </c>
      <c r="DQ72" s="5" t="str">
        <f>IF(CC72="y",CHAR(34)&amp;"soviet"&amp;CHAR(34)&amp;",","")</f>
        <v/>
      </c>
      <c r="DR72" s="5" t="str">
        <f>IF(BY72="y",CHAR(34)&amp;"dgband"&amp;CHAR(34)&amp;",","")</f>
        <v/>
      </c>
      <c r="DS72" s="5" t="str">
        <f>IF(W72="y",IF(AND(V72="n",BY72&lt;&gt;"y"),CHAR(34)&amp;"allver"&amp;CHAR(34)&amp;",",""),"")</f>
        <v/>
      </c>
      <c r="DT72" s="5" t="str">
        <f>IF(V72="y",IF(AND(W72="n",BY72&lt;&gt;"y"),CHAR(34)&amp;"allhor"&amp;CHAR(34)&amp;",",""),"")</f>
        <v>"allhor",</v>
      </c>
      <c r="DU72" s="5" t="str">
        <f>IF(BY72="y",IF(AND(W72="n",V72="n"),CHAR(34)&amp;"alldia"&amp;CHAR(34)&amp;",",""),"")</f>
        <v/>
      </c>
      <c r="DW72" s="44" t="str">
        <f>IF(CL72="y",CHAR(34)&amp;CL$1&amp;CHAR(34)&amp;",","")</f>
        <v/>
      </c>
      <c r="DX72" s="44" t="str">
        <f>IF(CM72="y",CHAR(34)&amp;CM$1&amp;CHAR(34)&amp;",","")</f>
        <v/>
      </c>
      <c r="DY72" s="44" t="str">
        <f>IF(CN72="y",CHAR(34)&amp;CN$1&amp;CHAR(34)&amp;",","")</f>
        <v>"3Bands",</v>
      </c>
      <c r="DZ72" s="44" t="str">
        <f>IF(CO72="y",CHAR(34)&amp;CO$1&amp;CHAR(34)&amp;",","")</f>
        <v/>
      </c>
      <c r="EA72" s="44" t="str">
        <f>IF(T72="y",CHAR(34)&amp;T$1&amp;CHAR(34)&amp;",","")</f>
        <v/>
      </c>
      <c r="EB72" s="44" t="str">
        <f>IF(U72="y",CHAR(34)&amp;U$1&amp;CHAR(34)&amp;",","")</f>
        <v/>
      </c>
      <c r="EC72" s="44" t="str">
        <f>IF(V72="y",CHAR(34)&amp;V$1&amp;CHAR(34)&amp;",","")</f>
        <v>"Horizo",</v>
      </c>
      <c r="ED72" s="44" t="str">
        <f>IF(W72="y",CHAR(34)&amp;W$1&amp;CHAR(34)&amp;",","")</f>
        <v/>
      </c>
      <c r="EE72" s="44" t="str">
        <f>IF(X72="y",CHAR(34)&amp;X$1&amp;CHAR(34)&amp;",","")</f>
        <v/>
      </c>
      <c r="EF72" s="44" t="str">
        <f>IF(AND(Y72&lt;&gt;"n",Y72&lt;&gt;""),CHAR(34)&amp;Y$1&amp;CHAR(34)&amp;",","")</f>
        <v/>
      </c>
      <c r="EG72" s="44" t="str">
        <f>IF(Z72="y",CHAR(34)&amp;Z$1&amp;CHAR(34)&amp;",","")</f>
        <v/>
      </c>
      <c r="EH72" s="44" t="str">
        <f>IF(AA72="y",CHAR(34)&amp;AA$1&amp;CHAR(34)&amp;",","")</f>
        <v/>
      </c>
      <c r="EI72" s="44" t="str">
        <f>IF(AB72="y",CHAR(34)&amp;AB$1&amp;CHAR(34)&amp;",","")</f>
        <v/>
      </c>
      <c r="EJ72" s="44" t="str">
        <f>IF(AC72="y",CHAR(34)&amp;AC$1&amp;CHAR(34)&amp;",","")</f>
        <v/>
      </c>
      <c r="EK72" s="44" t="str">
        <f>IF(AD72="y",CHAR(34)&amp;AD$1&amp;CHAR(34)&amp;",","")</f>
        <v/>
      </c>
      <c r="EL72" s="44" t="str">
        <f>IF(AE72="y",CHAR(34)&amp;AE$1&amp;CHAR(34)&amp;",","")</f>
        <v/>
      </c>
      <c r="EM72" s="44" t="str">
        <f>IF(AF72="y",CHAR(34)&amp;AF$1&amp;CHAR(34)&amp;",","")</f>
        <v/>
      </c>
      <c r="EN72" s="44" t="str">
        <f>IF(AG72="y",CHAR(34)&amp;AG$1&amp;CHAR(34)&amp;",","")</f>
        <v>"Unequa",</v>
      </c>
      <c r="EO72" s="44" t="str">
        <f>IF(AH72="y",CHAR(34)&amp;AH$1&amp;CHAR(34)&amp;",","")</f>
        <v/>
      </c>
      <c r="EP72" s="44" t="str">
        <f>IF(AI72="y",CHAR(34)&amp;AI$1&amp;CHAR(34)&amp;",","")</f>
        <v/>
      </c>
      <c r="EQ72" s="44" t="str">
        <f>IF(AJ72="y",CHAR(34)&amp;AJ$1&amp;CHAR(34)&amp;",","")</f>
        <v/>
      </c>
      <c r="ER72" s="44" t="str">
        <f>IF(AK72="y",CHAR(34)&amp;AK$1&amp;CHAR(34)&amp;",","")</f>
        <v>"OnlyBa",</v>
      </c>
      <c r="ES72" s="44" t="str">
        <f>IF(AL72="y",CHAR(34)&amp;AL$1&amp;CHAR(34)&amp;",","")</f>
        <v/>
      </c>
      <c r="ET72" s="44" t="str">
        <f>IF(AM72="y",CHAR(34)&amp;AM$1&amp;CHAR(34)&amp;",","")</f>
        <v/>
      </c>
      <c r="EU72" s="44" t="str">
        <f>IF(AN72="y",CHAR(34)&amp;AN$1&amp;CHAR(34)&amp;",","")</f>
        <v/>
      </c>
      <c r="EV72" s="44" t="str">
        <f>IF(AO72="y",CHAR(34)&amp;AO$1&amp;CHAR(34)&amp;",","")</f>
        <v/>
      </c>
      <c r="EW72" s="44" t="str">
        <f>IF(AP72="y",CHAR(34)&amp;AP$1&amp;CHAR(34)&amp;",","")</f>
        <v/>
      </c>
      <c r="EX72" s="44" t="str">
        <f>IF(AQ72="y",CHAR(34)&amp;AQ$1&amp;CHAR(34)&amp;",","")</f>
        <v/>
      </c>
      <c r="EY72" s="44" t="str">
        <f>IF(AR72="y",CHAR(34)&amp;AR$1&amp;CHAR(34)&amp;",","")</f>
        <v/>
      </c>
      <c r="EZ72" s="44" t="str">
        <f>IF(AS72="y",CHAR(34)&amp;AS$1&amp;CHAR(34)&amp;",","")</f>
        <v/>
      </c>
      <c r="FA72" s="44" t="str">
        <f>IF(AT72&gt;0,CHAR(34)&amp;"sta"&amp;AZ72&amp;CHAR(34)&amp;",","")</f>
        <v/>
      </c>
      <c r="FB72" s="44" t="str">
        <f>IF(AND(AT72&gt;0,BA72&lt;&gt;""),CHAR(34)&amp;"sta"&amp;BA72&amp;CHAR(34)&amp;",","")</f>
        <v/>
      </c>
      <c r="FD72" s="44" t="str">
        <f>IF(BV72="n",CHAR(34)&amp;"tcWHYE"&amp;CHAR(34)&amp;",",IF(BV72="y",CHAR(34)&amp;FD$1&amp;CHAR(34)&amp;",",""))</f>
        <v/>
      </c>
      <c r="FE72" s="44" t="str">
        <f>IF(COUNTIF(BL72:BT72,"BLU")=0,CHAR(34)&amp;"NO_BLU"&amp;CHAR(34)&amp;",", "")</f>
        <v/>
      </c>
      <c r="FF72" s="44" t="str">
        <f>IF(COUNTIF(BL72:BT72,"WHI")=0,CHAR(34)&amp;"NO_WHI"&amp;CHAR(34)&amp;",", "")</f>
        <v>"NO_WHI",</v>
      </c>
      <c r="FG72" s="44" t="str">
        <f>IF(COUNTIF(BL72:BT72,"RED")=0,CHAR(34)&amp;"NO_RED"&amp;CHAR(34)&amp;",", "")</f>
        <v/>
      </c>
      <c r="FH72" s="44" t="str">
        <f>IF(COUNTIF(BL72:BS72,"GRE")=0,CHAR(34)&amp;"NO_GRE"&amp;CHAR(34)&amp;",", "")</f>
        <v>"NO_GRE",</v>
      </c>
      <c r="FI72" s="44" t="str">
        <f>IF(COUNTIF(BL72:BT72,"YEL")=0,CHAR(34)&amp;"NO_YEL"&amp;CHAR(34)&amp;",", "")</f>
        <v/>
      </c>
      <c r="FJ72" s="44" t="str">
        <f>IF(COUNTIF(BL72:BT72,"BLA")=0,CHAR(34)&amp;"NO_BLA"&amp;CHAR(34)&amp;",", "")</f>
        <v>"NO_BLA",</v>
      </c>
      <c r="FK72" s="44" t="str">
        <f>IF(AND(FH72&lt;&gt;"",FF72&lt;&gt;""),CHAR(34)&amp;"WHGRNO"&amp;CHAR(34)&amp;",","")</f>
        <v>"WHGRNO",</v>
      </c>
      <c r="FL72" s="44" t="str">
        <f>IF(AND(FI72&lt;&gt;"",FF72&lt;&gt;""),CHAR(34)&amp;"WHYENO"&amp;CHAR(34)&amp;",","")</f>
        <v/>
      </c>
      <c r="FM72" s="44" t="str">
        <f>IF(AND(FJ72&lt;&gt;"",FF72&lt;&gt;""),CHAR(34)&amp;"BAWHNO"&amp;CHAR(34)&amp;",","")</f>
        <v>"BAWHNO",</v>
      </c>
      <c r="FN72" s="44" t="str">
        <f>IF(AND(FE72&lt;&gt;"",FF72&lt;&gt;""),CHAR(34)&amp;"BLWHNO"&amp;CHAR(34)&amp;",","")</f>
        <v/>
      </c>
      <c r="FO72" s="44" t="str">
        <f>IF(AND(FE72&lt;&gt;"",FG72&lt;&gt;""),CHAR(34)&amp;"BLRENO"&amp;CHAR(34)&amp;",","")</f>
        <v/>
      </c>
      <c r="FP72" s="44" t="str">
        <f>IF(AND(FF72&lt;&gt;"",FF72&lt;&gt;""),CHAR(34)&amp;"WHRENO"&amp;CHAR(34)&amp;",","")</f>
        <v>"WHRENO",</v>
      </c>
      <c r="FQ72" s="44" t="str">
        <f>IF(LEN(BF72)=3,CHAR(34)&amp;"001"&amp;BF72&amp;CHAR(34)&amp;",","")</f>
        <v>"001BLU",</v>
      </c>
      <c r="FR72" s="44" t="str">
        <f>IF(LEN(BG72)=3,CHAR(34)&amp;"002"&amp;BG72&amp;CHAR(34)&amp;",","")</f>
        <v>"002YEL",</v>
      </c>
      <c r="FS72" s="44" t="str">
        <f>IF(LEN(BH72)=3,CHAR(34)&amp;"003"&amp;BH72&amp;CHAR(34)&amp;",","")</f>
        <v>"003RED",</v>
      </c>
      <c r="FT72" s="44" t="str">
        <f>CHAR(34)&amp;"myr"&amp;BD72&amp;CHAR(34)&amp;","</f>
        <v>"myrEQ",</v>
      </c>
      <c r="FU72" s="44" t="str">
        <f>IF(AY72="y",CHAR(34)&amp;"island"&amp;CHAR(34)&amp;",","")</f>
        <v/>
      </c>
      <c r="FV72" s="44" t="str">
        <f>IF(BZ72="y",CHAR(34)&amp;"landlo"&amp;CHAR(34)&amp;",","")</f>
        <v/>
      </c>
      <c r="FW72" s="44" t="str">
        <f>IF(CA72="y",CHAR(34)&amp;"eunion"&amp;CHAR(34)&amp;",","")</f>
        <v/>
      </c>
      <c r="FY72" s="44" t="str">
        <f>IFERROR(IF(SEARCH("Arabic",CB72)&gt;0,CHAR(34)&amp;"arabic"&amp;CHAR(34)&amp;",",""),"")</f>
        <v/>
      </c>
      <c r="FZ72" s="44" t="str">
        <f>IFERROR(IF(SEARCH("English",CB72)&gt;0,CHAR(34)&amp;"englis"&amp;CHAR(34)&amp;",",""),"")</f>
        <v/>
      </c>
      <c r="GA72" s="44" t="str">
        <f>IFERROR(IF(SEARCH("French",CB72)&gt;0,CHAR(34)&amp;"french"&amp;CHAR(34)&amp;",",""),"")</f>
        <v/>
      </c>
      <c r="GB72" s="44" t="str">
        <f>IFERROR(IF(SEARCH("Spanish",CB72)&gt;0,CHAR(34)&amp;"spanis"&amp;CHAR(34)&amp;",",""),"")</f>
        <v/>
      </c>
      <c r="GE72" s="44" t="str">
        <f>IFERROR(IF(SEARCH("Dutch",CB72)&gt;0,CHAR(34)&amp;"dutchs"&amp;CHAR(34)&amp;",",""),"")</f>
        <v/>
      </c>
      <c r="GF72" s="44" t="str">
        <f>IFERROR(IF(SEARCH("Historical",AU72)&gt;0,CHAR(34)&amp;"histor"&amp;CHAR(34)&amp;",",""),"")</f>
        <v/>
      </c>
      <c r="GG72" s="44" t="str">
        <f>IF(BU72="y",CHAR(34)&amp;"unjack"&amp;CHAR(34)&amp;",","")</f>
        <v/>
      </c>
      <c r="GH72" s="44" t="str">
        <f>IF(CD72=1,CHAR(34)&amp;"southc"&amp;CHAR(34)&amp;",","")</f>
        <v/>
      </c>
      <c r="GI72" s="44" t="str">
        <f>IF(CE72=1,CHAR(34)&amp;"hasmap"&amp;CHAR(34)&amp;",","")</f>
        <v/>
      </c>
      <c r="GJ72" s="44" t="str">
        <f>IF(CP72="y",CHAR(34)&amp;CP$1&amp;CHAR(34)&amp;",","")</f>
        <v>"NoStar",</v>
      </c>
      <c r="GK72" s="44" t="str">
        <f>IF(GJ72="",CHAR(34)&amp;"HasSta"&amp;CHAR(34)&amp;",","")</f>
        <v/>
      </c>
      <c r="GL72" s="44" t="str">
        <f>IF(CQ72="y",CHAR(34)&amp;CQ$1&amp;CHAR(34)&amp;",","")</f>
        <v/>
      </c>
      <c r="GM72" s="44" t="str">
        <f>IF(CR72="y",CHAR(34)&amp;CR$1&amp;CHAR(34)&amp;",","")</f>
        <v/>
      </c>
      <c r="GN72" s="44" t="str">
        <f>IF(CS72="y",CHAR(34)&amp;CS$1&amp;CHAR(34)&amp;",","")</f>
        <v/>
      </c>
      <c r="GP72" s="44" t="str">
        <f>CHAR(34)&amp;AU72&amp;CHAR(34)</f>
        <v>"Province"</v>
      </c>
      <c r="GS72" s="44" t="str">
        <f>SUBSTITUTE("["&amp;_xlfn.CONCAT(CW72:GN72)&amp;"]",",]","]")</f>
        <v>["3Color","lets05","startC","LUEDEL","year19","allhor","3Bands","Horizo","Unequa","OnlyBa","NO_WHI","NO_GRE","NO_BLA","WHGRNO","BAWHNO","WHRENO","001BLU","002YEL","003RED","myrEQ","NoStar"]</v>
      </c>
      <c r="GT72" s="44" t="str">
        <f>IF(BL72&lt;&gt;"",CHAR(34)&amp;"cl_"&amp;BL72&amp;CHAR(34)&amp;",","")</f>
        <v/>
      </c>
      <c r="GU72" s="44" t="str">
        <f>IF(BM72&lt;&gt;"",CHAR(34)&amp;"cl_"&amp;BM72&amp;CHAR(34)&amp;",","")</f>
        <v>"cl_BLU",</v>
      </c>
      <c r="GV72" s="44" t="str">
        <f>IF(BN72&lt;&gt;"",CHAR(34)&amp;"cl_"&amp;BN72&amp;CHAR(34)&amp;",","")</f>
        <v/>
      </c>
      <c r="GW72" s="44" t="str">
        <f>IF(BO72&lt;&gt;"",CHAR(34)&amp;"cl_"&amp;BO72&amp;CHAR(34)&amp;",","")</f>
        <v>"cl_RED",</v>
      </c>
      <c r="GX72" s="44" t="str">
        <f>IF(BP72&lt;&gt;"",CHAR(34)&amp;"cl_"&amp;BP72&amp;CHAR(34)&amp;",","")</f>
        <v>"cl_YEL",</v>
      </c>
      <c r="GY72" s="44" t="str">
        <f>IF(BQ72&lt;&gt;"",CHAR(34)&amp;"cl_"&amp;BQ72&amp;CHAR(34)&amp;",","")</f>
        <v/>
      </c>
      <c r="GZ72" s="44" t="str">
        <f>IF(BR72&lt;&gt;"",CHAR(34)&amp;"cl_"&amp;BR72&amp;CHAR(34)&amp;",","")</f>
        <v/>
      </c>
      <c r="HA72" s="44" t="str">
        <f>IF(BS72&lt;&gt;"",CHAR(34)&amp;"cl_"&amp;BS72&amp;CHAR(34)&amp;",","")</f>
        <v/>
      </c>
      <c r="HB72" s="44" t="str">
        <f>IF(BT72&lt;&gt;"",CHAR(34)&amp;"cl_"&amp;BT72&amp;CHAR(34)&amp;",","")</f>
        <v/>
      </c>
      <c r="HC72" s="44" t="str">
        <f>SUBSTITUTE("["&amp;_xlfn.CONCAT(GT72:HB72)&amp;"]",",]","]")</f>
        <v>["cl_BLU","cl_RED","cl_YEL"]</v>
      </c>
      <c r="HE72" s="64"/>
      <c r="HF72" s="65" t="str">
        <f>"{couname:"&amp;CT72&amp;(IF(HK72&lt;&gt;"",",subtype:"&amp;CHAR(34)&amp;HK72&amp;CHAR(34),""))&amp;",year:"&amp;HJ72&amp;",region:"&amp;CU72&amp;",Colors:"&amp;HC72&amp;",Items:"&amp;GS72&amp;",Flag:"&amp;CV72&amp;",HDFlag:"&amp;CHAR(34)&amp;E72&amp;CHAR(34)&amp;",type:"&amp;GP72&amp;", describe: "&amp;HH72&amp;", isnew:"&amp;CHAR(34)&amp;F72&amp;CHAR(34)&amp;", links: "&amp;HL72&amp;"},"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links: "https://www.crwflags.com/fotw/flags/ec-f.html"},</v>
      </c>
      <c r="HG72" s="66" t="str">
        <f>"{couname:"&amp;CT72&amp;(IF(HK72&lt;&gt;"",",subtype:"&amp;CHAR(34)&amp;HK72&amp;CHAR(34),""))&amp;",year:"&amp;HJ72&amp;",region:"&amp;CU72&amp;",Colors:"&amp;HC72&amp;",Items:"&amp;GS72&amp;",Flag:"&amp;CV72&amp;",HDFlag:"&amp;CHAR(34)&amp;E72&amp;CHAR(34)&amp;",type:"&amp;GP72&amp;", describe: "&amp;HI72&amp;", links: "&amp;HL72&amp;"},"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links: "https://www.crwflags.com/fotw/flags/ec-f.html"},</v>
      </c>
      <c r="HH72" s="44" t="str">
        <f>IF(P72&lt;&gt;"",CHAR(34)&amp;"\n"&amp;P72&amp;CHAR(34),CHAR(34)&amp;CHAR(34))</f>
        <v>"\nThe flag was adopted in 1954. The blue symbolizes the region's high ideals, the yellow represents the agricultural and mineral resources inside the land, and the red represents the inhabitants' hearts full of enthusiasm and faith in a glorious future."</v>
      </c>
      <c r="HI72" s="44" t="str">
        <f>IF(J72=0,CHAR(34)&amp;CHAR(34),HH72)</f>
        <v>"\nThe flag was adopted in 1954. The blue symbolizes the region's high ideals, the yellow represents the agricultural and mineral resources inside the land, and the red represents the inhabitants' hearts full of enthusiasm and faith in a glorious future."</v>
      </c>
      <c r="HJ72" s="44" t="str">
        <f>CHAR(34)&amp;O72&amp;CHAR(34)</f>
        <v>"1954"</v>
      </c>
      <c r="HL72" s="44" t="str">
        <f>CHAR(34)&amp;I72&amp;CHAR(34)</f>
        <v>"https://www.crwflags.com/fotw/flags/ec-f.html"</v>
      </c>
      <c r="HM72" s="65" t="str">
        <f>"{"&amp;CHAR(34)&amp;"couname"&amp;CHAR(34)&amp;":"&amp;CT72&amp;(IF(H72&lt;&gt;"",","&amp;CHAR(34)&amp;"subtype"&amp;CHAR(34)&amp;":"&amp;CHAR(34)&amp;H72&amp;CHAR(34),""))&amp;","&amp;CHAR(34)&amp;"year"&amp;CHAR(34)&amp;":"&amp;HJ72&amp;","&amp;CHAR(34)&amp;"region"&amp;CHAR(34)&amp;":"&amp;CU72&amp;","&amp;CHAR(34)&amp;"Colors"&amp;CHAR(34)&amp;":"&amp;HC72&amp;","&amp;CHAR(34)&amp;"Items"&amp;CHAR(34)&amp;":"&amp;GS72&amp;","&amp;CHAR(34)&amp;"Flag"&amp;CHAR(34)&amp;":"&amp;CV72&amp;","&amp;CHAR(34)&amp;"HDFlag"&amp;CHAR(34)&amp;":"&amp;CHAR(34)&amp;E72&amp;CHAR(34)&amp;","&amp;CHAR(34)&amp;"type"&amp;CHAR(34)&amp;":"&amp;GP72&amp;", "&amp;CHAR(34)&amp;"describe"&amp;CHAR(34)&amp;": "&amp;HH72&amp;", "&amp;CHAR(34)&amp;"isnew"&amp;CHAR(34)&amp;": "&amp;CHAR(34)&amp;F72&amp;CHAR(34)&amp;", "&amp;CHAR(34)&amp;"links"&amp;CHAR(34)&amp;": "&amp;HL72&amp;"},"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 "links": "https://www.crwflags.com/fotw/flags/ec-f.html"},</v>
      </c>
      <c r="HN72" s="67" t="str">
        <f>"{"&amp;CHAR(34)&amp;"couname"&amp;CHAR(34)&amp;":"&amp;CT72&amp;(IF(H72&lt;&gt;"",","&amp;CHAR(34)&amp;"subtype"&amp;CHAR(34)&amp;":"&amp;CHAR(34)&amp;H72&amp;CHAR(34),""))&amp;","&amp;CHAR(34)&amp;"year"&amp;CHAR(34)&amp;":"&amp;HJ72&amp;","&amp;CHAR(34)&amp;"region"&amp;CHAR(34)&amp;":"&amp;CU72&amp;","&amp;CHAR(34)&amp;"Colors"&amp;CHAR(34)&amp;":"&amp;HC72&amp;","&amp;CHAR(34)&amp;"Items"&amp;CHAR(34)&amp;":"&amp;GS72&amp;","&amp;CHAR(34)&amp;"Flag"&amp;CHAR(34)&amp;":"&amp;CV72&amp;","&amp;CHAR(34)&amp;"HDFlag"&amp;CHAR(34)&amp;":"&amp;CHAR(34)&amp;E72&amp;CHAR(34)&amp;","&amp;CHAR(34)&amp;"type"&amp;CHAR(34)&amp;":"&amp;GP72&amp;", "&amp;CHAR(34)&amp;"describe"&amp;CHAR(34)&amp;": "&amp;HI72&amp;", "&amp;CHAR(34)&amp;"isnew"&amp;CHAR(34)&amp;": "&amp;CHAR(34)&amp;F72&amp;CHAR(34)&amp;", "&amp;CHAR(34)&amp;"links"&amp;CHAR(34)&amp;": "&amp;HL72&amp;"},"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 "links": "https://www.crwflags.com/fotw/flags/ec-f.html"},</v>
      </c>
      <c r="HO72" s="71">
        <v>45644</v>
      </c>
      <c r="HP72" s="44" t="str" cm="1">
        <f t="array" ref="HP72">IF(_xlfn.TEXTJOIN(", ", TRUE, IF(ISNUMBER(SEARCH("BLA", BL72:BT72)), COLUMN(BL72:BT72) - COLUMN(BL72) + 1, ""))&lt;&gt;"","BLA","")</f>
        <v/>
      </c>
      <c r="HQ72" s="44" t="str" cm="1">
        <f t="array" ref="HQ72">IF(_xlfn.TEXTJOIN(", ", TRUE, IF(ISNUMBER(SEARCH("BLU", BL72:BT72)), COLUMN(BL72:BT72) - COLUMN(BL72) + 1, ""))&lt;&gt;"","BLU","")</f>
        <v>BLU</v>
      </c>
      <c r="HR72" s="44" t="str" cm="1">
        <f t="array" ref="HR72">IF(_xlfn.TEXTJOIN(", ", TRUE, IF(ISNUMBER(SEARCH("GRE", BL72:BT72)), COLUMN(BL72:BT72) - COLUMN(BL72) + 1, ""))&lt;&gt;"","GRE","")</f>
        <v/>
      </c>
      <c r="HS72" s="44" t="str" cm="1">
        <f t="array" ref="HS72">IF(_xlfn.TEXTJOIN(", ", TRUE, IF(ISNUMBER(SEARCH("RED", BL72:BT72)), COLUMN(BL72:BT72) - COLUMN(BL72) + 1, ""))&lt;&gt;"","RED","")</f>
        <v>RED</v>
      </c>
      <c r="HT72" s="44" t="str" cm="1">
        <f t="array" ref="HT72">IF(_xlfn.TEXTJOIN(", ", TRUE, IF(ISNUMBER(SEARCH("YEL", BL72:BT72)), COLUMN(BL72:BT72) - COLUMN(BL72) + 1, ""))&lt;&gt;"","YEL","")</f>
        <v>YEL</v>
      </c>
      <c r="HU72" s="44" t="str" cm="1">
        <f t="array" ref="HU72">IF(_xlfn.TEXTJOIN(", ", TRUE, IF(ISNUMBER(SEARCH("ORA", BL72:BT72)), COLUMN(BL72:BT72) - COLUMN(BL72) + 1, ""))&lt;&gt;"","ORA","")</f>
        <v/>
      </c>
      <c r="HV72" s="44" t="str" cm="1">
        <f t="array" ref="HV72">IF(_xlfn.TEXTJOIN(", ", TRUE, IF(ISNUMBER(SEARCH("BRO", BL72:BT72)), COLUMN(BL72:BT72) - COLUMN(BL72) + 1, ""))&lt;&gt;"","BRO","")</f>
        <v/>
      </c>
      <c r="HW72" s="44" t="str" cm="1">
        <f t="array" ref="HW72">IF(_xlfn.TEXTJOIN(", ", TRUE, IF(ISNUMBER(SEARCH("PUR", BL72:BT72)), COLUMN(BL72:BT72) - COLUMN(BL72) + 1, ""))&lt;&gt;"","PUR","")</f>
        <v/>
      </c>
      <c r="HX72" s="44" t="str" cm="1">
        <f t="array" ref="HX72">IF(_xlfn.TEXTJOIN(", ", TRUE, IF(ISNUMBER(SEARCH("WHI", BL72:BT72)), COLUMN(BL72:BT72) - COLUMN(BL72) + 1, ""))&lt;&gt;"","WHI","")</f>
        <v/>
      </c>
      <c r="HY72" s="72"/>
      <c r="HZ72" s="72"/>
      <c r="IA72" s="5"/>
      <c r="IB72" s="5"/>
      <c r="IC72" s="68"/>
      <c r="ID72" s="68"/>
      <c r="IE72" s="68"/>
      <c r="IF72" s="68"/>
      <c r="IG72" s="68"/>
      <c r="IH72" s="68"/>
      <c r="II72" s="68"/>
      <c r="IJ72" s="68"/>
      <c r="IK72" s="68"/>
      <c r="IM72" s="42">
        <f>COUNTIF(IC72:IK72,"&gt;0")-CG72</f>
        <v>-3</v>
      </c>
      <c r="IN72" s="69" t="str">
        <f>"http://mkweb.bcgsc.ca/color-summarizer/?url="&amp;D72&amp;"&amp;precision=low&amp;num_clusters="&amp;CG72&amp;"&amp;text=1"</f>
        <v>http://mkweb.bcgsc.ca/color-summarizer/?url=https://upload.wikimedia.org/wikipedia/commons/thumb/8/85/Bandera_Provincia_Ca%C3%B1ar.svg/320px-Bandera_Provincia_Ca%C3%B1ar.svg.png&amp;precision=low&amp;num_clusters=3&amp;text=1</v>
      </c>
      <c r="IO72" s="44" t="str">
        <f>IF(HP72&lt;&gt;"",CHAR(34)&amp;"black"&amp;CHAR(34),"")</f>
        <v/>
      </c>
      <c r="IP72" s="44" t="str">
        <f>IF(HQ72&lt;&gt;"",CHAR(34)&amp;"blue"&amp;CHAR(34),"")</f>
        <v>"blue"</v>
      </c>
      <c r="IQ72" s="44" t="str">
        <f>IF(HR72&lt;&gt;"",CHAR(34)&amp;"green"&amp;CHAR(34),"")</f>
        <v/>
      </c>
      <c r="IR72" s="44" t="str">
        <f>IF(HS72&lt;&gt;"",CHAR(34)&amp;"red"&amp;CHAR(34),"")</f>
        <v>"red"</v>
      </c>
      <c r="IS72" s="44" t="str">
        <f>IF(HT72&lt;&gt;"",CHAR(34)&amp;"yellow"&amp;CHAR(34),"")</f>
        <v>"yellow"</v>
      </c>
      <c r="IT72" s="44" t="str">
        <f>IF(HU72&lt;&gt;"",CHAR(34)&amp;"orange"&amp;CHAR(34),"")</f>
        <v/>
      </c>
      <c r="IU72" s="44" t="str">
        <f>IF(HV72&lt;&gt;"",CHAR(34)&amp;"brown"&amp;CHAR(34),"")</f>
        <v/>
      </c>
      <c r="IV72" s="44" t="str">
        <f>IF(HW72&lt;&gt;"",CHAR(34)&amp;"purple"&amp;CHAR(34),"")</f>
        <v/>
      </c>
      <c r="IW72" s="44" t="str">
        <f>IF(HX72&lt;&gt;"",CHAR(34)&amp;"white"&amp;CHAR(34),"")</f>
        <v/>
      </c>
      <c r="IX72" s="44" t="str">
        <f>"{"&amp;CHAR(34)&amp;"url"&amp;CHAR(34)&amp;":"&amp;CHAR(34)&amp;IN72&amp;CHAR(34)&amp;","&amp;CHAR(34)&amp;"name"&amp;CHAR(34)&amp;":"&amp;CHAR(34)&amp;A72&amp;CHAR(34)&amp;"},"</f>
        <v>{"url":"http://mkweb.bcgsc.ca/color-summarizer/?url=https://upload.wikimedia.org/wikipedia/commons/thumb/8/85/Bandera_Provincia_Ca%C3%B1ar.svg/320px-Bandera_Provincia_Ca%C3%B1ar.svg.png&amp;precision=low&amp;num_clusters=3&amp;text=1","name":"[ECU] Cañar"},</v>
      </c>
      <c r="IY72" s="44">
        <v>1503</v>
      </c>
    </row>
    <row r="73" spans="1:259" s="44" customFormat="1" ht="38.4" customHeight="1" thickBot="1" x14ac:dyDescent="0.35">
      <c r="A73" s="38" t="s">
        <v>481</v>
      </c>
      <c r="B73" s="83"/>
      <c r="C73" s="39">
        <v>2</v>
      </c>
      <c r="D73" s="70" t="s">
        <v>482</v>
      </c>
      <c r="E73" s="40" t="s">
        <v>483</v>
      </c>
      <c r="F73" s="41" t="s">
        <v>163</v>
      </c>
      <c r="G73" s="42">
        <f>COUNTIF($A$1:$A$8405,A73)</f>
        <v>1</v>
      </c>
      <c r="H73" s="43"/>
      <c r="I73" s="59" t="s">
        <v>484</v>
      </c>
      <c r="J73" s="44" t="str">
        <f>""</f>
        <v/>
      </c>
      <c r="K73" s="45"/>
      <c r="L73" s="46"/>
      <c r="M73" s="46"/>
      <c r="N73" s="47"/>
      <c r="O73" s="74">
        <v>1961</v>
      </c>
      <c r="P73" s="48" t="s">
        <v>485</v>
      </c>
      <c r="Q73" s="73">
        <v>2</v>
      </c>
      <c r="R73" s="49" t="s">
        <v>177</v>
      </c>
      <c r="S73" s="50">
        <v>3</v>
      </c>
      <c r="T73" s="51" t="s">
        <v>164</v>
      </c>
      <c r="U73" s="52" t="s">
        <v>164</v>
      </c>
      <c r="V73" s="52" t="s">
        <v>165</v>
      </c>
      <c r="W73" s="52" t="s">
        <v>164</v>
      </c>
      <c r="X73" s="52" t="s">
        <v>164</v>
      </c>
      <c r="Y73" s="52" t="s">
        <v>164</v>
      </c>
      <c r="Z73" s="52" t="s">
        <v>164</v>
      </c>
      <c r="AA73" s="52" t="s">
        <v>164</v>
      </c>
      <c r="AB73" s="52" t="s">
        <v>164</v>
      </c>
      <c r="AC73" s="52" t="s">
        <v>164</v>
      </c>
      <c r="AD73" s="52" t="s">
        <v>164</v>
      </c>
      <c r="AE73" s="52" t="s">
        <v>164</v>
      </c>
      <c r="AF73" s="53" t="s">
        <v>164</v>
      </c>
      <c r="AG73" s="53" t="s">
        <v>165</v>
      </c>
      <c r="AH73" s="53" t="s">
        <v>164</v>
      </c>
      <c r="AI73" s="53" t="s">
        <v>164</v>
      </c>
      <c r="AJ73" s="53" t="s">
        <v>164</v>
      </c>
      <c r="AK73" s="53" t="s">
        <v>165</v>
      </c>
      <c r="AL73" s="53" t="s">
        <v>164</v>
      </c>
      <c r="AM73" s="53" t="s">
        <v>164</v>
      </c>
      <c r="AN73" s="53" t="s">
        <v>164</v>
      </c>
      <c r="AO73" s="53" t="s">
        <v>164</v>
      </c>
      <c r="AP73" s="53" t="s">
        <v>164</v>
      </c>
      <c r="AQ73" s="53" t="s">
        <v>164</v>
      </c>
      <c r="AR73" s="53" t="s">
        <v>164</v>
      </c>
      <c r="AS73" s="53" t="s">
        <v>164</v>
      </c>
      <c r="AT73" s="54">
        <v>0</v>
      </c>
      <c r="AU73" s="53" t="s">
        <v>284</v>
      </c>
      <c r="AV73" s="53" t="str">
        <f>IF(LEFT(A73,1)="[",LEFT(A73,5)&amp;AU73&amp;A73,"")</f>
        <v>[ECU]Province[ECU] Galapagos Islands</v>
      </c>
      <c r="AW73" s="53" t="str">
        <f>C73&amp;A73</f>
        <v>2[ECU] Galapagos Islands</v>
      </c>
      <c r="AX73" s="55"/>
      <c r="AY73" s="55"/>
      <c r="AZ73" s="56" t="s">
        <v>234</v>
      </c>
      <c r="BA73" s="56"/>
      <c r="BB73" s="56"/>
      <c r="BC73" s="57"/>
      <c r="BD73" s="58" t="s">
        <v>167</v>
      </c>
      <c r="BE73" s="59"/>
      <c r="BF73" s="58" t="s">
        <v>153</v>
      </c>
      <c r="BG73" s="58" t="s">
        <v>159</v>
      </c>
      <c r="BH73" s="58" t="s">
        <v>152</v>
      </c>
      <c r="BI73" s="58"/>
      <c r="BJ73" s="58"/>
      <c r="BK73" s="59"/>
      <c r="BL73" s="58" t="s">
        <v>234</v>
      </c>
      <c r="BM73" s="58" t="s">
        <v>152</v>
      </c>
      <c r="BN73" s="58" t="s">
        <v>153</v>
      </c>
      <c r="BO73" s="58" t="s">
        <v>234</v>
      </c>
      <c r="BP73" s="58" t="s">
        <v>234</v>
      </c>
      <c r="BQ73" s="58" t="s">
        <v>234</v>
      </c>
      <c r="BR73" s="58" t="s">
        <v>234</v>
      </c>
      <c r="BS73" s="58" t="s">
        <v>234</v>
      </c>
      <c r="BT73" s="58" t="s">
        <v>159</v>
      </c>
      <c r="BU73" s="60"/>
      <c r="BV73" s="61"/>
      <c r="BW73" s="61">
        <v>0</v>
      </c>
      <c r="BX73" s="59"/>
      <c r="CB73" s="5"/>
      <c r="CC73" s="5"/>
      <c r="CD73" s="62">
        <v>0</v>
      </c>
      <c r="CE73" s="62">
        <v>0</v>
      </c>
      <c r="CF73" s="62" t="e">
        <f>COUNTIF([1]Sheet7!$B$2:'[1]Sheet7'!$B$100,Main!#REF!)</f>
        <v>#REF!</v>
      </c>
      <c r="CG73" s="75" cm="1">
        <f t="array" ref="CG73">SUMPRODUCT(--(LEN(TRIM(BL73:BT73))&gt;0))</f>
        <v>3</v>
      </c>
      <c r="CH73" s="53" t="str">
        <f>IF(CG73=2,"y","n")</f>
        <v>n</v>
      </c>
      <c r="CI73" s="53" t="str">
        <f>IF(CG73=3,"y","n")</f>
        <v>y</v>
      </c>
      <c r="CJ73" s="53" t="str">
        <f>IF(CG73=4,"y","n")</f>
        <v>n</v>
      </c>
      <c r="CK73" s="53" t="str">
        <f>IF(CG73&gt;4,"y","n")</f>
        <v>n</v>
      </c>
      <c r="CL73" s="53" t="str">
        <f>IF(S73=0,"y","n")</f>
        <v>n</v>
      </c>
      <c r="CM73" s="53" t="str">
        <f>IF(S73=2,"y","n")</f>
        <v>n</v>
      </c>
      <c r="CN73" s="53" t="str">
        <f>IF(S73=3,"y","n")</f>
        <v>y</v>
      </c>
      <c r="CO73" s="53" t="str">
        <f>IF(S73&gt;=4,"y","n")</f>
        <v>n</v>
      </c>
      <c r="CP73" s="53" t="str">
        <f>IF(AT73=0,"y","n")</f>
        <v>y</v>
      </c>
      <c r="CQ73" s="53" t="str">
        <f>IF(AT73=1,"y","n")</f>
        <v>n</v>
      </c>
      <c r="CR73" s="53" t="str">
        <f>IF(AT73=2,"y","n")</f>
        <v>n</v>
      </c>
      <c r="CS73" s="53" t="str">
        <f>IF(AT73&gt;=3,"y","n")</f>
        <v>n</v>
      </c>
      <c r="CT73" s="38" t="str">
        <f>CHAR(34)&amp;A73&amp;CHAR(34)</f>
        <v>"[ECU] Galapagos Islands"</v>
      </c>
      <c r="CU73" s="63" t="str">
        <f>CHAR(34)&amp;"rgn_"&amp;R73&amp;CHAR(34)</f>
        <v>"rgn_South America"</v>
      </c>
      <c r="CV73" s="44" t="str">
        <f>CHAR(34)&amp;D73&amp;CHAR(34)</f>
        <v>"https://upload.wikimedia.org/wikipedia/commons/thumb/0/0f/Flag_of_the_Galapagos_Islands.svg/640px-Flag_of_the_Galapagos_Islands.svg.png"</v>
      </c>
      <c r="CW73" s="44" t="str">
        <f>IF(CH73="y",CHAR(34)&amp;CH$1&amp;CHAR(34)&amp;",","")</f>
        <v/>
      </c>
      <c r="CX73" s="44" t="str">
        <f>IF(CI73="y",CHAR(34)&amp;CI$1&amp;CHAR(34)&amp;",","")</f>
        <v>"3Color",</v>
      </c>
      <c r="CY73" s="44" t="str">
        <f>IF(CJ73="y",CHAR(34)&amp;CJ$1&amp;CHAR(34)&amp;",","")</f>
        <v/>
      </c>
      <c r="CZ73" s="44" t="str">
        <f>IF(CK73="y",CHAR(34)&amp;CK$1&amp;CHAR(34)&amp;",","")</f>
        <v/>
      </c>
      <c r="DA73" s="44" t="str">
        <f>IF(Q73&gt;1,CHAR(34)&amp;"words2"&amp;CHAR(34)&amp;",","")</f>
        <v>"words2",</v>
      </c>
      <c r="DB73" s="44" t="str">
        <f>IF(Q73&gt;2,CHAR(34)&amp;"words3"&amp;CHAR(34)&amp;",","")</f>
        <v/>
      </c>
      <c r="DC73" s="44" t="str">
        <f>IF(Q73=2,CHAR(34)&amp;"exact2"&amp;CHAR(34)&amp;",","")</f>
        <v>"exact2",</v>
      </c>
      <c r="DD73" s="44" t="str">
        <f>IF(LEN(CHAR(34)&amp;"lets"&amp;LEN(SUBSTITUTE(SUBSTITUTE(IFERROR(TRIM(SUBSTITUTE(SUBSTITUTE(SUBSTITUTE(IFERROR(TRIM(SUBSTITUTE(A73,MID(A73,FIND("(",A73),FIND(")",A73)-FIND("(",A73)+1),"")),A73)," ",""),"-",""),MID(SUBSTITUTE(SUBSTITUTE(IFERROR(TRIM(SUBSTITUTE(A73,MID(A73,FIND("(",A73),FIND(")",A73)-FIND("(",A73)+1),"")),A73)," ",""),"-",""),FIND("[",SUBSTITUTE(SUBSTITUTE(IFERROR(TRIM(SUBSTITUTE(A73,MID(A73,FIND("(",A73),FIND(")",A73)-FIND("(",A73)+1),"")),A73)," ",""),"-","")),FIND("]",SUBSTITUTE(SUBSTITUTE(IFERROR(TRIM(SUBSTITUTE(A73,MID(A73,FIND("(",A73),FIND(")",A73)-FIND("(",A73)+1),"")),A73)," ",""),"-",""))-FIND("[",SUBSTITUTE(SUBSTITUTE(IFERROR(TRIM(SUBSTITUTE(A73,MID(A73,FIND("(",A73),FIND(")",A73)-FIND("(",A73)+1),"")),A73)," ",""),"-",""))+1),"")),SUBSTITUTE(SUBSTITUTE(IFERROR(TRIM(SUBSTITUTE(A73,MID(A73,FIND("(",A73),FIND(")",A73)-FIND("(",A73)+1),"")),A73)," ",""),"-",""))," ",""),"-",""))&amp;CHAR(34)&amp;",")=9,CHAR(34)&amp;"lets"&amp;LEN(SUBSTITUTE(SUBSTITUTE(IFERROR(TRIM(SUBSTITUTE(SUBSTITUTE(SUBSTITUTE(IFERROR(TRIM(SUBSTITUTE(A73,MID(A73,FIND("(",A73),FIND(")",A73)-FIND("(",A73)+1),"")),A73)," ",""),"-",""),MID(SUBSTITUTE(SUBSTITUTE(IFERROR(TRIM(SUBSTITUTE(A73,MID(A73,FIND("(",A73),FIND(")",A73)-FIND("(",A73)+1),"")),A73)," ",""),"-",""),FIND("[",SUBSTITUTE(SUBSTITUTE(IFERROR(TRIM(SUBSTITUTE(A73,MID(A73,FIND("(",A73),FIND(")",A73)-FIND("(",A73)+1),"")),A73)," ",""),"-","")),FIND("]",SUBSTITUTE(SUBSTITUTE(IFERROR(TRIM(SUBSTITUTE(A73,MID(A73,FIND("(",A73),FIND(")",A73)-FIND("(",A73)+1),"")),A73)," ",""),"-",""))-FIND("[",SUBSTITUTE(SUBSTITUTE(IFERROR(TRIM(SUBSTITUTE(A73,MID(A73,FIND("(",A73),FIND(")",A73)-FIND("(",A73)+1),"")),A73)," ",""),"-",""))+1),"")),SUBSTITUTE(SUBSTITUTE(IFERROR(TRIM(SUBSTITUTE(A73,MID(A73,FIND("(",A73),FIND(")",A73)-FIND("(",A73)+1),"")),A73)," ",""),"-",""))," ",""),"-",""))&amp;CHAR(34)&amp;",",CHAR(34)&amp;"lets0"&amp;LEN(SUBSTITUTE(SUBSTITUTE(IFERROR(TRIM(SUBSTITUTE(SUBSTITUTE(SUBSTITUTE(IFERROR(TRIM(SUBSTITUTE(A73,MID(A73,FIND("(",A73),FIND(")",A73)-FIND("(",A73)+1),"")),A73)," ",""),"-",""),MID(SUBSTITUTE(SUBSTITUTE(IFERROR(TRIM(SUBSTITUTE(A73,MID(A73,FIND("(",A73),FIND(")",A73)-FIND("(",A73)+1),"")),A73)," ",""),"-",""),FIND("[",SUBSTITUTE(SUBSTITUTE(IFERROR(TRIM(SUBSTITUTE(A73,MID(A73,FIND("(",A73),FIND(")",A73)-FIND("(",A73)+1),"")),A73)," ",""),"-","")),FIND("]",SUBSTITUTE(SUBSTITUTE(IFERROR(TRIM(SUBSTITUTE(A73,MID(A73,FIND("(",A73),FIND(")",A73)-FIND("(",A73)+1),"")),A73)," ",""),"-",""))-FIND("[",SUBSTITUTE(SUBSTITUTE(IFERROR(TRIM(SUBSTITUTE(A73,MID(A73,FIND("(",A73),FIND(")",A73)-FIND("(",A73)+1),"")),A73)," ",""),"-",""))+1),"")),SUBSTITUTE(SUBSTITUTE(IFERROR(TRIM(SUBSTITUTE(A73,MID(A73,FIND("(",A73),FIND(")",A73)-FIND("(",A73)+1),"")),A73)," ",""),"-",""))," ",""),"-",""))&amp;CHAR(34)&amp;",")</f>
        <v>"lets16",</v>
      </c>
      <c r="DE73" s="44" t="str">
        <f>IFERROR(CHAR(34)&amp;"start"&amp;LEFT(TRIM(SUBSTITUTE(SUBSTITUTE(TRIM(SUBSTITUTE(SUBSTITUTE(A73, MID(A73, FIND("[", A73), FIND("]", A73) - FIND("[", A73) + 1), ""), "  ", " ")), MID(TRIM(SUBSTITUTE(SUBSTITUTE(A73, MID(A73, FIND("[", A73), FIND("]", A73) - FIND("[", A73) + 1), ""), "  ", " ")), FIND("[", TRIM(SUBSTITUTE(SUBSTITUTE(A73, MID(A73, FIND("[", A73), FIND("]", A73) - FIND("[", A73) + 1), ""), "  ", " "))), FIND("]", TRIM(SUBSTITUTE(SUBSTITUTE(A73, MID(A73, FIND("[", A73), FIND("]", A73) - FIND("[", A73) + 1), ""), "  ", " "))) - FIND("[", TRIM(SUBSTITUTE(SUBSTITUTE(A73, MID(A73, FIND("[", A73), FIND("]", A73) - FIND("[", A73) + 1), ""), "  ", " "))) + 1), ""), "  ", " ")),1)&amp;CHAR(34)&amp;",",CHAR(34)&amp;"start"&amp;IFERROR(LEFT(SUBSTITUTE(A73,"["&amp;MID(A73,FIND("[",A73)+1,FIND("]",A73)-FIND("[",A73)-1)&amp;"] ",""),1),LEFT(A73,1))&amp;CHAR(34)&amp;",")</f>
        <v>"startG",</v>
      </c>
      <c r="DF73" s="44" t="str">
        <f>IFERROR(IF(SEARCH("tan",A73)&gt;0,CHAR(34)&amp;"withtn"&amp;CHAR(34)&amp;",",""),"")</f>
        <v/>
      </c>
      <c r="DG73" s="44" t="str">
        <f>IFERROR(IF(SEARCH("q",A73)&gt;0,CHAR(34)&amp;"with_q"&amp;CHAR(34)&amp;",",""),"")</f>
        <v/>
      </c>
      <c r="DH73" s="44" t="str">
        <f>IFERROR(IF(SEARCH("v",A73)&gt;0,CHAR(34)&amp;"with_v"&amp;CHAR(34)&amp;",",""),"")</f>
        <v/>
      </c>
      <c r="DI73" s="44" t="str">
        <f>IFERROR(IF(SEARCH("w",A73)&gt;0,CHAR(34)&amp;"with_w"&amp;CHAR(34)&amp;",",""),"")</f>
        <v/>
      </c>
      <c r="DJ73" s="44" t="str">
        <f>IFERROR(IF(SEARCH("y",A73)&gt;0,CHAR(34)&amp;"with_y"&amp;CHAR(34)&amp;",",""),"")</f>
        <v/>
      </c>
      <c r="DK73" s="44" t="str">
        <f>IFERROR(IF(SEARCH("z",A73)&gt;0,CHAR(34)&amp;"with_z"&amp;CHAR(34)&amp;",",""),"")</f>
        <v/>
      </c>
      <c r="DL73" s="44" t="str">
        <f>IF(CG73=2, CHAR(34) &amp; _xlfn.TEXTJOIN("", TRUE, _xlfn._xlws.SORT(HP73:HX73)) &amp; CHAR(34) &amp; ",", "")</f>
        <v/>
      </c>
      <c r="DM73" s="44" t="str" cm="1">
        <f t="array" ref="DM73">IF(CG73=3,CHAR(34) &amp; _xlfn.TEXTJOIN("", TRUE, RIGHT(HP73:HX73, 2)) &amp; CHAR(34) &amp; ",", "")</f>
        <v>"LUREHI",</v>
      </c>
      <c r="DN73" s="44" t="str">
        <f>IF(AND(ISNUMBER(SEARCH("18", O73)), ISERROR(SEARCH("1918", O73)), ISERROR(SEARCH("2018", O73))), CHAR(34) &amp; "year18" &amp; CHAR(34) &amp; ",", "")</f>
        <v/>
      </c>
      <c r="DO73" s="44" t="str">
        <f>IF(AND(ISNUMBER(SEARCH("19", O73)), ISERROR(SEARCH("1819", O73)),  ISERROR(SEARCH("1219", O73)),ISERROR(SEARCH("1119", O73)),ISERROR(SEARCH("1190", O73)),ISERROR(SEARCH("2019", O73))), CHAR(34) &amp; "year19" &amp; CHAR(34) &amp; ",", "")</f>
        <v>"year19",</v>
      </c>
      <c r="DP73" s="5" t="str">
        <f>IF(AND(ISNUMBER(SEARCH("20", O73)), ISERROR(SEARCH("1920", O73))), CHAR(34)&amp;"year00"&amp;CHAR(34)&amp;",", "")</f>
        <v/>
      </c>
      <c r="DQ73" s="5" t="str">
        <f>IF(CC73="y",CHAR(34)&amp;"soviet"&amp;CHAR(34)&amp;",","")</f>
        <v/>
      </c>
      <c r="DR73" s="5" t="str">
        <f>IF(BY73="y",CHAR(34)&amp;"dgband"&amp;CHAR(34)&amp;",","")</f>
        <v/>
      </c>
      <c r="DS73" s="5" t="str">
        <f>IF(W73="y",IF(AND(V73="n",BY73&lt;&gt;"y"),CHAR(34)&amp;"allver"&amp;CHAR(34)&amp;",",""),"")</f>
        <v/>
      </c>
      <c r="DT73" s="5" t="str">
        <f>IF(V73="y",IF(AND(W73="n",BY73&lt;&gt;"y"),CHAR(34)&amp;"allhor"&amp;CHAR(34)&amp;",",""),"")</f>
        <v>"allhor",</v>
      </c>
      <c r="DU73" s="5" t="str">
        <f>IF(BY73="y",IF(AND(W73="n",V73="n"),CHAR(34)&amp;"alldia"&amp;CHAR(34)&amp;",",""),"")</f>
        <v/>
      </c>
      <c r="DV73" s="44" t="str">
        <f>IF(IA73&lt;&gt;"",(IF(IA73="y",CHAR(34)&amp;"largec"&amp;CHAR(34)&amp;",",CHAR(34)&amp;"smallc"&amp;CHAR(34)&amp;",")),"")</f>
        <v/>
      </c>
      <c r="DW73" s="44" t="str">
        <f>IF(CL73="y",CHAR(34)&amp;CL$1&amp;CHAR(34)&amp;",","")</f>
        <v/>
      </c>
      <c r="DX73" s="44" t="str">
        <f>IF(CM73="y",CHAR(34)&amp;CM$1&amp;CHAR(34)&amp;",","")</f>
        <v/>
      </c>
      <c r="DY73" s="44" t="str">
        <f>IF(CN73="y",CHAR(34)&amp;CN$1&amp;CHAR(34)&amp;",","")</f>
        <v>"3Bands",</v>
      </c>
      <c r="DZ73" s="44" t="str">
        <f>IF(CO73="y",CHAR(34)&amp;CO$1&amp;CHAR(34)&amp;",","")</f>
        <v/>
      </c>
      <c r="EA73" s="44" t="str">
        <f>IF(T73="y",CHAR(34)&amp;T$1&amp;CHAR(34)&amp;",","")</f>
        <v/>
      </c>
      <c r="EB73" s="44" t="str">
        <f>IF(U73="y",CHAR(34)&amp;U$1&amp;CHAR(34)&amp;",","")</f>
        <v/>
      </c>
      <c r="EC73" s="44" t="str">
        <f>IF(V73="y",CHAR(34)&amp;V$1&amp;CHAR(34)&amp;",","")</f>
        <v>"Horizo",</v>
      </c>
      <c r="ED73" s="44" t="str">
        <f>IF(W73="y",CHAR(34)&amp;W$1&amp;CHAR(34)&amp;",","")</f>
        <v/>
      </c>
      <c r="EE73" s="44" t="str">
        <f>IF(X73="y",CHAR(34)&amp;X$1&amp;CHAR(34)&amp;",","")</f>
        <v/>
      </c>
      <c r="EF73" s="44" t="str">
        <f>IF(AND(Y73&lt;&gt;"n",Y73&lt;&gt;""),CHAR(34)&amp;Y$1&amp;CHAR(34)&amp;",","")</f>
        <v/>
      </c>
      <c r="EG73" s="44" t="str">
        <f>IF(Z73="y",CHAR(34)&amp;Z$1&amp;CHAR(34)&amp;",","")</f>
        <v/>
      </c>
      <c r="EH73" s="44" t="str">
        <f>IF(AA73="y",CHAR(34)&amp;AA$1&amp;CHAR(34)&amp;",","")</f>
        <v/>
      </c>
      <c r="EI73" s="44" t="str">
        <f>IF(AB73="y",CHAR(34)&amp;AB$1&amp;CHAR(34)&amp;",","")</f>
        <v/>
      </c>
      <c r="EJ73" s="44" t="str">
        <f>IF(AC73="y",CHAR(34)&amp;AC$1&amp;CHAR(34)&amp;",","")</f>
        <v/>
      </c>
      <c r="EK73" s="44" t="str">
        <f>IF(AD73="y",CHAR(34)&amp;AD$1&amp;CHAR(34)&amp;",","")</f>
        <v/>
      </c>
      <c r="EL73" s="44" t="str">
        <f>IF(AE73="y",CHAR(34)&amp;AE$1&amp;CHAR(34)&amp;",","")</f>
        <v/>
      </c>
      <c r="EM73" s="44" t="str">
        <f>IF(AF73="y",CHAR(34)&amp;AF$1&amp;CHAR(34)&amp;",","")</f>
        <v/>
      </c>
      <c r="EN73" s="44" t="str">
        <f>IF(AG73="y",CHAR(34)&amp;AG$1&amp;CHAR(34)&amp;",","")</f>
        <v>"Unequa",</v>
      </c>
      <c r="EO73" s="44" t="str">
        <f>IF(AH73="y",CHAR(34)&amp;AH$1&amp;CHAR(34)&amp;",","")</f>
        <v/>
      </c>
      <c r="EP73" s="44" t="str">
        <f>IF(AI73="y",CHAR(34)&amp;AI$1&amp;CHAR(34)&amp;",","")</f>
        <v/>
      </c>
      <c r="EQ73" s="44" t="str">
        <f>IF(AJ73="y",CHAR(34)&amp;AJ$1&amp;CHAR(34)&amp;",","")</f>
        <v/>
      </c>
      <c r="ER73" s="44" t="str">
        <f>IF(AK73="y",CHAR(34)&amp;AK$1&amp;CHAR(34)&amp;",","")</f>
        <v>"OnlyBa",</v>
      </c>
      <c r="ES73" s="44" t="str">
        <f>IF(AL73="y",CHAR(34)&amp;AL$1&amp;CHAR(34)&amp;",","")</f>
        <v/>
      </c>
      <c r="ET73" s="44" t="str">
        <f>IF(AM73="y",CHAR(34)&amp;AM$1&amp;CHAR(34)&amp;",","")</f>
        <v/>
      </c>
      <c r="EU73" s="44" t="str">
        <f>IF(AN73="y",CHAR(34)&amp;AN$1&amp;CHAR(34)&amp;",","")</f>
        <v/>
      </c>
      <c r="EV73" s="44" t="str">
        <f>IF(AO73="y",CHAR(34)&amp;AO$1&amp;CHAR(34)&amp;",","")</f>
        <v/>
      </c>
      <c r="EW73" s="44" t="str">
        <f>IF(AP73="y",CHAR(34)&amp;AP$1&amp;CHAR(34)&amp;",","")</f>
        <v/>
      </c>
      <c r="EX73" s="44" t="str">
        <f>IF(AQ73="y",CHAR(34)&amp;AQ$1&amp;CHAR(34)&amp;",","")</f>
        <v/>
      </c>
      <c r="EY73" s="44" t="str">
        <f>IF(AR73="y",CHAR(34)&amp;AR$1&amp;CHAR(34)&amp;",","")</f>
        <v/>
      </c>
      <c r="EZ73" s="44" t="str">
        <f>IF(AS73="y",CHAR(34)&amp;AS$1&amp;CHAR(34)&amp;",","")</f>
        <v/>
      </c>
      <c r="FA73" s="44" t="str">
        <f>IF(AT73&gt;0,CHAR(34)&amp;"sta"&amp;AZ73&amp;CHAR(34)&amp;",","")</f>
        <v/>
      </c>
      <c r="FB73" s="44" t="str">
        <f>IF(AND(AT73&gt;0,BA73&lt;&gt;""),CHAR(34)&amp;"sta"&amp;BA73&amp;CHAR(34)&amp;",","")</f>
        <v/>
      </c>
      <c r="FC73" s="44" t="str">
        <f>IF(AND(AT73&gt;0,BB73&lt;&gt;""),CHAR(34)&amp;"sta"&amp;BB73&amp;CHAR(34)&amp;",","")</f>
        <v/>
      </c>
      <c r="FD73" s="44" t="str">
        <f>IF(BV73="n",CHAR(34)&amp;"tcWHYE"&amp;CHAR(34)&amp;",",IF(BV73="y",CHAR(34)&amp;FD$1&amp;CHAR(34)&amp;",",""))</f>
        <v/>
      </c>
      <c r="FE73" s="44" t="str">
        <f>IF(COUNTIF(BL73:BT73,"BLU")=0,CHAR(34)&amp;"NO_BLU"&amp;CHAR(34)&amp;",", "")</f>
        <v/>
      </c>
      <c r="FF73" s="44" t="str">
        <f>IF(COUNTIF(BL73:BT73,"WHI")=0,CHAR(34)&amp;"NO_WHI"&amp;CHAR(34)&amp;",", "")</f>
        <v/>
      </c>
      <c r="FG73" s="44" t="str">
        <f>IF(COUNTIF(BL73:BT73,"RED")=0,CHAR(34)&amp;"NO_RED"&amp;CHAR(34)&amp;",", "")</f>
        <v>"NO_RED",</v>
      </c>
      <c r="FH73" s="44" t="str">
        <f>IF(COUNTIF(BL73:BS73,"GRE")=0,CHAR(34)&amp;"NO_GRE"&amp;CHAR(34)&amp;",", "")</f>
        <v/>
      </c>
      <c r="FI73" s="44" t="str">
        <f>IF(COUNTIF(BL73:BT73,"YEL")=0,CHAR(34)&amp;"NO_YEL"&amp;CHAR(34)&amp;",", "")</f>
        <v>"NO_YEL",</v>
      </c>
      <c r="FJ73" s="44" t="str">
        <f>IF(COUNTIF(BL73:BT73,"BLA")=0,CHAR(34)&amp;"NO_BLA"&amp;CHAR(34)&amp;",", "")</f>
        <v>"NO_BLA",</v>
      </c>
      <c r="FK73" s="44" t="str">
        <f>IF(AND(FH73&lt;&gt;"",FF73&lt;&gt;""),CHAR(34)&amp;"WHGRNO"&amp;CHAR(34)&amp;",","")</f>
        <v/>
      </c>
      <c r="FL73" s="44" t="str">
        <f>IF(AND(FI73&lt;&gt;"",FF73&lt;&gt;""),CHAR(34)&amp;"WHYENO"&amp;CHAR(34)&amp;",","")</f>
        <v/>
      </c>
      <c r="FM73" s="44" t="str">
        <f>IF(AND(FJ73&lt;&gt;"",FF73&lt;&gt;""),CHAR(34)&amp;"BAWHNO"&amp;CHAR(34)&amp;",","")</f>
        <v/>
      </c>
      <c r="FN73" s="44" t="str">
        <f>IF(AND(FE73&lt;&gt;"",FF73&lt;&gt;""),CHAR(34)&amp;"BLWHNO"&amp;CHAR(34)&amp;",","")</f>
        <v/>
      </c>
      <c r="FO73" s="44" t="str">
        <f>IF(AND(FE73&lt;&gt;"",FG73&lt;&gt;""),CHAR(34)&amp;"BLRENO"&amp;CHAR(34)&amp;",","")</f>
        <v/>
      </c>
      <c r="FP73" s="44" t="str">
        <f>IF(AND(FF73&lt;&gt;"",FF73&lt;&gt;""),CHAR(34)&amp;"WHRENO"&amp;CHAR(34)&amp;",","")</f>
        <v/>
      </c>
      <c r="FQ73" s="44" t="str">
        <f>IF(LEN(BF73)=3,CHAR(34)&amp;"001"&amp;BF73&amp;CHAR(34)&amp;",","")</f>
        <v>"001GRE",</v>
      </c>
      <c r="FR73" s="44" t="str">
        <f>IF(LEN(BG73)=3,CHAR(34)&amp;"002"&amp;BG73&amp;CHAR(34)&amp;",","")</f>
        <v>"002WHI",</v>
      </c>
      <c r="FS73" s="44" t="str">
        <f>IF(LEN(BH73)=3,CHAR(34)&amp;"003"&amp;BH73&amp;CHAR(34)&amp;",","")</f>
        <v>"003BLU",</v>
      </c>
      <c r="FT73" s="44" t="str">
        <f>CHAR(34)&amp;"myr"&amp;BD73&amp;CHAR(34)&amp;","</f>
        <v>"myrEQ",</v>
      </c>
      <c r="FU73" s="44" t="str">
        <f>IF(AY73="y",CHAR(34)&amp;"island"&amp;CHAR(34)&amp;",","")</f>
        <v/>
      </c>
      <c r="FV73" s="44" t="str">
        <f>IF(BZ73="y",CHAR(34)&amp;"landlo"&amp;CHAR(34)&amp;",","")</f>
        <v/>
      </c>
      <c r="FW73" s="44" t="str">
        <f>IF(CA73="y",CHAR(34)&amp;"eunion"&amp;CHAR(34)&amp;",","")</f>
        <v/>
      </c>
      <c r="FX73" s="44" t="str">
        <f>SUBSTITUTE(IFERROR(SEARCH("[",A73),IFERROR(IF(AND(CA73&lt;&gt;"y",SEARCH("Europe",R73)&gt;0),CHAR(34)&amp;"noeuni"&amp;CHAR(34)&amp;",",""),"")),"1","")</f>
        <v/>
      </c>
      <c r="FY73" s="44" t="str">
        <f>IFERROR(IF(SEARCH("Arabic",CB73)&gt;0,CHAR(34)&amp;"arabic"&amp;CHAR(34)&amp;",",""),"")</f>
        <v/>
      </c>
      <c r="FZ73" s="44" t="str">
        <f>IFERROR(IF(SEARCH("English",CB73)&gt;0,CHAR(34)&amp;"englis"&amp;CHAR(34)&amp;",",""),"")</f>
        <v/>
      </c>
      <c r="GA73" s="44" t="str">
        <f>IFERROR(IF(SEARCH("French",CB73)&gt;0,CHAR(34)&amp;"french"&amp;CHAR(34)&amp;",",""),"")</f>
        <v/>
      </c>
      <c r="GB73" s="44" t="str">
        <f>IFERROR(IF(SEARCH("Spanish",CB73)&gt;0,CHAR(34)&amp;"spanis"&amp;CHAR(34)&amp;",",""),"")</f>
        <v/>
      </c>
      <c r="GC73" s="44" t="str">
        <f>IFERROR(IF(SEARCH("Portuguese",CB73)&gt;0,CHAR(34)&amp;"portug"&amp;CHAR(34)&amp;",",""),"")</f>
        <v/>
      </c>
      <c r="GD73" s="44" t="str">
        <f>IFERROR(IF(SEARCH("German",CB73)&gt;0,CHAR(34)&amp;"german"&amp;CHAR(34)&amp;",",""),"")</f>
        <v/>
      </c>
      <c r="GE73" s="44" t="str">
        <f>IFERROR(IF(SEARCH("Dutch",CB73)&gt;0,CHAR(34)&amp;"dutchs"&amp;CHAR(34)&amp;",",""),"")</f>
        <v/>
      </c>
      <c r="GF73" s="44" t="str">
        <f>IFERROR(IF(SEARCH("Historical",AU73)&gt;0,CHAR(34)&amp;"histor"&amp;CHAR(34)&amp;",",""),"")</f>
        <v/>
      </c>
      <c r="GG73" s="44" t="str">
        <f>IF(BU73="y",CHAR(34)&amp;"unjack"&amp;CHAR(34)&amp;",","")</f>
        <v/>
      </c>
      <c r="GH73" s="44" t="str">
        <f>IF(CD73=1,CHAR(34)&amp;"southc"&amp;CHAR(34)&amp;",","")</f>
        <v/>
      </c>
      <c r="GI73" s="44" t="str">
        <f>IF(CE73=1,CHAR(34)&amp;"hasmap"&amp;CHAR(34)&amp;",","")</f>
        <v/>
      </c>
      <c r="GJ73" s="44" t="str">
        <f>IF(CP73="y",CHAR(34)&amp;CP$1&amp;CHAR(34)&amp;",","")</f>
        <v>"NoStar",</v>
      </c>
      <c r="GK73" s="44" t="str">
        <f>IF(GJ73="",CHAR(34)&amp;"HasSta"&amp;CHAR(34)&amp;",","")</f>
        <v/>
      </c>
      <c r="GL73" s="44" t="str">
        <f>IF(CQ73="y",CHAR(34)&amp;CQ$1&amp;CHAR(34)&amp;",","")</f>
        <v/>
      </c>
      <c r="GM73" s="44" t="str">
        <f>IF(CR73="y",CHAR(34)&amp;CR$1&amp;CHAR(34)&amp;",","")</f>
        <v/>
      </c>
      <c r="GN73" s="44" t="str">
        <f>IF(CS73="y",CHAR(34)&amp;CS$1&amp;CHAR(34)&amp;",","")</f>
        <v/>
      </c>
      <c r="GP73" s="44" t="str">
        <f>CHAR(34)&amp;AU73&amp;CHAR(34)</f>
        <v>"Province"</v>
      </c>
      <c r="GS73" s="44" t="str">
        <f>SUBSTITUTE("["&amp;_xlfn.CONCAT(CW73:GN73)&amp;"]",",]","]")</f>
        <v>["3Color","words2","exact2","lets16","startG","LUREHI","year19","allhor","3Bands","Horizo","Unequa","OnlyBa","NO_RED","NO_YEL","NO_BLA","001GRE","002WHI","003BLU","myrEQ","NoStar"]</v>
      </c>
      <c r="GT73" s="44" t="str">
        <f>IF(BL73&lt;&gt;"",CHAR(34)&amp;"cl_"&amp;BL73&amp;CHAR(34)&amp;",","")</f>
        <v/>
      </c>
      <c r="GU73" s="44" t="str">
        <f>IF(BM73&lt;&gt;"",CHAR(34)&amp;"cl_"&amp;BM73&amp;CHAR(34)&amp;",","")</f>
        <v>"cl_BLU",</v>
      </c>
      <c r="GV73" s="44" t="str">
        <f>IF(BN73&lt;&gt;"",CHAR(34)&amp;"cl_"&amp;BN73&amp;CHAR(34)&amp;",","")</f>
        <v>"cl_GRE",</v>
      </c>
      <c r="GW73" s="44" t="str">
        <f>IF(BO73&lt;&gt;"",CHAR(34)&amp;"cl_"&amp;BO73&amp;CHAR(34)&amp;",","")</f>
        <v/>
      </c>
      <c r="GX73" s="44" t="str">
        <f>IF(BP73&lt;&gt;"",CHAR(34)&amp;"cl_"&amp;BP73&amp;CHAR(34)&amp;",","")</f>
        <v/>
      </c>
      <c r="GY73" s="44" t="str">
        <f>IF(BQ73&lt;&gt;"",CHAR(34)&amp;"cl_"&amp;BQ73&amp;CHAR(34)&amp;",","")</f>
        <v/>
      </c>
      <c r="GZ73" s="44" t="str">
        <f>IF(BR73&lt;&gt;"",CHAR(34)&amp;"cl_"&amp;BR73&amp;CHAR(34)&amp;",","")</f>
        <v/>
      </c>
      <c r="HA73" s="44" t="str">
        <f>IF(BS73&lt;&gt;"",CHAR(34)&amp;"cl_"&amp;BS73&amp;CHAR(34)&amp;",","")</f>
        <v/>
      </c>
      <c r="HB73" s="44" t="str">
        <f>IF(BT73&lt;&gt;"",CHAR(34)&amp;"cl_"&amp;BT73&amp;CHAR(34)&amp;",","")</f>
        <v>"cl_WHI",</v>
      </c>
      <c r="HC73" s="44" t="str">
        <f>SUBSTITUTE("["&amp;_xlfn.CONCAT(GT73:HB73)&amp;"]",",]","]")</f>
        <v>["cl_BLU","cl_GRE","cl_WHI"]</v>
      </c>
      <c r="HE73" s="64"/>
      <c r="HF73" s="65" t="str">
        <f>"{couname:"&amp;CT73&amp;(IF(HK73&lt;&gt;"",",subtype:"&amp;CHAR(34)&amp;HK73&amp;CHAR(34),""))&amp;",year:"&amp;HJ73&amp;",region:"&amp;CU73&amp;",Colors:"&amp;HC73&amp;",Items:"&amp;GS73&amp;",Flag:"&amp;CV73&amp;",HDFlag:"&amp;CHAR(34)&amp;E73&amp;CHAR(34)&amp;",type:"&amp;GP73&amp;", describe: "&amp;HH73&amp;", isnew:"&amp;CHAR(34)&amp;F73&amp;CHAR(34)&amp;", links: "&amp;HL73&amp;"},"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links: "https://www.crwflags.com/fotw/flags/ec-w.html"},</v>
      </c>
      <c r="HG73" s="66" t="str">
        <f>"{couname:"&amp;CT73&amp;(IF(HK73&lt;&gt;"",",subtype:"&amp;CHAR(34)&amp;HK73&amp;CHAR(34),""))&amp;",year:"&amp;HJ73&amp;",region:"&amp;CU73&amp;",Colors:"&amp;HC73&amp;",Items:"&amp;GS73&amp;",Flag:"&amp;CV73&amp;",HDFlag:"&amp;CHAR(34)&amp;E73&amp;CHAR(34)&amp;",type:"&amp;GP73&amp;", describe: "&amp;HI73&amp;", links: "&amp;HL73&amp;"},"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links: "https://www.crwflags.com/fotw/flags/ec-w.html"},</v>
      </c>
      <c r="HH73" s="44" t="str">
        <f>IF(P73&lt;&gt;"",CHAR(34)&amp;"\n"&amp;P73&amp;CHAR(34),CHAR(34)&amp;CHAR(34))</f>
        <v>"\nThe flag of Galápagos islands is green over white over blue tricolor."</v>
      </c>
      <c r="HI73" s="44" t="str">
        <f>IF(J73=0,CHAR(34)&amp;CHAR(34),HH73)</f>
        <v>"\nThe flag of Galápagos islands is green over white over blue tricolor."</v>
      </c>
      <c r="HJ73" s="44" t="str">
        <f>CHAR(34)&amp;O73&amp;CHAR(34)</f>
        <v>"1961"</v>
      </c>
      <c r="HL73" s="44" t="str">
        <f>CHAR(34)&amp;I73&amp;CHAR(34)</f>
        <v>"https://www.crwflags.com/fotw/flags/ec-w.html"</v>
      </c>
      <c r="HM73" s="65" t="str">
        <f>"{"&amp;CHAR(34)&amp;"couname"&amp;CHAR(34)&amp;":"&amp;CT73&amp;(IF(H73&lt;&gt;"",","&amp;CHAR(34)&amp;"subtype"&amp;CHAR(34)&amp;":"&amp;CHAR(34)&amp;H73&amp;CHAR(34),""))&amp;","&amp;CHAR(34)&amp;"year"&amp;CHAR(34)&amp;":"&amp;HJ73&amp;","&amp;CHAR(34)&amp;"region"&amp;CHAR(34)&amp;":"&amp;CU73&amp;","&amp;CHAR(34)&amp;"Colors"&amp;CHAR(34)&amp;":"&amp;HC73&amp;","&amp;CHAR(34)&amp;"Items"&amp;CHAR(34)&amp;":"&amp;GS73&amp;","&amp;CHAR(34)&amp;"Flag"&amp;CHAR(34)&amp;":"&amp;CV73&amp;","&amp;CHAR(34)&amp;"HDFlag"&amp;CHAR(34)&amp;":"&amp;CHAR(34)&amp;E73&amp;CHAR(34)&amp;","&amp;CHAR(34)&amp;"type"&amp;CHAR(34)&amp;":"&amp;GP73&amp;", "&amp;CHAR(34)&amp;"describe"&amp;CHAR(34)&amp;": "&amp;HH73&amp;", "&amp;CHAR(34)&amp;"isnew"&amp;CHAR(34)&amp;": "&amp;CHAR(34)&amp;F73&amp;CHAR(34)&amp;", "&amp;CHAR(34)&amp;"links"&amp;CHAR(34)&amp;": "&amp;HL73&amp;"},"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 "links": "https://www.crwflags.com/fotw/flags/ec-w.html"},</v>
      </c>
      <c r="HN73" s="67" t="str">
        <f>"{"&amp;CHAR(34)&amp;"couname"&amp;CHAR(34)&amp;":"&amp;CT73&amp;(IF(H73&lt;&gt;"",","&amp;CHAR(34)&amp;"subtype"&amp;CHAR(34)&amp;":"&amp;CHAR(34)&amp;H73&amp;CHAR(34),""))&amp;","&amp;CHAR(34)&amp;"year"&amp;CHAR(34)&amp;":"&amp;HJ73&amp;","&amp;CHAR(34)&amp;"region"&amp;CHAR(34)&amp;":"&amp;CU73&amp;","&amp;CHAR(34)&amp;"Colors"&amp;CHAR(34)&amp;":"&amp;HC73&amp;","&amp;CHAR(34)&amp;"Items"&amp;CHAR(34)&amp;":"&amp;GS73&amp;","&amp;CHAR(34)&amp;"Flag"&amp;CHAR(34)&amp;":"&amp;CV73&amp;","&amp;CHAR(34)&amp;"HDFlag"&amp;CHAR(34)&amp;":"&amp;CHAR(34)&amp;E73&amp;CHAR(34)&amp;","&amp;CHAR(34)&amp;"type"&amp;CHAR(34)&amp;":"&amp;GP73&amp;", "&amp;CHAR(34)&amp;"describe"&amp;CHAR(34)&amp;": "&amp;HI73&amp;", "&amp;CHAR(34)&amp;"isnew"&amp;CHAR(34)&amp;": "&amp;CHAR(34)&amp;F73&amp;CHAR(34)&amp;", "&amp;CHAR(34)&amp;"links"&amp;CHAR(34)&amp;": "&amp;HL73&amp;"},"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 "links": "https://www.crwflags.com/fotw/flags/ec-w.html"},</v>
      </c>
      <c r="HO73" s="71">
        <v>45576</v>
      </c>
      <c r="HP73" s="44" t="str" cm="1">
        <f t="array" ref="HP73">IF(_xlfn.TEXTJOIN(", ", TRUE, IF(ISNUMBER(SEARCH("BLA", BL73:BT73)), COLUMN(BL73:BT73) - COLUMN(BL73) + 1, ""))&lt;&gt;"","BLA","")</f>
        <v/>
      </c>
      <c r="HQ73" s="44" t="str" cm="1">
        <f t="array" ref="HQ73">IF(_xlfn.TEXTJOIN(", ", TRUE, IF(ISNUMBER(SEARCH("BLU", BL73:BT73)), COLUMN(BL73:BT73) - COLUMN(BL73) + 1, ""))&lt;&gt;"","BLU","")</f>
        <v>BLU</v>
      </c>
      <c r="HR73" s="44" t="str" cm="1">
        <f t="array" ref="HR73">IF(_xlfn.TEXTJOIN(", ", TRUE, IF(ISNUMBER(SEARCH("GRE", BL73:BT73)), COLUMN(BL73:BT73) - COLUMN(BL73) + 1, ""))&lt;&gt;"","GRE","")</f>
        <v>GRE</v>
      </c>
      <c r="HS73" s="44" t="str" cm="1">
        <f t="array" ref="HS73">IF(_xlfn.TEXTJOIN(", ", TRUE, IF(ISNUMBER(SEARCH("RED", BL73:BT73)), COLUMN(BL73:BT73) - COLUMN(BL73) + 1, ""))&lt;&gt;"","RED","")</f>
        <v/>
      </c>
      <c r="HT73" s="44" t="str" cm="1">
        <f t="array" ref="HT73">IF(_xlfn.TEXTJOIN(", ", TRUE, IF(ISNUMBER(SEARCH("YEL", BL73:BT73)), COLUMN(BL73:BT73) - COLUMN(BL73) + 1, ""))&lt;&gt;"","YEL","")</f>
        <v/>
      </c>
      <c r="HU73" s="44" t="str" cm="1">
        <f t="array" ref="HU73">IF(_xlfn.TEXTJOIN(", ", TRUE, IF(ISNUMBER(SEARCH("ORA", BL73:BT73)), COLUMN(BL73:BT73) - COLUMN(BL73) + 1, ""))&lt;&gt;"","ORA","")</f>
        <v/>
      </c>
      <c r="HV73" s="44" t="str" cm="1">
        <f t="array" ref="HV73">IF(_xlfn.TEXTJOIN(", ", TRUE, IF(ISNUMBER(SEARCH("BRO", BL73:BT73)), COLUMN(BL73:BT73) - COLUMN(BL73) + 1, ""))&lt;&gt;"","BRO","")</f>
        <v/>
      </c>
      <c r="HW73" s="44" t="str" cm="1">
        <f t="array" ref="HW73">IF(_xlfn.TEXTJOIN(", ", TRUE, IF(ISNUMBER(SEARCH("PUR", BL73:BT73)), COLUMN(BL73:BT73) - COLUMN(BL73) + 1, ""))&lt;&gt;"","PUR","")</f>
        <v/>
      </c>
      <c r="HX73" s="44" t="str" cm="1">
        <f t="array" ref="HX73">IF(_xlfn.TEXTJOIN(", ", TRUE, IF(ISNUMBER(SEARCH("WHI", BL73:BT73)), COLUMN(BL73:BT73) - COLUMN(BL73) + 1, ""))&lt;&gt;"","WHI","")</f>
        <v>WHI</v>
      </c>
      <c r="HY73" s="72"/>
      <c r="HZ73" s="72"/>
      <c r="IA73" s="5"/>
      <c r="IB73" s="5"/>
      <c r="IC73" s="68"/>
      <c r="ID73" s="68"/>
      <c r="IE73" s="68"/>
      <c r="IF73" s="68"/>
      <c r="IG73" s="68"/>
      <c r="IH73" s="68"/>
      <c r="II73" s="68"/>
      <c r="IJ73" s="68"/>
      <c r="IK73" s="68"/>
      <c r="IL73" s="44">
        <f>SUM(IC73:IK73)</f>
        <v>0</v>
      </c>
      <c r="IM73" s="42">
        <f>COUNTIF(IC73:IK73,"&gt;0")-CG73</f>
        <v>-3</v>
      </c>
      <c r="IN73" s="69" t="str">
        <f>"http://mkweb.bcgsc.ca/color-summarizer/?url="&amp;D73&amp;"&amp;precision=low&amp;num_clusters="&amp;CG73&amp;"&amp;text=1"</f>
        <v>http://mkweb.bcgsc.ca/color-summarizer/?url=https://upload.wikimedia.org/wikipedia/commons/thumb/0/0f/Flag_of_the_Galapagos_Islands.svg/640px-Flag_of_the_Galapagos_Islands.svg.png&amp;precision=low&amp;num_clusters=3&amp;text=1</v>
      </c>
      <c r="IO73" s="44" t="str">
        <f>IF(HP73&lt;&gt;"",CHAR(34)&amp;"black"&amp;CHAR(34),"")</f>
        <v/>
      </c>
      <c r="IP73" s="44" t="str">
        <f>IF(HQ73&lt;&gt;"",CHAR(34)&amp;"blue"&amp;CHAR(34),"")</f>
        <v>"blue"</v>
      </c>
      <c r="IQ73" s="44" t="str">
        <f>IF(HR73&lt;&gt;"",CHAR(34)&amp;"green"&amp;CHAR(34),"")</f>
        <v>"green"</v>
      </c>
      <c r="IR73" s="44" t="str">
        <f>IF(HS73&lt;&gt;"",CHAR(34)&amp;"red"&amp;CHAR(34),"")</f>
        <v/>
      </c>
      <c r="IS73" s="44" t="str">
        <f>IF(HT73&lt;&gt;"",CHAR(34)&amp;"yellow"&amp;CHAR(34),"")</f>
        <v/>
      </c>
      <c r="IT73" s="44" t="str">
        <f>IF(HU73&lt;&gt;"",CHAR(34)&amp;"orange"&amp;CHAR(34),"")</f>
        <v/>
      </c>
      <c r="IU73" s="44" t="str">
        <f>IF(HV73&lt;&gt;"",CHAR(34)&amp;"brown"&amp;CHAR(34),"")</f>
        <v/>
      </c>
      <c r="IV73" s="44" t="str">
        <f>IF(HW73&lt;&gt;"",CHAR(34)&amp;"purple"&amp;CHAR(34),"")</f>
        <v/>
      </c>
      <c r="IW73" s="44" t="str">
        <f>IF(HX73&lt;&gt;"",CHAR(34)&amp;"white"&amp;CHAR(34),"")</f>
        <v>"white"</v>
      </c>
      <c r="IX73" s="44" t="str">
        <f>"{"&amp;CHAR(34)&amp;"url"&amp;CHAR(34)&amp;":"&amp;CHAR(34)&amp;IN73&amp;CHAR(34)&amp;","&amp;CHAR(34)&amp;"name"&amp;CHAR(34)&amp;":"&amp;CHAR(34)&amp;A73&amp;CHAR(34)&amp;"},"</f>
        <v>{"url":"http://mkweb.bcgsc.ca/color-summarizer/?url=https://upload.wikimedia.org/wikipedia/commons/thumb/0/0f/Flag_of_the_Galapagos_Islands.svg/640px-Flag_of_the_Galapagos_Islands.svg.png&amp;precision=low&amp;num_clusters=3&amp;text=1","name":"[ECU] Galapagos Islands"},</v>
      </c>
      <c r="IY73" s="44">
        <v>392</v>
      </c>
    </row>
    <row r="74" spans="1:259" s="44" customFormat="1" ht="38.4" customHeight="1" thickBot="1" x14ac:dyDescent="0.35">
      <c r="A74" s="38" t="s">
        <v>704</v>
      </c>
      <c r="B74" s="83"/>
      <c r="C74" s="39"/>
      <c r="D74" s="70" t="s">
        <v>705</v>
      </c>
      <c r="E74" s="40" t="s">
        <v>705</v>
      </c>
      <c r="F74" s="41" t="s">
        <v>163</v>
      </c>
      <c r="G74" s="42">
        <f>COUNTIF($A$1:$A$8405,A74)</f>
        <v>1</v>
      </c>
      <c r="H74" s="43"/>
      <c r="I74" s="59" t="s">
        <v>706</v>
      </c>
      <c r="J74" s="44" t="str">
        <f>""</f>
        <v/>
      </c>
      <c r="K74" s="45"/>
      <c r="L74" s="46"/>
      <c r="M74" s="46"/>
      <c r="N74" s="47"/>
      <c r="O74" s="74" t="s">
        <v>233</v>
      </c>
      <c r="P74" s="48" t="s">
        <v>707</v>
      </c>
      <c r="Q74" s="73">
        <v>3</v>
      </c>
      <c r="R74" s="49" t="s">
        <v>177</v>
      </c>
      <c r="S74" s="50">
        <v>3</v>
      </c>
      <c r="T74" s="51" t="s">
        <v>164</v>
      </c>
      <c r="U74" s="52" t="s">
        <v>164</v>
      </c>
      <c r="V74" s="52" t="s">
        <v>165</v>
      </c>
      <c r="W74" s="52" t="s">
        <v>164</v>
      </c>
      <c r="X74" s="52" t="s">
        <v>164</v>
      </c>
      <c r="Y74" s="52" t="s">
        <v>164</v>
      </c>
      <c r="Z74" s="52" t="s">
        <v>164</v>
      </c>
      <c r="AA74" s="52" t="s">
        <v>164</v>
      </c>
      <c r="AB74" s="52" t="s">
        <v>164</v>
      </c>
      <c r="AC74" s="52" t="s">
        <v>164</v>
      </c>
      <c r="AD74" s="52" t="s">
        <v>164</v>
      </c>
      <c r="AE74" s="52" t="s">
        <v>164</v>
      </c>
      <c r="AF74" s="53" t="s">
        <v>164</v>
      </c>
      <c r="AG74" s="53" t="s">
        <v>164</v>
      </c>
      <c r="AH74" s="53" t="s">
        <v>165</v>
      </c>
      <c r="AI74" s="53" t="s">
        <v>164</v>
      </c>
      <c r="AJ74" s="53" t="s">
        <v>164</v>
      </c>
      <c r="AK74" s="53" t="s">
        <v>164</v>
      </c>
      <c r="AL74" s="53" t="s">
        <v>164</v>
      </c>
      <c r="AM74" s="53" t="s">
        <v>165</v>
      </c>
      <c r="AN74" s="53" t="s">
        <v>164</v>
      </c>
      <c r="AO74" s="53" t="s">
        <v>164</v>
      </c>
      <c r="AP74" s="53" t="s">
        <v>164</v>
      </c>
      <c r="AQ74" s="53" t="s">
        <v>164</v>
      </c>
      <c r="AR74" s="53" t="s">
        <v>164</v>
      </c>
      <c r="AS74" s="53" t="s">
        <v>164</v>
      </c>
      <c r="AT74" s="54">
        <v>0</v>
      </c>
      <c r="AU74" s="53" t="s">
        <v>708</v>
      </c>
      <c r="AV74" s="53" t="str">
        <f>IF(LEFT(A74,1)="[",LEFT(A74,5)&amp;AU74&amp;A74,"")</f>
        <v>[FLK]Army[FLK] British Forces South Atlantic Islands</v>
      </c>
      <c r="AW74" s="53" t="str">
        <f>C74&amp;A74</f>
        <v>[FLK] British Forces South Atlantic Islands</v>
      </c>
      <c r="AX74" s="55"/>
      <c r="AY74" s="55"/>
      <c r="AZ74" s="56"/>
      <c r="BA74" s="56"/>
      <c r="BB74" s="56"/>
      <c r="BC74" s="57"/>
      <c r="BD74" s="58" t="s">
        <v>167</v>
      </c>
      <c r="BE74" s="59"/>
      <c r="BF74" s="58" t="s">
        <v>152</v>
      </c>
      <c r="BG74" s="58" t="s">
        <v>154</v>
      </c>
      <c r="BH74" s="58" t="s">
        <v>152</v>
      </c>
      <c r="BI74" s="58"/>
      <c r="BJ74" s="58"/>
      <c r="BK74" s="59"/>
      <c r="BL74" s="58" t="s">
        <v>152</v>
      </c>
      <c r="BM74" s="58" t="s">
        <v>154</v>
      </c>
      <c r="BN74" s="58" t="s">
        <v>152</v>
      </c>
      <c r="BO74" s="58" t="s">
        <v>155</v>
      </c>
      <c r="BP74" s="58"/>
      <c r="BQ74" s="58"/>
      <c r="BR74" s="58"/>
      <c r="BS74" s="58"/>
      <c r="BT74" s="58"/>
      <c r="BU74" s="60"/>
      <c r="BV74" s="61"/>
      <c r="BW74" s="61">
        <v>0</v>
      </c>
      <c r="BX74" s="59"/>
      <c r="CB74" s="5"/>
      <c r="CC74" s="5"/>
      <c r="CD74" s="62">
        <v>0</v>
      </c>
      <c r="CE74" s="62">
        <v>1</v>
      </c>
      <c r="CF74" s="62" t="e">
        <f>COUNTIF([1]Sheet7!$B$2:'[1]Sheet7'!$B$100,Main!#REF!)</f>
        <v>#REF!</v>
      </c>
      <c r="CG74" s="75" cm="1">
        <f t="array" ref="CG74">SUMPRODUCT(--(LEN(TRIM(BL74:BT74))&gt;0))</f>
        <v>4</v>
      </c>
      <c r="CH74" s="53" t="str">
        <f>IF(CG74=2,"y","n")</f>
        <v>n</v>
      </c>
      <c r="CI74" s="53" t="str">
        <f>IF(CG74=3,"y","n")</f>
        <v>n</v>
      </c>
      <c r="CJ74" s="53" t="str">
        <f>IF(CG74=4,"y","n")</f>
        <v>y</v>
      </c>
      <c r="CK74" s="53" t="str">
        <f>IF(CG74&gt;4,"y","n")</f>
        <v>n</v>
      </c>
      <c r="CL74" s="53" t="str">
        <f>IF(S74=0,"y","n")</f>
        <v>n</v>
      </c>
      <c r="CM74" s="53" t="str">
        <f>IF(S74=2,"y","n")</f>
        <v>n</v>
      </c>
      <c r="CN74" s="53" t="str">
        <f>IF(S74=3,"y","n")</f>
        <v>y</v>
      </c>
      <c r="CO74" s="53" t="str">
        <f>IF(S74&gt;=4,"y","n")</f>
        <v>n</v>
      </c>
      <c r="CP74" s="53" t="str">
        <f>IF(AT74=0,"y","n")</f>
        <v>y</v>
      </c>
      <c r="CQ74" s="53" t="str">
        <f>IF(AT74=1,"y","n")</f>
        <v>n</v>
      </c>
      <c r="CR74" s="53" t="str">
        <f>IF(AT74=2,"y","n")</f>
        <v>n</v>
      </c>
      <c r="CS74" s="53" t="str">
        <f>IF(AT74&gt;=3,"y","n")</f>
        <v>n</v>
      </c>
      <c r="CT74" s="38" t="str">
        <f>CHAR(34)&amp;A74&amp;CHAR(34)</f>
        <v>"[FLK] British Forces South Atlantic Islands"</v>
      </c>
      <c r="CU74" s="63" t="str">
        <f>CHAR(34)&amp;"rgn_"&amp;R74&amp;CHAR(34)</f>
        <v>"rgn_South America"</v>
      </c>
      <c r="CV74" s="44" t="str">
        <f>CHAR(34)&amp;D74&amp;CHAR(34)</f>
        <v>"https://www.fotw.info/images/g/gb%5Ejs-fk.gif"</v>
      </c>
      <c r="CW74" s="44" t="str">
        <f>IF(CH74="y",CHAR(34)&amp;CH$1&amp;CHAR(34)&amp;",","")</f>
        <v/>
      </c>
      <c r="CX74" s="44" t="str">
        <f>IF(CI74="y",CHAR(34)&amp;CI$1&amp;CHAR(34)&amp;",","")</f>
        <v/>
      </c>
      <c r="CY74" s="44" t="str">
        <f>IF(CJ74="y",CHAR(34)&amp;CJ$1&amp;CHAR(34)&amp;",","")</f>
        <v>"4Color",</v>
      </c>
      <c r="CZ74" s="44" t="str">
        <f>IF(CK74="y",CHAR(34)&amp;CK$1&amp;CHAR(34)&amp;",","")</f>
        <v/>
      </c>
      <c r="DA74" s="44" t="str">
        <f>IF(Q74&gt;1,CHAR(34)&amp;"words2"&amp;CHAR(34)&amp;",","")</f>
        <v>"words2",</v>
      </c>
      <c r="DB74" s="44" t="str">
        <f>IF(Q74&gt;2,CHAR(34)&amp;"words3"&amp;CHAR(34)&amp;",","")</f>
        <v>"words3",</v>
      </c>
      <c r="DD74" s="44" t="str">
        <f>IF(LEN(CHAR(34)&amp;"lets"&amp;LEN(SUBSTITUTE(SUBSTITUTE(IFERROR(TRIM(SUBSTITUTE(A74,MID(A74,FIND("[",A74),FIND("]",A74)-FIND("[",A74)+1),"")),A74)," ",""),"-",""))&amp;CHAR(34)&amp;",")=9,CHAR(34)&amp;"lets"&amp;LEN(SUBSTITUTE(SUBSTITUTE(IFERROR(TRIM(SUBSTITUTE(A74,MID(A74,FIND("[",A74),FIND("]",A74)-FIND("[",A74)+1),"")),A74)," ",""),"-",""))&amp;CHAR(34)&amp;",",CHAR(34)&amp;"lets0"&amp;LEN(SUBSTITUTE(SUBSTITUTE(IFERROR(TRIM(SUBSTITUTE(A74,MID(A74,FIND("[",A74),FIND("]",A74)-FIND("[",A74)+1),"")),A74)," ",""),"-",""))&amp;CHAR(34)&amp;",")</f>
        <v>"lets33",</v>
      </c>
      <c r="DE74" s="44" t="str">
        <f>CHAR(34)&amp;"start"&amp;IFERROR(LEFT(SUBSTITUTE(A74,"["&amp;MID(A74,FIND("[",A74)+1,FIND("]",A74)-FIND("[",A74)-1)&amp;"] ",""),1),LEFT(A74,1))&amp;CHAR(34)&amp;","</f>
        <v>"startB",</v>
      </c>
      <c r="DF74" s="44" t="str">
        <f>IFERROR(IF(SEARCH("tan",A74)&gt;0,CHAR(34)&amp;"withtn"&amp;CHAR(34)&amp;",",""),"")</f>
        <v/>
      </c>
      <c r="DG74" s="44" t="str">
        <f>IFERROR(IF(SEARCH("q",A74)&gt;0,CHAR(34)&amp;"with_q"&amp;CHAR(34)&amp;",",""),"")</f>
        <v/>
      </c>
      <c r="DH74" s="44" t="str">
        <f>IFERROR(IF(SEARCH("v",A74)&gt;0,CHAR(34)&amp;"with_v"&amp;CHAR(34)&amp;",",""),"")</f>
        <v/>
      </c>
      <c r="DI74" s="44" t="str">
        <f>IFERROR(IF(SEARCH("w",A74)&gt;0,CHAR(34)&amp;"with_w"&amp;CHAR(34)&amp;",",""),"")</f>
        <v/>
      </c>
      <c r="DJ74" s="44" t="str">
        <f>IFERROR(IF(SEARCH("y",A74)&gt;0,CHAR(34)&amp;"with_y"&amp;CHAR(34)&amp;",",""),"")</f>
        <v/>
      </c>
      <c r="DK74" s="44" t="str">
        <f>IFERROR(IF(SEARCH("z",A74)&gt;0,CHAR(34)&amp;"with_z"&amp;CHAR(34)&amp;",",""),"")</f>
        <v/>
      </c>
      <c r="DL74" s="44" t="str">
        <f>IF(CG74=2, CHAR(34) &amp; _xlfn.TEXTJOIN("", TRUE, _xlfn._xlws.SORT(HP74:HX74)) &amp; CHAR(34) &amp; ",", "")</f>
        <v/>
      </c>
      <c r="DM74" s="44" t="str" cm="1">
        <f t="array" ref="DM74">IF(CG74=3,CHAR(34) &amp; _xlfn.TEXTJOIN("", TRUE, RIGHT(HP74:HX74, 2)) &amp; CHAR(34) &amp; ",", "")</f>
        <v/>
      </c>
      <c r="DN74" s="44" t="str">
        <f>IF(AND(ISNUMBER(SEARCH("18", O74)), ISERROR(SEARCH("1918", O74)), ISERROR(SEARCH("2018", O74))), CHAR(34) &amp; "year18" &amp; CHAR(34) &amp; ",", "")</f>
        <v/>
      </c>
      <c r="DO74" s="44" t="str">
        <f>IF(AND(ISNUMBER(SEARCH("19", O74)), ISERROR(SEARCH("1819", O74)),  ISERROR(SEARCH("1219", O74)),ISERROR(SEARCH("1119", O74)),ISERROR(SEARCH("1190", O74)),ISERROR(SEARCH("2019", O74))), CHAR(34) &amp; "year19" &amp; CHAR(34) &amp; ",", "")</f>
        <v/>
      </c>
      <c r="DP74" s="5" t="str">
        <f>IF(AND(ISNUMBER(SEARCH("20", O74)), ISERROR(SEARCH("1920", O74))), CHAR(34)&amp;"year00"&amp;CHAR(34)&amp;",", "")</f>
        <v/>
      </c>
      <c r="DQ74" s="5" t="str">
        <f>IF(CC74="y",CHAR(34)&amp;"soviet"&amp;CHAR(34)&amp;",","")</f>
        <v/>
      </c>
      <c r="DR74" s="5" t="str">
        <f>IF(BY74="y",CHAR(34)&amp;"dgband"&amp;CHAR(34)&amp;",","")</f>
        <v/>
      </c>
      <c r="DS74" s="5" t="str">
        <f>IF(W74="y",IF(AND(V74="n",BY74&lt;&gt;"y"),CHAR(34)&amp;"allver"&amp;CHAR(34)&amp;",",""),"")</f>
        <v/>
      </c>
      <c r="DT74" s="5" t="str">
        <f>IF(V74="y",IF(AND(W74="n",BY74&lt;&gt;"y"),CHAR(34)&amp;"allhor"&amp;CHAR(34)&amp;",",""),"")</f>
        <v>"allhor",</v>
      </c>
      <c r="DU74" s="5" t="str">
        <f>IF(BY74="y",IF(AND(W74="n",V74="n"),CHAR(34)&amp;"alldia"&amp;CHAR(34)&amp;",",""),"")</f>
        <v/>
      </c>
      <c r="DW74" s="44" t="str">
        <f>IF(CL74="y",CHAR(34)&amp;CL$1&amp;CHAR(34)&amp;",","")</f>
        <v/>
      </c>
      <c r="DX74" s="44" t="str">
        <f>IF(CM74="y",CHAR(34)&amp;CM$1&amp;CHAR(34)&amp;",","")</f>
        <v/>
      </c>
      <c r="DY74" s="44" t="str">
        <f>IF(CN74="y",CHAR(34)&amp;CN$1&amp;CHAR(34)&amp;",","")</f>
        <v>"3Bands",</v>
      </c>
      <c r="DZ74" s="44" t="str">
        <f>IF(CO74="y",CHAR(34)&amp;CO$1&amp;CHAR(34)&amp;",","")</f>
        <v/>
      </c>
      <c r="EA74" s="44" t="str">
        <f>IF(T74="y",CHAR(34)&amp;T$1&amp;CHAR(34)&amp;",","")</f>
        <v/>
      </c>
      <c r="EB74" s="44" t="str">
        <f>IF(U74="y",CHAR(34)&amp;U$1&amp;CHAR(34)&amp;",","")</f>
        <v/>
      </c>
      <c r="EC74" s="44" t="str">
        <f>IF(V74="y",CHAR(34)&amp;V$1&amp;CHAR(34)&amp;",","")</f>
        <v>"Horizo",</v>
      </c>
      <c r="ED74" s="44" t="str">
        <f>IF(W74="y",CHAR(34)&amp;W$1&amp;CHAR(34)&amp;",","")</f>
        <v/>
      </c>
      <c r="EE74" s="44" t="str">
        <f>IF(X74="y",CHAR(34)&amp;X$1&amp;CHAR(34)&amp;",","")</f>
        <v/>
      </c>
      <c r="EF74" s="44" t="str">
        <f>IF(AND(Y74&lt;&gt;"n",Y74&lt;&gt;""),CHAR(34)&amp;Y$1&amp;CHAR(34)&amp;",","")</f>
        <v/>
      </c>
      <c r="EG74" s="44" t="str">
        <f>IF(Z74="y",CHAR(34)&amp;Z$1&amp;CHAR(34)&amp;",","")</f>
        <v/>
      </c>
      <c r="EH74" s="44" t="str">
        <f>IF(AA74="y",CHAR(34)&amp;AA$1&amp;CHAR(34)&amp;",","")</f>
        <v/>
      </c>
      <c r="EI74" s="44" t="str">
        <f>IF(AB74="y",CHAR(34)&amp;AB$1&amp;CHAR(34)&amp;",","")</f>
        <v/>
      </c>
      <c r="EJ74" s="44" t="str">
        <f>IF(AC74="y",CHAR(34)&amp;AC$1&amp;CHAR(34)&amp;",","")</f>
        <v/>
      </c>
      <c r="EK74" s="44" t="str">
        <f>IF(AD74="y",CHAR(34)&amp;AD$1&amp;CHAR(34)&amp;",","")</f>
        <v/>
      </c>
      <c r="EL74" s="44" t="str">
        <f>IF(AE74="y",CHAR(34)&amp;AE$1&amp;CHAR(34)&amp;",","")</f>
        <v/>
      </c>
      <c r="EM74" s="44" t="str">
        <f>IF(AF74="y",CHAR(34)&amp;AF$1&amp;CHAR(34)&amp;",","")</f>
        <v/>
      </c>
      <c r="EN74" s="44" t="str">
        <f>IF(AG74="y",CHAR(34)&amp;AG$1&amp;CHAR(34)&amp;",","")</f>
        <v/>
      </c>
      <c r="EO74" s="44" t="str">
        <f>IF(AH74="y",CHAR(34)&amp;AH$1&amp;CHAR(34)&amp;",","")</f>
        <v>"Center",</v>
      </c>
      <c r="EP74" s="44" t="str">
        <f>IF(AI74="y",CHAR(34)&amp;AI$1&amp;CHAR(34)&amp;",","")</f>
        <v/>
      </c>
      <c r="EQ74" s="44" t="str">
        <f>IF(AJ74="y",CHAR(34)&amp;AJ$1&amp;CHAR(34)&amp;",","")</f>
        <v/>
      </c>
      <c r="ER74" s="44" t="str">
        <f>IF(AK74="y",CHAR(34)&amp;AK$1&amp;CHAR(34)&amp;",","")</f>
        <v/>
      </c>
      <c r="ES74" s="44" t="str">
        <f>IF(AL74="y",CHAR(34)&amp;AL$1&amp;CHAR(34)&amp;",","")</f>
        <v/>
      </c>
      <c r="ET74" s="44" t="str">
        <f>IF(AM74="y",CHAR(34)&amp;AM$1&amp;CHAR(34)&amp;",","")</f>
        <v>"Geogrh",</v>
      </c>
      <c r="EU74" s="44" t="str">
        <f>IF(AN74="y",CHAR(34)&amp;AN$1&amp;CHAR(34)&amp;",","")</f>
        <v/>
      </c>
      <c r="EV74" s="44" t="str">
        <f>IF(AO74="y",CHAR(34)&amp;AO$1&amp;CHAR(34)&amp;",","")</f>
        <v/>
      </c>
      <c r="EW74" s="44" t="str">
        <f>IF(AP74="y",CHAR(34)&amp;AP$1&amp;CHAR(34)&amp;",","")</f>
        <v/>
      </c>
      <c r="EX74" s="44" t="str">
        <f>IF(AQ74="y",CHAR(34)&amp;AQ$1&amp;CHAR(34)&amp;",","")</f>
        <v/>
      </c>
      <c r="EY74" s="44" t="str">
        <f>IF(AR74="y",CHAR(34)&amp;AR$1&amp;CHAR(34)&amp;",","")</f>
        <v/>
      </c>
      <c r="EZ74" s="44" t="str">
        <f>IF(AS74="y",CHAR(34)&amp;AS$1&amp;CHAR(34)&amp;",","")</f>
        <v/>
      </c>
      <c r="FA74" s="44" t="str">
        <f>IF(AT74&gt;0,CHAR(34)&amp;"sta"&amp;AZ74&amp;CHAR(34)&amp;",","")</f>
        <v/>
      </c>
      <c r="FB74" s="44" t="str">
        <f>IF(AND(AT74&gt;0,BA74&lt;&gt;""),CHAR(34)&amp;"sta"&amp;BA74&amp;CHAR(34)&amp;",","")</f>
        <v/>
      </c>
      <c r="FD74" s="44" t="str">
        <f>IF(BV74="n",CHAR(34)&amp;"tcWHYE"&amp;CHAR(34)&amp;",",IF(BV74="y",CHAR(34)&amp;FD$1&amp;CHAR(34)&amp;",",""))</f>
        <v/>
      </c>
      <c r="FE74" s="44" t="str">
        <f>IF(COUNTIF(BL74:BT74,"BLU")=0,CHAR(34)&amp;"NO_BLU"&amp;CHAR(34)&amp;",", "")</f>
        <v/>
      </c>
      <c r="FF74" s="44" t="str">
        <f>IF(COUNTIF(BL74:BT74,"WHI")=0,CHAR(34)&amp;"NO_WHI"&amp;CHAR(34)&amp;",", "")</f>
        <v>"NO_WHI",</v>
      </c>
      <c r="FG74" s="44" t="str">
        <f>IF(COUNTIF(BL74:BT74,"RED")=0,CHAR(34)&amp;"NO_RED"&amp;CHAR(34)&amp;",", "")</f>
        <v/>
      </c>
      <c r="FH74" s="44" t="str">
        <f>IF(COUNTIF(BL74:BS74,"GRE")=0,CHAR(34)&amp;"NO_GRE"&amp;CHAR(34)&amp;",", "")</f>
        <v>"NO_GRE",</v>
      </c>
      <c r="FI74" s="44" t="str">
        <f>IF(COUNTIF(BL74:BT74,"YEL")=0,CHAR(34)&amp;"NO_YEL"&amp;CHAR(34)&amp;",", "")</f>
        <v/>
      </c>
      <c r="FJ74" s="44" t="str">
        <f>IF(COUNTIF(BL74:BT74,"BLA")=0,CHAR(34)&amp;"NO_BLA"&amp;CHAR(34)&amp;",", "")</f>
        <v>"NO_BLA",</v>
      </c>
      <c r="FK74" s="44" t="str">
        <f>IF(AND(FH74&lt;&gt;"",FF74&lt;&gt;""),CHAR(34)&amp;"WHGRNO"&amp;CHAR(34)&amp;",","")</f>
        <v>"WHGRNO",</v>
      </c>
      <c r="FL74" s="44" t="str">
        <f>IF(AND(FI74&lt;&gt;"",FF74&lt;&gt;""),CHAR(34)&amp;"WHYENO"&amp;CHAR(34)&amp;",","")</f>
        <v/>
      </c>
      <c r="FM74" s="44" t="str">
        <f>IF(AND(FJ74&lt;&gt;"",FF74&lt;&gt;""),CHAR(34)&amp;"BAWHNO"&amp;CHAR(34)&amp;",","")</f>
        <v>"BAWHNO",</v>
      </c>
      <c r="FN74" s="44" t="str">
        <f>IF(AND(FE74&lt;&gt;"",FF74&lt;&gt;""),CHAR(34)&amp;"BLWHNO"&amp;CHAR(34)&amp;",","")</f>
        <v/>
      </c>
      <c r="FO74" s="44" t="str">
        <f>IF(AND(FE74&lt;&gt;"",FG74&lt;&gt;""),CHAR(34)&amp;"BLRENO"&amp;CHAR(34)&amp;",","")</f>
        <v/>
      </c>
      <c r="FP74" s="44" t="str">
        <f>IF(AND(FF74&lt;&gt;"",FF74&lt;&gt;""),CHAR(34)&amp;"WHRENO"&amp;CHAR(34)&amp;",","")</f>
        <v>"WHRENO",</v>
      </c>
      <c r="FQ74" s="44" t="str">
        <f>IF(LEN(BF74)=3,CHAR(34)&amp;"001"&amp;BF74&amp;CHAR(34)&amp;",","")</f>
        <v>"001BLU",</v>
      </c>
      <c r="FR74" s="44" t="str">
        <f>IF(LEN(BG74)=3,CHAR(34)&amp;"002"&amp;BG74&amp;CHAR(34)&amp;",","")</f>
        <v>"002RED",</v>
      </c>
      <c r="FS74" s="44" t="str">
        <f>IF(LEN(BH74)=3,CHAR(34)&amp;"003"&amp;BH74&amp;CHAR(34)&amp;",","")</f>
        <v>"003BLU",</v>
      </c>
      <c r="FT74" s="44" t="str">
        <f>CHAR(34)&amp;"myr"&amp;BD74&amp;CHAR(34)&amp;","</f>
        <v>"myrEQ",</v>
      </c>
      <c r="FU74" s="44" t="str">
        <f>IF(AY74="y",CHAR(34)&amp;"island"&amp;CHAR(34)&amp;",","")</f>
        <v/>
      </c>
      <c r="FV74" s="44" t="str">
        <f>IF(BZ74="y",CHAR(34)&amp;"landlo"&amp;CHAR(34)&amp;",","")</f>
        <v/>
      </c>
      <c r="FW74" s="44" t="str">
        <f>IF(CA74="y",CHAR(34)&amp;"eunion"&amp;CHAR(34)&amp;",","")</f>
        <v/>
      </c>
      <c r="FY74" s="44" t="str">
        <f>IFERROR(IF(SEARCH("Arabic",CB74)&gt;0,CHAR(34)&amp;"arabic"&amp;CHAR(34)&amp;",",""),"")</f>
        <v/>
      </c>
      <c r="FZ74" s="44" t="str">
        <f>IFERROR(IF(SEARCH("English",CB74)&gt;0,CHAR(34)&amp;"englis"&amp;CHAR(34)&amp;",",""),"")</f>
        <v/>
      </c>
      <c r="GA74" s="44" t="str">
        <f>IFERROR(IF(SEARCH("French",CB74)&gt;0,CHAR(34)&amp;"french"&amp;CHAR(34)&amp;",",""),"")</f>
        <v/>
      </c>
      <c r="GB74" s="44" t="str">
        <f>IFERROR(IF(SEARCH("Spanish",CB74)&gt;0,CHAR(34)&amp;"spanis"&amp;CHAR(34)&amp;",",""),"")</f>
        <v/>
      </c>
      <c r="GE74" s="44" t="str">
        <f>IFERROR(IF(SEARCH("Dutch",CB74)&gt;0,CHAR(34)&amp;"dutchs"&amp;CHAR(34)&amp;",",""),"")</f>
        <v/>
      </c>
      <c r="GF74" s="44" t="str">
        <f>IFERROR(IF(SEARCH("Historical",AU74)&gt;0,CHAR(34)&amp;"histor"&amp;CHAR(34)&amp;",",""),"")</f>
        <v/>
      </c>
      <c r="GG74" s="44" t="str">
        <f>IF(BU74="y",CHAR(34)&amp;"unjack"&amp;CHAR(34)&amp;",","")</f>
        <v/>
      </c>
      <c r="GH74" s="44" t="str">
        <f>IF(CD74=1,CHAR(34)&amp;"southc"&amp;CHAR(34)&amp;",","")</f>
        <v/>
      </c>
      <c r="GI74" s="44" t="str">
        <f>IF(CE74=1,CHAR(34)&amp;"hasmap"&amp;CHAR(34)&amp;",","")</f>
        <v>"hasmap",</v>
      </c>
      <c r="GJ74" s="44" t="str">
        <f>IF(CP74="y",CHAR(34)&amp;CP$1&amp;CHAR(34)&amp;",","")</f>
        <v>"NoStar",</v>
      </c>
      <c r="GK74" s="44" t="str">
        <f>IF(GJ74="",CHAR(34)&amp;"HasSta"&amp;CHAR(34)&amp;",","")</f>
        <v/>
      </c>
      <c r="GL74" s="44" t="str">
        <f>IF(CQ74="y",CHAR(34)&amp;CQ$1&amp;CHAR(34)&amp;",","")</f>
        <v/>
      </c>
      <c r="GM74" s="44" t="str">
        <f>IF(CR74="y",CHAR(34)&amp;CR$1&amp;CHAR(34)&amp;",","")</f>
        <v/>
      </c>
      <c r="GN74" s="44" t="str">
        <f>IF(CS74="y",CHAR(34)&amp;CS$1&amp;CHAR(34)&amp;",","")</f>
        <v/>
      </c>
      <c r="GP74" s="44" t="str">
        <f>CHAR(34)&amp;AU74&amp;CHAR(34)</f>
        <v>"Army"</v>
      </c>
      <c r="GS74" s="44" t="str">
        <f>SUBSTITUTE("["&amp;_xlfn.CONCAT(CW74:GN74)&amp;"]",",]","]")</f>
        <v>["4Color","words2","words3","lets33","startB","allhor","3Bands","Horizo","Center","Geogrh","NO_WHI","NO_GRE","NO_BLA","WHGRNO","BAWHNO","WHRENO","001BLU","002RED","003BLU","myrEQ","hasmap","NoStar"]</v>
      </c>
      <c r="GT74" s="44" t="str">
        <f>IF(BL74&lt;&gt;"",CHAR(34)&amp;"cl_"&amp;BL74&amp;CHAR(34)&amp;",","")</f>
        <v>"cl_BLU",</v>
      </c>
      <c r="GU74" s="44" t="str">
        <f>IF(BM74&lt;&gt;"",CHAR(34)&amp;"cl_"&amp;BM74&amp;CHAR(34)&amp;",","")</f>
        <v>"cl_RED",</v>
      </c>
      <c r="GV74" s="44" t="str">
        <f>IF(BN74&lt;&gt;"",CHAR(34)&amp;"cl_"&amp;BN74&amp;CHAR(34)&amp;",","")</f>
        <v>"cl_BLU",</v>
      </c>
      <c r="GW74" s="44" t="str">
        <f>IF(BO74&lt;&gt;"",CHAR(34)&amp;"cl_"&amp;BO74&amp;CHAR(34)&amp;",","")</f>
        <v>"cl_YEL",</v>
      </c>
      <c r="GX74" s="44" t="str">
        <f>IF(BP74&lt;&gt;"",CHAR(34)&amp;"cl_"&amp;BP74&amp;CHAR(34)&amp;",","")</f>
        <v/>
      </c>
      <c r="GY74" s="44" t="str">
        <f>IF(BQ74&lt;&gt;"",CHAR(34)&amp;"cl_"&amp;BQ74&amp;CHAR(34)&amp;",","")</f>
        <v/>
      </c>
      <c r="GZ74" s="44" t="str">
        <f>IF(BR74&lt;&gt;"",CHAR(34)&amp;"cl_"&amp;BR74&amp;CHAR(34)&amp;",","")</f>
        <v/>
      </c>
      <c r="HA74" s="44" t="str">
        <f>IF(BS74&lt;&gt;"",CHAR(34)&amp;"cl_"&amp;BS74&amp;CHAR(34)&amp;",","")</f>
        <v/>
      </c>
      <c r="HB74" s="44" t="str">
        <f>IF(BT74&lt;&gt;"",CHAR(34)&amp;"cl_"&amp;BT74&amp;CHAR(34)&amp;",","")</f>
        <v/>
      </c>
      <c r="HC74" s="44" t="str">
        <f>SUBSTITUTE("["&amp;_xlfn.CONCAT(GT74:HB74)&amp;"]",",]","]")</f>
        <v>["cl_BLU","cl_RED","cl_BLU","cl_YEL"]</v>
      </c>
      <c r="HE74" s="64"/>
      <c r="HF74" s="65" t="str">
        <f>"{couname:"&amp;CT74&amp;(IF(HK74&lt;&gt;"",",subtype:"&amp;CHAR(34)&amp;HK74&amp;CHAR(34),""))&amp;",year:"&amp;HJ74&amp;",region:"&amp;CU74&amp;",Colors:"&amp;HC74&amp;",Items:"&amp;GS74&amp;",Flag:"&amp;CV74&amp;",HDFlag:"&amp;CHAR(34)&amp;E74&amp;CHAR(34)&amp;",type:"&amp;GP74&amp;", describe: "&amp;HH74&amp;", isnew:"&amp;CHAR(34)&amp;F74&amp;CHAR(34)&amp;", links: "&amp;HL74&amp;"},"</f>
        <v>{couname:"[FLK] British Forces South Atlantic Islands",year:"???",region:"rgn_South America",Colors:["cl_BLU","cl_RED","cl_BLU","cl_YEL"],Items:["4Color","words2","words3","lets33","startB","allhor","3Bands","Horizo","Center","Geogrh","NO_WHI","NO_GRE","NO_BLA","WHGRNO","BAWHNO","WHRENO","001BLU","002RED","003BLU","myrEQ","hasmap","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links: "https://www.fotw.info/flags/fk.html#malv"},</v>
      </c>
      <c r="HG74" s="66" t="str">
        <f>"{couname:"&amp;CT74&amp;(IF(HK74&lt;&gt;"",",subtype:"&amp;CHAR(34)&amp;HK74&amp;CHAR(34),""))&amp;",year:"&amp;HJ74&amp;",region:"&amp;CU74&amp;",Colors:"&amp;HC74&amp;",Items:"&amp;GS74&amp;",Flag:"&amp;CV74&amp;",HDFlag:"&amp;CHAR(34)&amp;E74&amp;CHAR(34)&amp;",type:"&amp;GP74&amp;", describe: "&amp;HI74&amp;", links: "&amp;HL74&amp;"},"</f>
        <v>{couname:"[FLK] British Forces South Atlantic Islands",year:"???",region:"rgn_South America",Colors:["cl_BLU","cl_RED","cl_BLU","cl_YEL"],Items:["4Color","words2","words3","lets33","startB","allhor","3Bands","Horizo","Center","Geogrh","NO_WHI","NO_GRE","NO_BLA","WHGRNO","BAWHNO","WHRENO","001BLU","002RED","003BLU","myrEQ","hasmap","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links: "https://www.fotw.info/flags/fk.html#malv"},</v>
      </c>
      <c r="HH74" s="44" t="str">
        <f>IF(P74&lt;&gt;"",CHAR(34)&amp;"\n"&amp;P74&amp;CHAR(34),CHAR(34)&amp;CHAR(34))</f>
        <v>"\nThe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v>
      </c>
      <c r="HI74" s="44" t="str">
        <f>IF(J74=0,CHAR(34)&amp;CHAR(34),HH74)</f>
        <v>"\nThe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v>
      </c>
      <c r="HJ74" s="44" t="str">
        <f>CHAR(34)&amp;O74&amp;CHAR(34)</f>
        <v>"???"</v>
      </c>
      <c r="HL74" s="44" t="str">
        <f>CHAR(34)&amp;I74&amp;CHAR(34)</f>
        <v>"https://www.fotw.info/flags/fk.html#malv"</v>
      </c>
      <c r="HM74" s="65" t="str">
        <f>"{"&amp;CHAR(34)&amp;"couname"&amp;CHAR(34)&amp;":"&amp;CT74&amp;(IF(H74&lt;&gt;"",","&amp;CHAR(34)&amp;"subtype"&amp;CHAR(34)&amp;":"&amp;CHAR(34)&amp;H74&amp;CHAR(34),""))&amp;","&amp;CHAR(34)&amp;"year"&amp;CHAR(34)&amp;":"&amp;HJ74&amp;","&amp;CHAR(34)&amp;"region"&amp;CHAR(34)&amp;":"&amp;CU74&amp;","&amp;CHAR(34)&amp;"Colors"&amp;CHAR(34)&amp;":"&amp;HC74&amp;","&amp;CHAR(34)&amp;"Items"&amp;CHAR(34)&amp;":"&amp;GS74&amp;","&amp;CHAR(34)&amp;"Flag"&amp;CHAR(34)&amp;":"&amp;CV74&amp;","&amp;CHAR(34)&amp;"HDFlag"&amp;CHAR(34)&amp;":"&amp;CHAR(34)&amp;E74&amp;CHAR(34)&amp;","&amp;CHAR(34)&amp;"type"&amp;CHAR(34)&amp;":"&amp;GP74&amp;", "&amp;CHAR(34)&amp;"describe"&amp;CHAR(34)&amp;": "&amp;HH74&amp;", "&amp;CHAR(34)&amp;"isnew"&amp;CHAR(34)&amp;": "&amp;CHAR(34)&amp;F74&amp;CHAR(34)&amp;", "&amp;CHAR(34)&amp;"links"&amp;CHAR(34)&amp;": "&amp;HL74&amp;"},"</f>
        <v>{"couname":"[FLK] British Forces South Atlantic Islands","year":"???","region":"rgn_South America","Colors":["cl_BLU","cl_RED","cl_BLU","cl_YEL"],"Items":["4Color","words2","words3","lets33","startB","allhor","3Bands","Horizo","Center","Geogrh","NO_WHI","NO_GRE","NO_BLA","WHGRNO","BAWHNO","WHRENO","001BLU","002RED","003BLU","myrEQ","hasmap","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 "links": "https://www.fotw.info/flags/fk.html#malv"},</v>
      </c>
      <c r="HN74" s="67" t="str">
        <f>"{"&amp;CHAR(34)&amp;"couname"&amp;CHAR(34)&amp;":"&amp;CT74&amp;(IF(H74&lt;&gt;"",","&amp;CHAR(34)&amp;"subtype"&amp;CHAR(34)&amp;":"&amp;CHAR(34)&amp;H74&amp;CHAR(34),""))&amp;","&amp;CHAR(34)&amp;"year"&amp;CHAR(34)&amp;":"&amp;HJ74&amp;","&amp;CHAR(34)&amp;"region"&amp;CHAR(34)&amp;":"&amp;CU74&amp;","&amp;CHAR(34)&amp;"Colors"&amp;CHAR(34)&amp;":"&amp;HC74&amp;","&amp;CHAR(34)&amp;"Items"&amp;CHAR(34)&amp;":"&amp;GS74&amp;","&amp;CHAR(34)&amp;"Flag"&amp;CHAR(34)&amp;":"&amp;CV74&amp;","&amp;CHAR(34)&amp;"HDFlag"&amp;CHAR(34)&amp;":"&amp;CHAR(34)&amp;E74&amp;CHAR(34)&amp;","&amp;CHAR(34)&amp;"type"&amp;CHAR(34)&amp;":"&amp;GP74&amp;", "&amp;CHAR(34)&amp;"describe"&amp;CHAR(34)&amp;": "&amp;HI74&amp;", "&amp;CHAR(34)&amp;"isnew"&amp;CHAR(34)&amp;": "&amp;CHAR(34)&amp;F74&amp;CHAR(34)&amp;", "&amp;CHAR(34)&amp;"links"&amp;CHAR(34)&amp;": "&amp;HL74&amp;"},"</f>
        <v>{"couname":"[FLK] British Forces South Atlantic Islands","year":"???","region":"rgn_South America","Colors":["cl_BLU","cl_RED","cl_BLU","cl_YEL"],"Items":["4Color","words2","words3","lets33","startB","allhor","3Bands","Horizo","Center","Geogrh","NO_WHI","NO_GRE","NO_BLA","WHGRNO","BAWHNO","WHRENO","001BLU","002RED","003BLU","myrEQ","hasmap","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 "links": "https://www.fotw.info/flags/fk.html#malv"},</v>
      </c>
      <c r="HO74" s="71">
        <v>45610</v>
      </c>
      <c r="HP74" s="44" t="str" cm="1">
        <f t="array" ref="HP74">IF(_xlfn.TEXTJOIN(", ", TRUE, IF(ISNUMBER(SEARCH("BLA", BL74:BT74)), COLUMN(BL74:BT74) - COLUMN(BL74) + 1, ""))&lt;&gt;"","BLA","")</f>
        <v/>
      </c>
      <c r="HQ74" s="44" t="str" cm="1">
        <f t="array" ref="HQ74">IF(_xlfn.TEXTJOIN(", ", TRUE, IF(ISNUMBER(SEARCH("BLU", BL74:BT74)), COLUMN(BL74:BT74) - COLUMN(BL74) + 1, ""))&lt;&gt;"","BLU","")</f>
        <v>BLU</v>
      </c>
      <c r="HR74" s="44" t="str" cm="1">
        <f t="array" ref="HR74">IF(_xlfn.TEXTJOIN(", ", TRUE, IF(ISNUMBER(SEARCH("GRE", BL74:BT74)), COLUMN(BL74:BT74) - COLUMN(BL74) + 1, ""))&lt;&gt;"","GRE","")</f>
        <v/>
      </c>
      <c r="HS74" s="44" t="str" cm="1">
        <f t="array" ref="HS74">IF(_xlfn.TEXTJOIN(", ", TRUE, IF(ISNUMBER(SEARCH("RED", BL74:BT74)), COLUMN(BL74:BT74) - COLUMN(BL74) + 1, ""))&lt;&gt;"","RED","")</f>
        <v>RED</v>
      </c>
      <c r="HT74" s="44" t="str" cm="1">
        <f t="array" ref="HT74">IF(_xlfn.TEXTJOIN(", ", TRUE, IF(ISNUMBER(SEARCH("YEL", BL74:BT74)), COLUMN(BL74:BT74) - COLUMN(BL74) + 1, ""))&lt;&gt;"","YEL","")</f>
        <v>YEL</v>
      </c>
      <c r="HU74" s="44" t="str" cm="1">
        <f t="array" ref="HU74">IF(_xlfn.TEXTJOIN(", ", TRUE, IF(ISNUMBER(SEARCH("ORA", BL74:BT74)), COLUMN(BL74:BT74) - COLUMN(BL74) + 1, ""))&lt;&gt;"","ORA","")</f>
        <v/>
      </c>
      <c r="HV74" s="44" t="str" cm="1">
        <f t="array" ref="HV74">IF(_xlfn.TEXTJOIN(", ", TRUE, IF(ISNUMBER(SEARCH("BRO", BL74:BT74)), COLUMN(BL74:BT74) - COLUMN(BL74) + 1, ""))&lt;&gt;"","BRO","")</f>
        <v/>
      </c>
      <c r="HW74" s="44" t="str" cm="1">
        <f t="array" ref="HW74">IF(_xlfn.TEXTJOIN(", ", TRUE, IF(ISNUMBER(SEARCH("PUR", BL74:BT74)), COLUMN(BL74:BT74) - COLUMN(BL74) + 1, ""))&lt;&gt;"","PUR","")</f>
        <v/>
      </c>
      <c r="HX74" s="44" t="str" cm="1">
        <f t="array" ref="HX74">IF(_xlfn.TEXTJOIN(", ", TRUE, IF(ISNUMBER(SEARCH("WHI", BL74:BT74)), COLUMN(BL74:BT74) - COLUMN(BL74) + 1, ""))&lt;&gt;"","WHI","")</f>
        <v/>
      </c>
      <c r="HY74" s="72"/>
      <c r="HZ74" s="72"/>
      <c r="IA74" s="5"/>
      <c r="IB74" s="5"/>
      <c r="IC74" s="68"/>
      <c r="ID74" s="68"/>
      <c r="IE74" s="68"/>
      <c r="IF74" s="68"/>
      <c r="IG74" s="68"/>
      <c r="IH74" s="68"/>
      <c r="II74" s="68"/>
      <c r="IJ74" s="68"/>
      <c r="IK74" s="68"/>
      <c r="IM74" s="42">
        <f>COUNTIF(IC74:IK74,"&gt;0")-CG74</f>
        <v>-4</v>
      </c>
      <c r="IN74" s="69" t="str">
        <f>"http://mkweb.bcgsc.ca/color-summarizer/?url="&amp;D74&amp;"&amp;precision=low&amp;num_clusters="&amp;CG74&amp;"&amp;text=1"</f>
        <v>http://mkweb.bcgsc.ca/color-summarizer/?url=https://www.fotw.info/images/g/gb%5Ejs-fk.gif&amp;precision=low&amp;num_clusters=4&amp;text=1</v>
      </c>
      <c r="IO74" s="44" t="str">
        <f>IF(HP74&lt;&gt;"",CHAR(34)&amp;"black"&amp;CHAR(34),"")</f>
        <v/>
      </c>
      <c r="IP74" s="44" t="str">
        <f>IF(HQ74&lt;&gt;"",CHAR(34)&amp;"blue"&amp;CHAR(34),"")</f>
        <v>"blue"</v>
      </c>
      <c r="IQ74" s="44" t="str">
        <f>IF(HR74&lt;&gt;"",CHAR(34)&amp;"green"&amp;CHAR(34),"")</f>
        <v/>
      </c>
      <c r="IR74" s="44" t="str">
        <f>IF(HS74&lt;&gt;"",CHAR(34)&amp;"red"&amp;CHAR(34),"")</f>
        <v>"red"</v>
      </c>
      <c r="IS74" s="44" t="str">
        <f>IF(HT74&lt;&gt;"",CHAR(34)&amp;"yellow"&amp;CHAR(34),"")</f>
        <v>"yellow"</v>
      </c>
      <c r="IT74" s="44" t="str">
        <f>IF(HU74&lt;&gt;"",CHAR(34)&amp;"orange"&amp;CHAR(34),"")</f>
        <v/>
      </c>
      <c r="IU74" s="44" t="str">
        <f>IF(HV74&lt;&gt;"",CHAR(34)&amp;"brown"&amp;CHAR(34),"")</f>
        <v/>
      </c>
      <c r="IV74" s="44" t="str">
        <f>IF(HW74&lt;&gt;"",CHAR(34)&amp;"purple"&amp;CHAR(34),"")</f>
        <v/>
      </c>
      <c r="IW74" s="44" t="str">
        <f>IF(HX74&lt;&gt;"",CHAR(34)&amp;"white"&amp;CHAR(34),"")</f>
        <v/>
      </c>
      <c r="IX74" s="44" t="str">
        <f>"{"&amp;CHAR(34)&amp;"url"&amp;CHAR(34)&amp;":"&amp;CHAR(34)&amp;IN74&amp;CHAR(34)&amp;","&amp;CHAR(34)&amp;"name"&amp;CHAR(34)&amp;":"&amp;CHAR(34)&amp;A74&amp;CHAR(34)&amp;"},"</f>
        <v>{"url":"http://mkweb.bcgsc.ca/color-summarizer/?url=https://www.fotw.info/images/g/gb%5Ejs-fk.gif&amp;precision=low&amp;num_clusters=4&amp;text=1","name":"[FLK] British Forces South Atlantic Islands"},</v>
      </c>
      <c r="IY74" s="44">
        <v>1293</v>
      </c>
    </row>
    <row r="75" spans="1:259" s="44" customFormat="1" ht="38.4" customHeight="1" thickBot="1" x14ac:dyDescent="0.35">
      <c r="A75" s="38" t="s">
        <v>709</v>
      </c>
      <c r="B75" s="83"/>
      <c r="C75" s="39"/>
      <c r="D75" s="70" t="s">
        <v>710</v>
      </c>
      <c r="E75" s="40" t="s">
        <v>711</v>
      </c>
      <c r="F75" s="41" t="s">
        <v>650</v>
      </c>
      <c r="G75" s="42">
        <f>COUNTIF($A$1:$A$8405,A75)</f>
        <v>1</v>
      </c>
      <c r="H75" s="43"/>
      <c r="I75" s="59" t="s">
        <v>228</v>
      </c>
      <c r="J75" s="44" t="str">
        <f>""</f>
        <v/>
      </c>
      <c r="K75" s="45"/>
      <c r="L75" s="46"/>
      <c r="M75" s="46"/>
      <c r="N75" s="47"/>
      <c r="O75" s="74" t="s">
        <v>486</v>
      </c>
      <c r="P75" s="48" t="s">
        <v>712</v>
      </c>
      <c r="Q75" s="73">
        <v>5</v>
      </c>
      <c r="R75" s="49" t="s">
        <v>177</v>
      </c>
      <c r="S75" s="50">
        <v>0</v>
      </c>
      <c r="T75" s="51" t="s">
        <v>164</v>
      </c>
      <c r="U75" s="52" t="s">
        <v>164</v>
      </c>
      <c r="V75" s="52" t="s">
        <v>164</v>
      </c>
      <c r="W75" s="52" t="s">
        <v>164</v>
      </c>
      <c r="X75" s="52" t="s">
        <v>164</v>
      </c>
      <c r="Y75" s="52" t="s">
        <v>164</v>
      </c>
      <c r="Z75" s="52" t="s">
        <v>164</v>
      </c>
      <c r="AA75" s="52" t="s">
        <v>164</v>
      </c>
      <c r="AB75" s="52" t="s">
        <v>165</v>
      </c>
      <c r="AC75" s="52" t="s">
        <v>165</v>
      </c>
      <c r="AD75" s="52" t="s">
        <v>164</v>
      </c>
      <c r="AE75" s="52" t="s">
        <v>164</v>
      </c>
      <c r="AF75" s="53" t="s">
        <v>164</v>
      </c>
      <c r="AG75" s="53" t="s">
        <v>164</v>
      </c>
      <c r="AH75" s="53" t="s">
        <v>164</v>
      </c>
      <c r="AI75" s="53" t="s">
        <v>164</v>
      </c>
      <c r="AJ75" s="53" t="s">
        <v>164</v>
      </c>
      <c r="AK75" s="53" t="s">
        <v>164</v>
      </c>
      <c r="AL75" s="53" t="s">
        <v>164</v>
      </c>
      <c r="AM75" s="53" t="s">
        <v>164</v>
      </c>
      <c r="AN75" s="53" t="s">
        <v>164</v>
      </c>
      <c r="AO75" s="53" t="s">
        <v>164</v>
      </c>
      <c r="AP75" s="53" t="s">
        <v>164</v>
      </c>
      <c r="AQ75" s="53" t="s">
        <v>164</v>
      </c>
      <c r="AR75" s="53" t="s">
        <v>164</v>
      </c>
      <c r="AS75" s="53" t="s">
        <v>164</v>
      </c>
      <c r="AT75" s="54">
        <v>0</v>
      </c>
      <c r="AU75" s="53" t="s">
        <v>677</v>
      </c>
      <c r="AV75" s="53" t="str">
        <f>IF(LEFT(A75,1)="[",LEFT(A75,5)&amp;AU75&amp;A75,"")</f>
        <v>[GUF]Government[GUF] Territorial Collectivity of French Guiana</v>
      </c>
      <c r="AW75" s="53" t="str">
        <f>C75&amp;A75</f>
        <v>[GUF] Territorial Collectivity of French Guiana</v>
      </c>
      <c r="AX75" s="55"/>
      <c r="AY75" s="55"/>
      <c r="AZ75" s="56"/>
      <c r="BA75" s="56"/>
      <c r="BB75" s="56"/>
      <c r="BC75" s="57"/>
      <c r="BD75" s="58" t="s">
        <v>159</v>
      </c>
      <c r="BE75" s="59"/>
      <c r="BF75" s="58"/>
      <c r="BG75" s="58"/>
      <c r="BH75" s="58"/>
      <c r="BI75" s="58"/>
      <c r="BJ75" s="58"/>
      <c r="BK75" s="59"/>
      <c r="BL75" s="58" t="s">
        <v>159</v>
      </c>
      <c r="BM75" s="58" t="s">
        <v>153</v>
      </c>
      <c r="BN75" s="58" t="s">
        <v>151</v>
      </c>
      <c r="BO75" s="58" t="s">
        <v>152</v>
      </c>
      <c r="BP75" s="58" t="s">
        <v>154</v>
      </c>
      <c r="BQ75" s="58" t="s">
        <v>155</v>
      </c>
      <c r="BR75" s="58"/>
      <c r="BS75" s="58"/>
      <c r="BT75" s="58"/>
      <c r="BU75" s="60"/>
      <c r="BV75" s="61"/>
      <c r="BW75" s="61">
        <v>0</v>
      </c>
      <c r="BX75" s="59"/>
      <c r="CB75" s="5"/>
      <c r="CC75" s="5"/>
      <c r="CD75" s="62">
        <v>0</v>
      </c>
      <c r="CE75" s="62">
        <v>0</v>
      </c>
      <c r="CF75" s="62" t="e">
        <f>COUNTIF([1]Sheet7!$B$2:'[1]Sheet7'!$B$100,Main!#REF!)</f>
        <v>#REF!</v>
      </c>
      <c r="CG75" s="75" cm="1">
        <f t="array" ref="CG75">SUMPRODUCT(--(LEN(TRIM(BL75:BT75))&gt;0))</f>
        <v>6</v>
      </c>
      <c r="CH75" s="53" t="str">
        <f>IF(CG75=2,"y","n")</f>
        <v>n</v>
      </c>
      <c r="CI75" s="53" t="str">
        <f>IF(CG75=3,"y","n")</f>
        <v>n</v>
      </c>
      <c r="CJ75" s="53" t="str">
        <f>IF(CG75=4,"y","n")</f>
        <v>n</v>
      </c>
      <c r="CK75" s="53" t="str">
        <f>IF(CG75&gt;4,"y","n")</f>
        <v>y</v>
      </c>
      <c r="CL75" s="53" t="str">
        <f>IF(S75=0,"y","n")</f>
        <v>y</v>
      </c>
      <c r="CM75" s="53" t="str">
        <f>IF(S75=2,"y","n")</f>
        <v>n</v>
      </c>
      <c r="CN75" s="53" t="str">
        <f>IF(S75=3,"y","n")</f>
        <v>n</v>
      </c>
      <c r="CO75" s="53" t="str">
        <f>IF(S75&gt;=4,"y","n")</f>
        <v>n</v>
      </c>
      <c r="CP75" s="53" t="str">
        <f>IF(AT75=0,"y","n")</f>
        <v>y</v>
      </c>
      <c r="CQ75" s="53" t="str">
        <f>IF(AT75=1,"y","n")</f>
        <v>n</v>
      </c>
      <c r="CR75" s="53" t="str">
        <f>IF(AT75=2,"y","n")</f>
        <v>n</v>
      </c>
      <c r="CS75" s="53" t="str">
        <f>IF(AT75&gt;=3,"y","n")</f>
        <v>n</v>
      </c>
      <c r="CT75" s="38" t="str">
        <f>CHAR(34)&amp;A75&amp;CHAR(34)</f>
        <v>"[GUF] Territorial Collectivity of French Guiana"</v>
      </c>
      <c r="CU75" s="63" t="str">
        <f>CHAR(34)&amp;"rgn_"&amp;R75&amp;CHAR(34)</f>
        <v>"rgn_South America"</v>
      </c>
      <c r="CV75" s="44" t="str">
        <f>CHAR(34)&amp;D75&amp;CHAR(34)</f>
        <v>"https://upload.wikimedia.org/wikipedia/commons/thumb/6/65/Flag_of_French_Guiana_%28Local%29.svg/640px-Flag_of_French_Guiana_%28Local%29.svg.png"</v>
      </c>
      <c r="CW75" s="44" t="str">
        <f>IF(CH75="y",CHAR(34)&amp;CH$1&amp;CHAR(34)&amp;",","")</f>
        <v/>
      </c>
      <c r="CX75" s="44" t="str">
        <f>IF(CI75="y",CHAR(34)&amp;CI$1&amp;CHAR(34)&amp;",","")</f>
        <v/>
      </c>
      <c r="CY75" s="44" t="str">
        <f>IF(CJ75="y",CHAR(34)&amp;CJ$1&amp;CHAR(34)&amp;",","")</f>
        <v/>
      </c>
      <c r="CZ75" s="44" t="str">
        <f>IF(CK75="y",CHAR(34)&amp;CK$1&amp;CHAR(34)&amp;",","")</f>
        <v>"5+Colo",</v>
      </c>
      <c r="DA75" s="44" t="str">
        <f>IF(Q75&gt;1,CHAR(34)&amp;"words2"&amp;CHAR(34)&amp;",","")</f>
        <v>"words2",</v>
      </c>
      <c r="DB75" s="44" t="str">
        <f>IF(Q75&gt;2,CHAR(34)&amp;"words3"&amp;CHAR(34)&amp;",","")</f>
        <v>"words3",</v>
      </c>
      <c r="DD75" s="44" t="str">
        <f>IF(LEN(CHAR(34)&amp;"lets"&amp;LEN(SUBSTITUTE(SUBSTITUTE(IFERROR(TRIM(SUBSTITUTE(A75,MID(A75,FIND("[",A75),FIND("]",A75)-FIND("[",A75)+1),"")),A75)," ",""),"-",""))&amp;CHAR(34)&amp;",")=9,CHAR(34)&amp;"lets"&amp;LEN(SUBSTITUTE(SUBSTITUTE(IFERROR(TRIM(SUBSTITUTE(A75,MID(A75,FIND("[",A75),FIND("]",A75)-FIND("[",A75)+1),"")),A75)," ",""),"-",""))&amp;CHAR(34)&amp;",",CHAR(34)&amp;"lets0"&amp;LEN(SUBSTITUTE(SUBSTITUTE(IFERROR(TRIM(SUBSTITUTE(A75,MID(A75,FIND("[",A75),FIND("]",A75)-FIND("[",A75)+1),"")),A75)," ",""),"-",""))&amp;CHAR(34)&amp;",")</f>
        <v>"lets37",</v>
      </c>
      <c r="DE75" s="44" t="str">
        <f>CHAR(34)&amp;"start"&amp;IFERROR(LEFT(SUBSTITUTE(A75,"["&amp;MID(A75,FIND("[",A75)+1,FIND("]",A75)-FIND("[",A75)-1)&amp;"] ",""),1),LEFT(A75,1))&amp;CHAR(34)&amp;","</f>
        <v>"startT",</v>
      </c>
      <c r="DF75" s="44" t="str">
        <f>IFERROR(IF(SEARCH("tan",A75)&gt;0,CHAR(34)&amp;"withtn"&amp;CHAR(34)&amp;",",""),"")</f>
        <v/>
      </c>
      <c r="DG75" s="44" t="str">
        <f>IFERROR(IF(SEARCH("q",A75)&gt;0,CHAR(34)&amp;"with_q"&amp;CHAR(34)&amp;",",""),"")</f>
        <v/>
      </c>
      <c r="DH75" s="44" t="str">
        <f>IFERROR(IF(SEARCH("v",A75)&gt;0,CHAR(34)&amp;"with_v"&amp;CHAR(34)&amp;",",""),"")</f>
        <v>"with_v",</v>
      </c>
      <c r="DI75" s="44" t="str">
        <f>IFERROR(IF(SEARCH("w",A75)&gt;0,CHAR(34)&amp;"with_w"&amp;CHAR(34)&amp;",",""),"")</f>
        <v/>
      </c>
      <c r="DJ75" s="44" t="str">
        <f>IFERROR(IF(SEARCH("y",A75)&gt;0,CHAR(34)&amp;"with_y"&amp;CHAR(34)&amp;",",""),"")</f>
        <v>"with_y",</v>
      </c>
      <c r="DK75" s="44" t="str">
        <f>IFERROR(IF(SEARCH("z",A75)&gt;0,CHAR(34)&amp;"with_z"&amp;CHAR(34)&amp;",",""),"")</f>
        <v/>
      </c>
      <c r="DL75" s="44" t="str">
        <f>IF(CG75=2, CHAR(34) &amp; _xlfn.TEXTJOIN("", TRUE, _xlfn._xlws.SORT(HP75:HX75)) &amp; CHAR(34) &amp; ",", "")</f>
        <v/>
      </c>
      <c r="DM75" s="44" t="str" cm="1">
        <f t="array" ref="DM75">IF(CG75=3,CHAR(34) &amp; _xlfn.TEXTJOIN("", TRUE, RIGHT(HP75:HX75, 2)) &amp; CHAR(34) &amp; ",", "")</f>
        <v/>
      </c>
      <c r="DN75" s="44" t="str">
        <f>IF(AND(ISNUMBER(SEARCH("18", O75)), ISERROR(SEARCH("1918", O75)), ISERROR(SEARCH("2018", O75))), CHAR(34) &amp; "year18" &amp; CHAR(34) &amp; ",", "")</f>
        <v/>
      </c>
      <c r="DO75" s="44" t="str">
        <f>IF(AND(ISNUMBER(SEARCH("19", O75)), ISERROR(SEARCH("1819", O75)),  ISERROR(SEARCH("1219", O75)),ISERROR(SEARCH("1119", O75)),ISERROR(SEARCH("1190", O75)),ISERROR(SEARCH("2019", O75))), CHAR(34) &amp; "year19" &amp; CHAR(34) &amp; ",", "")</f>
        <v/>
      </c>
      <c r="DP75" s="5" t="str">
        <f>IF(AND(ISNUMBER(SEARCH("20", O75)), ISERROR(SEARCH("1920", O75))), CHAR(34)&amp;"year00"&amp;CHAR(34)&amp;",", "")</f>
        <v>"year00",</v>
      </c>
      <c r="DQ75" s="5" t="str">
        <f>IF(CC75="y",CHAR(34)&amp;"soviet"&amp;CHAR(34)&amp;",","")</f>
        <v/>
      </c>
      <c r="DR75" s="5" t="str">
        <f>IF(BY75="y",CHAR(34)&amp;"dgband"&amp;CHAR(34)&amp;",","")</f>
        <v/>
      </c>
      <c r="DS75" s="5" t="str">
        <f>IF(W75="y",IF(AND(V75="n",BY75&lt;&gt;"y"),CHAR(34)&amp;"allver"&amp;CHAR(34)&amp;",",""),"")</f>
        <v/>
      </c>
      <c r="DT75" s="5" t="str">
        <f>IF(V75="y",IF(AND(W75="n",BY75&lt;&gt;"y"),CHAR(34)&amp;"allhor"&amp;CHAR(34)&amp;",",""),"")</f>
        <v/>
      </c>
      <c r="DU75" s="5" t="str">
        <f>IF(BY75="y",IF(AND(W75="n",V75="n"),CHAR(34)&amp;"alldia"&amp;CHAR(34)&amp;",",""),"")</f>
        <v/>
      </c>
      <c r="DW75" s="44" t="str">
        <f>IF(CL75="y",CHAR(34)&amp;CL$1&amp;CHAR(34)&amp;",","")</f>
        <v>"NoBand",</v>
      </c>
      <c r="DX75" s="44" t="str">
        <f>IF(CM75="y",CHAR(34)&amp;CM$1&amp;CHAR(34)&amp;",","")</f>
        <v/>
      </c>
      <c r="DY75" s="44" t="str">
        <f>IF(CN75="y",CHAR(34)&amp;CN$1&amp;CHAR(34)&amp;",","")</f>
        <v/>
      </c>
      <c r="DZ75" s="44" t="str">
        <f>IF(CO75="y",CHAR(34)&amp;CO$1&amp;CHAR(34)&amp;",","")</f>
        <v/>
      </c>
      <c r="EA75" s="44" t="str">
        <f>IF(T75="y",CHAR(34)&amp;T$1&amp;CHAR(34)&amp;",","")</f>
        <v/>
      </c>
      <c r="EB75" s="44" t="str">
        <f>IF(U75="y",CHAR(34)&amp;U$1&amp;CHAR(34)&amp;",","")</f>
        <v/>
      </c>
      <c r="EC75" s="44" t="str">
        <f>IF(V75="y",CHAR(34)&amp;V$1&amp;CHAR(34)&amp;",","")</f>
        <v/>
      </c>
      <c r="ED75" s="44" t="str">
        <f>IF(W75="y",CHAR(34)&amp;W$1&amp;CHAR(34)&amp;",","")</f>
        <v/>
      </c>
      <c r="EE75" s="44" t="str">
        <f>IF(X75="y",CHAR(34)&amp;X$1&amp;CHAR(34)&amp;",","")</f>
        <v/>
      </c>
      <c r="EF75" s="44" t="str">
        <f>IF(AND(Y75&lt;&gt;"n",Y75&lt;&gt;""),CHAR(34)&amp;Y$1&amp;CHAR(34)&amp;",","")</f>
        <v/>
      </c>
      <c r="EG75" s="44" t="str">
        <f>IF(Z75="y",CHAR(34)&amp;Z$1&amp;CHAR(34)&amp;",","")</f>
        <v/>
      </c>
      <c r="EH75" s="44" t="str">
        <f>IF(AA75="y",CHAR(34)&amp;AA$1&amp;CHAR(34)&amp;",","")</f>
        <v/>
      </c>
      <c r="EI75" s="44" t="str">
        <f>IF(AB75="y",CHAR(34)&amp;AB$1&amp;CHAR(34)&amp;",","")</f>
        <v>"Texted",</v>
      </c>
      <c r="EJ75" s="44" t="str">
        <f>IF(AC75="y",CHAR(34)&amp;AC$1&amp;CHAR(34)&amp;",","")</f>
        <v>"Weapon",</v>
      </c>
      <c r="EK75" s="44" t="str">
        <f>IF(AD75="y",CHAR(34)&amp;AD$1&amp;CHAR(34)&amp;",","")</f>
        <v/>
      </c>
      <c r="EL75" s="44" t="str">
        <f>IF(AE75="y",CHAR(34)&amp;AE$1&amp;CHAR(34)&amp;",","")</f>
        <v/>
      </c>
      <c r="EM75" s="44" t="str">
        <f>IF(AF75="y",CHAR(34)&amp;AF$1&amp;CHAR(34)&amp;",","")</f>
        <v/>
      </c>
      <c r="EN75" s="44" t="str">
        <f>IF(AG75="y",CHAR(34)&amp;AG$1&amp;CHAR(34)&amp;",","")</f>
        <v/>
      </c>
      <c r="EO75" s="44" t="str">
        <f>IF(AH75="y",CHAR(34)&amp;AH$1&amp;CHAR(34)&amp;",","")</f>
        <v/>
      </c>
      <c r="EP75" s="44" t="str">
        <f>IF(AI75="y",CHAR(34)&amp;AI$1&amp;CHAR(34)&amp;",","")</f>
        <v/>
      </c>
      <c r="EQ75" s="44" t="str">
        <f>IF(AJ75="y",CHAR(34)&amp;AJ$1&amp;CHAR(34)&amp;",","")</f>
        <v/>
      </c>
      <c r="ER75" s="44" t="str">
        <f>IF(AK75="y",CHAR(34)&amp;AK$1&amp;CHAR(34)&amp;",","")</f>
        <v/>
      </c>
      <c r="ES75" s="44" t="str">
        <f>IF(AL75="y",CHAR(34)&amp;AL$1&amp;CHAR(34)&amp;",","")</f>
        <v/>
      </c>
      <c r="ET75" s="44" t="str">
        <f>IF(AM75="y",CHAR(34)&amp;AM$1&amp;CHAR(34)&amp;",","")</f>
        <v/>
      </c>
      <c r="EU75" s="44" t="str">
        <f>IF(AN75="y",CHAR(34)&amp;AN$1&amp;CHAR(34)&amp;",","")</f>
        <v/>
      </c>
      <c r="EV75" s="44" t="str">
        <f>IF(AO75="y",CHAR(34)&amp;AO$1&amp;CHAR(34)&amp;",","")</f>
        <v/>
      </c>
      <c r="EW75" s="44" t="str">
        <f>IF(AP75="y",CHAR(34)&amp;AP$1&amp;CHAR(34)&amp;",","")</f>
        <v/>
      </c>
      <c r="EX75" s="44" t="str">
        <f>IF(AQ75="y",CHAR(34)&amp;AQ$1&amp;CHAR(34)&amp;",","")</f>
        <v/>
      </c>
      <c r="EY75" s="44" t="str">
        <f>IF(AR75="y",CHAR(34)&amp;AR$1&amp;CHAR(34)&amp;",","")</f>
        <v/>
      </c>
      <c r="EZ75" s="44" t="str">
        <f>IF(AS75="y",CHAR(34)&amp;AS$1&amp;CHAR(34)&amp;",","")</f>
        <v/>
      </c>
      <c r="FA75" s="44" t="str">
        <f>IF(AT75&gt;0,CHAR(34)&amp;"sta"&amp;AZ75&amp;CHAR(34)&amp;",","")</f>
        <v/>
      </c>
      <c r="FB75" s="44" t="str">
        <f>IF(AND(AT75&gt;0,BA75&lt;&gt;""),CHAR(34)&amp;"sta"&amp;BA75&amp;CHAR(34)&amp;",","")</f>
        <v/>
      </c>
      <c r="FD75" s="44" t="str">
        <f>IF(BV75="n",CHAR(34)&amp;"tcWHYE"&amp;CHAR(34)&amp;",",IF(BV75="y",CHAR(34)&amp;FD$1&amp;CHAR(34)&amp;",",""))</f>
        <v/>
      </c>
      <c r="FE75" s="44" t="str">
        <f>IF(COUNTIF(BL75:BT75,"BLU")=0,CHAR(34)&amp;"NO_BLU"&amp;CHAR(34)&amp;",", "")</f>
        <v/>
      </c>
      <c r="FF75" s="44" t="str">
        <f>IF(COUNTIF(BL75:BT75,"WHI")=0,CHAR(34)&amp;"NO_WHI"&amp;CHAR(34)&amp;",", "")</f>
        <v/>
      </c>
      <c r="FG75" s="44" t="str">
        <f>IF(COUNTIF(BL75:BT75,"RED")=0,CHAR(34)&amp;"NO_RED"&amp;CHAR(34)&amp;",", "")</f>
        <v/>
      </c>
      <c r="FH75" s="44" t="str">
        <f>IF(COUNTIF(BL75:BS75,"GRE")=0,CHAR(34)&amp;"NO_GRE"&amp;CHAR(34)&amp;",", "")</f>
        <v/>
      </c>
      <c r="FI75" s="44" t="str">
        <f>IF(COUNTIF(BL75:BT75,"YEL")=0,CHAR(34)&amp;"NO_YEL"&amp;CHAR(34)&amp;",", "")</f>
        <v/>
      </c>
      <c r="FJ75" s="44" t="str">
        <f>IF(COUNTIF(BL75:BT75,"BLA")=0,CHAR(34)&amp;"NO_BLA"&amp;CHAR(34)&amp;",", "")</f>
        <v/>
      </c>
      <c r="FK75" s="44" t="str">
        <f>IF(AND(FH75&lt;&gt;"",FF75&lt;&gt;""),CHAR(34)&amp;"WHGRNO"&amp;CHAR(34)&amp;",","")</f>
        <v/>
      </c>
      <c r="FL75" s="44" t="str">
        <f>IF(AND(FI75&lt;&gt;"",FF75&lt;&gt;""),CHAR(34)&amp;"WHYENO"&amp;CHAR(34)&amp;",","")</f>
        <v/>
      </c>
      <c r="FM75" s="44" t="str">
        <f>IF(AND(FJ75&lt;&gt;"",FF75&lt;&gt;""),CHAR(34)&amp;"BAWHNO"&amp;CHAR(34)&amp;",","")</f>
        <v/>
      </c>
      <c r="FN75" s="44" t="str">
        <f>IF(AND(FE75&lt;&gt;"",FF75&lt;&gt;""),CHAR(34)&amp;"BLWHNO"&amp;CHAR(34)&amp;",","")</f>
        <v/>
      </c>
      <c r="FO75" s="44" t="str">
        <f>IF(AND(FE75&lt;&gt;"",FG75&lt;&gt;""),CHAR(34)&amp;"BLRENO"&amp;CHAR(34)&amp;",","")</f>
        <v/>
      </c>
      <c r="FP75" s="44" t="str">
        <f>IF(AND(FF75&lt;&gt;"",FF75&lt;&gt;""),CHAR(34)&amp;"WHRENO"&amp;CHAR(34)&amp;",","")</f>
        <v/>
      </c>
      <c r="FQ75" s="44" t="str">
        <f>IF(LEN(BF75)=3,CHAR(34)&amp;"001"&amp;BF75&amp;CHAR(34)&amp;",","")</f>
        <v/>
      </c>
      <c r="FR75" s="44" t="str">
        <f>IF(LEN(BG75)=3,CHAR(34)&amp;"002"&amp;BG75&amp;CHAR(34)&amp;",","")</f>
        <v/>
      </c>
      <c r="FS75" s="44" t="str">
        <f>IF(LEN(BH75)=3,CHAR(34)&amp;"003"&amp;BH75&amp;CHAR(34)&amp;",","")</f>
        <v/>
      </c>
      <c r="FT75" s="44" t="str">
        <f>CHAR(34)&amp;"myr"&amp;BD75&amp;CHAR(34)&amp;","</f>
        <v>"myrWHI",</v>
      </c>
      <c r="FU75" s="44" t="str">
        <f>IF(AY75="y",CHAR(34)&amp;"island"&amp;CHAR(34)&amp;",","")</f>
        <v/>
      </c>
      <c r="FV75" s="44" t="str">
        <f>IF(BZ75="y",CHAR(34)&amp;"landlo"&amp;CHAR(34)&amp;",","")</f>
        <v/>
      </c>
      <c r="FW75" s="44" t="str">
        <f>IF(CA75="y",CHAR(34)&amp;"eunion"&amp;CHAR(34)&amp;",","")</f>
        <v/>
      </c>
      <c r="FY75" s="44" t="str">
        <f>IFERROR(IF(SEARCH("Arabic",CB75)&gt;0,CHAR(34)&amp;"arabic"&amp;CHAR(34)&amp;",",""),"")</f>
        <v/>
      </c>
      <c r="FZ75" s="44" t="str">
        <f>IFERROR(IF(SEARCH("English",CB75)&gt;0,CHAR(34)&amp;"englis"&amp;CHAR(34)&amp;",",""),"")</f>
        <v/>
      </c>
      <c r="GA75" s="44" t="str">
        <f>IFERROR(IF(SEARCH("French",CB75)&gt;0,CHAR(34)&amp;"french"&amp;CHAR(34)&amp;",",""),"")</f>
        <v/>
      </c>
      <c r="GB75" s="44" t="str">
        <f>IFERROR(IF(SEARCH("Spanish",CB75)&gt;0,CHAR(34)&amp;"spanis"&amp;CHAR(34)&amp;",",""),"")</f>
        <v/>
      </c>
      <c r="GE75" s="44" t="str">
        <f>IFERROR(IF(SEARCH("Dutch",CB75)&gt;0,CHAR(34)&amp;"dutchs"&amp;CHAR(34)&amp;",",""),"")</f>
        <v/>
      </c>
      <c r="GF75" s="44" t="str">
        <f>IFERROR(IF(SEARCH("Historical",AU75)&gt;0,CHAR(34)&amp;"histor"&amp;CHAR(34)&amp;",",""),"")</f>
        <v/>
      </c>
      <c r="GG75" s="44" t="str">
        <f>IF(BU75="y",CHAR(34)&amp;"unjack"&amp;CHAR(34)&amp;",","")</f>
        <v/>
      </c>
      <c r="GH75" s="44" t="str">
        <f>IF(CD75=1,CHAR(34)&amp;"southc"&amp;CHAR(34)&amp;",","")</f>
        <v/>
      </c>
      <c r="GI75" s="44" t="str">
        <f>IF(CE75=1,CHAR(34)&amp;"hasmap"&amp;CHAR(34)&amp;",","")</f>
        <v/>
      </c>
      <c r="GJ75" s="44" t="str">
        <f>IF(CP75="y",CHAR(34)&amp;CP$1&amp;CHAR(34)&amp;",","")</f>
        <v>"NoStar",</v>
      </c>
      <c r="GK75" s="44" t="str">
        <f>IF(GJ75="",CHAR(34)&amp;"HasSta"&amp;CHAR(34)&amp;",","")</f>
        <v/>
      </c>
      <c r="GL75" s="44" t="str">
        <f>IF(CQ75="y",CHAR(34)&amp;CQ$1&amp;CHAR(34)&amp;",","")</f>
        <v/>
      </c>
      <c r="GM75" s="44" t="str">
        <f>IF(CR75="y",CHAR(34)&amp;CR$1&amp;CHAR(34)&amp;",","")</f>
        <v/>
      </c>
      <c r="GN75" s="44" t="str">
        <f>IF(CS75="y",CHAR(34)&amp;CS$1&amp;CHAR(34)&amp;",","")</f>
        <v/>
      </c>
      <c r="GP75" s="44" t="str">
        <f>CHAR(34)&amp;AU75&amp;CHAR(34)</f>
        <v>"Government"</v>
      </c>
      <c r="GS75" s="44" t="str">
        <f>SUBSTITUTE("["&amp;_xlfn.CONCAT(CW75:GN75)&amp;"]",",]","]")</f>
        <v>["5+Colo","words2","words3","lets37","startT","with_v","with_y","year00","NoBand","Texted","Weapon","myrWHI","NoStar"]</v>
      </c>
      <c r="GT75" s="44" t="str">
        <f>IF(BL75&lt;&gt;"",CHAR(34)&amp;"cl_"&amp;BL75&amp;CHAR(34)&amp;",","")</f>
        <v>"cl_WHI",</v>
      </c>
      <c r="GU75" s="44" t="str">
        <f>IF(BM75&lt;&gt;"",CHAR(34)&amp;"cl_"&amp;BM75&amp;CHAR(34)&amp;",","")</f>
        <v>"cl_GRE",</v>
      </c>
      <c r="GV75" s="44" t="str">
        <f>IF(BN75&lt;&gt;"",CHAR(34)&amp;"cl_"&amp;BN75&amp;CHAR(34)&amp;",","")</f>
        <v>"cl_BLA",</v>
      </c>
      <c r="GW75" s="44" t="str">
        <f>IF(BO75&lt;&gt;"",CHAR(34)&amp;"cl_"&amp;BO75&amp;CHAR(34)&amp;",","")</f>
        <v>"cl_BLU",</v>
      </c>
      <c r="GX75" s="44" t="str">
        <f>IF(BP75&lt;&gt;"",CHAR(34)&amp;"cl_"&amp;BP75&amp;CHAR(34)&amp;",","")</f>
        <v>"cl_RED",</v>
      </c>
      <c r="GY75" s="44" t="str">
        <f>IF(BQ75&lt;&gt;"",CHAR(34)&amp;"cl_"&amp;BQ75&amp;CHAR(34)&amp;",","")</f>
        <v>"cl_YEL",</v>
      </c>
      <c r="GZ75" s="44" t="str">
        <f>IF(BR75&lt;&gt;"",CHAR(34)&amp;"cl_"&amp;BR75&amp;CHAR(34)&amp;",","")</f>
        <v/>
      </c>
      <c r="HA75" s="44" t="str">
        <f>IF(BS75&lt;&gt;"",CHAR(34)&amp;"cl_"&amp;BS75&amp;CHAR(34)&amp;",","")</f>
        <v/>
      </c>
      <c r="HB75" s="44" t="str">
        <f>IF(BT75&lt;&gt;"",CHAR(34)&amp;"cl_"&amp;BT75&amp;CHAR(34)&amp;",","")</f>
        <v/>
      </c>
      <c r="HC75" s="44" t="str">
        <f>SUBSTITUTE("["&amp;_xlfn.CONCAT(GT75:HB75)&amp;"]",",]","]")</f>
        <v>["cl_WHI","cl_GRE","cl_BLA","cl_BLU","cl_RED","cl_YEL"]</v>
      </c>
      <c r="HE75" s="64"/>
      <c r="HF75" s="65" t="str">
        <f>"{couname:"&amp;CT75&amp;(IF(HK75&lt;&gt;"",",subtype:"&amp;CHAR(34)&amp;HK75&amp;CHAR(34),""))&amp;",year:"&amp;HJ75&amp;",region:"&amp;CU75&amp;",Colors:"&amp;HC75&amp;",Items:"&amp;GS75&amp;",Flag:"&amp;CV75&amp;",HDFlag:"&amp;CHAR(34)&amp;E75&amp;CHAR(34)&amp;",type:"&amp;GP75&amp;", describe: "&amp;HH75&amp;", isnew:"&amp;CHAR(34)&amp;F75&amp;CHAR(34)&amp;", links: "&amp;HL75&amp;"},"</f>
        <v>{couname:"[GUF] Territorial Collectivity of French Guiana",year:"2015",region:"rgn_South America",Colors:["cl_WHI","cl_GRE","cl_BLA","cl_BLU","cl_RED","cl_YEL"],Items:["5+Colo","words2","words3","lets37","startT","with_v","with_y","year00","NoBand","Texted","Weapon","myrWHI","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isnew:"www", links: "https://en.wikipedia.org/wiki/Flag_of_French_Guiana"},</v>
      </c>
      <c r="HG75" s="66" t="str">
        <f>"{couname:"&amp;CT75&amp;(IF(HK75&lt;&gt;"",",subtype:"&amp;CHAR(34)&amp;HK75&amp;CHAR(34),""))&amp;",year:"&amp;HJ75&amp;",region:"&amp;CU75&amp;",Colors:"&amp;HC75&amp;",Items:"&amp;GS75&amp;",Flag:"&amp;CV75&amp;",HDFlag:"&amp;CHAR(34)&amp;E75&amp;CHAR(34)&amp;",type:"&amp;GP75&amp;", describe: "&amp;HI75&amp;", links: "&amp;HL75&amp;"},"</f>
        <v>{couname:"[GUF] Territorial Collectivity of French Guiana",year:"2015",region:"rgn_South America",Colors:["cl_WHI","cl_GRE","cl_BLA","cl_BLU","cl_RED","cl_YEL"],Items:["5+Colo","words2","words3","lets37","startT","with_v","with_y","year00","NoBand","Texted","Weapon","myrWHI","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links: "https://en.wikipedia.org/wiki/Flag_of_French_Guiana"},</v>
      </c>
      <c r="HH75" s="44" t="str">
        <f>IF(P75&lt;&gt;"",CHAR(34)&amp;"\n"&amp;P75&amp;CHAR(34),CHAR(34)&amp;CHAR(34))</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v>
      </c>
      <c r="HI75" s="44" t="str">
        <f>IF(J75=0,CHAR(34)&amp;CHAR(34),HH75)</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v>
      </c>
      <c r="HJ75" s="44" t="str">
        <f>CHAR(34)&amp;O75&amp;CHAR(34)</f>
        <v>"2015"</v>
      </c>
      <c r="HL75" s="44" t="str">
        <f>CHAR(34)&amp;I75&amp;CHAR(34)</f>
        <v>"https://en.wikipedia.org/wiki/Flag_of_French_Guiana"</v>
      </c>
      <c r="HM75" s="65" t="str">
        <f>"{"&amp;CHAR(34)&amp;"couname"&amp;CHAR(34)&amp;":"&amp;CT75&amp;(IF(H75&lt;&gt;"",","&amp;CHAR(34)&amp;"subtype"&amp;CHAR(34)&amp;":"&amp;CHAR(34)&amp;H75&amp;CHAR(34),""))&amp;","&amp;CHAR(34)&amp;"year"&amp;CHAR(34)&amp;":"&amp;HJ75&amp;","&amp;CHAR(34)&amp;"region"&amp;CHAR(34)&amp;":"&amp;CU75&amp;","&amp;CHAR(34)&amp;"Colors"&amp;CHAR(34)&amp;":"&amp;HC75&amp;","&amp;CHAR(34)&amp;"Items"&amp;CHAR(34)&amp;":"&amp;GS75&amp;","&amp;CHAR(34)&amp;"Flag"&amp;CHAR(34)&amp;":"&amp;CV75&amp;","&amp;CHAR(34)&amp;"HDFlag"&amp;CHAR(34)&amp;":"&amp;CHAR(34)&amp;E75&amp;CHAR(34)&amp;","&amp;CHAR(34)&amp;"type"&amp;CHAR(34)&amp;":"&amp;GP75&amp;", "&amp;CHAR(34)&amp;"describe"&amp;CHAR(34)&amp;": "&amp;HH75&amp;", "&amp;CHAR(34)&amp;"isnew"&amp;CHAR(34)&amp;": "&amp;CHAR(34)&amp;F75&amp;CHAR(34)&amp;", "&amp;CHAR(34)&amp;"links"&amp;CHAR(34)&amp;": "&amp;HL75&amp;"},"</f>
        <v>{"couname":"[GUF] Territorial Collectivity of French Guiana","year":"2015","region":"rgn_South America","Colors":["cl_WHI","cl_GRE","cl_BLA","cl_BLU","cl_RED","cl_YEL"],"Items":["5+Colo","words2","words3","lets37","startT","with_v","with_y","year00","NoBand","Texted","Weapon","myrWHI","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 "www", "links": "https://en.wikipedia.org/wiki/Flag_of_French_Guiana"},</v>
      </c>
      <c r="HN75" s="67" t="str">
        <f>"{"&amp;CHAR(34)&amp;"couname"&amp;CHAR(34)&amp;":"&amp;CT75&amp;(IF(H75&lt;&gt;"",","&amp;CHAR(34)&amp;"subtype"&amp;CHAR(34)&amp;":"&amp;CHAR(34)&amp;H75&amp;CHAR(34),""))&amp;","&amp;CHAR(34)&amp;"year"&amp;CHAR(34)&amp;":"&amp;HJ75&amp;","&amp;CHAR(34)&amp;"region"&amp;CHAR(34)&amp;":"&amp;CU75&amp;","&amp;CHAR(34)&amp;"Colors"&amp;CHAR(34)&amp;":"&amp;HC75&amp;","&amp;CHAR(34)&amp;"Items"&amp;CHAR(34)&amp;":"&amp;GS75&amp;","&amp;CHAR(34)&amp;"Flag"&amp;CHAR(34)&amp;":"&amp;CV75&amp;","&amp;CHAR(34)&amp;"HDFlag"&amp;CHAR(34)&amp;":"&amp;CHAR(34)&amp;E75&amp;CHAR(34)&amp;","&amp;CHAR(34)&amp;"type"&amp;CHAR(34)&amp;":"&amp;GP75&amp;", "&amp;CHAR(34)&amp;"describe"&amp;CHAR(34)&amp;": "&amp;HI75&amp;", "&amp;CHAR(34)&amp;"isnew"&amp;CHAR(34)&amp;": "&amp;CHAR(34)&amp;F75&amp;CHAR(34)&amp;", "&amp;CHAR(34)&amp;"links"&amp;CHAR(34)&amp;": "&amp;HL75&amp;"},"</f>
        <v>{"couname":"[GUF] Territorial Collectivity of French Guiana","year":"2015","region":"rgn_South America","Colors":["cl_WHI","cl_GRE","cl_BLA","cl_BLU","cl_RED","cl_YEL"],"Items":["5+Colo","words2","words3","lets37","startT","with_v","with_y","year00","NoBand","Texted","Weapon","myrWHI","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 "www", "links": "https://en.wikipedia.org/wiki/Flag_of_French_Guiana"},</v>
      </c>
      <c r="HO75" s="71">
        <v>45653</v>
      </c>
      <c r="HP75" s="44" t="str" cm="1">
        <f t="array" ref="HP75">IF(_xlfn.TEXTJOIN(", ", TRUE, IF(ISNUMBER(SEARCH("BLA", BL75:BT75)), COLUMN(BL75:BT75) - COLUMN(BL75) + 1, ""))&lt;&gt;"","BLA","")</f>
        <v>BLA</v>
      </c>
      <c r="HQ75" s="44" t="str" cm="1">
        <f t="array" ref="HQ75">IF(_xlfn.TEXTJOIN(", ", TRUE, IF(ISNUMBER(SEARCH("BLU", BL75:BT75)), COLUMN(BL75:BT75) - COLUMN(BL75) + 1, ""))&lt;&gt;"","BLU","")</f>
        <v>BLU</v>
      </c>
      <c r="HR75" s="44" t="str" cm="1">
        <f t="array" ref="HR75">IF(_xlfn.TEXTJOIN(", ", TRUE, IF(ISNUMBER(SEARCH("GRE", BL75:BT75)), COLUMN(BL75:BT75) - COLUMN(BL75) + 1, ""))&lt;&gt;"","GRE","")</f>
        <v>GRE</v>
      </c>
      <c r="HS75" s="44" t="str" cm="1">
        <f t="array" ref="HS75">IF(_xlfn.TEXTJOIN(", ", TRUE, IF(ISNUMBER(SEARCH("RED", BL75:BT75)), COLUMN(BL75:BT75) - COLUMN(BL75) + 1, ""))&lt;&gt;"","RED","")</f>
        <v>RED</v>
      </c>
      <c r="HT75" s="44" t="str" cm="1">
        <f t="array" ref="HT75">IF(_xlfn.TEXTJOIN(", ", TRUE, IF(ISNUMBER(SEARCH("YEL", BL75:BT75)), COLUMN(BL75:BT75) - COLUMN(BL75) + 1, ""))&lt;&gt;"","YEL","")</f>
        <v>YEL</v>
      </c>
      <c r="HU75" s="44" t="str" cm="1">
        <f t="array" ref="HU75">IF(_xlfn.TEXTJOIN(", ", TRUE, IF(ISNUMBER(SEARCH("ORA", BL75:BT75)), COLUMN(BL75:BT75) - COLUMN(BL75) + 1, ""))&lt;&gt;"","ORA","")</f>
        <v/>
      </c>
      <c r="HV75" s="44" t="str" cm="1">
        <f t="array" ref="HV75">IF(_xlfn.TEXTJOIN(", ", TRUE, IF(ISNUMBER(SEARCH("BRO", BL75:BT75)), COLUMN(BL75:BT75) - COLUMN(BL75) + 1, ""))&lt;&gt;"","BRO","")</f>
        <v/>
      </c>
      <c r="HW75" s="44" t="str" cm="1">
        <f t="array" ref="HW75">IF(_xlfn.TEXTJOIN(", ", TRUE, IF(ISNUMBER(SEARCH("PUR", BL75:BT75)), COLUMN(BL75:BT75) - COLUMN(BL75) + 1, ""))&lt;&gt;"","PUR","")</f>
        <v/>
      </c>
      <c r="HX75" s="44" t="str" cm="1">
        <f t="array" ref="HX75">IF(_xlfn.TEXTJOIN(", ", TRUE, IF(ISNUMBER(SEARCH("WHI", BL75:BT75)), COLUMN(BL75:BT75) - COLUMN(BL75) + 1, ""))&lt;&gt;"","WHI","")</f>
        <v>WHI</v>
      </c>
      <c r="HY75" s="72"/>
      <c r="HZ75" s="72"/>
      <c r="IA75" s="5"/>
      <c r="IB75" s="5"/>
      <c r="IC75" s="68"/>
      <c r="ID75" s="68"/>
      <c r="IE75" s="68"/>
      <c r="IF75" s="68"/>
      <c r="IG75" s="68"/>
      <c r="IH75" s="68"/>
      <c r="II75" s="68"/>
      <c r="IJ75" s="68"/>
      <c r="IK75" s="68"/>
      <c r="IM75" s="42">
        <f>COUNTIF(IC75:IK75,"&gt;0")-CG75</f>
        <v>-6</v>
      </c>
      <c r="IN75" s="69" t="str">
        <f>"http://mkweb.bcgsc.ca/color-summarizer/?url="&amp;D75&amp;"&amp;precision=low&amp;num_clusters="&amp;CG75&amp;"&amp;text=1"</f>
        <v>http://mkweb.bcgsc.ca/color-summarizer/?url=https://upload.wikimedia.org/wikipedia/commons/thumb/6/65/Flag_of_French_Guiana_%28Local%29.svg/640px-Flag_of_French_Guiana_%28Local%29.svg.png&amp;precision=low&amp;num_clusters=6&amp;text=1</v>
      </c>
      <c r="IO75" s="44" t="str">
        <f>IF(HP75&lt;&gt;"",CHAR(34)&amp;"black"&amp;CHAR(34),"")</f>
        <v>"black"</v>
      </c>
      <c r="IP75" s="44" t="str">
        <f>IF(HQ75&lt;&gt;"",CHAR(34)&amp;"blue"&amp;CHAR(34),"")</f>
        <v>"blue"</v>
      </c>
      <c r="IQ75" s="44" t="str">
        <f>IF(HR75&lt;&gt;"",CHAR(34)&amp;"green"&amp;CHAR(34),"")</f>
        <v>"green"</v>
      </c>
      <c r="IR75" s="44" t="str">
        <f>IF(HS75&lt;&gt;"",CHAR(34)&amp;"red"&amp;CHAR(34),"")</f>
        <v>"red"</v>
      </c>
      <c r="IS75" s="44" t="str">
        <f>IF(HT75&lt;&gt;"",CHAR(34)&amp;"yellow"&amp;CHAR(34),"")</f>
        <v>"yellow"</v>
      </c>
      <c r="IT75" s="44" t="str">
        <f>IF(HU75&lt;&gt;"",CHAR(34)&amp;"orange"&amp;CHAR(34),"")</f>
        <v/>
      </c>
      <c r="IU75" s="44" t="str">
        <f>IF(HV75&lt;&gt;"",CHAR(34)&amp;"brown"&amp;CHAR(34),"")</f>
        <v/>
      </c>
      <c r="IV75" s="44" t="str">
        <f>IF(HW75&lt;&gt;"",CHAR(34)&amp;"purple"&amp;CHAR(34),"")</f>
        <v/>
      </c>
      <c r="IW75" s="44" t="str">
        <f>IF(HX75&lt;&gt;"",CHAR(34)&amp;"white"&amp;CHAR(34),"")</f>
        <v>"white"</v>
      </c>
      <c r="IX75" s="44" t="str">
        <f>"{"&amp;CHAR(34)&amp;"url"&amp;CHAR(34)&amp;":"&amp;CHAR(34)&amp;IN75&amp;CHAR(34)&amp;","&amp;CHAR(34)&amp;"name"&amp;CHAR(34)&amp;":"&amp;CHAR(34)&amp;A75&amp;CHAR(34)&amp;"},"</f>
        <v>{"url":"http://mkweb.bcgsc.ca/color-summarizer/?url=https://upload.wikimedia.org/wikipedia/commons/thumb/6/65/Flag_of_French_Guiana_%28Local%29.svg/640px-Flag_of_French_Guiana_%28Local%29.svg.png&amp;precision=low&amp;num_clusters=6&amp;text=1","name":"[GUF] Territorial Collectivity of French Guiana"},</v>
      </c>
      <c r="IY75" s="44">
        <v>1503</v>
      </c>
    </row>
    <row r="76" spans="1:259" s="44" customFormat="1" ht="38.4" customHeight="1" thickBot="1" x14ac:dyDescent="0.35">
      <c r="A76" s="38" t="s">
        <v>713</v>
      </c>
      <c r="B76" s="83"/>
      <c r="C76" s="39"/>
      <c r="D76" s="70" t="s">
        <v>714</v>
      </c>
      <c r="E76" s="40" t="s">
        <v>715</v>
      </c>
      <c r="F76" s="41" t="s">
        <v>163</v>
      </c>
      <c r="G76" s="42">
        <f>COUNTIF($A$1:$A$8405,A76)</f>
        <v>1</v>
      </c>
      <c r="H76" s="43"/>
      <c r="I76" s="59" t="s">
        <v>716</v>
      </c>
      <c r="J76" s="44" t="str">
        <f>""</f>
        <v/>
      </c>
      <c r="K76" s="45"/>
      <c r="L76" s="46"/>
      <c r="M76" s="46"/>
      <c r="N76" s="47"/>
      <c r="O76" s="74" t="s">
        <v>233</v>
      </c>
      <c r="P76" s="48" t="s">
        <v>649</v>
      </c>
      <c r="Q76" s="73">
        <v>2</v>
      </c>
      <c r="R76" s="49" t="s">
        <v>177</v>
      </c>
      <c r="S76" s="50">
        <v>3</v>
      </c>
      <c r="T76" s="51" t="s">
        <v>164</v>
      </c>
      <c r="U76" s="52" t="s">
        <v>164</v>
      </c>
      <c r="V76" s="52" t="s">
        <v>165</v>
      </c>
      <c r="W76" s="52" t="s">
        <v>164</v>
      </c>
      <c r="X76" s="52" t="s">
        <v>164</v>
      </c>
      <c r="Y76" s="52" t="s">
        <v>164</v>
      </c>
      <c r="Z76" s="52" t="s">
        <v>164</v>
      </c>
      <c r="AA76" s="52" t="s">
        <v>164</v>
      </c>
      <c r="AB76" s="52" t="s">
        <v>164</v>
      </c>
      <c r="AC76" s="52" t="s">
        <v>164</v>
      </c>
      <c r="AD76" s="52" t="s">
        <v>164</v>
      </c>
      <c r="AE76" s="52" t="s">
        <v>164</v>
      </c>
      <c r="AF76" s="53" t="s">
        <v>164</v>
      </c>
      <c r="AG76" s="53" t="s">
        <v>164</v>
      </c>
      <c r="AH76" s="53" t="s">
        <v>164</v>
      </c>
      <c r="AI76" s="53" t="s">
        <v>164</v>
      </c>
      <c r="AJ76" s="53" t="s">
        <v>164</v>
      </c>
      <c r="AK76" s="53" t="s">
        <v>165</v>
      </c>
      <c r="AL76" s="53" t="s">
        <v>164</v>
      </c>
      <c r="AM76" s="53" t="s">
        <v>164</v>
      </c>
      <c r="AN76" s="53" t="s">
        <v>164</v>
      </c>
      <c r="AO76" s="53" t="s">
        <v>164</v>
      </c>
      <c r="AP76" s="53" t="s">
        <v>164</v>
      </c>
      <c r="AQ76" s="53" t="s">
        <v>164</v>
      </c>
      <c r="AR76" s="53" t="s">
        <v>164</v>
      </c>
      <c r="AS76" s="53" t="s">
        <v>164</v>
      </c>
      <c r="AT76" s="54">
        <v>0</v>
      </c>
      <c r="AU76" s="53" t="s">
        <v>309</v>
      </c>
      <c r="AV76" s="53" t="str">
        <f>IF(LEFT(A76,1)="[",LEFT(A76,5)&amp;AU76&amp;A76,"")</f>
        <v>[GUY]Region[GUY] Cuyuni-Mazaruni</v>
      </c>
      <c r="AW76" s="53" t="str">
        <f>C76&amp;A76</f>
        <v>[GUY] Cuyuni-Mazaruni</v>
      </c>
      <c r="AX76" s="55"/>
      <c r="AY76" s="55"/>
      <c r="AZ76" s="56"/>
      <c r="BA76" s="56"/>
      <c r="BB76" s="56"/>
      <c r="BC76" s="57"/>
      <c r="BD76" s="58" t="s">
        <v>167</v>
      </c>
      <c r="BE76" s="59"/>
      <c r="BF76" s="58" t="s">
        <v>155</v>
      </c>
      <c r="BG76" s="58" t="s">
        <v>159</v>
      </c>
      <c r="BH76" s="58" t="s">
        <v>153</v>
      </c>
      <c r="BI76" s="58"/>
      <c r="BJ76" s="58"/>
      <c r="BK76" s="59"/>
      <c r="BL76" s="58" t="s">
        <v>155</v>
      </c>
      <c r="BM76" s="58" t="s">
        <v>159</v>
      </c>
      <c r="BN76" s="58" t="s">
        <v>153</v>
      </c>
      <c r="BO76" s="58"/>
      <c r="BP76" s="58"/>
      <c r="BQ76" s="58"/>
      <c r="BR76" s="58"/>
      <c r="BS76" s="58"/>
      <c r="BT76" s="58"/>
      <c r="BU76" s="60"/>
      <c r="BV76" s="61"/>
      <c r="BW76" s="61">
        <v>0</v>
      </c>
      <c r="BX76" s="59"/>
      <c r="CB76" s="5"/>
      <c r="CC76" s="5"/>
      <c r="CD76" s="62">
        <v>0</v>
      </c>
      <c r="CE76" s="62">
        <v>0</v>
      </c>
      <c r="CF76" s="62" t="e">
        <f>COUNTIF([1]Sheet7!$B$2:'[1]Sheet7'!$B$100,Main!#REF!)</f>
        <v>#REF!</v>
      </c>
      <c r="CG76" s="75" cm="1">
        <f t="array" ref="CG76">SUMPRODUCT(--(LEN(TRIM(BL76:BT76))&gt;0))</f>
        <v>3</v>
      </c>
      <c r="CH76" s="53" t="str">
        <f>IF(CG76=2,"y","n")</f>
        <v>n</v>
      </c>
      <c r="CI76" s="53" t="str">
        <f>IF(CG76=3,"y","n")</f>
        <v>y</v>
      </c>
      <c r="CJ76" s="53" t="str">
        <f>IF(CG76=4,"y","n")</f>
        <v>n</v>
      </c>
      <c r="CK76" s="53" t="str">
        <f>IF(CG76&gt;4,"y","n")</f>
        <v>n</v>
      </c>
      <c r="CL76" s="53" t="str">
        <f>IF(S76=0,"y","n")</f>
        <v>n</v>
      </c>
      <c r="CM76" s="53" t="str">
        <f>IF(S76=2,"y","n")</f>
        <v>n</v>
      </c>
      <c r="CN76" s="53" t="str">
        <f>IF(S76=3,"y","n")</f>
        <v>y</v>
      </c>
      <c r="CO76" s="53" t="str">
        <f>IF(S76&gt;=4,"y","n")</f>
        <v>n</v>
      </c>
      <c r="CP76" s="53" t="str">
        <f>IF(AT76=0,"y","n")</f>
        <v>y</v>
      </c>
      <c r="CQ76" s="53" t="str">
        <f>IF(AT76=1,"y","n")</f>
        <v>n</v>
      </c>
      <c r="CR76" s="53" t="str">
        <f>IF(AT76=2,"y","n")</f>
        <v>n</v>
      </c>
      <c r="CS76" s="53" t="str">
        <f>IF(AT76&gt;=3,"y","n")</f>
        <v>n</v>
      </c>
      <c r="CT76" s="38" t="str">
        <f>CHAR(34)&amp;A76&amp;CHAR(34)</f>
        <v>"[GUY] Cuyuni-Mazaruni"</v>
      </c>
      <c r="CU76" s="63" t="str">
        <f>CHAR(34)&amp;"rgn_"&amp;R76&amp;CHAR(34)</f>
        <v>"rgn_South America"</v>
      </c>
      <c r="CV76" s="44" t="str">
        <f>CHAR(34)&amp;D76&amp;CHAR(34)</f>
        <v>"https://upload.wikimedia.org/wikipedia/commons/thumb/7/7f/Yellow%2C_white%2C_green_flag.svg/800px-Yellow%2C_white%2C_green_flag.svg.png"</v>
      </c>
      <c r="CW76" s="44" t="str">
        <f>IF(CH76="y",CHAR(34)&amp;CH$1&amp;CHAR(34)&amp;",","")</f>
        <v/>
      </c>
      <c r="CX76" s="44" t="str">
        <f>IF(CI76="y",CHAR(34)&amp;CI$1&amp;CHAR(34)&amp;",","")</f>
        <v>"3Color",</v>
      </c>
      <c r="CY76" s="44" t="str">
        <f>IF(CJ76="y",CHAR(34)&amp;CJ$1&amp;CHAR(34)&amp;",","")</f>
        <v/>
      </c>
      <c r="CZ76" s="44" t="str">
        <f>IF(CK76="y",CHAR(34)&amp;CK$1&amp;CHAR(34)&amp;",","")</f>
        <v/>
      </c>
      <c r="DA76" s="44" t="str">
        <f>IF(Q76&gt;1,CHAR(34)&amp;"words2"&amp;CHAR(34)&amp;",","")</f>
        <v>"words2",</v>
      </c>
      <c r="DB76" s="44" t="str">
        <f>IF(Q76&gt;2,CHAR(34)&amp;"words3"&amp;CHAR(34)&amp;",","")</f>
        <v/>
      </c>
      <c r="DD76" s="44" t="str">
        <f>IF(LEN(CHAR(34)&amp;"lets"&amp;LEN(SUBSTITUTE(SUBSTITUTE(IFERROR(TRIM(SUBSTITUTE(A76,MID(A76,FIND("[",A76),FIND("]",A76)-FIND("[",A76)+1),"")),A76)," ",""),"-",""))&amp;CHAR(34)&amp;",")=9,CHAR(34)&amp;"lets"&amp;LEN(SUBSTITUTE(SUBSTITUTE(IFERROR(TRIM(SUBSTITUTE(A76,MID(A76,FIND("[",A76),FIND("]",A76)-FIND("[",A76)+1),"")),A76)," ",""),"-",""))&amp;CHAR(34)&amp;",",CHAR(34)&amp;"lets0"&amp;LEN(SUBSTITUTE(SUBSTITUTE(IFERROR(TRIM(SUBSTITUTE(A76,MID(A76,FIND("[",A76),FIND("]",A76)-FIND("[",A76)+1),"")),A76)," ",""),"-",""))&amp;CHAR(34)&amp;",")</f>
        <v>"lets14",</v>
      </c>
      <c r="DE76" s="44" t="str">
        <f>CHAR(34)&amp;"start"&amp;IFERROR(LEFT(SUBSTITUTE(A76,"["&amp;MID(A76,FIND("[",A76)+1,FIND("]",A76)-FIND("[",A76)-1)&amp;"] ",""),1),LEFT(A76,1))&amp;CHAR(34)&amp;","</f>
        <v>"startC",</v>
      </c>
      <c r="DF76" s="44" t="str">
        <f>IFERROR(IF(SEARCH("tan",A76)&gt;0,CHAR(34)&amp;"withtn"&amp;CHAR(34)&amp;",",""),"")</f>
        <v/>
      </c>
      <c r="DG76" s="44" t="str">
        <f>IFERROR(IF(SEARCH("q",A76)&gt;0,CHAR(34)&amp;"with_q"&amp;CHAR(34)&amp;",",""),"")</f>
        <v/>
      </c>
      <c r="DH76" s="44" t="str">
        <f>IFERROR(IF(SEARCH("v",A76)&gt;0,CHAR(34)&amp;"with_v"&amp;CHAR(34)&amp;",",""),"")</f>
        <v/>
      </c>
      <c r="DI76" s="44" t="str">
        <f>IFERROR(IF(SEARCH("w",A76)&gt;0,CHAR(34)&amp;"with_w"&amp;CHAR(34)&amp;",",""),"")</f>
        <v/>
      </c>
      <c r="DJ76" s="44" t="str">
        <f>IFERROR(IF(SEARCH("y",A76)&gt;0,CHAR(34)&amp;"with_y"&amp;CHAR(34)&amp;",",""),"")</f>
        <v>"with_y",</v>
      </c>
      <c r="DK76" s="44" t="str">
        <f>IFERROR(IF(SEARCH("z",A76)&gt;0,CHAR(34)&amp;"with_z"&amp;CHAR(34)&amp;",",""),"")</f>
        <v>"with_z",</v>
      </c>
      <c r="DL76" s="44" t="str">
        <f>IF(CG76=2, CHAR(34) &amp; _xlfn.TEXTJOIN("", TRUE, _xlfn._xlws.SORT(HP76:HX76)) &amp; CHAR(34) &amp; ",", "")</f>
        <v/>
      </c>
      <c r="DM76" s="44" t="str" cm="1">
        <f t="array" ref="DM76">IF(CG76=3,CHAR(34) &amp; _xlfn.TEXTJOIN("", TRUE, RIGHT(HP76:HX76, 2)) &amp; CHAR(34) &amp; ",", "")</f>
        <v>"REELHI",</v>
      </c>
      <c r="DN76" s="44" t="str">
        <f>IF(AND(ISNUMBER(SEARCH("18", O76)), ISERROR(SEARCH("1918", O76)), ISERROR(SEARCH("2018", O76))), CHAR(34) &amp; "year18" &amp; CHAR(34) &amp; ",", "")</f>
        <v/>
      </c>
      <c r="DO76" s="44" t="str">
        <f>IF(AND(ISNUMBER(SEARCH("19", O76)), ISERROR(SEARCH("1819", O76)),  ISERROR(SEARCH("1219", O76)),ISERROR(SEARCH("1119", O76)),ISERROR(SEARCH("1190", O76)),ISERROR(SEARCH("2019", O76))), CHAR(34) &amp; "year19" &amp; CHAR(34) &amp; ",", "")</f>
        <v/>
      </c>
      <c r="DP76" s="5" t="str">
        <f>IF(AND(ISNUMBER(SEARCH("20", O76)), ISERROR(SEARCH("1920", O76))), CHAR(34)&amp;"year00"&amp;CHAR(34)&amp;",", "")</f>
        <v/>
      </c>
      <c r="DQ76" s="5" t="str">
        <f>IF(CC76="y",CHAR(34)&amp;"soviet"&amp;CHAR(34)&amp;",","")</f>
        <v/>
      </c>
      <c r="DR76" s="5" t="str">
        <f>IF(BY76="y",CHAR(34)&amp;"dgband"&amp;CHAR(34)&amp;",","")</f>
        <v/>
      </c>
      <c r="DS76" s="5" t="str">
        <f>IF(W76="y",IF(AND(V76="n",BY76&lt;&gt;"y"),CHAR(34)&amp;"allver"&amp;CHAR(34)&amp;",",""),"")</f>
        <v/>
      </c>
      <c r="DT76" s="5" t="str">
        <f>IF(V76="y",IF(AND(W76="n",BY76&lt;&gt;"y"),CHAR(34)&amp;"allhor"&amp;CHAR(34)&amp;",",""),"")</f>
        <v>"allhor",</v>
      </c>
      <c r="DU76" s="5" t="str">
        <f>IF(BY76="y",IF(AND(W76="n",V76="n"),CHAR(34)&amp;"alldia"&amp;CHAR(34)&amp;",",""),"")</f>
        <v/>
      </c>
      <c r="DW76" s="44" t="str">
        <f>IF(CL76="y",CHAR(34)&amp;CL$1&amp;CHAR(34)&amp;",","")</f>
        <v/>
      </c>
      <c r="DX76" s="44" t="str">
        <f>IF(CM76="y",CHAR(34)&amp;CM$1&amp;CHAR(34)&amp;",","")</f>
        <v/>
      </c>
      <c r="DY76" s="44" t="str">
        <f>IF(CN76="y",CHAR(34)&amp;CN$1&amp;CHAR(34)&amp;",","")</f>
        <v>"3Bands",</v>
      </c>
      <c r="DZ76" s="44" t="str">
        <f>IF(CO76="y",CHAR(34)&amp;CO$1&amp;CHAR(34)&amp;",","")</f>
        <v/>
      </c>
      <c r="EA76" s="44" t="str">
        <f>IF(T76="y",CHAR(34)&amp;T$1&amp;CHAR(34)&amp;",","")</f>
        <v/>
      </c>
      <c r="EB76" s="44" t="str">
        <f>IF(U76="y",CHAR(34)&amp;U$1&amp;CHAR(34)&amp;",","")</f>
        <v/>
      </c>
      <c r="EC76" s="44" t="str">
        <f>IF(V76="y",CHAR(34)&amp;V$1&amp;CHAR(34)&amp;",","")</f>
        <v>"Horizo",</v>
      </c>
      <c r="ED76" s="44" t="str">
        <f>IF(W76="y",CHAR(34)&amp;W$1&amp;CHAR(34)&amp;",","")</f>
        <v/>
      </c>
      <c r="EE76" s="44" t="str">
        <f>IF(X76="y",CHAR(34)&amp;X$1&amp;CHAR(34)&amp;",","")</f>
        <v/>
      </c>
      <c r="EF76" s="44" t="str">
        <f>IF(AND(Y76&lt;&gt;"n",Y76&lt;&gt;""),CHAR(34)&amp;Y$1&amp;CHAR(34)&amp;",","")</f>
        <v/>
      </c>
      <c r="EG76" s="44" t="str">
        <f>IF(Z76="y",CHAR(34)&amp;Z$1&amp;CHAR(34)&amp;",","")</f>
        <v/>
      </c>
      <c r="EH76" s="44" t="str">
        <f>IF(AA76="y",CHAR(34)&amp;AA$1&amp;CHAR(34)&amp;",","")</f>
        <v/>
      </c>
      <c r="EI76" s="44" t="str">
        <f>IF(AB76="y",CHAR(34)&amp;AB$1&amp;CHAR(34)&amp;",","")</f>
        <v/>
      </c>
      <c r="EJ76" s="44" t="str">
        <f>IF(AC76="y",CHAR(34)&amp;AC$1&amp;CHAR(34)&amp;",","")</f>
        <v/>
      </c>
      <c r="EK76" s="44" t="str">
        <f>IF(AD76="y",CHAR(34)&amp;AD$1&amp;CHAR(34)&amp;",","")</f>
        <v/>
      </c>
      <c r="EL76" s="44" t="str">
        <f>IF(AE76="y",CHAR(34)&amp;AE$1&amp;CHAR(34)&amp;",","")</f>
        <v/>
      </c>
      <c r="EM76" s="44" t="str">
        <f>IF(AF76="y",CHAR(34)&amp;AF$1&amp;CHAR(34)&amp;",","")</f>
        <v/>
      </c>
      <c r="EN76" s="44" t="str">
        <f>IF(AG76="y",CHAR(34)&amp;AG$1&amp;CHAR(34)&amp;",","")</f>
        <v/>
      </c>
      <c r="EO76" s="44" t="str">
        <f>IF(AH76="y",CHAR(34)&amp;AH$1&amp;CHAR(34)&amp;",","")</f>
        <v/>
      </c>
      <c r="EP76" s="44" t="str">
        <f>IF(AI76="y",CHAR(34)&amp;AI$1&amp;CHAR(34)&amp;",","")</f>
        <v/>
      </c>
      <c r="EQ76" s="44" t="str">
        <f>IF(AJ76="y",CHAR(34)&amp;AJ$1&amp;CHAR(34)&amp;",","")</f>
        <v/>
      </c>
      <c r="ER76" s="44" t="str">
        <f>IF(AK76="y",CHAR(34)&amp;AK$1&amp;CHAR(34)&amp;",","")</f>
        <v>"OnlyBa",</v>
      </c>
      <c r="ES76" s="44" t="str">
        <f>IF(AL76="y",CHAR(34)&amp;AL$1&amp;CHAR(34)&amp;",","")</f>
        <v/>
      </c>
      <c r="ET76" s="44" t="str">
        <f>IF(AM76="y",CHAR(34)&amp;AM$1&amp;CHAR(34)&amp;",","")</f>
        <v/>
      </c>
      <c r="EU76" s="44" t="str">
        <f>IF(AN76="y",CHAR(34)&amp;AN$1&amp;CHAR(34)&amp;",","")</f>
        <v/>
      </c>
      <c r="EV76" s="44" t="str">
        <f>IF(AO76="y",CHAR(34)&amp;AO$1&amp;CHAR(34)&amp;",","")</f>
        <v/>
      </c>
      <c r="EW76" s="44" t="str">
        <f>IF(AP76="y",CHAR(34)&amp;AP$1&amp;CHAR(34)&amp;",","")</f>
        <v/>
      </c>
      <c r="EX76" s="44" t="str">
        <f>IF(AQ76="y",CHAR(34)&amp;AQ$1&amp;CHAR(34)&amp;",","")</f>
        <v/>
      </c>
      <c r="EY76" s="44" t="str">
        <f>IF(AR76="y",CHAR(34)&amp;AR$1&amp;CHAR(34)&amp;",","")</f>
        <v/>
      </c>
      <c r="EZ76" s="44" t="str">
        <f>IF(AS76="y",CHAR(34)&amp;AS$1&amp;CHAR(34)&amp;",","")</f>
        <v/>
      </c>
      <c r="FA76" s="44" t="str">
        <f>IF(AT76&gt;0,CHAR(34)&amp;"sta"&amp;AZ76&amp;CHAR(34)&amp;",","")</f>
        <v/>
      </c>
      <c r="FB76" s="44" t="str">
        <f>IF(AND(AT76&gt;0,BA76&lt;&gt;""),CHAR(34)&amp;"sta"&amp;BA76&amp;CHAR(34)&amp;",","")</f>
        <v/>
      </c>
      <c r="FD76" s="44" t="str">
        <f>IF(BV76="n",CHAR(34)&amp;"tcWHYE"&amp;CHAR(34)&amp;",",IF(BV76="y",CHAR(34)&amp;FD$1&amp;CHAR(34)&amp;",",""))</f>
        <v/>
      </c>
      <c r="FE76" s="44" t="str">
        <f>IF(COUNTIF(BL76:BT76,"BLU")=0,CHAR(34)&amp;"NO_BLU"&amp;CHAR(34)&amp;",", "")</f>
        <v>"NO_BLU",</v>
      </c>
      <c r="FF76" s="44" t="str">
        <f>IF(COUNTIF(BL76:BT76,"WHI")=0,CHAR(34)&amp;"NO_WHI"&amp;CHAR(34)&amp;",", "")</f>
        <v/>
      </c>
      <c r="FG76" s="44" t="str">
        <f>IF(COUNTIF(BL76:BT76,"RED")=0,CHAR(34)&amp;"NO_RED"&amp;CHAR(34)&amp;",", "")</f>
        <v>"NO_RED",</v>
      </c>
      <c r="FH76" s="44" t="str">
        <f>IF(COUNTIF(BL76:BS76,"GRE")=0,CHAR(34)&amp;"NO_GRE"&amp;CHAR(34)&amp;",", "")</f>
        <v/>
      </c>
      <c r="FI76" s="44" t="str">
        <f>IF(COUNTIF(BL76:BT76,"YEL")=0,CHAR(34)&amp;"NO_YEL"&amp;CHAR(34)&amp;",", "")</f>
        <v/>
      </c>
      <c r="FJ76" s="44" t="str">
        <f>IF(COUNTIF(BL76:BT76,"BLA")=0,CHAR(34)&amp;"NO_BLA"&amp;CHAR(34)&amp;",", "")</f>
        <v>"NO_BLA",</v>
      </c>
      <c r="FK76" s="44" t="str">
        <f>IF(AND(FH76&lt;&gt;"",FF76&lt;&gt;""),CHAR(34)&amp;"WHGRNO"&amp;CHAR(34)&amp;",","")</f>
        <v/>
      </c>
      <c r="FL76" s="44" t="str">
        <f>IF(AND(FI76&lt;&gt;"",FF76&lt;&gt;""),CHAR(34)&amp;"WHYENO"&amp;CHAR(34)&amp;",","")</f>
        <v/>
      </c>
      <c r="FM76" s="44" t="str">
        <f>IF(AND(FJ76&lt;&gt;"",FF76&lt;&gt;""),CHAR(34)&amp;"BAWHNO"&amp;CHAR(34)&amp;",","")</f>
        <v/>
      </c>
      <c r="FN76" s="44" t="str">
        <f>IF(AND(FE76&lt;&gt;"",FF76&lt;&gt;""),CHAR(34)&amp;"BLWHNO"&amp;CHAR(34)&amp;",","")</f>
        <v/>
      </c>
      <c r="FO76" s="44" t="str">
        <f>IF(AND(FE76&lt;&gt;"",FG76&lt;&gt;""),CHAR(34)&amp;"BLRENO"&amp;CHAR(34)&amp;",","")</f>
        <v>"BLRENO",</v>
      </c>
      <c r="FP76" s="44" t="str">
        <f>IF(AND(FF76&lt;&gt;"",FF76&lt;&gt;""),CHAR(34)&amp;"WHRENO"&amp;CHAR(34)&amp;",","")</f>
        <v/>
      </c>
      <c r="FQ76" s="44" t="str">
        <f>IF(LEN(BF76)=3,CHAR(34)&amp;"001"&amp;BF76&amp;CHAR(34)&amp;",","")</f>
        <v>"001YEL",</v>
      </c>
      <c r="FR76" s="44" t="str">
        <f>IF(LEN(BG76)=3,CHAR(34)&amp;"002"&amp;BG76&amp;CHAR(34)&amp;",","")</f>
        <v>"002WHI",</v>
      </c>
      <c r="FS76" s="44" t="str">
        <f>IF(LEN(BH76)=3,CHAR(34)&amp;"003"&amp;BH76&amp;CHAR(34)&amp;",","")</f>
        <v>"003GRE",</v>
      </c>
      <c r="FT76" s="44" t="str">
        <f>CHAR(34)&amp;"myr"&amp;BD76&amp;CHAR(34)&amp;","</f>
        <v>"myrEQ",</v>
      </c>
      <c r="FU76" s="44" t="str">
        <f>IF(AY76="y",CHAR(34)&amp;"island"&amp;CHAR(34)&amp;",","")</f>
        <v/>
      </c>
      <c r="FV76" s="44" t="str">
        <f>IF(BZ76="y",CHAR(34)&amp;"landlo"&amp;CHAR(34)&amp;",","")</f>
        <v/>
      </c>
      <c r="FW76" s="44" t="str">
        <f>IF(CA76="y",CHAR(34)&amp;"eunion"&amp;CHAR(34)&amp;",","")</f>
        <v/>
      </c>
      <c r="FY76" s="44" t="str">
        <f>IFERROR(IF(SEARCH("Arabic",CB76)&gt;0,CHAR(34)&amp;"arabic"&amp;CHAR(34)&amp;",",""),"")</f>
        <v/>
      </c>
      <c r="FZ76" s="44" t="str">
        <f>IFERROR(IF(SEARCH("English",CB76)&gt;0,CHAR(34)&amp;"englis"&amp;CHAR(34)&amp;",",""),"")</f>
        <v/>
      </c>
      <c r="GA76" s="44" t="str">
        <f>IFERROR(IF(SEARCH("French",CB76)&gt;0,CHAR(34)&amp;"french"&amp;CHAR(34)&amp;",",""),"")</f>
        <v/>
      </c>
      <c r="GB76" s="44" t="str">
        <f>IFERROR(IF(SEARCH("Spanish",CB76)&gt;0,CHAR(34)&amp;"spanis"&amp;CHAR(34)&amp;",",""),"")</f>
        <v/>
      </c>
      <c r="GE76" s="44" t="str">
        <f>IFERROR(IF(SEARCH("Dutch",CB76)&gt;0,CHAR(34)&amp;"dutchs"&amp;CHAR(34)&amp;",",""),"")</f>
        <v/>
      </c>
      <c r="GF76" s="44" t="str">
        <f>IFERROR(IF(SEARCH("Historical",AU76)&gt;0,CHAR(34)&amp;"histor"&amp;CHAR(34)&amp;",",""),"")</f>
        <v/>
      </c>
      <c r="GG76" s="44" t="str">
        <f>IF(BU76="y",CHAR(34)&amp;"unjack"&amp;CHAR(34)&amp;",","")</f>
        <v/>
      </c>
      <c r="GH76" s="44" t="str">
        <f>IF(CD76=1,CHAR(34)&amp;"southc"&amp;CHAR(34)&amp;",","")</f>
        <v/>
      </c>
      <c r="GI76" s="44" t="str">
        <f>IF(CE76=1,CHAR(34)&amp;"hasmap"&amp;CHAR(34)&amp;",","")</f>
        <v/>
      </c>
      <c r="GJ76" s="44" t="str">
        <f>IF(CP76="y",CHAR(34)&amp;CP$1&amp;CHAR(34)&amp;",","")</f>
        <v>"NoStar",</v>
      </c>
      <c r="GK76" s="44" t="str">
        <f>IF(GJ76="",CHAR(34)&amp;"HasSta"&amp;CHAR(34)&amp;",","")</f>
        <v/>
      </c>
      <c r="GL76" s="44" t="str">
        <f>IF(CQ76="y",CHAR(34)&amp;CQ$1&amp;CHAR(34)&amp;",","")</f>
        <v/>
      </c>
      <c r="GM76" s="44" t="str">
        <f>IF(CR76="y",CHAR(34)&amp;CR$1&amp;CHAR(34)&amp;",","")</f>
        <v/>
      </c>
      <c r="GN76" s="44" t="str">
        <f>IF(CS76="y",CHAR(34)&amp;CS$1&amp;CHAR(34)&amp;",","")</f>
        <v/>
      </c>
      <c r="GP76" s="44" t="str">
        <f>CHAR(34)&amp;AU76&amp;CHAR(34)</f>
        <v>"Region"</v>
      </c>
      <c r="GS76" s="44" t="str">
        <f>SUBSTITUTE("["&amp;_xlfn.CONCAT(CW76:GN76)&amp;"]",",]","]")</f>
        <v>["3Color","words2","lets14","startC","with_y","with_z","REELHI","allhor","3Bands","Horizo","OnlyBa","NO_BLU","NO_RED","NO_BLA","BLRENO","001YEL","002WHI","003GRE","myrEQ","NoStar"]</v>
      </c>
      <c r="GT76" s="44" t="str">
        <f>IF(BL76&lt;&gt;"",CHAR(34)&amp;"cl_"&amp;BL76&amp;CHAR(34)&amp;",","")</f>
        <v>"cl_YEL",</v>
      </c>
      <c r="GU76" s="44" t="str">
        <f>IF(BM76&lt;&gt;"",CHAR(34)&amp;"cl_"&amp;BM76&amp;CHAR(34)&amp;",","")</f>
        <v>"cl_WHI",</v>
      </c>
      <c r="GV76" s="44" t="str">
        <f>IF(BN76&lt;&gt;"",CHAR(34)&amp;"cl_"&amp;BN76&amp;CHAR(34)&amp;",","")</f>
        <v>"cl_GRE",</v>
      </c>
      <c r="GW76" s="44" t="str">
        <f>IF(BO76&lt;&gt;"",CHAR(34)&amp;"cl_"&amp;BO76&amp;CHAR(34)&amp;",","")</f>
        <v/>
      </c>
      <c r="GX76" s="44" t="str">
        <f>IF(BP76&lt;&gt;"",CHAR(34)&amp;"cl_"&amp;BP76&amp;CHAR(34)&amp;",","")</f>
        <v/>
      </c>
      <c r="GY76" s="44" t="str">
        <f>IF(BQ76&lt;&gt;"",CHAR(34)&amp;"cl_"&amp;BQ76&amp;CHAR(34)&amp;",","")</f>
        <v/>
      </c>
      <c r="GZ76" s="44" t="str">
        <f>IF(BR76&lt;&gt;"",CHAR(34)&amp;"cl_"&amp;BR76&amp;CHAR(34)&amp;",","")</f>
        <v/>
      </c>
      <c r="HA76" s="44" t="str">
        <f>IF(BS76&lt;&gt;"",CHAR(34)&amp;"cl_"&amp;BS76&amp;CHAR(34)&amp;",","")</f>
        <v/>
      </c>
      <c r="HB76" s="44" t="str">
        <f>IF(BT76&lt;&gt;"",CHAR(34)&amp;"cl_"&amp;BT76&amp;CHAR(34)&amp;",","")</f>
        <v/>
      </c>
      <c r="HC76" s="44" t="str">
        <f>SUBSTITUTE("["&amp;_xlfn.CONCAT(GT76:HB76)&amp;"]",",]","]")</f>
        <v>["cl_YEL","cl_WHI","cl_GRE"]</v>
      </c>
      <c r="HE76" s="64"/>
      <c r="HF76" s="65" t="str">
        <f>"{couname:"&amp;CT76&amp;(IF(HK76&lt;&gt;"",",subtype:"&amp;CHAR(34)&amp;HK76&amp;CHAR(34),""))&amp;",year:"&amp;HJ76&amp;",region:"&amp;CU76&amp;",Colors:"&amp;HC76&amp;",Items:"&amp;GS76&amp;",Flag:"&amp;CV76&amp;",HDFlag:"&amp;CHAR(34)&amp;E76&amp;CHAR(34)&amp;",type:"&amp;GP76&amp;", describe: "&amp;HH76&amp;", isnew:"&amp;CHAR(34)&amp;F76&amp;CHAR(34)&amp;", links: "&amp;HL76&amp;"},"</f>
        <v>{couname:"[GUY] Cuyuni-Mazaruni",year:"???",region:"rgn_South America",Colors:["cl_YEL","cl_WHI","cl_GRE"],Items:["3Color","words2","lets14","startC","with_y","with_z","REELHI","allhor","3Bands","Horizo","OnlyBa","NO_BLU","NO_RED","NO_BLA","BLRENO","001YEL","002WHI","003GRE","myrEQ","NoStar"],Flag:"https://upload.wikimedia.org/wikipedia/commons/thumb/7/7f/Yellow%2C_white%2C_green_flag.svg/800px-Yellow%2C_white%2C_green_flag.svg.png",HDFlag:"https://upload.wikimedia.org/wikipedia/commons/thumb/7/7f/Yellow%2C_white%2C_green_flag.svg/1500px-Yellow%2C_white%2C_green_flag.svg.png",type:"Region", describe: "\nN/A", isnew:".", links: "https://en.wikipedia.org/wiki/Cuyuni-Mazaruni"},</v>
      </c>
      <c r="HG76" s="66" t="str">
        <f>"{couname:"&amp;CT76&amp;(IF(HK76&lt;&gt;"",",subtype:"&amp;CHAR(34)&amp;HK76&amp;CHAR(34),""))&amp;",year:"&amp;HJ76&amp;",region:"&amp;CU76&amp;",Colors:"&amp;HC76&amp;",Items:"&amp;GS76&amp;",Flag:"&amp;CV76&amp;",HDFlag:"&amp;CHAR(34)&amp;E76&amp;CHAR(34)&amp;",type:"&amp;GP76&amp;", describe: "&amp;HI76&amp;", links: "&amp;HL76&amp;"},"</f>
        <v>{couname:"[GUY] Cuyuni-Mazaruni",year:"???",region:"rgn_South America",Colors:["cl_YEL","cl_WHI","cl_GRE"],Items:["3Color","words2","lets14","startC","with_y","with_z","REELHI","allhor","3Bands","Horizo","OnlyBa","NO_BLU","NO_RED","NO_BLA","BLRENO","001YEL","002WHI","003GRE","myrEQ","NoStar"],Flag:"https://upload.wikimedia.org/wikipedia/commons/thumb/7/7f/Yellow%2C_white%2C_green_flag.svg/800px-Yellow%2C_white%2C_green_flag.svg.png",HDFlag:"https://upload.wikimedia.org/wikipedia/commons/thumb/7/7f/Yellow%2C_white%2C_green_flag.svg/1500px-Yellow%2C_white%2C_green_flag.svg.png",type:"Region", describe: "\nN/A", links: "https://en.wikipedia.org/wiki/Cuyuni-Mazaruni"},</v>
      </c>
      <c r="HH76" s="44" t="str">
        <f>IF(P76&lt;&gt;"",CHAR(34)&amp;"\n"&amp;P76&amp;CHAR(34),CHAR(34)&amp;CHAR(34))</f>
        <v>"\nN/A"</v>
      </c>
      <c r="HI76" s="44" t="str">
        <f>IF(J76=0,CHAR(34)&amp;CHAR(34),HH76)</f>
        <v>"\nN/A"</v>
      </c>
      <c r="HJ76" s="44" t="str">
        <f>CHAR(34)&amp;O76&amp;CHAR(34)</f>
        <v>"???"</v>
      </c>
      <c r="HL76" s="44" t="str">
        <f>CHAR(34)&amp;I76&amp;CHAR(34)</f>
        <v>"https://en.wikipedia.org/wiki/Cuyuni-Mazaruni"</v>
      </c>
      <c r="HM76" s="65" t="str">
        <f>"{"&amp;CHAR(34)&amp;"couname"&amp;CHAR(34)&amp;":"&amp;CT76&amp;(IF(H76&lt;&gt;"",","&amp;CHAR(34)&amp;"subtype"&amp;CHAR(34)&amp;":"&amp;CHAR(34)&amp;H76&amp;CHAR(34),""))&amp;","&amp;CHAR(34)&amp;"year"&amp;CHAR(34)&amp;":"&amp;HJ76&amp;","&amp;CHAR(34)&amp;"region"&amp;CHAR(34)&amp;":"&amp;CU76&amp;","&amp;CHAR(34)&amp;"Colors"&amp;CHAR(34)&amp;":"&amp;HC76&amp;","&amp;CHAR(34)&amp;"Items"&amp;CHAR(34)&amp;":"&amp;GS76&amp;","&amp;CHAR(34)&amp;"Flag"&amp;CHAR(34)&amp;":"&amp;CV76&amp;","&amp;CHAR(34)&amp;"HDFlag"&amp;CHAR(34)&amp;":"&amp;CHAR(34)&amp;E76&amp;CHAR(34)&amp;","&amp;CHAR(34)&amp;"type"&amp;CHAR(34)&amp;":"&amp;GP76&amp;", "&amp;CHAR(34)&amp;"describe"&amp;CHAR(34)&amp;": "&amp;HH76&amp;", "&amp;CHAR(34)&amp;"isnew"&amp;CHAR(34)&amp;": "&amp;CHAR(34)&amp;F76&amp;CHAR(34)&amp;", "&amp;CHAR(34)&amp;"links"&amp;CHAR(34)&amp;": "&amp;HL76&amp;"},"</f>
        <v>{"couname":"[GUY] Cuyuni-Mazaruni","year":"???","region":"rgn_South America","Colors":["cl_YEL","cl_WHI","cl_GRE"],"Items":["3Color","words2","lets14","startC","with_y","with_z","REELHI","allhor","3Bands","Horizo","OnlyBa","NO_BLU","NO_RED","NO_BLA","BLRENO","001YEL","002WHI","003GRE","myrEQ","NoStar"],"Flag":"https://upload.wikimedia.org/wikipedia/commons/thumb/7/7f/Yellow%2C_white%2C_green_flag.svg/800px-Yellow%2C_white%2C_green_flag.svg.png","HDFlag":"https://upload.wikimedia.org/wikipedia/commons/thumb/7/7f/Yellow%2C_white%2C_green_flag.svg/1500px-Yellow%2C_white%2C_green_flag.svg.png","type":"Region", "describe": "\nN/A", "isnew": ".", "links": "https://en.wikipedia.org/wiki/Cuyuni-Mazaruni"},</v>
      </c>
      <c r="HN76" s="67" t="str">
        <f>"{"&amp;CHAR(34)&amp;"couname"&amp;CHAR(34)&amp;":"&amp;CT76&amp;(IF(H76&lt;&gt;"",","&amp;CHAR(34)&amp;"subtype"&amp;CHAR(34)&amp;":"&amp;CHAR(34)&amp;H76&amp;CHAR(34),""))&amp;","&amp;CHAR(34)&amp;"year"&amp;CHAR(34)&amp;":"&amp;HJ76&amp;","&amp;CHAR(34)&amp;"region"&amp;CHAR(34)&amp;":"&amp;CU76&amp;","&amp;CHAR(34)&amp;"Colors"&amp;CHAR(34)&amp;":"&amp;HC76&amp;","&amp;CHAR(34)&amp;"Items"&amp;CHAR(34)&amp;":"&amp;GS76&amp;","&amp;CHAR(34)&amp;"Flag"&amp;CHAR(34)&amp;":"&amp;CV76&amp;","&amp;CHAR(34)&amp;"HDFlag"&amp;CHAR(34)&amp;":"&amp;CHAR(34)&amp;E76&amp;CHAR(34)&amp;","&amp;CHAR(34)&amp;"type"&amp;CHAR(34)&amp;":"&amp;GP76&amp;", "&amp;CHAR(34)&amp;"describe"&amp;CHAR(34)&amp;": "&amp;HI76&amp;", "&amp;CHAR(34)&amp;"isnew"&amp;CHAR(34)&amp;": "&amp;CHAR(34)&amp;F76&amp;CHAR(34)&amp;", "&amp;CHAR(34)&amp;"links"&amp;CHAR(34)&amp;": "&amp;HL76&amp;"},"</f>
        <v>{"couname":"[GUY] Cuyuni-Mazaruni","year":"???","region":"rgn_South America","Colors":["cl_YEL","cl_WHI","cl_GRE"],"Items":["3Color","words2","lets14","startC","with_y","with_z","REELHI","allhor","3Bands","Horizo","OnlyBa","NO_BLU","NO_RED","NO_BLA","BLRENO","001YEL","002WHI","003GRE","myrEQ","NoStar"],"Flag":"https://upload.wikimedia.org/wikipedia/commons/thumb/7/7f/Yellow%2C_white%2C_green_flag.svg/800px-Yellow%2C_white%2C_green_flag.svg.png","HDFlag":"https://upload.wikimedia.org/wikipedia/commons/thumb/7/7f/Yellow%2C_white%2C_green_flag.svg/1500px-Yellow%2C_white%2C_green_flag.svg.png","type":"Region", "describe": "\nN/A", "isnew": ".", "links": "https://en.wikipedia.org/wiki/Cuyuni-Mazaruni"},</v>
      </c>
      <c r="HO76" s="71">
        <v>45644</v>
      </c>
      <c r="HP76" s="44" t="str" cm="1">
        <f t="array" ref="HP76">IF(_xlfn.TEXTJOIN(", ", TRUE, IF(ISNUMBER(SEARCH("BLA", BL76:BT76)), COLUMN(BL76:BT76) - COLUMN(BL76) + 1, ""))&lt;&gt;"","BLA","")</f>
        <v/>
      </c>
      <c r="HQ76" s="44" t="str" cm="1">
        <f t="array" ref="HQ76">IF(_xlfn.TEXTJOIN(", ", TRUE, IF(ISNUMBER(SEARCH("BLU", BL76:BT76)), COLUMN(BL76:BT76) - COLUMN(BL76) + 1, ""))&lt;&gt;"","BLU","")</f>
        <v/>
      </c>
      <c r="HR76" s="44" t="str" cm="1">
        <f t="array" ref="HR76">IF(_xlfn.TEXTJOIN(", ", TRUE, IF(ISNUMBER(SEARCH("GRE", BL76:BT76)), COLUMN(BL76:BT76) - COLUMN(BL76) + 1, ""))&lt;&gt;"","GRE","")</f>
        <v>GRE</v>
      </c>
      <c r="HS76" s="44" t="str" cm="1">
        <f t="array" ref="HS76">IF(_xlfn.TEXTJOIN(", ", TRUE, IF(ISNUMBER(SEARCH("RED", BL76:BT76)), COLUMN(BL76:BT76) - COLUMN(BL76) + 1, ""))&lt;&gt;"","RED","")</f>
        <v/>
      </c>
      <c r="HT76" s="44" t="str" cm="1">
        <f t="array" ref="HT76">IF(_xlfn.TEXTJOIN(", ", TRUE, IF(ISNUMBER(SEARCH("YEL", BL76:BT76)), COLUMN(BL76:BT76) - COLUMN(BL76) + 1, ""))&lt;&gt;"","YEL","")</f>
        <v>YEL</v>
      </c>
      <c r="HU76" s="44" t="str" cm="1">
        <f t="array" ref="HU76">IF(_xlfn.TEXTJOIN(", ", TRUE, IF(ISNUMBER(SEARCH("ORA", BL76:BT76)), COLUMN(BL76:BT76) - COLUMN(BL76) + 1, ""))&lt;&gt;"","ORA","")</f>
        <v/>
      </c>
      <c r="HV76" s="44" t="str" cm="1">
        <f t="array" ref="HV76">IF(_xlfn.TEXTJOIN(", ", TRUE, IF(ISNUMBER(SEARCH("BRO", BL76:BT76)), COLUMN(BL76:BT76) - COLUMN(BL76) + 1, ""))&lt;&gt;"","BRO","")</f>
        <v/>
      </c>
      <c r="HW76" s="44" t="str" cm="1">
        <f t="array" ref="HW76">IF(_xlfn.TEXTJOIN(", ", TRUE, IF(ISNUMBER(SEARCH("PUR", BL76:BT76)), COLUMN(BL76:BT76) - COLUMN(BL76) + 1, ""))&lt;&gt;"","PUR","")</f>
        <v/>
      </c>
      <c r="HX76" s="44" t="str" cm="1">
        <f t="array" ref="HX76">IF(_xlfn.TEXTJOIN(", ", TRUE, IF(ISNUMBER(SEARCH("WHI", BL76:BT76)), COLUMN(BL76:BT76) - COLUMN(BL76) + 1, ""))&lt;&gt;"","WHI","")</f>
        <v>WHI</v>
      </c>
      <c r="HY76" s="72"/>
      <c r="HZ76" s="72"/>
      <c r="IA76" s="5"/>
      <c r="IB76" s="5"/>
      <c r="IC76" s="68"/>
      <c r="ID76" s="68"/>
      <c r="IE76" s="68"/>
      <c r="IF76" s="68"/>
      <c r="IG76" s="68"/>
      <c r="IH76" s="68"/>
      <c r="II76" s="68"/>
      <c r="IJ76" s="68"/>
      <c r="IK76" s="68"/>
      <c r="IM76" s="42">
        <f>COUNTIF(IC76:IK76,"&gt;0")-CG76</f>
        <v>-3</v>
      </c>
      <c r="IN76" s="69" t="str">
        <f>"http://mkweb.bcgsc.ca/color-summarizer/?url="&amp;D76&amp;"&amp;precision=low&amp;num_clusters="&amp;CG76&amp;"&amp;text=1"</f>
        <v>http://mkweb.bcgsc.ca/color-summarizer/?url=https://upload.wikimedia.org/wikipedia/commons/thumb/7/7f/Yellow%2C_white%2C_green_flag.svg/800px-Yellow%2C_white%2C_green_flag.svg.png&amp;precision=low&amp;num_clusters=3&amp;text=1</v>
      </c>
      <c r="IO76" s="44" t="str">
        <f>IF(HP76&lt;&gt;"",CHAR(34)&amp;"black"&amp;CHAR(34),"")</f>
        <v/>
      </c>
      <c r="IP76" s="44" t="str">
        <f>IF(HQ76&lt;&gt;"",CHAR(34)&amp;"blue"&amp;CHAR(34),"")</f>
        <v/>
      </c>
      <c r="IQ76" s="44" t="str">
        <f>IF(HR76&lt;&gt;"",CHAR(34)&amp;"green"&amp;CHAR(34),"")</f>
        <v>"green"</v>
      </c>
      <c r="IR76" s="44" t="str">
        <f>IF(HS76&lt;&gt;"",CHAR(34)&amp;"red"&amp;CHAR(34),"")</f>
        <v/>
      </c>
      <c r="IS76" s="44" t="str">
        <f>IF(HT76&lt;&gt;"",CHAR(34)&amp;"yellow"&amp;CHAR(34),"")</f>
        <v>"yellow"</v>
      </c>
      <c r="IT76" s="44" t="str">
        <f>IF(HU76&lt;&gt;"",CHAR(34)&amp;"orange"&amp;CHAR(34),"")</f>
        <v/>
      </c>
      <c r="IU76" s="44" t="str">
        <f>IF(HV76&lt;&gt;"",CHAR(34)&amp;"brown"&amp;CHAR(34),"")</f>
        <v/>
      </c>
      <c r="IV76" s="44" t="str">
        <f>IF(HW76&lt;&gt;"",CHAR(34)&amp;"purple"&amp;CHAR(34),"")</f>
        <v/>
      </c>
      <c r="IW76" s="44" t="str">
        <f>IF(HX76&lt;&gt;"",CHAR(34)&amp;"white"&amp;CHAR(34),"")</f>
        <v>"white"</v>
      </c>
      <c r="IX76" s="44" t="str">
        <f>"{"&amp;CHAR(34)&amp;"url"&amp;CHAR(34)&amp;":"&amp;CHAR(34)&amp;IN76&amp;CHAR(34)&amp;","&amp;CHAR(34)&amp;"name"&amp;CHAR(34)&amp;":"&amp;CHAR(34)&amp;A76&amp;CHAR(34)&amp;"},"</f>
        <v>{"url":"http://mkweb.bcgsc.ca/color-summarizer/?url=https://upload.wikimedia.org/wikipedia/commons/thumb/7/7f/Yellow%2C_white%2C_green_flag.svg/800px-Yellow%2C_white%2C_green_flag.svg.png&amp;precision=low&amp;num_clusters=3&amp;text=1","name":"[GUY] Cuyuni-Mazaruni"},</v>
      </c>
      <c r="IY76" s="44">
        <v>1503</v>
      </c>
    </row>
    <row r="77" spans="1:259" s="44" customFormat="1" ht="38.4" customHeight="1" thickBot="1" x14ac:dyDescent="0.35">
      <c r="A77" s="38" t="s">
        <v>493</v>
      </c>
      <c r="B77" s="83"/>
      <c r="C77" s="39">
        <v>2</v>
      </c>
      <c r="D77" s="70" t="s">
        <v>494</v>
      </c>
      <c r="E77" s="40" t="s">
        <v>495</v>
      </c>
      <c r="F77" s="41" t="s">
        <v>163</v>
      </c>
      <c r="G77" s="42">
        <f>COUNTIF($A$1:$A$8405,A77)</f>
        <v>1</v>
      </c>
      <c r="H77" s="43"/>
      <c r="I77" s="59" t="s">
        <v>496</v>
      </c>
      <c r="J77" s="44" t="str">
        <f>""</f>
        <v/>
      </c>
      <c r="K77" s="45"/>
      <c r="L77" s="46"/>
      <c r="M77" s="46"/>
      <c r="N77" s="47"/>
      <c r="O77" s="74">
        <v>2021</v>
      </c>
      <c r="P77" s="48" t="s">
        <v>497</v>
      </c>
      <c r="Q77" s="73">
        <v>1</v>
      </c>
      <c r="R77" s="49" t="s">
        <v>177</v>
      </c>
      <c r="S77" s="50">
        <v>7</v>
      </c>
      <c r="T77" s="51" t="s">
        <v>164</v>
      </c>
      <c r="U77" s="52" t="s">
        <v>164</v>
      </c>
      <c r="V77" s="52" t="s">
        <v>165</v>
      </c>
      <c r="W77" s="52" t="s">
        <v>164</v>
      </c>
      <c r="X77" s="52" t="s">
        <v>165</v>
      </c>
      <c r="Y77" s="52" t="s">
        <v>164</v>
      </c>
      <c r="Z77" s="52" t="s">
        <v>164</v>
      </c>
      <c r="AA77" s="52" t="s">
        <v>164</v>
      </c>
      <c r="AB77" s="52" t="s">
        <v>164</v>
      </c>
      <c r="AC77" s="52" t="s">
        <v>164</v>
      </c>
      <c r="AD77" s="52" t="s">
        <v>165</v>
      </c>
      <c r="AE77" s="52" t="s">
        <v>164</v>
      </c>
      <c r="AF77" s="53" t="s">
        <v>164</v>
      </c>
      <c r="AG77" s="53" t="s">
        <v>165</v>
      </c>
      <c r="AH77" s="53" t="s">
        <v>165</v>
      </c>
      <c r="AI77" s="53" t="s">
        <v>164</v>
      </c>
      <c r="AJ77" s="53" t="s">
        <v>164</v>
      </c>
      <c r="AK77" s="53" t="s">
        <v>164</v>
      </c>
      <c r="AL77" s="53" t="s">
        <v>164</v>
      </c>
      <c r="AM77" s="53" t="s">
        <v>164</v>
      </c>
      <c r="AN77" s="53" t="s">
        <v>165</v>
      </c>
      <c r="AO77" s="53" t="s">
        <v>164</v>
      </c>
      <c r="AP77" s="53" t="s">
        <v>164</v>
      </c>
      <c r="AQ77" s="53" t="s">
        <v>164</v>
      </c>
      <c r="AR77" s="53" t="s">
        <v>164</v>
      </c>
      <c r="AS77" s="53" t="s">
        <v>164</v>
      </c>
      <c r="AT77" s="54">
        <v>0</v>
      </c>
      <c r="AU77" s="53" t="s">
        <v>476</v>
      </c>
      <c r="AV77" s="53" t="str">
        <f>IF(LEFT(A77,1)="[",LEFT(A77,5)&amp;AU77&amp;A77,"")</f>
        <v>[PER]Department[PER] Cusco</v>
      </c>
      <c r="AW77" s="53" t="str">
        <f>C77&amp;A77</f>
        <v>2[PER] Cusco</v>
      </c>
      <c r="AX77" s="55"/>
      <c r="AY77" s="55"/>
      <c r="AZ77" s="56" t="s">
        <v>234</v>
      </c>
      <c r="BA77" s="56"/>
      <c r="BB77" s="56"/>
      <c r="BC77" s="57"/>
      <c r="BD77" s="58" t="s">
        <v>155</v>
      </c>
      <c r="BE77" s="59"/>
      <c r="BF77" s="58" t="s">
        <v>154</v>
      </c>
      <c r="BG77" s="58" t="s">
        <v>153</v>
      </c>
      <c r="BH77" s="58" t="s">
        <v>158</v>
      </c>
      <c r="BI77" s="58"/>
      <c r="BJ77" s="58"/>
      <c r="BK77" s="59"/>
      <c r="BL77" s="58" t="s">
        <v>234</v>
      </c>
      <c r="BM77" s="58" t="s">
        <v>152</v>
      </c>
      <c r="BN77" s="58" t="s">
        <v>153</v>
      </c>
      <c r="BO77" s="58" t="s">
        <v>154</v>
      </c>
      <c r="BP77" s="58" t="s">
        <v>155</v>
      </c>
      <c r="BQ77" s="58" t="s">
        <v>156</v>
      </c>
      <c r="BR77" s="58" t="s">
        <v>234</v>
      </c>
      <c r="BS77" s="58" t="s">
        <v>158</v>
      </c>
      <c r="BT77" s="58" t="s">
        <v>234</v>
      </c>
      <c r="BU77" s="60"/>
      <c r="BV77" s="61"/>
      <c r="BW77" s="61">
        <v>0</v>
      </c>
      <c r="BX77" s="59"/>
      <c r="CB77" s="5"/>
      <c r="CC77" s="5"/>
      <c r="CD77" s="62">
        <v>0</v>
      </c>
      <c r="CE77" s="62">
        <v>0</v>
      </c>
      <c r="CF77" s="62" t="e">
        <f>COUNTIF([1]Sheet7!$B$2:'[1]Sheet7'!$B$100,Main!#REF!)</f>
        <v>#REF!</v>
      </c>
      <c r="CG77" s="75" cm="1">
        <f t="array" ref="CG77">SUMPRODUCT(--(LEN(TRIM(BL77:BT77))&gt;0))</f>
        <v>6</v>
      </c>
      <c r="CH77" s="53" t="str">
        <f>IF(CG77=2,"y","n")</f>
        <v>n</v>
      </c>
      <c r="CI77" s="53" t="str">
        <f>IF(CG77=3,"y","n")</f>
        <v>n</v>
      </c>
      <c r="CJ77" s="53" t="str">
        <f>IF(CG77=4,"y","n")</f>
        <v>n</v>
      </c>
      <c r="CK77" s="53" t="str">
        <f>IF(CG77&gt;4,"y","n")</f>
        <v>y</v>
      </c>
      <c r="CL77" s="53" t="str">
        <f>IF(S77=0,"y","n")</f>
        <v>n</v>
      </c>
      <c r="CM77" s="53" t="str">
        <f>IF(S77=2,"y","n")</f>
        <v>n</v>
      </c>
      <c r="CN77" s="53" t="str">
        <f>IF(S77=3,"y","n")</f>
        <v>n</v>
      </c>
      <c r="CO77" s="53" t="str">
        <f>IF(S77&gt;=4,"y","n")</f>
        <v>y</v>
      </c>
      <c r="CP77" s="53" t="str">
        <f>IF(AT77=0,"y","n")</f>
        <v>y</v>
      </c>
      <c r="CQ77" s="53" t="str">
        <f>IF(AT77=1,"y","n")</f>
        <v>n</v>
      </c>
      <c r="CR77" s="53" t="str">
        <f>IF(AT77=2,"y","n")</f>
        <v>n</v>
      </c>
      <c r="CS77" s="53" t="str">
        <f>IF(AT77&gt;=3,"y","n")</f>
        <v>n</v>
      </c>
      <c r="CT77" s="38" t="str">
        <f>CHAR(34)&amp;A77&amp;CHAR(34)</f>
        <v>"[PER] Cusco"</v>
      </c>
      <c r="CU77" s="63" t="str">
        <f>CHAR(34)&amp;"rgn_"&amp;R77&amp;CHAR(34)</f>
        <v>"rgn_South America"</v>
      </c>
      <c r="CV77" s="44" t="str">
        <f>CHAR(34)&amp;D77&amp;CHAR(34)</f>
        <v>"https://upload.wikimedia.org/wikipedia/commons/thumb/f/ff/Flag_of_Cusco_%282021%29.svg/640px-Flag_of_Cusco_%282021%29.svg.png"</v>
      </c>
      <c r="CW77" s="44" t="str">
        <f>IF(CH77="y",CHAR(34)&amp;CH$1&amp;CHAR(34)&amp;",","")</f>
        <v/>
      </c>
      <c r="CX77" s="44" t="str">
        <f>IF(CI77="y",CHAR(34)&amp;CI$1&amp;CHAR(34)&amp;",","")</f>
        <v/>
      </c>
      <c r="CY77" s="44" t="str">
        <f>IF(CJ77="y",CHAR(34)&amp;CJ$1&amp;CHAR(34)&amp;",","")</f>
        <v/>
      </c>
      <c r="CZ77" s="44" t="str">
        <f>IF(CK77="y",CHAR(34)&amp;CK$1&amp;CHAR(34)&amp;",","")</f>
        <v>"5+Colo",</v>
      </c>
      <c r="DA77" s="44" t="str">
        <f>IF(Q77&gt;1,CHAR(34)&amp;"words2"&amp;CHAR(34)&amp;",","")</f>
        <v/>
      </c>
      <c r="DB77" s="44" t="str">
        <f>IF(Q77&gt;2,CHAR(34)&amp;"words3"&amp;CHAR(34)&amp;",","")</f>
        <v/>
      </c>
      <c r="DC77" s="44" t="str">
        <f>IF(Q77=2,CHAR(34)&amp;"exact2"&amp;CHAR(34)&amp;",","")</f>
        <v/>
      </c>
      <c r="DD77" s="44" t="str">
        <f>IF(LEN(CHAR(34)&amp;"lets"&amp;LEN(SUBSTITUTE(SUBSTITUTE(IFERROR(TRIM(SUBSTITUTE(SUBSTITUTE(SUBSTITUTE(IFERROR(TRIM(SUBSTITUTE(A77,MID(A77,FIND("(",A77),FIND(")",A77)-FIND("(",A77)+1),"")),A77),"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",""),"-",""))&amp;CHAR(34)&amp;",")=9,CHAR(34)&amp;"lets"&amp;LEN(SUBSTITUTE(SUBSTITUTE(IFERROR(TRIM(SUBSTITUTE(SUBSTITUTE(SUBSTITUTE(IFERROR(TRIM(SUBSTITUTE(A77,MID(A77,FIND("(",A77),FIND(")",A77)-FIND("(",A77)+1),"")),A77),"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",""),"-",""))&amp;CHAR(34)&amp;",",CHAR(34)&amp;"lets0"&amp;LEN(SUBSTITUTE(SUBSTITUTE(IFERROR(TRIM(SUBSTITUTE(SUBSTITUTE(SUBSTITUTE(IFERROR(TRIM(SUBSTITUTE(A77,MID(A77,FIND("(",A77),FIND(")",A77)-FIND("(",A77)+1),"")),A77),"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f>
        <v>"lets05",</v>
      </c>
      <c r="DE77" s="44" t="str">
        <f>IFERROR(CHAR(34)&amp;"start"&amp;LEFT(TRIM(SUBSTITUTE(SUBSTITUTE(TRIM(SUBSTITUTE(SUBSTITUTE(A77, MID(A77, FIND("[", A77), FIND("]", A77) - FIND("[", A77) + 1), ""), "  ", " ")), MID(TRIM(SUBSTITUTE(SUBSTITUTE(A77, MID(A77, FIND("[", A77), FIND("]", A77) - FIND("[", A77) + 1), ""), "  ", " ")), FIND("[", TRIM(SUBSTITUTE(SUBSTITUTE(A77, MID(A77, FIND("[", A77), FIND("]", A77) - FIND("[", A77) + 1), ""), "  ", " "))), FIND("]", TRIM(SUBSTITUTE(SUBSTITUTE(A77, MID(A77, FIND("[", A77), FIND("]", A77) - FIND("[", A77) + 1), ""), "  ", " "))) - FIND("[", TRIM(SUBSTITUTE(SUBSTITUTE(A77, MID(A77, FIND("[", A77), FIND("]", A77) - FIND("[", A77) + 1), ""), "  ", " "))) + 1), ""), "  ", " ")),1)&amp;CHAR(34)&amp;",",CHAR(34)&amp;"start"&amp;IFERROR(LEFT(SUBSTITUTE(A77,"["&amp;MID(A77,FIND("[",A77)+1,FIND("]",A77)-FIND("[",A77)-1)&amp;"] ",""),1),LEFT(A77,1))&amp;CHAR(34)&amp;",")</f>
        <v>"startC",</v>
      </c>
      <c r="DF77" s="44" t="str">
        <f>IFERROR(IF(SEARCH("tan",A77)&gt;0,CHAR(34)&amp;"withtn"&amp;CHAR(34)&amp;",",""),"")</f>
        <v/>
      </c>
      <c r="DG77" s="44" t="str">
        <f>IFERROR(IF(SEARCH("q",A77)&gt;0,CHAR(34)&amp;"with_q"&amp;CHAR(34)&amp;",",""),"")</f>
        <v/>
      </c>
      <c r="DH77" s="44" t="str">
        <f>IFERROR(IF(SEARCH("v",A77)&gt;0,CHAR(34)&amp;"with_v"&amp;CHAR(34)&amp;",",""),"")</f>
        <v/>
      </c>
      <c r="DI77" s="44" t="str">
        <f>IFERROR(IF(SEARCH("w",A77)&gt;0,CHAR(34)&amp;"with_w"&amp;CHAR(34)&amp;",",""),"")</f>
        <v/>
      </c>
      <c r="DJ77" s="44" t="str">
        <f>IFERROR(IF(SEARCH("y",A77)&gt;0,CHAR(34)&amp;"with_y"&amp;CHAR(34)&amp;",",""),"")</f>
        <v/>
      </c>
      <c r="DK77" s="44" t="str">
        <f>IFERROR(IF(SEARCH("z",A77)&gt;0,CHAR(34)&amp;"with_z"&amp;CHAR(34)&amp;",",""),"")</f>
        <v/>
      </c>
      <c r="DL77" s="44" t="str">
        <f>IF(CG77=2, CHAR(34) &amp; _xlfn.TEXTJOIN("", TRUE, _xlfn._xlws.SORT(HP77:HX77)) &amp; CHAR(34) &amp; ",", "")</f>
        <v/>
      </c>
      <c r="DM77" s="44" t="str" cm="1">
        <f t="array" ref="DM77">IF(CG77=3,CHAR(34) &amp; _xlfn.TEXTJOIN("", TRUE, RIGHT(HP77:HX77, 2)) &amp; CHAR(34) &amp; ",", "")</f>
        <v/>
      </c>
      <c r="DN77" s="44" t="str">
        <f>IF(AND(ISNUMBER(SEARCH("18", O77)), ISERROR(SEARCH("1918", O77)), ISERROR(SEARCH("2018", O77))), CHAR(34) &amp; "year18" &amp; CHAR(34) &amp; ",", "")</f>
        <v/>
      </c>
      <c r="DO77" s="44" t="str">
        <f>IF(AND(ISNUMBER(SEARCH("19", O77)), ISERROR(SEARCH("1819", O77)),  ISERROR(SEARCH("1219", O77)),ISERROR(SEARCH("1119", O77)),ISERROR(SEARCH("1190", O77)),ISERROR(SEARCH("2019", O77))), CHAR(34) &amp; "year19" &amp; CHAR(34) &amp; ",", "")</f>
        <v/>
      </c>
      <c r="DP77" s="5" t="str">
        <f>IF(AND(ISNUMBER(SEARCH("20", O77)), ISERROR(SEARCH("1920", O77))), CHAR(34)&amp;"year00"&amp;CHAR(34)&amp;",", "")</f>
        <v>"year00",</v>
      </c>
      <c r="DQ77" s="5" t="str">
        <f>IF(CC77="y",CHAR(34)&amp;"soviet"&amp;CHAR(34)&amp;",","")</f>
        <v/>
      </c>
      <c r="DR77" s="5" t="str">
        <f>IF(BY77="y",CHAR(34)&amp;"dgband"&amp;CHAR(34)&amp;",","")</f>
        <v/>
      </c>
      <c r="DS77" s="5" t="str">
        <f>IF(W77="y",IF(AND(V77="n",BY77&lt;&gt;"y"),CHAR(34)&amp;"allver"&amp;CHAR(34)&amp;",",""),"")</f>
        <v/>
      </c>
      <c r="DT77" s="5" t="str">
        <f>IF(V77="y",IF(AND(W77="n",BY77&lt;&gt;"y"),CHAR(34)&amp;"allhor"&amp;CHAR(34)&amp;",",""),"")</f>
        <v>"allhor",</v>
      </c>
      <c r="DU77" s="5" t="str">
        <f>IF(BY77="y",IF(AND(W77="n",V77="n"),CHAR(34)&amp;"alldia"&amp;CHAR(34)&amp;",",""),"")</f>
        <v/>
      </c>
      <c r="DV77" s="44" t="str">
        <f>IF(IA77&lt;&gt;"",(IF(IA77="y",CHAR(34)&amp;"largec"&amp;CHAR(34)&amp;",",CHAR(34)&amp;"smallc"&amp;CHAR(34)&amp;",")),"")</f>
        <v/>
      </c>
      <c r="DW77" s="44" t="str">
        <f>IF(CL77="y",CHAR(34)&amp;CL$1&amp;CHAR(34)&amp;",","")</f>
        <v/>
      </c>
      <c r="DX77" s="44" t="str">
        <f>IF(CM77="y",CHAR(34)&amp;CM$1&amp;CHAR(34)&amp;",","")</f>
        <v/>
      </c>
      <c r="DY77" s="44" t="str">
        <f>IF(CN77="y",CHAR(34)&amp;CN$1&amp;CHAR(34)&amp;",","")</f>
        <v/>
      </c>
      <c r="DZ77" s="44" t="str">
        <f>IF(CO77="y",CHAR(34)&amp;CO$1&amp;CHAR(34)&amp;",","")</f>
        <v>"4+Band",</v>
      </c>
      <c r="EA77" s="44" t="str">
        <f>IF(T77="y",CHAR(34)&amp;T$1&amp;CHAR(34)&amp;",","")</f>
        <v/>
      </c>
      <c r="EB77" s="44" t="str">
        <f>IF(U77="y",CHAR(34)&amp;U$1&amp;CHAR(34)&amp;",","")</f>
        <v/>
      </c>
      <c r="EC77" s="44" t="str">
        <f>IF(V77="y",CHAR(34)&amp;V$1&amp;CHAR(34)&amp;",","")</f>
        <v>"Horizo",</v>
      </c>
      <c r="ED77" s="44" t="str">
        <f>IF(W77="y",CHAR(34)&amp;W$1&amp;CHAR(34)&amp;",","")</f>
        <v/>
      </c>
      <c r="EE77" s="44" t="str">
        <f>IF(X77="y",CHAR(34)&amp;X$1&amp;CHAR(34)&amp;",","")</f>
        <v>"Circle",</v>
      </c>
      <c r="EF77" s="44" t="str">
        <f>IF(AND(Y77&lt;&gt;"n",Y77&lt;&gt;""),CHAR(34)&amp;Y$1&amp;CHAR(34)&amp;",","")</f>
        <v/>
      </c>
      <c r="EG77" s="44" t="str">
        <f>IF(Z77="y",CHAR(34)&amp;Z$1&amp;CHAR(34)&amp;",","")</f>
        <v/>
      </c>
      <c r="EH77" s="44" t="str">
        <f>IF(AA77="y",CHAR(34)&amp;AA$1&amp;CHAR(34)&amp;",","")</f>
        <v/>
      </c>
      <c r="EI77" s="44" t="str">
        <f>IF(AB77="y",CHAR(34)&amp;AB$1&amp;CHAR(34)&amp;",","")</f>
        <v/>
      </c>
      <c r="EJ77" s="44" t="str">
        <f>IF(AC77="y",CHAR(34)&amp;AC$1&amp;CHAR(34)&amp;",","")</f>
        <v/>
      </c>
      <c r="EK77" s="44" t="str">
        <f>IF(AD77="y",CHAR(34)&amp;AD$1&amp;CHAR(34)&amp;",","")</f>
        <v>"HasSun",</v>
      </c>
      <c r="EL77" s="44" t="str">
        <f>IF(AE77="y",CHAR(34)&amp;AE$1&amp;CHAR(34)&amp;",","")</f>
        <v/>
      </c>
      <c r="EM77" s="44" t="str">
        <f>IF(AF77="y",CHAR(34)&amp;AF$1&amp;CHAR(34)&amp;",","")</f>
        <v/>
      </c>
      <c r="EN77" s="44" t="str">
        <f>IF(AG77="y",CHAR(34)&amp;AG$1&amp;CHAR(34)&amp;",","")</f>
        <v>"Unequa",</v>
      </c>
      <c r="EO77" s="44" t="str">
        <f>IF(AH77="y",CHAR(34)&amp;AH$1&amp;CHAR(34)&amp;",","")</f>
        <v>"Center",</v>
      </c>
      <c r="EP77" s="44" t="str">
        <f>IF(AI77="y",CHAR(34)&amp;AI$1&amp;CHAR(34)&amp;",","")</f>
        <v/>
      </c>
      <c r="EQ77" s="44" t="str">
        <f>IF(AJ77="y",CHAR(34)&amp;AJ$1&amp;CHAR(34)&amp;",","")</f>
        <v/>
      </c>
      <c r="ER77" s="44" t="str">
        <f>IF(AK77="y",CHAR(34)&amp;AK$1&amp;CHAR(34)&amp;",","")</f>
        <v/>
      </c>
      <c r="ES77" s="44" t="str">
        <f>IF(AL77="y",CHAR(34)&amp;AL$1&amp;CHAR(34)&amp;",","")</f>
        <v/>
      </c>
      <c r="ET77" s="44" t="str">
        <f>IF(AM77="y",CHAR(34)&amp;AM$1&amp;CHAR(34)&amp;",","")</f>
        <v/>
      </c>
      <c r="EU77" s="44" t="str">
        <f>IF(AN77="y",CHAR(34)&amp;AN$1&amp;CHAR(34)&amp;",","")</f>
        <v>"Humans",</v>
      </c>
      <c r="EV77" s="44" t="str">
        <f>IF(AO77="y",CHAR(34)&amp;AO$1&amp;CHAR(34)&amp;",","")</f>
        <v/>
      </c>
      <c r="EW77" s="44" t="str">
        <f>IF(AP77="y",CHAR(34)&amp;AP$1&amp;CHAR(34)&amp;",","")</f>
        <v/>
      </c>
      <c r="EX77" s="44" t="str">
        <f>IF(AQ77="y",CHAR(34)&amp;AQ$1&amp;CHAR(34)&amp;",","")</f>
        <v/>
      </c>
      <c r="EY77" s="44" t="str">
        <f>IF(AR77="y",CHAR(34)&amp;AR$1&amp;CHAR(34)&amp;",","")</f>
        <v/>
      </c>
      <c r="EZ77" s="44" t="str">
        <f>IF(AS77="y",CHAR(34)&amp;AS$1&amp;CHAR(34)&amp;",","")</f>
        <v/>
      </c>
      <c r="FA77" s="44" t="str">
        <f>IF(AT77&gt;0,CHAR(34)&amp;"sta"&amp;AZ77&amp;CHAR(34)&amp;",","")</f>
        <v/>
      </c>
      <c r="FB77" s="44" t="str">
        <f>IF(AND(AT77&gt;0,BA77&lt;&gt;""),CHAR(34)&amp;"sta"&amp;BA77&amp;CHAR(34)&amp;",","")</f>
        <v/>
      </c>
      <c r="FC77" s="44" t="str">
        <f>IF(AND(AT77&gt;0,BB77&lt;&gt;""),CHAR(34)&amp;"sta"&amp;BB77&amp;CHAR(34)&amp;",","")</f>
        <v/>
      </c>
      <c r="FD77" s="44" t="str">
        <f>IF(BV77="n",CHAR(34)&amp;"tcWHYE"&amp;CHAR(34)&amp;",",IF(BV77="y",CHAR(34)&amp;FD$1&amp;CHAR(34)&amp;",",""))</f>
        <v/>
      </c>
      <c r="FE77" s="44" t="str">
        <f>IF(COUNTIF(BL77:BT77,"BLU")=0,CHAR(34)&amp;"NO_BLU"&amp;CHAR(34)&amp;",", "")</f>
        <v/>
      </c>
      <c r="FF77" s="44" t="str">
        <f>IF(COUNTIF(BL77:BT77,"WHI")=0,CHAR(34)&amp;"NO_WHI"&amp;CHAR(34)&amp;",", "")</f>
        <v>"NO_WHI",</v>
      </c>
      <c r="FG77" s="44" t="str">
        <f>IF(COUNTIF(BL77:BT77,"RED")=0,CHAR(34)&amp;"NO_RED"&amp;CHAR(34)&amp;",", "")</f>
        <v/>
      </c>
      <c r="FH77" s="44" t="str">
        <f>IF(COUNTIF(BL77:BS77,"GRE")=0,CHAR(34)&amp;"NO_GRE"&amp;CHAR(34)&amp;",", "")</f>
        <v/>
      </c>
      <c r="FI77" s="44" t="str">
        <f>IF(COUNTIF(BL77:BT77,"YEL")=0,CHAR(34)&amp;"NO_YEL"&amp;CHAR(34)&amp;",", "")</f>
        <v/>
      </c>
      <c r="FJ77" s="44" t="str">
        <f>IF(COUNTIF(BL77:BT77,"BLA")=0,CHAR(34)&amp;"NO_BLA"&amp;CHAR(34)&amp;",", "")</f>
        <v>"NO_BLA",</v>
      </c>
      <c r="FK77" s="44" t="str">
        <f>IF(AND(FH77&lt;&gt;"",FF77&lt;&gt;""),CHAR(34)&amp;"WHGRNO"&amp;CHAR(34)&amp;",","")</f>
        <v/>
      </c>
      <c r="FL77" s="44" t="str">
        <f>IF(AND(FI77&lt;&gt;"",FF77&lt;&gt;""),CHAR(34)&amp;"WHYENO"&amp;CHAR(34)&amp;",","")</f>
        <v/>
      </c>
      <c r="FM77" s="44" t="str">
        <f>IF(AND(FJ77&lt;&gt;"",FF77&lt;&gt;""),CHAR(34)&amp;"BAWHNO"&amp;CHAR(34)&amp;",","")</f>
        <v>"BAWHNO",</v>
      </c>
      <c r="FN77" s="44" t="str">
        <f>IF(AND(FE77&lt;&gt;"",FF77&lt;&gt;""),CHAR(34)&amp;"BLWHNO"&amp;CHAR(34)&amp;",","")</f>
        <v/>
      </c>
      <c r="FO77" s="44" t="str">
        <f>IF(AND(FE77&lt;&gt;"",FG77&lt;&gt;""),CHAR(34)&amp;"BLRENO"&amp;CHAR(34)&amp;",","")</f>
        <v/>
      </c>
      <c r="FP77" s="44" t="str">
        <f>IF(AND(FF77&lt;&gt;"",FF77&lt;&gt;""),CHAR(34)&amp;"WHRENO"&amp;CHAR(34)&amp;",","")</f>
        <v>"WHRENO",</v>
      </c>
      <c r="FQ77" s="44" t="str">
        <f>IF(LEN(BF77)=3,CHAR(34)&amp;"001"&amp;BF77&amp;CHAR(34)&amp;",","")</f>
        <v>"001RED",</v>
      </c>
      <c r="FR77" s="44" t="str">
        <f>IF(LEN(BG77)=3,CHAR(34)&amp;"002"&amp;BG77&amp;CHAR(34)&amp;",","")</f>
        <v>"002GRE",</v>
      </c>
      <c r="FS77" s="44" t="str">
        <f>IF(LEN(BH77)=3,CHAR(34)&amp;"003"&amp;BH77&amp;CHAR(34)&amp;",","")</f>
        <v>"003PUR",</v>
      </c>
      <c r="FT77" s="44" t="str">
        <f>CHAR(34)&amp;"myr"&amp;BD77&amp;CHAR(34)&amp;","</f>
        <v>"myrYEL",</v>
      </c>
      <c r="FU77" s="44" t="str">
        <f>IF(AY77="y",CHAR(34)&amp;"island"&amp;CHAR(34)&amp;",","")</f>
        <v/>
      </c>
      <c r="FV77" s="44" t="str">
        <f>IF(BZ77="y",CHAR(34)&amp;"landlo"&amp;CHAR(34)&amp;",","")</f>
        <v/>
      </c>
      <c r="FW77" s="44" t="str">
        <f>IF(CA77="y",CHAR(34)&amp;"eunion"&amp;CHAR(34)&amp;",","")</f>
        <v/>
      </c>
      <c r="FX77" s="44" t="str">
        <f>SUBSTITUTE(IFERROR(SEARCH("[",A77),IFERROR(IF(AND(CA77&lt;&gt;"y",SEARCH("Europe",R77)&gt;0),CHAR(34)&amp;"noeuni"&amp;CHAR(34)&amp;",",""),"")),"1","")</f>
        <v/>
      </c>
      <c r="FY77" s="44" t="str">
        <f>IFERROR(IF(SEARCH("Arabic",CB77)&gt;0,CHAR(34)&amp;"arabic"&amp;CHAR(34)&amp;",",""),"")</f>
        <v/>
      </c>
      <c r="FZ77" s="44" t="str">
        <f>IFERROR(IF(SEARCH("English",CB77)&gt;0,CHAR(34)&amp;"englis"&amp;CHAR(34)&amp;",",""),"")</f>
        <v/>
      </c>
      <c r="GA77" s="44" t="str">
        <f>IFERROR(IF(SEARCH("French",CB77)&gt;0,CHAR(34)&amp;"french"&amp;CHAR(34)&amp;",",""),"")</f>
        <v/>
      </c>
      <c r="GB77" s="44" t="str">
        <f>IFERROR(IF(SEARCH("Spanish",CB77)&gt;0,CHAR(34)&amp;"spanis"&amp;CHAR(34)&amp;",",""),"")</f>
        <v/>
      </c>
      <c r="GC77" s="44" t="str">
        <f>IFERROR(IF(SEARCH("Portuguese",CB77)&gt;0,CHAR(34)&amp;"portug"&amp;CHAR(34)&amp;",",""),"")</f>
        <v/>
      </c>
      <c r="GD77" s="44" t="str">
        <f>IFERROR(IF(SEARCH("German",CB77)&gt;0,CHAR(34)&amp;"german"&amp;CHAR(34)&amp;",",""),"")</f>
        <v/>
      </c>
      <c r="GE77" s="44" t="str">
        <f>IFERROR(IF(SEARCH("Dutch",CB77)&gt;0,CHAR(34)&amp;"dutchs"&amp;CHAR(34)&amp;",",""),"")</f>
        <v/>
      </c>
      <c r="GF77" s="44" t="str">
        <f>IFERROR(IF(SEARCH("Historical",AU77)&gt;0,CHAR(34)&amp;"histor"&amp;CHAR(34)&amp;",",""),"")</f>
        <v/>
      </c>
      <c r="GG77" s="44" t="str">
        <f>IF(BU77="y",CHAR(34)&amp;"unjack"&amp;CHAR(34)&amp;",","")</f>
        <v/>
      </c>
      <c r="GH77" s="44" t="str">
        <f>IF(CD77=1,CHAR(34)&amp;"southc"&amp;CHAR(34)&amp;",","")</f>
        <v/>
      </c>
      <c r="GI77" s="44" t="str">
        <f>IF(CE77=1,CHAR(34)&amp;"hasmap"&amp;CHAR(34)&amp;",","")</f>
        <v/>
      </c>
      <c r="GJ77" s="44" t="str">
        <f>IF(CP77="y",CHAR(34)&amp;CP$1&amp;CHAR(34)&amp;",","")</f>
        <v>"NoStar",</v>
      </c>
      <c r="GK77" s="44" t="str">
        <f>IF(GJ77="",CHAR(34)&amp;"HasSta"&amp;CHAR(34)&amp;",","")</f>
        <v/>
      </c>
      <c r="GL77" s="44" t="str">
        <f>IF(CQ77="y",CHAR(34)&amp;CQ$1&amp;CHAR(34)&amp;",","")</f>
        <v/>
      </c>
      <c r="GM77" s="44" t="str">
        <f>IF(CR77="y",CHAR(34)&amp;CR$1&amp;CHAR(34)&amp;",","")</f>
        <v/>
      </c>
      <c r="GN77" s="44" t="str">
        <f>IF(CS77="y",CHAR(34)&amp;CS$1&amp;CHAR(34)&amp;",","")</f>
        <v/>
      </c>
      <c r="GP77" s="44" t="str">
        <f>CHAR(34)&amp;AU77&amp;CHAR(34)</f>
        <v>"Department"</v>
      </c>
      <c r="GS77" s="44" t="str">
        <f>SUBSTITUTE("["&amp;_xlfn.CONCAT(CW77:GN77)&amp;"]",",]","]")</f>
        <v>["5+Colo","lets05","startC","year00","allhor","4+Band","Horizo","Circle","HasSun","Unequa","Center","Humans","NO_WHI","NO_BLA","BAWHNO","WHRENO","001RED","002GRE","003PUR","myrYEL","NoStar"]</v>
      </c>
      <c r="GT77" s="44" t="str">
        <f>IF(BL77&lt;&gt;"",CHAR(34)&amp;"cl_"&amp;BL77&amp;CHAR(34)&amp;",","")</f>
        <v/>
      </c>
      <c r="GU77" s="44" t="str">
        <f>IF(BM77&lt;&gt;"",CHAR(34)&amp;"cl_"&amp;BM77&amp;CHAR(34)&amp;",","")</f>
        <v>"cl_BLU",</v>
      </c>
      <c r="GV77" s="44" t="str">
        <f>IF(BN77&lt;&gt;"",CHAR(34)&amp;"cl_"&amp;BN77&amp;CHAR(34)&amp;",","")</f>
        <v>"cl_GRE",</v>
      </c>
      <c r="GW77" s="44" t="str">
        <f>IF(BO77&lt;&gt;"",CHAR(34)&amp;"cl_"&amp;BO77&amp;CHAR(34)&amp;",","")</f>
        <v>"cl_RED",</v>
      </c>
      <c r="GX77" s="44" t="str">
        <f>IF(BP77&lt;&gt;"",CHAR(34)&amp;"cl_"&amp;BP77&amp;CHAR(34)&amp;",","")</f>
        <v>"cl_YEL",</v>
      </c>
      <c r="GY77" s="44" t="str">
        <f>IF(BQ77&lt;&gt;"",CHAR(34)&amp;"cl_"&amp;BQ77&amp;CHAR(34)&amp;",","")</f>
        <v>"cl_ORA",</v>
      </c>
      <c r="GZ77" s="44" t="str">
        <f>IF(BR77&lt;&gt;"",CHAR(34)&amp;"cl_"&amp;BR77&amp;CHAR(34)&amp;",","")</f>
        <v/>
      </c>
      <c r="HA77" s="44" t="str">
        <f>IF(BS77&lt;&gt;"",CHAR(34)&amp;"cl_"&amp;BS77&amp;CHAR(34)&amp;",","")</f>
        <v>"cl_PUR",</v>
      </c>
      <c r="HB77" s="44" t="str">
        <f>IF(BT77&lt;&gt;"",CHAR(34)&amp;"cl_"&amp;BT77&amp;CHAR(34)&amp;",","")</f>
        <v/>
      </c>
      <c r="HC77" s="44" t="str">
        <f>SUBSTITUTE("["&amp;_xlfn.CONCAT(GT77:HB77)&amp;"]",",]","]")</f>
        <v>["cl_BLU","cl_GRE","cl_RED","cl_YEL","cl_ORA","cl_PUR"]</v>
      </c>
      <c r="HE77" s="64"/>
      <c r="HF77" s="65" t="str">
        <f>"{couname:"&amp;CT77&amp;(IF(HK77&lt;&gt;"",",subtype:"&amp;CHAR(34)&amp;HK77&amp;CHAR(34),""))&amp;",year:"&amp;HJ77&amp;",region:"&amp;CU77&amp;",Colors:"&amp;HC77&amp;",Items:"&amp;GS77&amp;",Flag:"&amp;CV77&amp;",HDFlag:"&amp;CHAR(34)&amp;E77&amp;CHAR(34)&amp;",type:"&amp;GP77&amp;", describe: "&amp;HH77&amp;", isnew:"&amp;CHAR(34)&amp;F77&amp;CHAR(34)&amp;", links: "&amp;HL77&amp;"},"</f>
        <v>{couname:"[PER] Cusco",year:"2021",region:"rgn_South America",Colors:["cl_BLU","cl_GRE","cl_RED","cl_YEL","cl_ORA","cl_PUR"],Items:["5+Colo","lets05","startC","year00","allhor","4+Band","Horizo","Circle","HasSun","Unequa","Center","Humans","NO_WHI","NO_BLA","BAWHNO","WHRENO","001RED","002GRE","003PUR","myrYEL","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links: "https://en.wikipedia.org/wiki/Flag_of_Cusco"},</v>
      </c>
      <c r="HG77" s="66" t="str">
        <f>"{couname:"&amp;CT77&amp;(IF(HK77&lt;&gt;"",",subtype:"&amp;CHAR(34)&amp;HK77&amp;CHAR(34),""))&amp;",year:"&amp;HJ77&amp;",region:"&amp;CU77&amp;",Colors:"&amp;HC77&amp;",Items:"&amp;GS77&amp;",Flag:"&amp;CV77&amp;",HDFlag:"&amp;CHAR(34)&amp;E77&amp;CHAR(34)&amp;",type:"&amp;GP77&amp;", describe: "&amp;HI77&amp;", links: "&amp;HL77&amp;"},"</f>
        <v>{couname:"[PER] Cusco",year:"2021",region:"rgn_South America",Colors:["cl_BLU","cl_GRE","cl_RED","cl_YEL","cl_ORA","cl_PUR"],Items:["5+Colo","lets05","startC","year00","allhor","4+Band","Horizo","Circle","HasSun","Unequa","Center","Humans","NO_WHI","NO_BLA","BAWHNO","WHRENO","001RED","002GRE","003PUR","myrYEL","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links: "https://en.wikipedia.org/wiki/Flag_of_Cusco"},</v>
      </c>
      <c r="HH77" s="44" t="str">
        <f>IF(P77&lt;&gt;"",CHAR(34)&amp;"\n"&amp;P77&amp;CHAR(34),CHAR(34)&amp;CHAR(34))</f>
        <v>"\nIt's a rainbow flag formed by 7 horizontal stripes. It was first introduced in 1973 and officially adopted in 1978. Since 2021, the flag has also featured the golden Echenique's sun."</v>
      </c>
      <c r="HI77" s="44" t="str">
        <f>IF(J77=0,CHAR(34)&amp;CHAR(34),HH77)</f>
        <v>"\nIt's a rainbow flag formed by 7 horizontal stripes. It was first introduced in 1973 and officially adopted in 1978. Since 2021, the flag has also featured the golden Echenique's sun."</v>
      </c>
      <c r="HJ77" s="44" t="str">
        <f>CHAR(34)&amp;O77&amp;CHAR(34)</f>
        <v>"2021"</v>
      </c>
      <c r="HL77" s="44" t="str">
        <f>CHAR(34)&amp;I77&amp;CHAR(34)</f>
        <v>"https://en.wikipedia.org/wiki/Flag_of_Cusco"</v>
      </c>
      <c r="HM77" s="65" t="str">
        <f>"{"&amp;CHAR(34)&amp;"couname"&amp;CHAR(34)&amp;":"&amp;CT77&amp;(IF(H77&lt;&gt;"",","&amp;CHAR(34)&amp;"subtype"&amp;CHAR(34)&amp;":"&amp;CHAR(34)&amp;H77&amp;CHAR(34),""))&amp;","&amp;CHAR(34)&amp;"year"&amp;CHAR(34)&amp;":"&amp;HJ77&amp;","&amp;CHAR(34)&amp;"region"&amp;CHAR(34)&amp;":"&amp;CU77&amp;","&amp;CHAR(34)&amp;"Colors"&amp;CHAR(34)&amp;":"&amp;HC77&amp;","&amp;CHAR(34)&amp;"Items"&amp;CHAR(34)&amp;":"&amp;GS77&amp;","&amp;CHAR(34)&amp;"Flag"&amp;CHAR(34)&amp;":"&amp;CV77&amp;","&amp;CHAR(34)&amp;"HDFlag"&amp;CHAR(34)&amp;":"&amp;CHAR(34)&amp;E77&amp;CHAR(34)&amp;","&amp;CHAR(34)&amp;"type"&amp;CHAR(34)&amp;":"&amp;GP77&amp;", "&amp;CHAR(34)&amp;"describe"&amp;CHAR(34)&amp;": "&amp;HH77&amp;", "&amp;CHAR(34)&amp;"isnew"&amp;CHAR(34)&amp;": "&amp;CHAR(34)&amp;F77&amp;CHAR(34)&amp;", "&amp;CHAR(34)&amp;"links"&amp;CHAR(34)&amp;": "&amp;HL77&amp;"},"</f>
        <v>{"couname":"[PER] Cusco","year":"2021","region":"rgn_South America","Colors":["cl_BLU","cl_GRE","cl_RED","cl_YEL","cl_ORA","cl_PUR"],"Items":["5+Colo","lets05","startC","year00","allhor","4+Band","Horizo","Circle","HasSun","Unequa","Center","Humans","NO_WHI","NO_BLA","BAWHNO","WHRENO","001RED","002GRE","003PUR","myrYEL","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 "links": "https://en.wikipedia.org/wiki/Flag_of_Cusco"},</v>
      </c>
      <c r="HN77" s="67" t="str">
        <f>"{"&amp;CHAR(34)&amp;"couname"&amp;CHAR(34)&amp;":"&amp;CT77&amp;(IF(H77&lt;&gt;"",","&amp;CHAR(34)&amp;"subtype"&amp;CHAR(34)&amp;":"&amp;CHAR(34)&amp;H77&amp;CHAR(34),""))&amp;","&amp;CHAR(34)&amp;"year"&amp;CHAR(34)&amp;":"&amp;HJ77&amp;","&amp;CHAR(34)&amp;"region"&amp;CHAR(34)&amp;":"&amp;CU77&amp;","&amp;CHAR(34)&amp;"Colors"&amp;CHAR(34)&amp;":"&amp;HC77&amp;","&amp;CHAR(34)&amp;"Items"&amp;CHAR(34)&amp;":"&amp;GS77&amp;","&amp;CHAR(34)&amp;"Flag"&amp;CHAR(34)&amp;":"&amp;CV77&amp;","&amp;CHAR(34)&amp;"HDFlag"&amp;CHAR(34)&amp;":"&amp;CHAR(34)&amp;E77&amp;CHAR(34)&amp;","&amp;CHAR(34)&amp;"type"&amp;CHAR(34)&amp;":"&amp;GP77&amp;", "&amp;CHAR(34)&amp;"describe"&amp;CHAR(34)&amp;": "&amp;HI77&amp;", "&amp;CHAR(34)&amp;"isnew"&amp;CHAR(34)&amp;": "&amp;CHAR(34)&amp;F77&amp;CHAR(34)&amp;", "&amp;CHAR(34)&amp;"links"&amp;CHAR(34)&amp;": "&amp;HL77&amp;"},"</f>
        <v>{"couname":"[PER] Cusco","year":"2021","region":"rgn_South America","Colors":["cl_BLU","cl_GRE","cl_RED","cl_YEL","cl_ORA","cl_PUR"],"Items":["5+Colo","lets05","startC","year00","allhor","4+Band","Horizo","Circle","HasSun","Unequa","Center","Humans","NO_WHI","NO_BLA","BAWHNO","WHRENO","001RED","002GRE","003PUR","myrYEL","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 "links": "https://en.wikipedia.org/wiki/Flag_of_Cusco"},</v>
      </c>
      <c r="HO77" s="71">
        <v>45576</v>
      </c>
      <c r="HP77" s="44" t="str" cm="1">
        <f t="array" ref="HP77">IF(_xlfn.TEXTJOIN(", ", TRUE, IF(ISNUMBER(SEARCH("BLA", BL77:BT77)), COLUMN(BL77:BT77) - COLUMN(BL77) + 1, ""))&lt;&gt;"","BLA","")</f>
        <v/>
      </c>
      <c r="HQ77" s="44" t="str" cm="1">
        <f t="array" ref="HQ77">IF(_xlfn.TEXTJOIN(", ", TRUE, IF(ISNUMBER(SEARCH("BLU", BL77:BT77)), COLUMN(BL77:BT77) - COLUMN(BL77) + 1, ""))&lt;&gt;"","BLU","")</f>
        <v>BLU</v>
      </c>
      <c r="HR77" s="44" t="str" cm="1">
        <f t="array" ref="HR77">IF(_xlfn.TEXTJOIN(", ", TRUE, IF(ISNUMBER(SEARCH("GRE", BL77:BT77)), COLUMN(BL77:BT77) - COLUMN(BL77) + 1, ""))&lt;&gt;"","GRE","")</f>
        <v>GRE</v>
      </c>
      <c r="HS77" s="44" t="str" cm="1">
        <f t="array" ref="HS77">IF(_xlfn.TEXTJOIN(", ", TRUE, IF(ISNUMBER(SEARCH("RED", BL77:BT77)), COLUMN(BL77:BT77) - COLUMN(BL77) + 1, ""))&lt;&gt;"","RED","")</f>
        <v>RED</v>
      </c>
      <c r="HT77" s="44" t="str" cm="1">
        <f t="array" ref="HT77">IF(_xlfn.TEXTJOIN(", ", TRUE, IF(ISNUMBER(SEARCH("YEL", BL77:BT77)), COLUMN(BL77:BT77) - COLUMN(BL77) + 1, ""))&lt;&gt;"","YEL","")</f>
        <v>YEL</v>
      </c>
      <c r="HU77" s="44" t="str" cm="1">
        <f t="array" ref="HU77">IF(_xlfn.TEXTJOIN(", ", TRUE, IF(ISNUMBER(SEARCH("ORA", BL77:BT77)), COLUMN(BL77:BT77) - COLUMN(BL77) + 1, ""))&lt;&gt;"","ORA","")</f>
        <v>ORA</v>
      </c>
      <c r="HV77" s="44" t="str" cm="1">
        <f t="array" ref="HV77">IF(_xlfn.TEXTJOIN(", ", TRUE, IF(ISNUMBER(SEARCH("BRO", BL77:BT77)), COLUMN(BL77:BT77) - COLUMN(BL77) + 1, ""))&lt;&gt;"","BRO","")</f>
        <v/>
      </c>
      <c r="HW77" s="44" t="str" cm="1">
        <f t="array" ref="HW77">IF(_xlfn.TEXTJOIN(", ", TRUE, IF(ISNUMBER(SEARCH("PUR", BL77:BT77)), COLUMN(BL77:BT77) - COLUMN(BL77) + 1, ""))&lt;&gt;"","PUR","")</f>
        <v>PUR</v>
      </c>
      <c r="HX77" s="44" t="str" cm="1">
        <f t="array" ref="HX77">IF(_xlfn.TEXTJOIN(", ", TRUE, IF(ISNUMBER(SEARCH("WHI", BL77:BT77)), COLUMN(BL77:BT77) - COLUMN(BL77) + 1, ""))&lt;&gt;"","WHI","")</f>
        <v/>
      </c>
      <c r="HY77" s="72"/>
      <c r="HZ77" s="72"/>
      <c r="IA77" s="5"/>
      <c r="IB77" s="5"/>
      <c r="IC77" s="68"/>
      <c r="ID77" s="68"/>
      <c r="IE77" s="68"/>
      <c r="IF77" s="68"/>
      <c r="IG77" s="68"/>
      <c r="IH77" s="68"/>
      <c r="II77" s="68"/>
      <c r="IJ77" s="68"/>
      <c r="IK77" s="68"/>
      <c r="IL77" s="44">
        <f>SUM(IC77:IK77)</f>
        <v>0</v>
      </c>
      <c r="IM77" s="42">
        <f>COUNTIF(IC77:IK77,"&gt;0")-CG77</f>
        <v>-6</v>
      </c>
      <c r="IN77" s="69" t="str">
        <f>"http://mkweb.bcgsc.ca/color-summarizer/?url="&amp;D77&amp;"&amp;precision=low&amp;num_clusters="&amp;CG77&amp;"&amp;text=1"</f>
        <v>http://mkweb.bcgsc.ca/color-summarizer/?url=https://upload.wikimedia.org/wikipedia/commons/thumb/f/ff/Flag_of_Cusco_%282021%29.svg/640px-Flag_of_Cusco_%282021%29.svg.png&amp;precision=low&amp;num_clusters=6&amp;text=1</v>
      </c>
      <c r="IO77" s="44" t="str">
        <f>IF(HP77&lt;&gt;"",CHAR(34)&amp;"black"&amp;CHAR(34),"")</f>
        <v/>
      </c>
      <c r="IP77" s="44" t="str">
        <f>IF(HQ77&lt;&gt;"",CHAR(34)&amp;"blue"&amp;CHAR(34),"")</f>
        <v>"blue"</v>
      </c>
      <c r="IQ77" s="44" t="str">
        <f>IF(HR77&lt;&gt;"",CHAR(34)&amp;"green"&amp;CHAR(34),"")</f>
        <v>"green"</v>
      </c>
      <c r="IR77" s="44" t="str">
        <f>IF(HS77&lt;&gt;"",CHAR(34)&amp;"red"&amp;CHAR(34),"")</f>
        <v>"red"</v>
      </c>
      <c r="IS77" s="44" t="str">
        <f>IF(HT77&lt;&gt;"",CHAR(34)&amp;"yellow"&amp;CHAR(34),"")</f>
        <v>"yellow"</v>
      </c>
      <c r="IT77" s="44" t="str">
        <f>IF(HU77&lt;&gt;"",CHAR(34)&amp;"orange"&amp;CHAR(34),"")</f>
        <v>"orange"</v>
      </c>
      <c r="IU77" s="44" t="str">
        <f>IF(HV77&lt;&gt;"",CHAR(34)&amp;"brown"&amp;CHAR(34),"")</f>
        <v/>
      </c>
      <c r="IV77" s="44" t="str">
        <f>IF(HW77&lt;&gt;"",CHAR(34)&amp;"purple"&amp;CHAR(34),"")</f>
        <v>"purple"</v>
      </c>
      <c r="IW77" s="44" t="str">
        <f>IF(HX77&lt;&gt;"",CHAR(34)&amp;"white"&amp;CHAR(34),"")</f>
        <v/>
      </c>
      <c r="IX77" s="44" t="str">
        <f>"{"&amp;CHAR(34)&amp;"url"&amp;CHAR(34)&amp;":"&amp;CHAR(34)&amp;IN77&amp;CHAR(34)&amp;","&amp;CHAR(34)&amp;"name"&amp;CHAR(34)&amp;":"&amp;CHAR(34)&amp;A77&amp;CHAR(34)&amp;"},"</f>
        <v>{"url":"http://mkweb.bcgsc.ca/color-summarizer/?url=https://upload.wikimedia.org/wikipedia/commons/thumb/f/ff/Flag_of_Cusco_%282021%29.svg/640px-Flag_of_Cusco_%282021%29.svg.png&amp;precision=low&amp;num_clusters=6&amp;text=1","name":"[PER] Cusco"},</v>
      </c>
      <c r="IY77" s="44">
        <v>693</v>
      </c>
    </row>
    <row r="78" spans="1:259" s="44" customFormat="1" ht="38.4" customHeight="1" thickBot="1" x14ac:dyDescent="0.35">
      <c r="A78" s="38" t="s">
        <v>488</v>
      </c>
      <c r="B78" s="83"/>
      <c r="C78" s="39">
        <v>2</v>
      </c>
      <c r="D78" s="70" t="s">
        <v>489</v>
      </c>
      <c r="E78" s="40" t="s">
        <v>490</v>
      </c>
      <c r="F78" s="41" t="s">
        <v>163</v>
      </c>
      <c r="G78" s="42">
        <f>COUNTIF($A$1:$A$8405,A78)</f>
        <v>1</v>
      </c>
      <c r="H78" s="43"/>
      <c r="I78" s="59" t="s">
        <v>491</v>
      </c>
      <c r="J78" s="44" t="str">
        <f>""</f>
        <v/>
      </c>
      <c r="K78" s="45"/>
      <c r="L78" s="46"/>
      <c r="M78" s="46"/>
      <c r="N78" s="47"/>
      <c r="O78" s="74" t="s">
        <v>233</v>
      </c>
      <c r="P78" s="48" t="s">
        <v>492</v>
      </c>
      <c r="Q78" s="73">
        <v>1</v>
      </c>
      <c r="R78" s="49" t="s">
        <v>177</v>
      </c>
      <c r="S78" s="50">
        <v>0</v>
      </c>
      <c r="T78" s="51" t="s">
        <v>164</v>
      </c>
      <c r="U78" s="52" t="s">
        <v>164</v>
      </c>
      <c r="V78" s="52" t="s">
        <v>164</v>
      </c>
      <c r="W78" s="52" t="s">
        <v>164</v>
      </c>
      <c r="X78" s="52" t="s">
        <v>164</v>
      </c>
      <c r="Y78" s="52" t="s">
        <v>165</v>
      </c>
      <c r="Z78" s="52" t="s">
        <v>165</v>
      </c>
      <c r="AA78" s="52" t="s">
        <v>164</v>
      </c>
      <c r="AB78" s="52" t="s">
        <v>165</v>
      </c>
      <c r="AC78" s="52" t="s">
        <v>164</v>
      </c>
      <c r="AD78" s="52" t="s">
        <v>164</v>
      </c>
      <c r="AE78" s="52" t="s">
        <v>164</v>
      </c>
      <c r="AF78" s="53" t="s">
        <v>164</v>
      </c>
      <c r="AG78" s="53" t="s">
        <v>164</v>
      </c>
      <c r="AH78" s="53" t="s">
        <v>165</v>
      </c>
      <c r="AI78" s="53" t="s">
        <v>164</v>
      </c>
      <c r="AJ78" s="53" t="s">
        <v>164</v>
      </c>
      <c r="AK78" s="53" t="s">
        <v>164</v>
      </c>
      <c r="AL78" s="53" t="s">
        <v>164</v>
      </c>
      <c r="AM78" s="53" t="s">
        <v>164</v>
      </c>
      <c r="AN78" s="53" t="s">
        <v>164</v>
      </c>
      <c r="AO78" s="53" t="s">
        <v>164</v>
      </c>
      <c r="AP78" s="53" t="s">
        <v>164</v>
      </c>
      <c r="AQ78" s="53" t="s">
        <v>165</v>
      </c>
      <c r="AR78" s="53" t="s">
        <v>164</v>
      </c>
      <c r="AS78" s="53" t="s">
        <v>164</v>
      </c>
      <c r="AT78" s="54">
        <v>2</v>
      </c>
      <c r="AU78" s="53" t="s">
        <v>307</v>
      </c>
      <c r="AV78" s="53" t="str">
        <f>IF(LEFT(A78,1)="[",LEFT(A78,5)&amp;AU78&amp;A78,"")</f>
        <v>[PER]City[PER] Lima</v>
      </c>
      <c r="AW78" s="53" t="str">
        <f>C78&amp;A78</f>
        <v>2[PER] Lima</v>
      </c>
      <c r="AX78" s="55"/>
      <c r="AY78" s="55"/>
      <c r="AZ78" s="56" t="s">
        <v>155</v>
      </c>
      <c r="BA78" s="56"/>
      <c r="BB78" s="56"/>
      <c r="BC78" s="57"/>
      <c r="BD78" s="58" t="s">
        <v>155</v>
      </c>
      <c r="BE78" s="59"/>
      <c r="BF78" s="58" t="s">
        <v>234</v>
      </c>
      <c r="BG78" s="58" t="s">
        <v>234</v>
      </c>
      <c r="BH78" s="58" t="s">
        <v>234</v>
      </c>
      <c r="BI78" s="58"/>
      <c r="BJ78" s="58"/>
      <c r="BK78" s="59"/>
      <c r="BL78" s="58" t="s">
        <v>151</v>
      </c>
      <c r="BM78" s="58" t="s">
        <v>152</v>
      </c>
      <c r="BN78" s="58" t="s">
        <v>234</v>
      </c>
      <c r="BO78" s="58" t="s">
        <v>154</v>
      </c>
      <c r="BP78" s="58" t="s">
        <v>155</v>
      </c>
      <c r="BQ78" s="58" t="s">
        <v>234</v>
      </c>
      <c r="BR78" s="58" t="s">
        <v>234</v>
      </c>
      <c r="BS78" s="58" t="s">
        <v>234</v>
      </c>
      <c r="BT78" s="58" t="s">
        <v>234</v>
      </c>
      <c r="BU78" s="60"/>
      <c r="BV78" s="61"/>
      <c r="BW78" s="61">
        <v>0</v>
      </c>
      <c r="BX78" s="59"/>
      <c r="CB78" s="5"/>
      <c r="CC78" s="5"/>
      <c r="CD78" s="62">
        <v>0</v>
      </c>
      <c r="CE78" s="62">
        <v>0</v>
      </c>
      <c r="CF78" s="62" t="e">
        <f>COUNTIF([1]Sheet7!$B$2:'[1]Sheet7'!$B$100,Main!#REF!)</f>
        <v>#REF!</v>
      </c>
      <c r="CG78" s="75" cm="1">
        <f t="array" ref="CG78">SUMPRODUCT(--(LEN(TRIM(BL78:BT78))&gt;0))</f>
        <v>4</v>
      </c>
      <c r="CH78" s="53" t="str">
        <f>IF(CG78=2,"y","n")</f>
        <v>n</v>
      </c>
      <c r="CI78" s="53" t="str">
        <f>IF(CG78=3,"y","n")</f>
        <v>n</v>
      </c>
      <c r="CJ78" s="53" t="str">
        <f>IF(CG78=4,"y","n")</f>
        <v>y</v>
      </c>
      <c r="CK78" s="53" t="str">
        <f>IF(CG78&gt;4,"y","n")</f>
        <v>n</v>
      </c>
      <c r="CL78" s="53" t="str">
        <f>IF(S78=0,"y","n")</f>
        <v>y</v>
      </c>
      <c r="CM78" s="53" t="str">
        <f>IF(S78=2,"y","n")</f>
        <v>n</v>
      </c>
      <c r="CN78" s="53" t="str">
        <f>IF(S78=3,"y","n")</f>
        <v>n</v>
      </c>
      <c r="CO78" s="53" t="str">
        <f>IF(S78&gt;=4,"y","n")</f>
        <v>n</v>
      </c>
      <c r="CP78" s="53" t="str">
        <f>IF(AT78=0,"y","n")</f>
        <v>n</v>
      </c>
      <c r="CQ78" s="53" t="str">
        <f>IF(AT78=1,"y","n")</f>
        <v>n</v>
      </c>
      <c r="CR78" s="53" t="str">
        <f>IF(AT78=2,"y","n")</f>
        <v>y</v>
      </c>
      <c r="CS78" s="53" t="str">
        <f>IF(AT78&gt;=3,"y","n")</f>
        <v>n</v>
      </c>
      <c r="CT78" s="38" t="str">
        <f>CHAR(34)&amp;A78&amp;CHAR(34)</f>
        <v>"[PER] Lima"</v>
      </c>
      <c r="CU78" s="63" t="str">
        <f>CHAR(34)&amp;"rgn_"&amp;R78&amp;CHAR(34)</f>
        <v>"rgn_South America"</v>
      </c>
      <c r="CV78" s="44" t="str">
        <f>CHAR(34)&amp;D78&amp;CHAR(34)</f>
        <v>"https://upload.wikimedia.org/wikipedia/commons/thumb/c/c2/Flag_of_Lima.svg/255px-Flag_of_Lima.svg.png"</v>
      </c>
      <c r="CW78" s="44" t="str">
        <f>IF(CH78="y",CHAR(34)&amp;CH$1&amp;CHAR(34)&amp;",","")</f>
        <v/>
      </c>
      <c r="CX78" s="44" t="str">
        <f>IF(CI78="y",CHAR(34)&amp;CI$1&amp;CHAR(34)&amp;",","")</f>
        <v/>
      </c>
      <c r="CY78" s="44" t="str">
        <f>IF(CJ78="y",CHAR(34)&amp;CJ$1&amp;CHAR(34)&amp;",","")</f>
        <v>"4Color",</v>
      </c>
      <c r="CZ78" s="44" t="str">
        <f>IF(CK78="y",CHAR(34)&amp;CK$1&amp;CHAR(34)&amp;",","")</f>
        <v/>
      </c>
      <c r="DA78" s="44" t="str">
        <f>IF(Q78&gt;1,CHAR(34)&amp;"words2"&amp;CHAR(34)&amp;",","")</f>
        <v/>
      </c>
      <c r="DB78" s="44" t="str">
        <f>IF(Q78&gt;2,CHAR(34)&amp;"words3"&amp;CHAR(34)&amp;",","")</f>
        <v/>
      </c>
      <c r="DC78" s="44" t="str">
        <f>IF(Q78=2,CHAR(34)&amp;"exact2"&amp;CHAR(34)&amp;",","")</f>
        <v/>
      </c>
      <c r="DD78" s="44" t="str">
        <f>IF(LEN(CHAR(34)&amp;"lets"&amp;LEN(SUBSTITUTE(SUBSTITUTE(IFERROR(TRIM(SUBSTITUTE(SUBSTITUTE(SUBSTITUTE(IFERROR(TRIM(SUBSTITUTE(A78,MID(A78,FIND("(",A78),FIND(")",A78)-FIND("(",A78)+1),"")),A78),"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",""),"-",""))&amp;CHAR(34)&amp;",")=9,CHAR(34)&amp;"lets"&amp;LEN(SUBSTITUTE(SUBSTITUTE(IFERROR(TRIM(SUBSTITUTE(SUBSTITUTE(SUBSTITUTE(IFERROR(TRIM(SUBSTITUTE(A78,MID(A78,FIND("(",A78),FIND(")",A78)-FIND("(",A78)+1),"")),A78),"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",""),"-",""))&amp;CHAR(34)&amp;",",CHAR(34)&amp;"lets0"&amp;LEN(SUBSTITUTE(SUBSTITUTE(IFERROR(TRIM(SUBSTITUTE(SUBSTITUTE(SUBSTITUTE(IFERROR(TRIM(SUBSTITUTE(A78,MID(A78,FIND("(",A78),FIND(")",A78)-FIND("(",A78)+1),"")),A78),"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f>
        <v>"lets04",</v>
      </c>
      <c r="DE78" s="44" t="str">
        <f>IFERROR(CHAR(34)&amp;"start"&amp;LEFT(TRIM(SUBSTITUTE(SUBSTITUTE(TRIM(SUBSTITUTE(SUBSTITUTE(A78, MID(A78, FIND("[", A78), FIND("]", A78) - FIND("[", A78) + 1), ""), "  ", " ")), MID(TRIM(SUBSTITUTE(SUBSTITUTE(A78, MID(A78, FIND("[", A78), FIND("]", A78) - FIND("[", A78) + 1), ""), "  ", " ")), FIND("[", TRIM(SUBSTITUTE(SUBSTITUTE(A78, MID(A78, FIND("[", A78), FIND("]", A78) - FIND("[", A78) + 1), ""), "  ", " "))), FIND("]", TRIM(SUBSTITUTE(SUBSTITUTE(A78, MID(A78, FIND("[", A78), FIND("]", A78) - FIND("[", A78) + 1), ""), "  ", " "))) - FIND("[", TRIM(SUBSTITUTE(SUBSTITUTE(A78, MID(A78, FIND("[", A78), FIND("]", A78) - FIND("[", A78) + 1), ""), "  ", " "))) + 1), ""), "  ", " ")),1)&amp;CHAR(34)&amp;",",CHAR(34)&amp;"start"&amp;IFERROR(LEFT(SUBSTITUTE(A78,"["&amp;MID(A78,FIND("[",A78)+1,FIND("]",A78)-FIND("[",A78)-1)&amp;"] ",""),1),LEFT(A78,1))&amp;CHAR(34)&amp;",")</f>
        <v>"startL",</v>
      </c>
      <c r="DF78" s="44" t="str">
        <f>IFERROR(IF(SEARCH("tan",A78)&gt;0,CHAR(34)&amp;"withtn"&amp;CHAR(34)&amp;",",""),"")</f>
        <v/>
      </c>
      <c r="DG78" s="44" t="str">
        <f>IFERROR(IF(SEARCH("q",A78)&gt;0,CHAR(34)&amp;"with_q"&amp;CHAR(34)&amp;",",""),"")</f>
        <v/>
      </c>
      <c r="DH78" s="44" t="str">
        <f>IFERROR(IF(SEARCH("v",A78)&gt;0,CHAR(34)&amp;"with_v"&amp;CHAR(34)&amp;",",""),"")</f>
        <v/>
      </c>
      <c r="DI78" s="44" t="str">
        <f>IFERROR(IF(SEARCH("w",A78)&gt;0,CHAR(34)&amp;"with_w"&amp;CHAR(34)&amp;",",""),"")</f>
        <v/>
      </c>
      <c r="DJ78" s="44" t="str">
        <f>IFERROR(IF(SEARCH("y",A78)&gt;0,CHAR(34)&amp;"with_y"&amp;CHAR(34)&amp;",",""),"")</f>
        <v/>
      </c>
      <c r="DK78" s="44" t="str">
        <f>IFERROR(IF(SEARCH("z",A78)&gt;0,CHAR(34)&amp;"with_z"&amp;CHAR(34)&amp;",",""),"")</f>
        <v/>
      </c>
      <c r="DL78" s="44" t="str">
        <f>IF(CG78=2, CHAR(34) &amp; _xlfn.TEXTJOIN("", TRUE, _xlfn._xlws.SORT(HP78:HX78)) &amp; CHAR(34) &amp; ",", "")</f>
        <v/>
      </c>
      <c r="DM78" s="44" t="str" cm="1">
        <f t="array" ref="DM78">IF(CG78=3,CHAR(34) &amp; _xlfn.TEXTJOIN("", TRUE, RIGHT(HP78:HX78, 2)) &amp; CHAR(34) &amp; ",", "")</f>
        <v/>
      </c>
      <c r="DN78" s="44" t="str">
        <f>IF(AND(ISNUMBER(SEARCH("18", O78)), ISERROR(SEARCH("1918", O78)), ISERROR(SEARCH("2018", O78))), CHAR(34) &amp; "year18" &amp; CHAR(34) &amp; ",", "")</f>
        <v/>
      </c>
      <c r="DO78" s="44" t="str">
        <f>IF(AND(ISNUMBER(SEARCH("19", O78)), ISERROR(SEARCH("1819", O78)),  ISERROR(SEARCH("1219", O78)),ISERROR(SEARCH("1119", O78)),ISERROR(SEARCH("1190", O78)),ISERROR(SEARCH("2019", O78))), CHAR(34) &amp; "year19" &amp; CHAR(34) &amp; ",", "")</f>
        <v/>
      </c>
      <c r="DP78" s="5" t="str">
        <f>IF(AND(ISNUMBER(SEARCH("20", O78)), ISERROR(SEARCH("1920", O78))), CHAR(34)&amp;"year00"&amp;CHAR(34)&amp;",", "")</f>
        <v/>
      </c>
      <c r="DQ78" s="5" t="str">
        <f>IF(CC78="y",CHAR(34)&amp;"soviet"&amp;CHAR(34)&amp;",","")</f>
        <v/>
      </c>
      <c r="DR78" s="5" t="str">
        <f>IF(BY78="y",CHAR(34)&amp;"dgband"&amp;CHAR(34)&amp;",","")</f>
        <v/>
      </c>
      <c r="DS78" s="5" t="str">
        <f>IF(W78="y",IF(AND(V78="n",BY78&lt;&gt;"y"),CHAR(34)&amp;"allver"&amp;CHAR(34)&amp;",",""),"")</f>
        <v/>
      </c>
      <c r="DT78" s="5" t="str">
        <f>IF(V78="y",IF(AND(W78="n",BY78&lt;&gt;"y"),CHAR(34)&amp;"allhor"&amp;CHAR(34)&amp;",",""),"")</f>
        <v/>
      </c>
      <c r="DU78" s="5" t="str">
        <f>IF(BY78="y",IF(AND(W78="n",V78="n"),CHAR(34)&amp;"alldia"&amp;CHAR(34)&amp;",",""),"")</f>
        <v/>
      </c>
      <c r="DV78" s="44" t="str">
        <f>IF(IA78&lt;&gt;"",(IF(IA78="y",CHAR(34)&amp;"largec"&amp;CHAR(34)&amp;",",CHAR(34)&amp;"smallc"&amp;CHAR(34)&amp;",")),"")</f>
        <v/>
      </c>
      <c r="DW78" s="44" t="str">
        <f>IF(CL78="y",CHAR(34)&amp;CL$1&amp;CHAR(34)&amp;",","")</f>
        <v>"NoBand",</v>
      </c>
      <c r="DX78" s="44" t="str">
        <f>IF(CM78="y",CHAR(34)&amp;CM$1&amp;CHAR(34)&amp;",","")</f>
        <v/>
      </c>
      <c r="DY78" s="44" t="str">
        <f>IF(CN78="y",CHAR(34)&amp;CN$1&amp;CHAR(34)&amp;",","")</f>
        <v/>
      </c>
      <c r="DZ78" s="44" t="str">
        <f>IF(CO78="y",CHAR(34)&amp;CO$1&amp;CHAR(34)&amp;",","")</f>
        <v/>
      </c>
      <c r="EA78" s="44" t="str">
        <f>IF(T78="y",CHAR(34)&amp;T$1&amp;CHAR(34)&amp;",","")</f>
        <v/>
      </c>
      <c r="EB78" s="44" t="str">
        <f>IF(U78="y",CHAR(34)&amp;U$1&amp;CHAR(34)&amp;",","")</f>
        <v/>
      </c>
      <c r="EC78" s="44" t="str">
        <f>IF(V78="y",CHAR(34)&amp;V$1&amp;CHAR(34)&amp;",","")</f>
        <v/>
      </c>
      <c r="ED78" s="44" t="str">
        <f>IF(W78="y",CHAR(34)&amp;W$1&amp;CHAR(34)&amp;",","")</f>
        <v/>
      </c>
      <c r="EE78" s="44" t="str">
        <f>IF(X78="y",CHAR(34)&amp;X$1&amp;CHAR(34)&amp;",","")</f>
        <v/>
      </c>
      <c r="EF78" s="44" t="str">
        <f>IF(AND(Y78&lt;&gt;"n",Y78&lt;&gt;""),CHAR(34)&amp;Y$1&amp;CHAR(34)&amp;",","")</f>
        <v>"Animal",</v>
      </c>
      <c r="EG78" s="44" t="str">
        <f>IF(Z78="y",CHAR(34)&amp;Z$1&amp;CHAR(34)&amp;",","")</f>
        <v>"Bird",</v>
      </c>
      <c r="EH78" s="44" t="str">
        <f>IF(AA78="y",CHAR(34)&amp;AA$1&amp;CHAR(34)&amp;",","")</f>
        <v/>
      </c>
      <c r="EI78" s="44" t="str">
        <f>IF(AB78="y",CHAR(34)&amp;AB$1&amp;CHAR(34)&amp;",","")</f>
        <v>"Texted",</v>
      </c>
      <c r="EJ78" s="44" t="str">
        <f>IF(AC78="y",CHAR(34)&amp;AC$1&amp;CHAR(34)&amp;",","")</f>
        <v/>
      </c>
      <c r="EK78" s="44" t="str">
        <f>IF(AD78="y",CHAR(34)&amp;AD$1&amp;CHAR(34)&amp;",","")</f>
        <v/>
      </c>
      <c r="EL78" s="44" t="str">
        <f>IF(AE78="y",CHAR(34)&amp;AE$1&amp;CHAR(34)&amp;",","")</f>
        <v/>
      </c>
      <c r="EM78" s="44" t="str">
        <f>IF(AF78="y",CHAR(34)&amp;AF$1&amp;CHAR(34)&amp;",","")</f>
        <v/>
      </c>
      <c r="EN78" s="44" t="str">
        <f>IF(AG78="y",CHAR(34)&amp;AG$1&amp;CHAR(34)&amp;",","")</f>
        <v/>
      </c>
      <c r="EO78" s="44" t="str">
        <f>IF(AH78="y",CHAR(34)&amp;AH$1&amp;CHAR(34)&amp;",","")</f>
        <v>"Center",</v>
      </c>
      <c r="EP78" s="44" t="str">
        <f>IF(AI78="y",CHAR(34)&amp;AI$1&amp;CHAR(34)&amp;",","")</f>
        <v/>
      </c>
      <c r="EQ78" s="44" t="str">
        <f>IF(AJ78="y",CHAR(34)&amp;AJ$1&amp;CHAR(34)&amp;",","")</f>
        <v/>
      </c>
      <c r="ER78" s="44" t="str">
        <f>IF(AK78="y",CHAR(34)&amp;AK$1&amp;CHAR(34)&amp;",","")</f>
        <v/>
      </c>
      <c r="ES78" s="44" t="str">
        <f>IF(AL78="y",CHAR(34)&amp;AL$1&amp;CHAR(34)&amp;",","")</f>
        <v/>
      </c>
      <c r="ET78" s="44" t="str">
        <f>IF(AM78="y",CHAR(34)&amp;AM$1&amp;CHAR(34)&amp;",","")</f>
        <v/>
      </c>
      <c r="EU78" s="44" t="str">
        <f>IF(AN78="y",CHAR(34)&amp;AN$1&amp;CHAR(34)&amp;",","")</f>
        <v/>
      </c>
      <c r="EV78" s="44" t="str">
        <f>IF(AO78="y",CHAR(34)&amp;AO$1&amp;CHAR(34)&amp;",","")</f>
        <v/>
      </c>
      <c r="EW78" s="44" t="str">
        <f>IF(AP78="y",CHAR(34)&amp;AP$1&amp;CHAR(34)&amp;",","")</f>
        <v/>
      </c>
      <c r="EX78" s="44" t="str">
        <f>IF(AQ78="y",CHAR(34)&amp;AQ$1&amp;CHAR(34)&amp;",","")</f>
        <v>"Crowns",</v>
      </c>
      <c r="EY78" s="44" t="str">
        <f>IF(AR78="y",CHAR(34)&amp;AR$1&amp;CHAR(34)&amp;",","")</f>
        <v/>
      </c>
      <c r="EZ78" s="44" t="str">
        <f>IF(AS78="y",CHAR(34)&amp;AS$1&amp;CHAR(34)&amp;",","")</f>
        <v/>
      </c>
      <c r="FA78" s="44" t="str">
        <f>IF(AT78&gt;0,CHAR(34)&amp;"sta"&amp;AZ78&amp;CHAR(34)&amp;",","")</f>
        <v>"staYEL",</v>
      </c>
      <c r="FB78" s="44" t="str">
        <f>IF(AND(AT78&gt;0,BA78&lt;&gt;""),CHAR(34)&amp;"sta"&amp;BA78&amp;CHAR(34)&amp;",","")</f>
        <v/>
      </c>
      <c r="FC78" s="44" t="str">
        <f>IF(AND(AT78&gt;0,BB78&lt;&gt;""),CHAR(34)&amp;"sta"&amp;BB78&amp;CHAR(34)&amp;",","")</f>
        <v/>
      </c>
      <c r="FD78" s="44" t="str">
        <f>IF(BV78="n",CHAR(34)&amp;"tcWHYE"&amp;CHAR(34)&amp;",",IF(BV78="y",CHAR(34)&amp;FD$1&amp;CHAR(34)&amp;",",""))</f>
        <v/>
      </c>
      <c r="FE78" s="44" t="str">
        <f>IF(COUNTIF(BL78:BT78,"BLU")=0,CHAR(34)&amp;"NO_BLU"&amp;CHAR(34)&amp;",", "")</f>
        <v/>
      </c>
      <c r="FF78" s="44" t="str">
        <f>IF(COUNTIF(BL78:BT78,"WHI")=0,CHAR(34)&amp;"NO_WHI"&amp;CHAR(34)&amp;",", "")</f>
        <v>"NO_WHI",</v>
      </c>
      <c r="FG78" s="44" t="str">
        <f>IF(COUNTIF(BL78:BT78,"RED")=0,CHAR(34)&amp;"NO_RED"&amp;CHAR(34)&amp;",", "")</f>
        <v/>
      </c>
      <c r="FH78" s="44" t="str">
        <f>IF(COUNTIF(BL78:BS78,"GRE")=0,CHAR(34)&amp;"NO_GRE"&amp;CHAR(34)&amp;",", "")</f>
        <v>"NO_GRE",</v>
      </c>
      <c r="FI78" s="44" t="str">
        <f>IF(COUNTIF(BL78:BT78,"YEL")=0,CHAR(34)&amp;"NO_YEL"&amp;CHAR(34)&amp;",", "")</f>
        <v/>
      </c>
      <c r="FJ78" s="44" t="str">
        <f>IF(COUNTIF(BL78:BT78,"BLA")=0,CHAR(34)&amp;"NO_BLA"&amp;CHAR(34)&amp;",", "")</f>
        <v/>
      </c>
      <c r="FK78" s="44" t="str">
        <f>IF(AND(FH78&lt;&gt;"",FF78&lt;&gt;""),CHAR(34)&amp;"WHGRNO"&amp;CHAR(34)&amp;",","")</f>
        <v>"WHGRNO",</v>
      </c>
      <c r="FL78" s="44" t="str">
        <f>IF(AND(FI78&lt;&gt;"",FF78&lt;&gt;""),CHAR(34)&amp;"WHYENO"&amp;CHAR(34)&amp;",","")</f>
        <v/>
      </c>
      <c r="FM78" s="44" t="str">
        <f>IF(AND(FJ78&lt;&gt;"",FF78&lt;&gt;""),CHAR(34)&amp;"BAWHNO"&amp;CHAR(34)&amp;",","")</f>
        <v/>
      </c>
      <c r="FN78" s="44" t="str">
        <f>IF(AND(FE78&lt;&gt;"",FF78&lt;&gt;""),CHAR(34)&amp;"BLWHNO"&amp;CHAR(34)&amp;",","")</f>
        <v/>
      </c>
      <c r="FO78" s="44" t="str">
        <f>IF(AND(FE78&lt;&gt;"",FG78&lt;&gt;""),CHAR(34)&amp;"BLRENO"&amp;CHAR(34)&amp;",","")</f>
        <v/>
      </c>
      <c r="FP78" s="44" t="str">
        <f>IF(AND(FF78&lt;&gt;"",FF78&lt;&gt;""),CHAR(34)&amp;"WHRENO"&amp;CHAR(34)&amp;",","")</f>
        <v>"WHRENO",</v>
      </c>
      <c r="FQ78" s="44" t="str">
        <f>IF(LEN(BF78)=3,CHAR(34)&amp;"001"&amp;BF78&amp;CHAR(34)&amp;",","")</f>
        <v/>
      </c>
      <c r="FR78" s="44" t="str">
        <f>IF(LEN(BG78)=3,CHAR(34)&amp;"002"&amp;BG78&amp;CHAR(34)&amp;",","")</f>
        <v/>
      </c>
      <c r="FS78" s="44" t="str">
        <f>IF(LEN(BH78)=3,CHAR(34)&amp;"003"&amp;BH78&amp;CHAR(34)&amp;",","")</f>
        <v/>
      </c>
      <c r="FT78" s="44" t="str">
        <f>CHAR(34)&amp;"myr"&amp;BD78&amp;CHAR(34)&amp;","</f>
        <v>"myrYEL",</v>
      </c>
      <c r="FU78" s="44" t="str">
        <f>IF(AY78="y",CHAR(34)&amp;"island"&amp;CHAR(34)&amp;",","")</f>
        <v/>
      </c>
      <c r="FV78" s="44" t="str">
        <f>IF(BZ78="y",CHAR(34)&amp;"landlo"&amp;CHAR(34)&amp;",","")</f>
        <v/>
      </c>
      <c r="FW78" s="44" t="str">
        <f>IF(CA78="y",CHAR(34)&amp;"eunion"&amp;CHAR(34)&amp;",","")</f>
        <v/>
      </c>
      <c r="FX78" s="44" t="str">
        <f>SUBSTITUTE(IFERROR(SEARCH("[",A78),IFERROR(IF(AND(CA78&lt;&gt;"y",SEARCH("Europe",R78)&gt;0),CHAR(34)&amp;"noeuni"&amp;CHAR(34)&amp;",",""),"")),"1","")</f>
        <v/>
      </c>
      <c r="FY78" s="44" t="str">
        <f>IFERROR(IF(SEARCH("Arabic",CB78)&gt;0,CHAR(34)&amp;"arabic"&amp;CHAR(34)&amp;",",""),"")</f>
        <v/>
      </c>
      <c r="FZ78" s="44" t="str">
        <f>IFERROR(IF(SEARCH("English",CB78)&gt;0,CHAR(34)&amp;"englis"&amp;CHAR(34)&amp;",",""),"")</f>
        <v/>
      </c>
      <c r="GA78" s="44" t="str">
        <f>IFERROR(IF(SEARCH("French",CB78)&gt;0,CHAR(34)&amp;"french"&amp;CHAR(34)&amp;",",""),"")</f>
        <v/>
      </c>
      <c r="GB78" s="44" t="str">
        <f>IFERROR(IF(SEARCH("Spanish",CB78)&gt;0,CHAR(34)&amp;"spanis"&amp;CHAR(34)&amp;",",""),"")</f>
        <v/>
      </c>
      <c r="GC78" s="44" t="str">
        <f>IFERROR(IF(SEARCH("Portuguese",CB78)&gt;0,CHAR(34)&amp;"portug"&amp;CHAR(34)&amp;",",""),"")</f>
        <v/>
      </c>
      <c r="GD78" s="44" t="str">
        <f>IFERROR(IF(SEARCH("German",CB78)&gt;0,CHAR(34)&amp;"german"&amp;CHAR(34)&amp;",",""),"")</f>
        <v/>
      </c>
      <c r="GE78" s="44" t="str">
        <f>IFERROR(IF(SEARCH("Dutch",CB78)&gt;0,CHAR(34)&amp;"dutchs"&amp;CHAR(34)&amp;",",""),"")</f>
        <v/>
      </c>
      <c r="GF78" s="44" t="str">
        <f>IFERROR(IF(SEARCH("Historical",AU78)&gt;0,CHAR(34)&amp;"histor"&amp;CHAR(34)&amp;",",""),"")</f>
        <v/>
      </c>
      <c r="GG78" s="44" t="str">
        <f>IF(BU78="y",CHAR(34)&amp;"unjack"&amp;CHAR(34)&amp;",","")</f>
        <v/>
      </c>
      <c r="GH78" s="44" t="str">
        <f>IF(CD78=1,CHAR(34)&amp;"southc"&amp;CHAR(34)&amp;",","")</f>
        <v/>
      </c>
      <c r="GI78" s="44" t="str">
        <f>IF(CE78=1,CHAR(34)&amp;"hasmap"&amp;CHAR(34)&amp;",","")</f>
        <v/>
      </c>
      <c r="GJ78" s="44" t="str">
        <f>IF(CP78="y",CHAR(34)&amp;CP$1&amp;CHAR(34)&amp;",","")</f>
        <v/>
      </c>
      <c r="GK78" s="44" t="str">
        <f>IF(GJ78="",CHAR(34)&amp;"HasSta"&amp;CHAR(34)&amp;",","")</f>
        <v>"HasSta",</v>
      </c>
      <c r="GL78" s="44" t="str">
        <f>IF(CQ78="y",CHAR(34)&amp;CQ$1&amp;CHAR(34)&amp;",","")</f>
        <v/>
      </c>
      <c r="GM78" s="44" t="str">
        <f>IF(CR78="y",CHAR(34)&amp;CR$1&amp;CHAR(34)&amp;",","")</f>
        <v>"2Stars",</v>
      </c>
      <c r="GN78" s="44" t="str">
        <f>IF(CS78="y",CHAR(34)&amp;CS$1&amp;CHAR(34)&amp;",","")</f>
        <v/>
      </c>
      <c r="GP78" s="44" t="str">
        <f>CHAR(34)&amp;AU78&amp;CHAR(34)</f>
        <v>"City"</v>
      </c>
      <c r="GS78" s="44" t="str">
        <f>SUBSTITUTE("["&amp;_xlfn.CONCAT(CW78:GN78)&amp;"]",",]","]")</f>
        <v>["4Color","lets04","startL","NoBand","Animal","Bird","Texted","Center","Crowns","staYEL","NO_WHI","NO_GRE","WHGRNO","WHRENO","myrYEL","HasSta","2Stars"]</v>
      </c>
      <c r="GT78" s="44" t="str">
        <f>IF(BL78&lt;&gt;"",CHAR(34)&amp;"cl_"&amp;BL78&amp;CHAR(34)&amp;",","")</f>
        <v>"cl_BLA",</v>
      </c>
      <c r="GU78" s="44" t="str">
        <f>IF(BM78&lt;&gt;"",CHAR(34)&amp;"cl_"&amp;BM78&amp;CHAR(34)&amp;",","")</f>
        <v>"cl_BLU",</v>
      </c>
      <c r="GV78" s="44" t="str">
        <f>IF(BN78&lt;&gt;"",CHAR(34)&amp;"cl_"&amp;BN78&amp;CHAR(34)&amp;",","")</f>
        <v/>
      </c>
      <c r="GW78" s="44" t="str">
        <f>IF(BO78&lt;&gt;"",CHAR(34)&amp;"cl_"&amp;BO78&amp;CHAR(34)&amp;",","")</f>
        <v>"cl_RED",</v>
      </c>
      <c r="GX78" s="44" t="str">
        <f>IF(BP78&lt;&gt;"",CHAR(34)&amp;"cl_"&amp;BP78&amp;CHAR(34)&amp;",","")</f>
        <v>"cl_YEL",</v>
      </c>
      <c r="GY78" s="44" t="str">
        <f>IF(BQ78&lt;&gt;"",CHAR(34)&amp;"cl_"&amp;BQ78&amp;CHAR(34)&amp;",","")</f>
        <v/>
      </c>
      <c r="GZ78" s="44" t="str">
        <f>IF(BR78&lt;&gt;"",CHAR(34)&amp;"cl_"&amp;BR78&amp;CHAR(34)&amp;",","")</f>
        <v/>
      </c>
      <c r="HA78" s="44" t="str">
        <f>IF(BS78&lt;&gt;"",CHAR(34)&amp;"cl_"&amp;BS78&amp;CHAR(34)&amp;",","")</f>
        <v/>
      </c>
      <c r="HB78" s="44" t="str">
        <f>IF(BT78&lt;&gt;"",CHAR(34)&amp;"cl_"&amp;BT78&amp;CHAR(34)&amp;",","")</f>
        <v/>
      </c>
      <c r="HC78" s="44" t="str">
        <f>SUBSTITUTE("["&amp;_xlfn.CONCAT(GT78:HB78)&amp;"]",",]","]")</f>
        <v>["cl_BLA","cl_BLU","cl_RED","cl_YEL"]</v>
      </c>
      <c r="HE78" s="64"/>
      <c r="HF78" s="65" t="str">
        <f>"{couname:"&amp;CT78&amp;(IF(HK78&lt;&gt;"",",subtype:"&amp;CHAR(34)&amp;HK78&amp;CHAR(34),""))&amp;",year:"&amp;HJ78&amp;",region:"&amp;CU78&amp;",Colors:"&amp;HC78&amp;",Items:"&amp;GS78&amp;",Flag:"&amp;CV78&amp;",HDFlag:"&amp;CHAR(34)&amp;E78&amp;CHAR(34)&amp;",type:"&amp;GP78&amp;", describe: "&amp;HH78&amp;", isnew:"&amp;CHAR(34)&amp;F78&amp;CHAR(34)&amp;", links: "&amp;HL78&amp;"},"</f>
        <v>{couname:"[PER] Lima",year:"???",region:"rgn_South America",Colors:["cl_BLA","cl_BLU","cl_RED","cl_YEL"],Items:["4Color","lets04","startL","NoBand","Animal","Bird","Texted","Center","Crowns","staYEL","NO_WHI","NO_GRE","WHGRNO","WHRENO","myrYEL","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links: "https://en.wikipedia.org/wiki/Flag_of_Lima"},</v>
      </c>
      <c r="HG78" s="66" t="str">
        <f>"{couname:"&amp;CT78&amp;(IF(HK78&lt;&gt;"",",subtype:"&amp;CHAR(34)&amp;HK78&amp;CHAR(34),""))&amp;",year:"&amp;HJ78&amp;",region:"&amp;CU78&amp;",Colors:"&amp;HC78&amp;",Items:"&amp;GS78&amp;",Flag:"&amp;CV78&amp;",HDFlag:"&amp;CHAR(34)&amp;E78&amp;CHAR(34)&amp;",type:"&amp;GP78&amp;", describe: "&amp;HI78&amp;", links: "&amp;HL78&amp;"},"</f>
        <v>{couname:"[PER] Lima",year:"???",region:"rgn_South America",Colors:["cl_BLA","cl_BLU","cl_RED","cl_YEL"],Items:["4Color","lets04","startL","NoBand","Animal","Bird","Texted","Center","Crowns","staYEL","NO_WHI","NO_GRE","WHGRNO","WHRENO","myrYEL","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links: "https://en.wikipedia.org/wiki/Flag_of_Lima"},</v>
      </c>
      <c r="HH78" s="44" t="str">
        <f>IF(P78&lt;&gt;"",CHAR(34)&amp;"\n"&amp;P78&amp;CHAR(34),CHAR(34)&amp;CHAR(34))</f>
        <v>"\nIt consists of a gold background with the coat of arms in the center. The coat of arms consists of a blue shield with tree crowns and a star, surrounded by a red border with the motto Hoc signum vere regum est, loosely translated from Latin as Truly this is the sign of the king."</v>
      </c>
      <c r="HI78" s="44" t="str">
        <f>IF(J78=0,CHAR(34)&amp;CHAR(34),HH78)</f>
        <v>"\nIt consists of a gold background with the coat of arms in the center. The coat of arms consists of a blue shield with tree crowns and a star, surrounded by a red border with the motto Hoc signum vere regum est, loosely translated from Latin as Truly this is the sign of the king."</v>
      </c>
      <c r="HJ78" s="44" t="str">
        <f>CHAR(34)&amp;O78&amp;CHAR(34)</f>
        <v>"???"</v>
      </c>
      <c r="HL78" s="44" t="str">
        <f>CHAR(34)&amp;I78&amp;CHAR(34)</f>
        <v>"https://en.wikipedia.org/wiki/Flag_of_Lima"</v>
      </c>
      <c r="HM78" s="65" t="str">
        <f>"{"&amp;CHAR(34)&amp;"couname"&amp;CHAR(34)&amp;":"&amp;CT78&amp;(IF(H78&lt;&gt;"",","&amp;CHAR(34)&amp;"subtype"&amp;CHAR(34)&amp;":"&amp;CHAR(34)&amp;H78&amp;CHAR(34),""))&amp;","&amp;CHAR(34)&amp;"year"&amp;CHAR(34)&amp;":"&amp;HJ78&amp;","&amp;CHAR(34)&amp;"region"&amp;CHAR(34)&amp;":"&amp;CU78&amp;","&amp;CHAR(34)&amp;"Colors"&amp;CHAR(34)&amp;":"&amp;HC78&amp;","&amp;CHAR(34)&amp;"Items"&amp;CHAR(34)&amp;":"&amp;GS78&amp;","&amp;CHAR(34)&amp;"Flag"&amp;CHAR(34)&amp;":"&amp;CV78&amp;","&amp;CHAR(34)&amp;"HDFlag"&amp;CHAR(34)&amp;":"&amp;CHAR(34)&amp;E78&amp;CHAR(34)&amp;","&amp;CHAR(34)&amp;"type"&amp;CHAR(34)&amp;":"&amp;GP78&amp;", "&amp;CHAR(34)&amp;"describe"&amp;CHAR(34)&amp;": "&amp;HH78&amp;", "&amp;CHAR(34)&amp;"isnew"&amp;CHAR(34)&amp;": "&amp;CHAR(34)&amp;F78&amp;CHAR(34)&amp;", "&amp;CHAR(34)&amp;"links"&amp;CHAR(34)&amp;": "&amp;HL78&amp;"},"</f>
        <v>{"couname":"[PER] Lima","year":"???","region":"rgn_South America","Colors":["cl_BLA","cl_BLU","cl_RED","cl_YEL"],"Items":["4Color","lets04","startL","NoBand","Animal","Bird","Texted","Center","Crowns","staYEL","NO_WHI","NO_GRE","WHGRNO","WHRENO","myrYEL","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 "links": "https://en.wikipedia.org/wiki/Flag_of_Lima"},</v>
      </c>
      <c r="HN78" s="67" t="str">
        <f>"{"&amp;CHAR(34)&amp;"couname"&amp;CHAR(34)&amp;":"&amp;CT78&amp;(IF(H78&lt;&gt;"",","&amp;CHAR(34)&amp;"subtype"&amp;CHAR(34)&amp;":"&amp;CHAR(34)&amp;H78&amp;CHAR(34),""))&amp;","&amp;CHAR(34)&amp;"year"&amp;CHAR(34)&amp;":"&amp;HJ78&amp;","&amp;CHAR(34)&amp;"region"&amp;CHAR(34)&amp;":"&amp;CU78&amp;","&amp;CHAR(34)&amp;"Colors"&amp;CHAR(34)&amp;":"&amp;HC78&amp;","&amp;CHAR(34)&amp;"Items"&amp;CHAR(34)&amp;":"&amp;GS78&amp;","&amp;CHAR(34)&amp;"Flag"&amp;CHAR(34)&amp;":"&amp;CV78&amp;","&amp;CHAR(34)&amp;"HDFlag"&amp;CHAR(34)&amp;":"&amp;CHAR(34)&amp;E78&amp;CHAR(34)&amp;","&amp;CHAR(34)&amp;"type"&amp;CHAR(34)&amp;":"&amp;GP78&amp;", "&amp;CHAR(34)&amp;"describe"&amp;CHAR(34)&amp;": "&amp;HI78&amp;", "&amp;CHAR(34)&amp;"isnew"&amp;CHAR(34)&amp;": "&amp;CHAR(34)&amp;F78&amp;CHAR(34)&amp;", "&amp;CHAR(34)&amp;"links"&amp;CHAR(34)&amp;": "&amp;HL78&amp;"},"</f>
        <v>{"couname":"[PER] Lima","year":"???","region":"rgn_South America","Colors":["cl_BLA","cl_BLU","cl_RED","cl_YEL"],"Items":["4Color","lets04","startL","NoBand","Animal","Bird","Texted","Center","Crowns","staYEL","NO_WHI","NO_GRE","WHGRNO","WHRENO","myrYEL","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 "links": "https://en.wikipedia.org/wiki/Flag_of_Lima"},</v>
      </c>
      <c r="HO78" s="71">
        <v>45576</v>
      </c>
      <c r="HP78" s="44" t="str" cm="1">
        <f t="array" ref="HP78">IF(_xlfn.TEXTJOIN(", ", TRUE, IF(ISNUMBER(SEARCH("BLA", BL78:BT78)), COLUMN(BL78:BT78) - COLUMN(BL78) + 1, ""))&lt;&gt;"","BLA","")</f>
        <v>BLA</v>
      </c>
      <c r="HQ78" s="44" t="str" cm="1">
        <f t="array" ref="HQ78">IF(_xlfn.TEXTJOIN(", ", TRUE, IF(ISNUMBER(SEARCH("BLU", BL78:BT78)), COLUMN(BL78:BT78) - COLUMN(BL78) + 1, ""))&lt;&gt;"","BLU","")</f>
        <v>BLU</v>
      </c>
      <c r="HR78" s="44" t="str" cm="1">
        <f t="array" ref="HR78">IF(_xlfn.TEXTJOIN(", ", TRUE, IF(ISNUMBER(SEARCH("GRE", BL78:BT78)), COLUMN(BL78:BT78) - COLUMN(BL78) + 1, ""))&lt;&gt;"","GRE","")</f>
        <v/>
      </c>
      <c r="HS78" s="44" t="str" cm="1">
        <f t="array" ref="HS78">IF(_xlfn.TEXTJOIN(", ", TRUE, IF(ISNUMBER(SEARCH("RED", BL78:BT78)), COLUMN(BL78:BT78) - COLUMN(BL78) + 1, ""))&lt;&gt;"","RED","")</f>
        <v>RED</v>
      </c>
      <c r="HT78" s="44" t="str" cm="1">
        <f t="array" ref="HT78">IF(_xlfn.TEXTJOIN(", ", TRUE, IF(ISNUMBER(SEARCH("YEL", BL78:BT78)), COLUMN(BL78:BT78) - COLUMN(BL78) + 1, ""))&lt;&gt;"","YEL","")</f>
        <v>YEL</v>
      </c>
      <c r="HU78" s="44" t="str" cm="1">
        <f t="array" ref="HU78">IF(_xlfn.TEXTJOIN(", ", TRUE, IF(ISNUMBER(SEARCH("ORA", BL78:BT78)), COLUMN(BL78:BT78) - COLUMN(BL78) + 1, ""))&lt;&gt;"","ORA","")</f>
        <v/>
      </c>
      <c r="HV78" s="44" t="str" cm="1">
        <f t="array" ref="HV78">IF(_xlfn.TEXTJOIN(", ", TRUE, IF(ISNUMBER(SEARCH("BRO", BL78:BT78)), COLUMN(BL78:BT78) - COLUMN(BL78) + 1, ""))&lt;&gt;"","BRO","")</f>
        <v/>
      </c>
      <c r="HW78" s="44" t="str" cm="1">
        <f t="array" ref="HW78">IF(_xlfn.TEXTJOIN(", ", TRUE, IF(ISNUMBER(SEARCH("PUR", BL78:BT78)), COLUMN(BL78:BT78) - COLUMN(BL78) + 1, ""))&lt;&gt;"","PUR","")</f>
        <v/>
      </c>
      <c r="HX78" s="44" t="str" cm="1">
        <f t="array" ref="HX78">IF(_xlfn.TEXTJOIN(", ", TRUE, IF(ISNUMBER(SEARCH("WHI", BL78:BT78)), COLUMN(BL78:BT78) - COLUMN(BL78) + 1, ""))&lt;&gt;"","WHI","")</f>
        <v/>
      </c>
      <c r="HY78" s="72"/>
      <c r="HZ78" s="72"/>
      <c r="IA78" s="5"/>
      <c r="IB78" s="5"/>
      <c r="IC78" s="68"/>
      <c r="ID78" s="68"/>
      <c r="IE78" s="68"/>
      <c r="IF78" s="68"/>
      <c r="IG78" s="68"/>
      <c r="IH78" s="68"/>
      <c r="II78" s="68"/>
      <c r="IJ78" s="68"/>
      <c r="IK78" s="68"/>
      <c r="IL78" s="44">
        <f>SUM(IC78:IK78)</f>
        <v>0</v>
      </c>
      <c r="IM78" s="42">
        <f>COUNTIF(IC78:IK78,"&gt;0")-CG78</f>
        <v>-4</v>
      </c>
      <c r="IN78" s="69" t="str">
        <f>"http://mkweb.bcgsc.ca/color-summarizer/?url="&amp;D78&amp;"&amp;precision=low&amp;num_clusters="&amp;CG78&amp;"&amp;text=1"</f>
        <v>http://mkweb.bcgsc.ca/color-summarizer/?url=https://upload.wikimedia.org/wikipedia/commons/thumb/c/c2/Flag_of_Lima.svg/255px-Flag_of_Lima.svg.png&amp;precision=low&amp;num_clusters=4&amp;text=1</v>
      </c>
      <c r="IO78" s="44" t="str">
        <f>IF(HP78&lt;&gt;"",CHAR(34)&amp;"black"&amp;CHAR(34),"")</f>
        <v>"black"</v>
      </c>
      <c r="IP78" s="44" t="str">
        <f>IF(HQ78&lt;&gt;"",CHAR(34)&amp;"blue"&amp;CHAR(34),"")</f>
        <v>"blue"</v>
      </c>
      <c r="IQ78" s="44" t="str">
        <f>IF(HR78&lt;&gt;"",CHAR(34)&amp;"green"&amp;CHAR(34),"")</f>
        <v/>
      </c>
      <c r="IR78" s="44" t="str">
        <f>IF(HS78&lt;&gt;"",CHAR(34)&amp;"red"&amp;CHAR(34),"")</f>
        <v>"red"</v>
      </c>
      <c r="IS78" s="44" t="str">
        <f>IF(HT78&lt;&gt;"",CHAR(34)&amp;"yellow"&amp;CHAR(34),"")</f>
        <v>"yellow"</v>
      </c>
      <c r="IT78" s="44" t="str">
        <f>IF(HU78&lt;&gt;"",CHAR(34)&amp;"orange"&amp;CHAR(34),"")</f>
        <v/>
      </c>
      <c r="IU78" s="44" t="str">
        <f>IF(HV78&lt;&gt;"",CHAR(34)&amp;"brown"&amp;CHAR(34),"")</f>
        <v/>
      </c>
      <c r="IV78" s="44" t="str">
        <f>IF(HW78&lt;&gt;"",CHAR(34)&amp;"purple"&amp;CHAR(34),"")</f>
        <v/>
      </c>
      <c r="IW78" s="44" t="str">
        <f>IF(HX78&lt;&gt;"",CHAR(34)&amp;"white"&amp;CHAR(34),"")</f>
        <v/>
      </c>
      <c r="IX78" s="44" t="str">
        <f>"{"&amp;CHAR(34)&amp;"url"&amp;CHAR(34)&amp;":"&amp;CHAR(34)&amp;IN78&amp;CHAR(34)&amp;","&amp;CHAR(34)&amp;"name"&amp;CHAR(34)&amp;":"&amp;CHAR(34)&amp;A78&amp;CHAR(34)&amp;"},"</f>
        <v>{"url":"http://mkweb.bcgsc.ca/color-summarizer/?url=https://upload.wikimedia.org/wikipedia/commons/thumb/c/c2/Flag_of_Lima.svg/255px-Flag_of_Lima.svg.png&amp;precision=low&amp;num_clusters=4&amp;text=1","name":"[PER] Lima"},</v>
      </c>
      <c r="IY78" s="44">
        <v>692</v>
      </c>
    </row>
    <row r="79" spans="1:259" s="44" customFormat="1" ht="38.4" customHeight="1" thickBot="1" x14ac:dyDescent="0.35">
      <c r="A79" s="38" t="s">
        <v>594</v>
      </c>
      <c r="B79" s="83"/>
      <c r="C79" s="39">
        <v>3</v>
      </c>
      <c r="D79" s="70" t="s">
        <v>595</v>
      </c>
      <c r="E79" s="40" t="s">
        <v>596</v>
      </c>
      <c r="F79" s="41" t="s">
        <v>163</v>
      </c>
      <c r="G79" s="42">
        <f>COUNTIF($A$1:$A$8405,A79)</f>
        <v>1</v>
      </c>
      <c r="H79" s="43"/>
      <c r="I79" s="59" t="s">
        <v>597</v>
      </c>
      <c r="J79" s="44" t="str">
        <f>""</f>
        <v/>
      </c>
      <c r="K79" s="45"/>
      <c r="L79" s="46"/>
      <c r="M79" s="46"/>
      <c r="N79" s="47"/>
      <c r="O79" s="74">
        <v>1961</v>
      </c>
      <c r="P79" s="48" t="s">
        <v>598</v>
      </c>
      <c r="Q79" s="73">
        <v>1</v>
      </c>
      <c r="R79" s="49" t="str">
        <f>_xlfn.XLOOKUP(LEFT(A79,5),[1]CODES!$D$2:$D$244,[1]CODES!$B$2:$B$244)</f>
        <v>South America</v>
      </c>
      <c r="S79" s="50">
        <v>3</v>
      </c>
      <c r="T79" s="51" t="s">
        <v>164</v>
      </c>
      <c r="U79" s="52" t="s">
        <v>165</v>
      </c>
      <c r="V79" s="52" t="s">
        <v>165</v>
      </c>
      <c r="W79" s="52" t="s">
        <v>164</v>
      </c>
      <c r="X79" s="52" t="s">
        <v>164</v>
      </c>
      <c r="Y79" s="52" t="s">
        <v>165</v>
      </c>
      <c r="Z79" s="52" t="s">
        <v>164</v>
      </c>
      <c r="AA79" s="52" t="s">
        <v>165</v>
      </c>
      <c r="AB79" s="52" t="s">
        <v>164</v>
      </c>
      <c r="AC79" s="52" t="s">
        <v>164</v>
      </c>
      <c r="AD79" s="52" t="s">
        <v>164</v>
      </c>
      <c r="AE79" s="52" t="s">
        <v>164</v>
      </c>
      <c r="AF79" s="53" t="s">
        <v>164</v>
      </c>
      <c r="AG79" s="53" t="s">
        <v>165</v>
      </c>
      <c r="AH79" s="53" t="s">
        <v>165</v>
      </c>
      <c r="AI79" s="53" t="s">
        <v>164</v>
      </c>
      <c r="AJ79" s="53" t="s">
        <v>164</v>
      </c>
      <c r="AK79" s="53" t="s">
        <v>164</v>
      </c>
      <c r="AL79" s="53" t="s">
        <v>164</v>
      </c>
      <c r="AM79" s="53" t="s">
        <v>164</v>
      </c>
      <c r="AN79" s="53" t="s">
        <v>165</v>
      </c>
      <c r="AO79" s="53" t="s">
        <v>165</v>
      </c>
      <c r="AP79" s="53" t="s">
        <v>164</v>
      </c>
      <c r="AQ79" s="53" t="s">
        <v>164</v>
      </c>
      <c r="AR79" s="53" t="s">
        <v>164</v>
      </c>
      <c r="AS79" s="53" t="s">
        <v>164</v>
      </c>
      <c r="AT79" s="54">
        <v>0</v>
      </c>
      <c r="AU79" s="53" t="s">
        <v>277</v>
      </c>
      <c r="AV79" s="53" t="str">
        <f>IF(LEFT(A79,1)="[",LEFT(A79,5)&amp;AU79&amp;A79,"")</f>
        <v>[PRY]Capital City[PRY] Asunción</v>
      </c>
      <c r="AW79" s="53" t="str">
        <f>C79&amp;A79</f>
        <v>3[PRY] Asunción</v>
      </c>
      <c r="AX79" s="55"/>
      <c r="AY79" s="55"/>
      <c r="AZ79" s="56" t="s">
        <v>234</v>
      </c>
      <c r="BA79" s="56" t="s">
        <v>234</v>
      </c>
      <c r="BB79" s="56"/>
      <c r="BC79" s="57"/>
      <c r="BD79" s="58" t="s">
        <v>154</v>
      </c>
      <c r="BE79" s="59"/>
      <c r="BF79" s="58" t="s">
        <v>154</v>
      </c>
      <c r="BG79" s="58" t="s">
        <v>159</v>
      </c>
      <c r="BH79" s="58" t="s">
        <v>154</v>
      </c>
      <c r="BI79" s="58"/>
      <c r="BJ79" s="58"/>
      <c r="BK79" s="59"/>
      <c r="BL79" s="58" t="s">
        <v>151</v>
      </c>
      <c r="BM79" s="58" t="s">
        <v>152</v>
      </c>
      <c r="BN79" s="58" t="s">
        <v>234</v>
      </c>
      <c r="BO79" s="58" t="s">
        <v>154</v>
      </c>
      <c r="BP79" s="58" t="s">
        <v>234</v>
      </c>
      <c r="BQ79" s="58" t="s">
        <v>234</v>
      </c>
      <c r="BR79" s="58" t="s">
        <v>234</v>
      </c>
      <c r="BS79" s="58" t="s">
        <v>234</v>
      </c>
      <c r="BT79" s="58" t="s">
        <v>159</v>
      </c>
      <c r="BU79" s="60"/>
      <c r="BV79" s="61"/>
      <c r="BW79" s="61">
        <v>0</v>
      </c>
      <c r="BX79" s="59"/>
      <c r="CB79" s="5"/>
      <c r="CC79" s="5"/>
      <c r="CD79" s="62">
        <v>0</v>
      </c>
      <c r="CE79" s="62">
        <v>0</v>
      </c>
      <c r="CF79" s="62" t="e">
        <f>COUNTIF([1]Sheet7!$B$2:'[1]Sheet7'!$B$100,Main!#REF!)</f>
        <v>#REF!</v>
      </c>
      <c r="CG79" s="75" cm="1">
        <f t="array" ref="CG79">SUMPRODUCT(--(LEN(TRIM(BL79:BT79))&gt;0))</f>
        <v>4</v>
      </c>
      <c r="CH79" s="53" t="str">
        <f>IF(CG79=2,"y","n")</f>
        <v>n</v>
      </c>
      <c r="CI79" s="53" t="str">
        <f>IF(CG79=3,"y","n")</f>
        <v>n</v>
      </c>
      <c r="CJ79" s="53" t="str">
        <f>IF(CG79=4,"y","n")</f>
        <v>y</v>
      </c>
      <c r="CK79" s="53" t="str">
        <f>IF(CG79&gt;4,"y","n")</f>
        <v>n</v>
      </c>
      <c r="CL79" s="53" t="str">
        <f>IF(S79=0,"y","n")</f>
        <v>n</v>
      </c>
      <c r="CM79" s="53" t="str">
        <f>IF(S79=2,"y","n")</f>
        <v>n</v>
      </c>
      <c r="CN79" s="53" t="str">
        <f>IF(S79=3,"y","n")</f>
        <v>y</v>
      </c>
      <c r="CO79" s="53" t="str">
        <f>IF(S79&gt;=4,"y","n")</f>
        <v>n</v>
      </c>
      <c r="CP79" s="53" t="str">
        <f>IF(AT79=0,"y","n")</f>
        <v>y</v>
      </c>
      <c r="CQ79" s="53" t="str">
        <f>IF(AT79=1,"y","n")</f>
        <v>n</v>
      </c>
      <c r="CR79" s="53" t="str">
        <f>IF(AT79=2,"y","n")</f>
        <v>n</v>
      </c>
      <c r="CS79" s="53" t="str">
        <f>IF(AT79&gt;=3,"y","n")</f>
        <v>n</v>
      </c>
      <c r="CT79" s="38" t="str">
        <f>CHAR(34)&amp;A79&amp;CHAR(34)</f>
        <v>"[PRY] Asunción"</v>
      </c>
      <c r="CU79" s="63" t="str">
        <f>CHAR(34)&amp;"rgn_"&amp;R79&amp;CHAR(34)</f>
        <v>"rgn_South America"</v>
      </c>
      <c r="CV79" s="44" t="str">
        <f>CHAR(34)&amp;D79&amp;CHAR(34)</f>
        <v>"https://upload.wikimedia.org/wikipedia/commons/thumb/d/d5/Flag_of_Asunci%C3%B3n.svg/320px-Flag_of_Asunci%C3%B3n.svg.png"</v>
      </c>
      <c r="CW79" s="44" t="str">
        <f>IF(CH79="y",CHAR(34)&amp;CH$1&amp;CHAR(34)&amp;",","")</f>
        <v/>
      </c>
      <c r="CX79" s="44" t="str">
        <f>IF(CI79="y",CHAR(34)&amp;CI$1&amp;CHAR(34)&amp;",","")</f>
        <v/>
      </c>
      <c r="CY79" s="44" t="str">
        <f>IF(CJ79="y",CHAR(34)&amp;CJ$1&amp;CHAR(34)&amp;",","")</f>
        <v>"4Color",</v>
      </c>
      <c r="CZ79" s="44" t="str">
        <f>IF(CK79="y",CHAR(34)&amp;CK$1&amp;CHAR(34)&amp;",","")</f>
        <v/>
      </c>
      <c r="DA79" s="44" t="str">
        <f>IF(Q79&gt;1,CHAR(34)&amp;"words2"&amp;CHAR(34)&amp;",","")</f>
        <v/>
      </c>
      <c r="DB79" s="44" t="str">
        <f>IF(Q79&gt;2,CHAR(34)&amp;"words3"&amp;CHAR(34)&amp;",","")</f>
        <v/>
      </c>
      <c r="DD79" s="44" t="str">
        <f>IF(LEN(CHAR(34)&amp;"lets"&amp;LEN(SUBSTITUTE(SUBSTITUTE(IFERROR(TRIM(SUBSTITUTE(A79,MID(A79,FIND("[",A79),FIND("]",A79)-FIND("[",A79)+1),"")),A79)," ",""),"-",""))&amp;CHAR(34)&amp;",")=9,CHAR(34)&amp;"lets"&amp;LEN(SUBSTITUTE(SUBSTITUTE(IFERROR(TRIM(SUBSTITUTE(A79,MID(A79,FIND("[",A79),FIND("]",A79)-FIND("[",A79)+1),"")),A79)," ",""),"-",""))&amp;CHAR(34)&amp;",",CHAR(34)&amp;"lets0"&amp;LEN(SUBSTITUTE(SUBSTITUTE(IFERROR(TRIM(SUBSTITUTE(A79,MID(A79,FIND("[",A79),FIND("]",A79)-FIND("[",A79)+1),"")),A79)," ",""),"-",""))&amp;CHAR(34)&amp;",")</f>
        <v>"lets08",</v>
      </c>
      <c r="DE79" s="44" t="str">
        <f>CHAR(34)&amp;"start"&amp;IFERROR(LEFT(SUBSTITUTE(A79,"["&amp;MID(A79,FIND("[",A79)+1,FIND("]",A79)-FIND("[",A79)-1)&amp;"] ",""),1),LEFT(A79,1))&amp;CHAR(34)&amp;","</f>
        <v>"startA",</v>
      </c>
      <c r="DF79" s="44" t="str">
        <f>IFERROR(IF(SEARCH("tan",A79)&gt;0,CHAR(34)&amp;"withtn"&amp;CHAR(34)&amp;",",""),"")</f>
        <v/>
      </c>
      <c r="DG79" s="44" t="str">
        <f>IFERROR(IF(SEARCH("q",A79)&gt;0,CHAR(34)&amp;"with_q"&amp;CHAR(34)&amp;",",""),"")</f>
        <v/>
      </c>
      <c r="DH79" s="44" t="str">
        <f>IFERROR(IF(SEARCH("v",A79)&gt;0,CHAR(34)&amp;"with_v"&amp;CHAR(34)&amp;",",""),"")</f>
        <v/>
      </c>
      <c r="DI79" s="44" t="str">
        <f>IFERROR(IF(SEARCH("w",A79)&gt;0,CHAR(34)&amp;"with_w"&amp;CHAR(34)&amp;",",""),"")</f>
        <v/>
      </c>
      <c r="DJ79" s="44" t="str">
        <f>IFERROR(IF(SEARCH("y",A79)&gt;0,CHAR(34)&amp;"with_y"&amp;CHAR(34)&amp;",",""),"")</f>
        <v>"with_y",</v>
      </c>
      <c r="DK79" s="44" t="str">
        <f>IFERROR(IF(SEARCH("z",A79)&gt;0,CHAR(34)&amp;"with_z"&amp;CHAR(34)&amp;",",""),"")</f>
        <v/>
      </c>
      <c r="DL79" s="44" t="str">
        <f>IF(CG79=2, CHAR(34) &amp; _xlfn.TEXTJOIN("", TRUE, _xlfn._xlws.SORT(HP79:HX79)) &amp; CHAR(34) &amp; ",", "")</f>
        <v/>
      </c>
      <c r="DM79" s="44" t="str" cm="1">
        <f t="array" ref="DM79">IF(CG79=3,CHAR(34) &amp; _xlfn.TEXTJOIN("", TRUE, RIGHT(HP79:HX79, 2)) &amp; CHAR(34) &amp; ",", "")</f>
        <v/>
      </c>
      <c r="DN79" s="44" t="str">
        <f>IF(AND(ISNUMBER(SEARCH("18", O79)), ISERROR(SEARCH("1918", O79)), ISERROR(SEARCH("2018", O79))), CHAR(34) &amp; "year18" &amp; CHAR(34) &amp; ",", "")</f>
        <v/>
      </c>
      <c r="DO79" s="44" t="str">
        <f>IF(AND(ISNUMBER(SEARCH("19", O79)), ISERROR(SEARCH("1819", O79)),  ISERROR(SEARCH("1219", O79)),ISERROR(SEARCH("1119", O79)),ISERROR(SEARCH("1190", O79)),ISERROR(SEARCH("2019", O79))), CHAR(34) &amp; "year19" &amp; CHAR(34) &amp; ",", "")</f>
        <v>"year19",</v>
      </c>
      <c r="DP79" s="5" t="str">
        <f>IF(AND(ISNUMBER(SEARCH("20", O79)), ISERROR(SEARCH("1920", O79))), CHAR(34)&amp;"year00"&amp;CHAR(34)&amp;",", "")</f>
        <v/>
      </c>
      <c r="DQ79" s="5" t="str">
        <f>IF(CC79="y",CHAR(34)&amp;"soviet"&amp;CHAR(34)&amp;",","")</f>
        <v/>
      </c>
      <c r="DR79" s="5" t="str">
        <f>IF(BY79="y",CHAR(34)&amp;"dgband"&amp;CHAR(34)&amp;",","")</f>
        <v/>
      </c>
      <c r="DS79" s="5" t="str">
        <f>IF(W79="y",IF(AND(V79="n",BY79&lt;&gt;"y"),CHAR(34)&amp;"allver"&amp;CHAR(34)&amp;",",""),"")</f>
        <v/>
      </c>
      <c r="DT79" s="5" t="str">
        <f>IF(V79="y",IF(AND(W79="n",BY79&lt;&gt;"y"),CHAR(34)&amp;"allhor"&amp;CHAR(34)&amp;",",""),"")</f>
        <v>"allhor",</v>
      </c>
      <c r="DU79" s="5" t="str">
        <f>IF(BY79="y",IF(AND(W79="n",V79="n"),CHAR(34)&amp;"alldia"&amp;CHAR(34)&amp;",",""),"")</f>
        <v/>
      </c>
      <c r="DW79" s="44" t="str">
        <f>IF(CL79="y",CHAR(34)&amp;CL$1&amp;CHAR(34)&amp;",","")</f>
        <v/>
      </c>
      <c r="DX79" s="44" t="str">
        <f>IF(CM79="y",CHAR(34)&amp;CM$1&amp;CHAR(34)&amp;",","")</f>
        <v/>
      </c>
      <c r="DY79" s="44" t="str">
        <f>IF(CN79="y",CHAR(34)&amp;CN$1&amp;CHAR(34)&amp;",","")</f>
        <v>"3Bands",</v>
      </c>
      <c r="DZ79" s="44" t="str">
        <f>IF(CO79="y",CHAR(34)&amp;CO$1&amp;CHAR(34)&amp;",","")</f>
        <v/>
      </c>
      <c r="EA79" s="44" t="str">
        <f>IF(T79="y",CHAR(34)&amp;T$1&amp;CHAR(34)&amp;",","")</f>
        <v/>
      </c>
      <c r="EB79" s="44" t="str">
        <f>IF(U79="y",CHAR(34)&amp;U$1&amp;CHAR(34)&amp;",","")</f>
        <v>"Crosse",</v>
      </c>
      <c r="EC79" s="44" t="str">
        <f>IF(V79="y",CHAR(34)&amp;V$1&amp;CHAR(34)&amp;",","")</f>
        <v>"Horizo",</v>
      </c>
      <c r="ED79" s="44" t="str">
        <f>IF(W79="y",CHAR(34)&amp;W$1&amp;CHAR(34)&amp;",","")</f>
        <v/>
      </c>
      <c r="EE79" s="44" t="str">
        <f>IF(X79="y",CHAR(34)&amp;X$1&amp;CHAR(34)&amp;",","")</f>
        <v/>
      </c>
      <c r="EF79" s="44" t="str">
        <f>IF(AND(Y79&lt;&gt;"n",Y79&lt;&gt;""),CHAR(34)&amp;Y$1&amp;CHAR(34)&amp;",","")</f>
        <v>"Animal",</v>
      </c>
      <c r="EG79" s="44" t="str">
        <f>IF(Z79="y",CHAR(34)&amp;Z$1&amp;CHAR(34)&amp;",","")</f>
        <v/>
      </c>
      <c r="EH79" s="44" t="str">
        <f>IF(AA79="y",CHAR(34)&amp;AA$1&amp;CHAR(34)&amp;",","")</f>
        <v>"Plants",</v>
      </c>
      <c r="EI79" s="44" t="str">
        <f>IF(AB79="y",CHAR(34)&amp;AB$1&amp;CHAR(34)&amp;",","")</f>
        <v/>
      </c>
      <c r="EJ79" s="44" t="str">
        <f>IF(AC79="y",CHAR(34)&amp;AC$1&amp;CHAR(34)&amp;",","")</f>
        <v/>
      </c>
      <c r="EK79" s="44" t="str">
        <f>IF(AD79="y",CHAR(34)&amp;AD$1&amp;CHAR(34)&amp;",","")</f>
        <v/>
      </c>
      <c r="EL79" s="44" t="str">
        <f>IF(AE79="y",CHAR(34)&amp;AE$1&amp;CHAR(34)&amp;",","")</f>
        <v/>
      </c>
      <c r="EM79" s="44" t="str">
        <f>IF(AF79="y",CHAR(34)&amp;AF$1&amp;CHAR(34)&amp;",","")</f>
        <v/>
      </c>
      <c r="EN79" s="44" t="str">
        <f>IF(AG79="y",CHAR(34)&amp;AG$1&amp;CHAR(34)&amp;",","")</f>
        <v>"Unequa",</v>
      </c>
      <c r="EO79" s="44" t="str">
        <f>IF(AH79="y",CHAR(34)&amp;AH$1&amp;CHAR(34)&amp;",","")</f>
        <v>"Center",</v>
      </c>
      <c r="EP79" s="44" t="str">
        <f>IF(AI79="y",CHAR(34)&amp;AI$1&amp;CHAR(34)&amp;",","")</f>
        <v/>
      </c>
      <c r="EQ79" s="44" t="str">
        <f>IF(AJ79="y",CHAR(34)&amp;AJ$1&amp;CHAR(34)&amp;",","")</f>
        <v/>
      </c>
      <c r="ER79" s="44" t="str">
        <f>IF(AK79="y",CHAR(34)&amp;AK$1&amp;CHAR(34)&amp;",","")</f>
        <v/>
      </c>
      <c r="ES79" s="44" t="str">
        <f>IF(AL79="y",CHAR(34)&amp;AL$1&amp;CHAR(34)&amp;",","")</f>
        <v/>
      </c>
      <c r="ET79" s="44" t="str">
        <f>IF(AM79="y",CHAR(34)&amp;AM$1&amp;CHAR(34)&amp;",","")</f>
        <v/>
      </c>
      <c r="EU79" s="44" t="str">
        <f>IF(AN79="y",CHAR(34)&amp;AN$1&amp;CHAR(34)&amp;",","")</f>
        <v>"Humans",</v>
      </c>
      <c r="EV79" s="44" t="str">
        <f>IF(AO79="y",CHAR(34)&amp;AO$1&amp;CHAR(34)&amp;",","")</f>
        <v>"Builds",</v>
      </c>
      <c r="EW79" s="44" t="str">
        <f>IF(AP79="y",CHAR(34)&amp;AP$1&amp;CHAR(34)&amp;",","")</f>
        <v/>
      </c>
      <c r="EX79" s="44" t="str">
        <f>IF(AQ79="y",CHAR(34)&amp;AQ$1&amp;CHAR(34)&amp;",","")</f>
        <v/>
      </c>
      <c r="EY79" s="44" t="str">
        <f>IF(AR79="y",CHAR(34)&amp;AR$1&amp;CHAR(34)&amp;",","")</f>
        <v/>
      </c>
      <c r="EZ79" s="44" t="str">
        <f>IF(AS79="y",CHAR(34)&amp;AS$1&amp;CHAR(34)&amp;",","")</f>
        <v/>
      </c>
      <c r="FA79" s="44" t="str">
        <f>IF(AT79&gt;0,CHAR(34)&amp;"sta"&amp;AZ79&amp;CHAR(34)&amp;",","")</f>
        <v/>
      </c>
      <c r="FB79" s="44" t="str">
        <f>IF(AND(AT79&gt;0,BA79&lt;&gt;""),CHAR(34)&amp;"sta"&amp;BA79&amp;CHAR(34)&amp;",","")</f>
        <v/>
      </c>
      <c r="FD79" s="44" t="str">
        <f>IF(BV79="n",CHAR(34)&amp;"tcWHYE"&amp;CHAR(34)&amp;",",IF(BV79="y",CHAR(34)&amp;FD$1&amp;CHAR(34)&amp;",",""))</f>
        <v/>
      </c>
      <c r="FE79" s="44" t="str">
        <f>IF(COUNTIF(BL79:BT79,"BLU")=0,CHAR(34)&amp;"NO_BLU"&amp;CHAR(34)&amp;",", "")</f>
        <v/>
      </c>
      <c r="FF79" s="44" t="str">
        <f>IF(COUNTIF(BL79:BT79,"WHI")=0,CHAR(34)&amp;"NO_WHI"&amp;CHAR(34)&amp;",", "")</f>
        <v/>
      </c>
      <c r="FG79" s="44" t="str">
        <f>IF(COUNTIF(BL79:BT79,"RED")=0,CHAR(34)&amp;"NO_RED"&amp;CHAR(34)&amp;",", "")</f>
        <v/>
      </c>
      <c r="FH79" s="44" t="str">
        <f>IF(COUNTIF(BL79:BS79,"GRE")=0,CHAR(34)&amp;"NO_GRE"&amp;CHAR(34)&amp;",", "")</f>
        <v>"NO_GRE",</v>
      </c>
      <c r="FI79" s="44" t="str">
        <f>IF(COUNTIF(BL79:BT79,"YEL")=0,CHAR(34)&amp;"NO_YEL"&amp;CHAR(34)&amp;",", "")</f>
        <v>"NO_YEL",</v>
      </c>
      <c r="FJ79" s="44" t="str">
        <f>IF(COUNTIF(BL79:BT79,"BLA")=0,CHAR(34)&amp;"NO_BLA"&amp;CHAR(34)&amp;",", "")</f>
        <v/>
      </c>
      <c r="FK79" s="44" t="str">
        <f>IF(AND(FH79&lt;&gt;"",FF79&lt;&gt;""),CHAR(34)&amp;"WHGRNO"&amp;CHAR(34)&amp;",","")</f>
        <v/>
      </c>
      <c r="FL79" s="44" t="str">
        <f>IF(AND(FI79&lt;&gt;"",FF79&lt;&gt;""),CHAR(34)&amp;"WHYENO"&amp;CHAR(34)&amp;",","")</f>
        <v/>
      </c>
      <c r="FM79" s="44" t="str">
        <f>IF(AND(FJ79&lt;&gt;"",FF79&lt;&gt;""),CHAR(34)&amp;"BAWHNO"&amp;CHAR(34)&amp;",","")</f>
        <v/>
      </c>
      <c r="FN79" s="44" t="str">
        <f>IF(AND(FE79&lt;&gt;"",FF79&lt;&gt;""),CHAR(34)&amp;"BLWHNO"&amp;CHAR(34)&amp;",","")</f>
        <v/>
      </c>
      <c r="FO79" s="44" t="str">
        <f>IF(AND(FE79&lt;&gt;"",FG79&lt;&gt;""),CHAR(34)&amp;"BLRENO"&amp;CHAR(34)&amp;",","")</f>
        <v/>
      </c>
      <c r="FP79" s="44" t="str">
        <f>IF(AND(FF79&lt;&gt;"",FF79&lt;&gt;""),CHAR(34)&amp;"WHRENO"&amp;CHAR(34)&amp;",","")</f>
        <v/>
      </c>
      <c r="FQ79" s="44" t="str">
        <f>IF(LEN(BF79)=3,CHAR(34)&amp;"001"&amp;BF79&amp;CHAR(34)&amp;",","")</f>
        <v>"001RED",</v>
      </c>
      <c r="FR79" s="44" t="str">
        <f>IF(LEN(BG79)=3,CHAR(34)&amp;"002"&amp;BG79&amp;CHAR(34)&amp;",","")</f>
        <v>"002WHI",</v>
      </c>
      <c r="FS79" s="44" t="str">
        <f>IF(LEN(BH79)=3,CHAR(34)&amp;"003"&amp;BH79&amp;CHAR(34)&amp;",","")</f>
        <v>"003RED",</v>
      </c>
      <c r="FT79" s="44" t="str">
        <f>CHAR(34)&amp;"myr"&amp;BD79&amp;CHAR(34)&amp;","</f>
        <v>"myrRED",</v>
      </c>
      <c r="FU79" s="44" t="str">
        <f>IF(AY79="y",CHAR(34)&amp;"island"&amp;CHAR(34)&amp;",","")</f>
        <v/>
      </c>
      <c r="FV79" s="44" t="str">
        <f>IF(BZ79="y",CHAR(34)&amp;"landlo"&amp;CHAR(34)&amp;",","")</f>
        <v/>
      </c>
      <c r="FW79" s="44" t="str">
        <f>IF(CA79="y",CHAR(34)&amp;"eunion"&amp;CHAR(34)&amp;",","")</f>
        <v/>
      </c>
      <c r="FY79" s="44" t="str">
        <f>IFERROR(IF(SEARCH("Arabic",CB79)&gt;0,CHAR(34)&amp;"arabic"&amp;CHAR(34)&amp;",",""),"")</f>
        <v/>
      </c>
      <c r="FZ79" s="44" t="str">
        <f>IFERROR(IF(SEARCH("English",CB79)&gt;0,CHAR(34)&amp;"englis"&amp;CHAR(34)&amp;",",""),"")</f>
        <v/>
      </c>
      <c r="GA79" s="44" t="str">
        <f>IFERROR(IF(SEARCH("French",CB79)&gt;0,CHAR(34)&amp;"french"&amp;CHAR(34)&amp;",",""),"")</f>
        <v/>
      </c>
      <c r="GB79" s="44" t="str">
        <f>IFERROR(IF(SEARCH("Spanish",CB79)&gt;0,CHAR(34)&amp;"spanis"&amp;CHAR(34)&amp;",",""),"")</f>
        <v/>
      </c>
      <c r="GE79" s="44" t="str">
        <f>IFERROR(IF(SEARCH("Dutch",CB79)&gt;0,CHAR(34)&amp;"dutchs"&amp;CHAR(34)&amp;",",""),"")</f>
        <v/>
      </c>
      <c r="GF79" s="44" t="str">
        <f>IFERROR(IF(SEARCH("Historical",AU79)&gt;0,CHAR(34)&amp;"histor"&amp;CHAR(34)&amp;",",""),"")</f>
        <v/>
      </c>
      <c r="GG79" s="44" t="str">
        <f>IF(BU79="y",CHAR(34)&amp;"unjack"&amp;CHAR(34)&amp;",","")</f>
        <v/>
      </c>
      <c r="GH79" s="44" t="str">
        <f>IF(CD79=1,CHAR(34)&amp;"southc"&amp;CHAR(34)&amp;",","")</f>
        <v/>
      </c>
      <c r="GI79" s="44" t="str">
        <f>IF(CE79=1,CHAR(34)&amp;"hasmap"&amp;CHAR(34)&amp;",","")</f>
        <v/>
      </c>
      <c r="GJ79" s="44" t="str">
        <f>IF(CP79="y",CHAR(34)&amp;CP$1&amp;CHAR(34)&amp;",","")</f>
        <v>"NoStar",</v>
      </c>
      <c r="GK79" s="44" t="str">
        <f>IF(GJ79="",CHAR(34)&amp;"HasSta"&amp;CHAR(34)&amp;",","")</f>
        <v/>
      </c>
      <c r="GL79" s="44" t="str">
        <f>IF(CQ79="y",CHAR(34)&amp;CQ$1&amp;CHAR(34)&amp;",","")</f>
        <v/>
      </c>
      <c r="GM79" s="44" t="str">
        <f>IF(CR79="y",CHAR(34)&amp;CR$1&amp;CHAR(34)&amp;",","")</f>
        <v/>
      </c>
      <c r="GN79" s="44" t="str">
        <f>IF(CS79="y",CHAR(34)&amp;CS$1&amp;CHAR(34)&amp;",","")</f>
        <v/>
      </c>
      <c r="GP79" s="44" t="str">
        <f>CHAR(34)&amp;AU79&amp;CHAR(34)</f>
        <v>"Capital City"</v>
      </c>
      <c r="GS79" s="44" t="str">
        <f>SUBSTITUTE("["&amp;_xlfn.CONCAT(CW79:GN79)&amp;"]",",]","]")</f>
        <v>["4Color","lets08","startA","with_y","year19","allhor","3Bands","Crosse","Horizo","Animal","Plants","Unequa","Center","Humans","Builds","NO_GRE","NO_YEL","001RED","002WHI","003RED","myrRED","NoStar"]</v>
      </c>
      <c r="GT79" s="44" t="str">
        <f>IF(BL79&lt;&gt;"",CHAR(34)&amp;"cl_"&amp;BL79&amp;CHAR(34)&amp;",","")</f>
        <v>"cl_BLA",</v>
      </c>
      <c r="GU79" s="44" t="str">
        <f>IF(BM79&lt;&gt;"",CHAR(34)&amp;"cl_"&amp;BM79&amp;CHAR(34)&amp;",","")</f>
        <v>"cl_BLU",</v>
      </c>
      <c r="GV79" s="44" t="str">
        <f>IF(BN79&lt;&gt;"",CHAR(34)&amp;"cl_"&amp;BN79&amp;CHAR(34)&amp;",","")</f>
        <v/>
      </c>
      <c r="GW79" s="44" t="str">
        <f>IF(BO79&lt;&gt;"",CHAR(34)&amp;"cl_"&amp;BO79&amp;CHAR(34)&amp;",","")</f>
        <v>"cl_RED",</v>
      </c>
      <c r="GX79" s="44" t="str">
        <f>IF(BP79&lt;&gt;"",CHAR(34)&amp;"cl_"&amp;BP79&amp;CHAR(34)&amp;",","")</f>
        <v/>
      </c>
      <c r="GY79" s="44" t="str">
        <f>IF(BQ79&lt;&gt;"",CHAR(34)&amp;"cl_"&amp;BQ79&amp;CHAR(34)&amp;",","")</f>
        <v/>
      </c>
      <c r="GZ79" s="44" t="str">
        <f>IF(BR79&lt;&gt;"",CHAR(34)&amp;"cl_"&amp;BR79&amp;CHAR(34)&amp;",","")</f>
        <v/>
      </c>
      <c r="HA79" s="44" t="str">
        <f>IF(BS79&lt;&gt;"",CHAR(34)&amp;"cl_"&amp;BS79&amp;CHAR(34)&amp;",","")</f>
        <v/>
      </c>
      <c r="HB79" s="44" t="str">
        <f>IF(BT79&lt;&gt;"",CHAR(34)&amp;"cl_"&amp;BT79&amp;CHAR(34)&amp;",","")</f>
        <v>"cl_WHI",</v>
      </c>
      <c r="HC79" s="44" t="str">
        <f>SUBSTITUTE("["&amp;_xlfn.CONCAT(GT79:HB79)&amp;"]",",]","]")</f>
        <v>["cl_BLA","cl_BLU","cl_RED","cl_WHI"]</v>
      </c>
      <c r="HE79" s="64"/>
      <c r="HF79" s="65" t="str">
        <f>"{couname:"&amp;CT79&amp;(IF(HK79&lt;&gt;"",",subtype:"&amp;CHAR(34)&amp;HK79&amp;CHAR(34),""))&amp;",year:"&amp;HJ79&amp;",region:"&amp;CU79&amp;",Colors:"&amp;HC79&amp;",Items:"&amp;GS79&amp;",Flag:"&amp;CV79&amp;",HDFlag:"&amp;CHAR(34)&amp;E79&amp;CHAR(34)&amp;",type:"&amp;GP79&amp;", describe: "&amp;HH79&amp;", isnew:"&amp;CHAR(34)&amp;F79&amp;CHAR(34)&amp;", links: "&amp;HL79&amp;"},"</f>
        <v>{couname:"[PRY] Asunción",year:"1961",region:"rgn_South America",Colors:["cl_BLA","cl_BLU","cl_RED","cl_WHI"],Items:["4Color","lets08","startA","with_y","year19","allhor","3Bands","Crosse","Horizo","Animal","Plants","Unequa","Center","Humans","Builds","NO_GRE","NO_YEL","001RED","002WHI","003RED","myrRED","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links: "https://www.crwflags.com/fotw/flags/py-as.html"},</v>
      </c>
      <c r="HG79" s="66" t="str">
        <f>"{couname:"&amp;CT79&amp;(IF(HK79&lt;&gt;"",",subtype:"&amp;CHAR(34)&amp;HK79&amp;CHAR(34),""))&amp;",year:"&amp;HJ79&amp;",region:"&amp;CU79&amp;",Colors:"&amp;HC79&amp;",Items:"&amp;GS79&amp;",Flag:"&amp;CV79&amp;",HDFlag:"&amp;CHAR(34)&amp;E79&amp;CHAR(34)&amp;",type:"&amp;GP79&amp;", describe: "&amp;HI79&amp;", links: "&amp;HL79&amp;"},"</f>
        <v>{couname:"[PRY] Asunción",year:"1961",region:"rgn_South America",Colors:["cl_BLA","cl_BLU","cl_RED","cl_WHI"],Items:["4Color","lets08","startA","with_y","year19","allhor","3Bands","Crosse","Horizo","Animal","Plants","Unequa","Center","Humans","Builds","NO_GRE","NO_YEL","001RED","002WHI","003RED","myrRED","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links: "https://www.crwflags.com/fotw/flags/py-as.html"},</v>
      </c>
      <c r="HH79" s="44" t="str">
        <f>IF(P79&lt;&gt;"",CHAR(34)&amp;"\n"&amp;P79&amp;CHAR(34),CHAR(34)&amp;CHAR(34))</f>
        <v>"\nThe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v>
      </c>
      <c r="HI79" s="44" t="str">
        <f>IF(J79=0,CHAR(34)&amp;CHAR(34),HH79)</f>
        <v>"\nThe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v>
      </c>
      <c r="HJ79" s="44" t="str">
        <f>CHAR(34)&amp;O79&amp;CHAR(34)</f>
        <v>"1961"</v>
      </c>
      <c r="HL79" s="44" t="str">
        <f>CHAR(34)&amp;I79&amp;CHAR(34)</f>
        <v>"https://www.crwflags.com/fotw/flags/py-as.html"</v>
      </c>
      <c r="HM79" s="65" t="str">
        <f>"{"&amp;CHAR(34)&amp;"couname"&amp;CHAR(34)&amp;":"&amp;CT79&amp;(IF(H79&lt;&gt;"",","&amp;CHAR(34)&amp;"subtype"&amp;CHAR(34)&amp;":"&amp;CHAR(34)&amp;H79&amp;CHAR(34),""))&amp;","&amp;CHAR(34)&amp;"year"&amp;CHAR(34)&amp;":"&amp;HJ79&amp;","&amp;CHAR(34)&amp;"region"&amp;CHAR(34)&amp;":"&amp;CU79&amp;","&amp;CHAR(34)&amp;"Colors"&amp;CHAR(34)&amp;":"&amp;HC79&amp;","&amp;CHAR(34)&amp;"Items"&amp;CHAR(34)&amp;":"&amp;GS79&amp;","&amp;CHAR(34)&amp;"Flag"&amp;CHAR(34)&amp;":"&amp;CV79&amp;","&amp;CHAR(34)&amp;"HDFlag"&amp;CHAR(34)&amp;":"&amp;CHAR(34)&amp;E79&amp;CHAR(34)&amp;","&amp;CHAR(34)&amp;"type"&amp;CHAR(34)&amp;":"&amp;GP79&amp;", "&amp;CHAR(34)&amp;"describe"&amp;CHAR(34)&amp;": "&amp;HH79&amp;", "&amp;CHAR(34)&amp;"isnew"&amp;CHAR(34)&amp;": "&amp;CHAR(34)&amp;F79&amp;CHAR(34)&amp;", "&amp;CHAR(34)&amp;"links"&amp;CHAR(34)&amp;": "&amp;HL79&amp;"},"</f>
        <v>{"couname":"[PRY] Asunción","year":"1961","region":"rgn_South America","Colors":["cl_BLA","cl_BLU","cl_RED","cl_WHI"],"Items":["4Color","lets08","startA","with_y","year19","allhor","3Bands","Crosse","Horizo","Animal","Plants","Unequa","Center","Humans","Builds","NO_GRE","NO_YEL","001RED","002WHI","003RED","myrRED","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 "links": "https://www.crwflags.com/fotw/flags/py-as.html"},</v>
      </c>
      <c r="HN79" s="67" t="str">
        <f>"{"&amp;CHAR(34)&amp;"couname"&amp;CHAR(34)&amp;":"&amp;CT79&amp;(IF(H79&lt;&gt;"",","&amp;CHAR(34)&amp;"subtype"&amp;CHAR(34)&amp;":"&amp;CHAR(34)&amp;H79&amp;CHAR(34),""))&amp;","&amp;CHAR(34)&amp;"year"&amp;CHAR(34)&amp;":"&amp;HJ79&amp;","&amp;CHAR(34)&amp;"region"&amp;CHAR(34)&amp;":"&amp;CU79&amp;","&amp;CHAR(34)&amp;"Colors"&amp;CHAR(34)&amp;":"&amp;HC79&amp;","&amp;CHAR(34)&amp;"Items"&amp;CHAR(34)&amp;":"&amp;GS79&amp;","&amp;CHAR(34)&amp;"Flag"&amp;CHAR(34)&amp;":"&amp;CV79&amp;","&amp;CHAR(34)&amp;"HDFlag"&amp;CHAR(34)&amp;":"&amp;CHAR(34)&amp;E79&amp;CHAR(34)&amp;","&amp;CHAR(34)&amp;"type"&amp;CHAR(34)&amp;":"&amp;GP79&amp;", "&amp;CHAR(34)&amp;"describe"&amp;CHAR(34)&amp;": "&amp;HI79&amp;", "&amp;CHAR(34)&amp;"isnew"&amp;CHAR(34)&amp;": "&amp;CHAR(34)&amp;F79&amp;CHAR(34)&amp;", "&amp;CHAR(34)&amp;"links"&amp;CHAR(34)&amp;": "&amp;HL79&amp;"},"</f>
        <v>{"couname":"[PRY] Asunción","year":"1961","region":"rgn_South America","Colors":["cl_BLA","cl_BLU","cl_RED","cl_WHI"],"Items":["4Color","lets08","startA","with_y","year19","allhor","3Bands","Crosse","Horizo","Animal","Plants","Unequa","Center","Humans","Builds","NO_GRE","NO_YEL","001RED","002WHI","003RED","myrRED","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 "links": "https://www.crwflags.com/fotw/flags/py-as.html"},</v>
      </c>
      <c r="HO79" s="71">
        <v>45618</v>
      </c>
      <c r="HP79" s="44" t="str" cm="1">
        <f t="array" ref="HP79">IF(_xlfn.TEXTJOIN(", ", TRUE, IF(ISNUMBER(SEARCH("BLA", BL79:BT79)), COLUMN(BL79:BT79) - COLUMN(BL79) + 1, ""))&lt;&gt;"","BLA","")</f>
        <v>BLA</v>
      </c>
      <c r="HQ79" s="44" t="str" cm="1">
        <f t="array" ref="HQ79">IF(_xlfn.TEXTJOIN(", ", TRUE, IF(ISNUMBER(SEARCH("BLU", BL79:BT79)), COLUMN(BL79:BT79) - COLUMN(BL79) + 1, ""))&lt;&gt;"","BLU","")</f>
        <v>BLU</v>
      </c>
      <c r="HR79" s="44" t="str" cm="1">
        <f t="array" ref="HR79">IF(_xlfn.TEXTJOIN(", ", TRUE, IF(ISNUMBER(SEARCH("GRE", BL79:BT79)), COLUMN(BL79:BT79) - COLUMN(BL79) + 1, ""))&lt;&gt;"","GRE","")</f>
        <v/>
      </c>
      <c r="HS79" s="44" t="str" cm="1">
        <f t="array" ref="HS79">IF(_xlfn.TEXTJOIN(", ", TRUE, IF(ISNUMBER(SEARCH("RED", BL79:BT79)), COLUMN(BL79:BT79) - COLUMN(BL79) + 1, ""))&lt;&gt;"","RED","")</f>
        <v>RED</v>
      </c>
      <c r="HT79" s="44" t="str" cm="1">
        <f t="array" ref="HT79">IF(_xlfn.TEXTJOIN(", ", TRUE, IF(ISNUMBER(SEARCH("YEL", BL79:BT79)), COLUMN(BL79:BT79) - COLUMN(BL79) + 1, ""))&lt;&gt;"","YEL","")</f>
        <v/>
      </c>
      <c r="HU79" s="44" t="str" cm="1">
        <f t="array" ref="HU79">IF(_xlfn.TEXTJOIN(", ", TRUE, IF(ISNUMBER(SEARCH("ORA", BL79:BT79)), COLUMN(BL79:BT79) - COLUMN(BL79) + 1, ""))&lt;&gt;"","ORA","")</f>
        <v/>
      </c>
      <c r="HV79" s="44" t="str" cm="1">
        <f t="array" ref="HV79">IF(_xlfn.TEXTJOIN(", ", TRUE, IF(ISNUMBER(SEARCH("BRO", BL79:BT79)), COLUMN(BL79:BT79) - COLUMN(BL79) + 1, ""))&lt;&gt;"","BRO","")</f>
        <v/>
      </c>
      <c r="HW79" s="44" t="str" cm="1">
        <f t="array" ref="HW79">IF(_xlfn.TEXTJOIN(", ", TRUE, IF(ISNUMBER(SEARCH("PUR", BL79:BT79)), COLUMN(BL79:BT79) - COLUMN(BL79) + 1, ""))&lt;&gt;"","PUR","")</f>
        <v/>
      </c>
      <c r="HX79" s="44" t="str" cm="1">
        <f t="array" ref="HX79">IF(_xlfn.TEXTJOIN(", ", TRUE, IF(ISNUMBER(SEARCH("WHI", BL79:BT79)), COLUMN(BL79:BT79) - COLUMN(BL79) + 1, ""))&lt;&gt;"","WHI","")</f>
        <v>WHI</v>
      </c>
      <c r="HY79" s="72"/>
      <c r="HZ79" s="72"/>
      <c r="IA79" s="5"/>
      <c r="IB79" s="5"/>
      <c r="IC79" s="68"/>
      <c r="ID79" s="68"/>
      <c r="IE79" s="68"/>
      <c r="IF79" s="68"/>
      <c r="IG79" s="68"/>
      <c r="IH79" s="68"/>
      <c r="II79" s="68"/>
      <c r="IJ79" s="68"/>
      <c r="IK79" s="68"/>
      <c r="IM79" s="42">
        <f>COUNTIF(IC79:IK79,"&gt;0")-CG79</f>
        <v>-4</v>
      </c>
      <c r="IN79" s="69" t="str">
        <f>"http://mkweb.bcgsc.ca/color-summarizer/?url="&amp;D79&amp;"&amp;precision=low&amp;num_clusters="&amp;CG79&amp;"&amp;text=1"</f>
        <v>http://mkweb.bcgsc.ca/color-summarizer/?url=https://upload.wikimedia.org/wikipedia/commons/thumb/d/d5/Flag_of_Asunci%C3%B3n.svg/320px-Flag_of_Asunci%C3%B3n.svg.png&amp;precision=low&amp;num_clusters=4&amp;text=1</v>
      </c>
      <c r="IO79" s="44" t="str">
        <f>IF(HP79&lt;&gt;"",CHAR(34)&amp;"black"&amp;CHAR(34),"")</f>
        <v>"black"</v>
      </c>
      <c r="IP79" s="44" t="str">
        <f>IF(HQ79&lt;&gt;"",CHAR(34)&amp;"blue"&amp;CHAR(34),"")</f>
        <v>"blue"</v>
      </c>
      <c r="IQ79" s="44" t="str">
        <f>IF(HR79&lt;&gt;"",CHAR(34)&amp;"green"&amp;CHAR(34),"")</f>
        <v/>
      </c>
      <c r="IR79" s="44" t="str">
        <f>IF(HS79&lt;&gt;"",CHAR(34)&amp;"red"&amp;CHAR(34),"")</f>
        <v>"red"</v>
      </c>
      <c r="IS79" s="44" t="str">
        <f>IF(HT79&lt;&gt;"",CHAR(34)&amp;"yellow"&amp;CHAR(34),"")</f>
        <v/>
      </c>
      <c r="IT79" s="44" t="str">
        <f>IF(HU79&lt;&gt;"",CHAR(34)&amp;"orange"&amp;CHAR(34),"")</f>
        <v/>
      </c>
      <c r="IU79" s="44" t="str">
        <f>IF(HV79&lt;&gt;"",CHAR(34)&amp;"brown"&amp;CHAR(34),"")</f>
        <v/>
      </c>
      <c r="IV79" s="44" t="str">
        <f>IF(HW79&lt;&gt;"",CHAR(34)&amp;"purple"&amp;CHAR(34),"")</f>
        <v/>
      </c>
      <c r="IW79" s="44" t="str">
        <f>IF(HX79&lt;&gt;"",CHAR(34)&amp;"white"&amp;CHAR(34),"")</f>
        <v>"white"</v>
      </c>
      <c r="IX79" s="44" t="str">
        <f>"{"&amp;CHAR(34)&amp;"url"&amp;CHAR(34)&amp;":"&amp;CHAR(34)&amp;IN79&amp;CHAR(34)&amp;","&amp;CHAR(34)&amp;"name"&amp;CHAR(34)&amp;":"&amp;CHAR(34)&amp;A79&amp;CHAR(34)&amp;"},"</f>
        <v>{"url":"http://mkweb.bcgsc.ca/color-summarizer/?url=https://upload.wikimedia.org/wikipedia/commons/thumb/d/d5/Flag_of_Asunci%C3%B3n.svg/320px-Flag_of_Asunci%C3%B3n.svg.png&amp;precision=low&amp;num_clusters=4&amp;text=1","name":"[PRY] Asunción"},</v>
      </c>
      <c r="IY79" s="44">
        <v>1083</v>
      </c>
    </row>
    <row r="80" spans="1:259" s="44" customFormat="1" ht="38.4" customHeight="1" thickBot="1" x14ac:dyDescent="0.35">
      <c r="A80" s="38" t="s">
        <v>717</v>
      </c>
      <c r="B80" s="83"/>
      <c r="C80" s="39"/>
      <c r="D80" s="70" t="s">
        <v>718</v>
      </c>
      <c r="E80" s="40" t="s">
        <v>718</v>
      </c>
      <c r="F80" s="41" t="s">
        <v>163</v>
      </c>
      <c r="G80" s="42">
        <f>COUNTIF($A$1:$A$8405,A80)</f>
        <v>1</v>
      </c>
      <c r="H80" s="43"/>
      <c r="I80" s="59" t="s">
        <v>247</v>
      </c>
      <c r="J80" s="44" t="str">
        <f>""</f>
        <v/>
      </c>
      <c r="K80" s="45"/>
      <c r="L80" s="46"/>
      <c r="M80" s="46"/>
      <c r="N80" s="47"/>
      <c r="O80" s="74" t="s">
        <v>248</v>
      </c>
      <c r="P80" s="48" t="s">
        <v>719</v>
      </c>
      <c r="Q80" s="73">
        <v>1</v>
      </c>
      <c r="R80" s="49" t="s">
        <v>177</v>
      </c>
      <c r="S80" s="50">
        <v>3</v>
      </c>
      <c r="T80" s="51" t="s">
        <v>164</v>
      </c>
      <c r="U80" s="52" t="s">
        <v>164</v>
      </c>
      <c r="V80" s="52" t="s">
        <v>165</v>
      </c>
      <c r="W80" s="52" t="s">
        <v>164</v>
      </c>
      <c r="X80" s="52" t="s">
        <v>165</v>
      </c>
      <c r="Y80" s="52" t="s">
        <v>165</v>
      </c>
      <c r="Z80" s="52" t="s">
        <v>164</v>
      </c>
      <c r="AA80" s="52" t="s">
        <v>164</v>
      </c>
      <c r="AB80" s="52" t="s">
        <v>165</v>
      </c>
      <c r="AC80" s="52" t="s">
        <v>164</v>
      </c>
      <c r="AD80" s="52" t="s">
        <v>164</v>
      </c>
      <c r="AE80" s="52" t="s">
        <v>164</v>
      </c>
      <c r="AF80" s="53" t="s">
        <v>164</v>
      </c>
      <c r="AG80" s="53" t="s">
        <v>164</v>
      </c>
      <c r="AH80" s="53" t="s">
        <v>165</v>
      </c>
      <c r="AI80" s="53" t="s">
        <v>164</v>
      </c>
      <c r="AJ80" s="53" t="s">
        <v>164</v>
      </c>
      <c r="AK80" s="53" t="s">
        <v>164</v>
      </c>
      <c r="AL80" s="53" t="s">
        <v>164</v>
      </c>
      <c r="AM80" s="53" t="s">
        <v>164</v>
      </c>
      <c r="AN80" s="53" t="s">
        <v>164</v>
      </c>
      <c r="AO80" s="53" t="s">
        <v>164</v>
      </c>
      <c r="AP80" s="53" t="s">
        <v>164</v>
      </c>
      <c r="AQ80" s="53" t="s">
        <v>164</v>
      </c>
      <c r="AR80" s="53" t="s">
        <v>164</v>
      </c>
      <c r="AS80" s="53" t="s">
        <v>164</v>
      </c>
      <c r="AT80" s="54">
        <v>0</v>
      </c>
      <c r="AU80" s="53" t="s">
        <v>720</v>
      </c>
      <c r="AV80" s="53" t="str">
        <f>IF(LEFT(A80,1)="[",LEFT(A80,5)&amp;AU80&amp;A80,"")</f>
        <v>[PRY]Other[PRY] Paraguay (Reverse)</v>
      </c>
      <c r="AW80" s="53" t="str">
        <f>C80&amp;A80</f>
        <v>[PRY] Paraguay (Reverse)</v>
      </c>
      <c r="AX80" s="55"/>
      <c r="AY80" s="55"/>
      <c r="AZ80" s="56"/>
      <c r="BA80" s="56"/>
      <c r="BB80" s="56"/>
      <c r="BC80" s="57"/>
      <c r="BD80" s="58" t="s">
        <v>167</v>
      </c>
      <c r="BE80" s="59"/>
      <c r="BF80" s="58" t="s">
        <v>154</v>
      </c>
      <c r="BG80" s="58" t="s">
        <v>159</v>
      </c>
      <c r="BH80" s="58" t="s">
        <v>152</v>
      </c>
      <c r="BI80" s="58"/>
      <c r="BJ80" s="58"/>
      <c r="BK80" s="59"/>
      <c r="BL80" s="58" t="s">
        <v>154</v>
      </c>
      <c r="BM80" s="58" t="s">
        <v>159</v>
      </c>
      <c r="BN80" s="58" t="s">
        <v>152</v>
      </c>
      <c r="BO80" s="58" t="s">
        <v>151</v>
      </c>
      <c r="BP80" s="58" t="s">
        <v>155</v>
      </c>
      <c r="BQ80" s="58" t="s">
        <v>157</v>
      </c>
      <c r="BR80" s="58"/>
      <c r="BS80" s="58"/>
      <c r="BT80" s="58"/>
      <c r="BU80" s="60"/>
      <c r="BV80" s="61"/>
      <c r="BW80" s="61">
        <v>0</v>
      </c>
      <c r="BX80" s="59"/>
      <c r="CB80" s="5"/>
      <c r="CC80" s="5"/>
      <c r="CD80" s="62">
        <v>0</v>
      </c>
      <c r="CE80" s="62">
        <v>0</v>
      </c>
      <c r="CF80" s="62" t="e">
        <f>COUNTIF([1]Sheet7!$B$2:'[1]Sheet7'!$B$100,Main!#REF!)</f>
        <v>#REF!</v>
      </c>
      <c r="CG80" s="75" cm="1">
        <f t="array" ref="CG80">SUMPRODUCT(--(LEN(TRIM(BL80:BT80))&gt;0))</f>
        <v>6</v>
      </c>
      <c r="CH80" s="53" t="str">
        <f>IF(CG80=2,"y","n")</f>
        <v>n</v>
      </c>
      <c r="CI80" s="53" t="str">
        <f>IF(CG80=3,"y","n")</f>
        <v>n</v>
      </c>
      <c r="CJ80" s="53" t="str">
        <f>IF(CG80=4,"y","n")</f>
        <v>n</v>
      </c>
      <c r="CK80" s="53" t="str">
        <f>IF(CG80&gt;4,"y","n")</f>
        <v>y</v>
      </c>
      <c r="CL80" s="53" t="str">
        <f>IF(S80=0,"y","n")</f>
        <v>n</v>
      </c>
      <c r="CM80" s="53" t="str">
        <f>IF(S80=2,"y","n")</f>
        <v>n</v>
      </c>
      <c r="CN80" s="53" t="str">
        <f>IF(S80=3,"y","n")</f>
        <v>y</v>
      </c>
      <c r="CO80" s="53" t="str">
        <f>IF(S80&gt;=4,"y","n")</f>
        <v>n</v>
      </c>
      <c r="CP80" s="53" t="str">
        <f>IF(AT80=0,"y","n")</f>
        <v>y</v>
      </c>
      <c r="CQ80" s="53" t="str">
        <f>IF(AT80=1,"y","n")</f>
        <v>n</v>
      </c>
      <c r="CR80" s="53" t="str">
        <f>IF(AT80=2,"y","n")</f>
        <v>n</v>
      </c>
      <c r="CS80" s="53" t="str">
        <f>IF(AT80&gt;=3,"y","n")</f>
        <v>n</v>
      </c>
      <c r="CT80" s="38" t="str">
        <f>CHAR(34)&amp;A80&amp;CHAR(34)</f>
        <v>"[PRY] Paraguay (Reverse)"</v>
      </c>
      <c r="CU80" s="63" t="str">
        <f>CHAR(34)&amp;"rgn_"&amp;R80&amp;CHAR(34)</f>
        <v>"rgn_South America"</v>
      </c>
      <c r="CV80" s="44" t="str">
        <f>CHAR(34)&amp;D80&amp;CHAR(34)</f>
        <v>"https://upload.wikimedia.org/wikipedia/commons/thumb/f/f1/Flag_of_Paraguay_%28reverse%29.svg/2560px-Flag_of_Paraguay_%28reverse%29.svg.png"</v>
      </c>
      <c r="CW80" s="44" t="str">
        <f>IF(CH80="y",CHAR(34)&amp;CH$1&amp;CHAR(34)&amp;",","")</f>
        <v/>
      </c>
      <c r="CX80" s="44" t="str">
        <f>IF(CI80="y",CHAR(34)&amp;CI$1&amp;CHAR(34)&amp;",","")</f>
        <v/>
      </c>
      <c r="CY80" s="44" t="str">
        <f>IF(CJ80="y",CHAR(34)&amp;CJ$1&amp;CHAR(34)&amp;",","")</f>
        <v/>
      </c>
      <c r="CZ80" s="44" t="str">
        <f>IF(CK80="y",CHAR(34)&amp;CK$1&amp;CHAR(34)&amp;",","")</f>
        <v>"5+Colo",</v>
      </c>
      <c r="DA80" s="44" t="str">
        <f>IF(Q80&gt;1,CHAR(34)&amp;"words2"&amp;CHAR(34)&amp;",","")</f>
        <v/>
      </c>
      <c r="DB80" s="44" t="str">
        <f>IF(Q80&gt;2,CHAR(34)&amp;"words3"&amp;CHAR(34)&amp;",","")</f>
        <v/>
      </c>
      <c r="DD80" s="44" t="str">
        <f>IF(LEN(CHAR(34)&amp;"lets"&amp;LEN(SUBSTITUTE(SUBSTITUTE(IFERROR(TRIM(SUBSTITUTE(A80,MID(A80,FIND("[",A80),FIND("]",A80)-FIND("[",A80)+1),"")),A80)," ",""),"-",""))&amp;CHAR(34)&amp;",")=9,CHAR(34)&amp;"lets"&amp;LEN(SUBSTITUTE(SUBSTITUTE(IFERROR(TRIM(SUBSTITUTE(A80,MID(A80,FIND("[",A80),FIND("]",A80)-FIND("[",A80)+1),"")),A80)," ",""),"-",""))&amp;CHAR(34)&amp;",",CHAR(34)&amp;"lets0"&amp;LEN(SUBSTITUTE(SUBSTITUTE(IFERROR(TRIM(SUBSTITUTE(A80,MID(A80,FIND("[",A80),FIND("]",A80)-FIND("[",A80)+1),"")),A80)," ",""),"-",""))&amp;CHAR(34)&amp;",")</f>
        <v>"lets17",</v>
      </c>
      <c r="DE80" s="44" t="str">
        <f>CHAR(34)&amp;"start"&amp;IFERROR(LEFT(SUBSTITUTE(A80,"["&amp;MID(A80,FIND("[",A80)+1,FIND("]",A80)-FIND("[",A80)-1)&amp;"] ",""),1),LEFT(A80,1))&amp;CHAR(34)&amp;","</f>
        <v>"startP",</v>
      </c>
      <c r="DF80" s="44" t="str">
        <f>IFERROR(IF(SEARCH("tan",A80)&gt;0,CHAR(34)&amp;"withtn"&amp;CHAR(34)&amp;",",""),"")</f>
        <v/>
      </c>
      <c r="DG80" s="44" t="str">
        <f>IFERROR(IF(SEARCH("q",A80)&gt;0,CHAR(34)&amp;"with_q"&amp;CHAR(34)&amp;",",""),"")</f>
        <v/>
      </c>
      <c r="DH80" s="44" t="str">
        <f>IFERROR(IF(SEARCH("v",A80)&gt;0,CHAR(34)&amp;"with_v"&amp;CHAR(34)&amp;",",""),"")</f>
        <v>"with_v",</v>
      </c>
      <c r="DI80" s="44" t="str">
        <f>IFERROR(IF(SEARCH("w",A80)&gt;0,CHAR(34)&amp;"with_w"&amp;CHAR(34)&amp;",",""),"")</f>
        <v/>
      </c>
      <c r="DJ80" s="44" t="str">
        <f>IFERROR(IF(SEARCH("y",A80)&gt;0,CHAR(34)&amp;"with_y"&amp;CHAR(34)&amp;",",""),"")</f>
        <v>"with_y",</v>
      </c>
      <c r="DK80" s="44" t="str">
        <f>IFERROR(IF(SEARCH("z",A80)&gt;0,CHAR(34)&amp;"with_z"&amp;CHAR(34)&amp;",",""),"")</f>
        <v/>
      </c>
      <c r="DL80" s="44" t="str">
        <f>IF(CG80=2, CHAR(34) &amp; _xlfn.TEXTJOIN("", TRUE, _xlfn._xlws.SORT(HP80:HX80)) &amp; CHAR(34) &amp; ",", "")</f>
        <v/>
      </c>
      <c r="DM80" s="44" t="str" cm="1">
        <f t="array" ref="DM80">IF(CG80=3,CHAR(34) &amp; _xlfn.TEXTJOIN("", TRUE, RIGHT(HP80:HX80, 2)) &amp; CHAR(34) &amp; ",", "")</f>
        <v/>
      </c>
      <c r="DN80" s="44" t="str">
        <f>IF(AND(ISNUMBER(SEARCH("18", O80)), ISERROR(SEARCH("1918", O80)), ISERROR(SEARCH("2018", O80))), CHAR(34) &amp; "year18" &amp; CHAR(34) &amp; ",", "")</f>
        <v>"year18",</v>
      </c>
      <c r="DO80" s="44" t="str">
        <f>IF(AND(ISNUMBER(SEARCH("19", O80)), ISERROR(SEARCH("1819", O80)),  ISERROR(SEARCH("1219", O80)),ISERROR(SEARCH("1119", O80)),ISERROR(SEARCH("1190", O80)),ISERROR(SEARCH("2019", O80))), CHAR(34) &amp; "year19" &amp; CHAR(34) &amp; ",", "")</f>
        <v/>
      </c>
      <c r="DP80" s="5" t="str">
        <f>IF(AND(ISNUMBER(SEARCH("20", O80)), ISERROR(SEARCH("1920", O80))), CHAR(34)&amp;"year00"&amp;CHAR(34)&amp;",", "")</f>
        <v>"year00",</v>
      </c>
      <c r="DQ80" s="5" t="str">
        <f>IF(CC80="y",CHAR(34)&amp;"soviet"&amp;CHAR(34)&amp;",","")</f>
        <v/>
      </c>
      <c r="DR80" s="5" t="str">
        <f>IF(BY80="y",CHAR(34)&amp;"dgband"&amp;CHAR(34)&amp;",","")</f>
        <v/>
      </c>
      <c r="DS80" s="5" t="str">
        <f>IF(W80="y",IF(AND(V80="n",BY80&lt;&gt;"y"),CHAR(34)&amp;"allver"&amp;CHAR(34)&amp;",",""),"")</f>
        <v/>
      </c>
      <c r="DT80" s="5" t="str">
        <f>IF(V80="y",IF(AND(W80="n",BY80&lt;&gt;"y"),CHAR(34)&amp;"allhor"&amp;CHAR(34)&amp;",",""),"")</f>
        <v>"allhor",</v>
      </c>
      <c r="DU80" s="5" t="str">
        <f>IF(BY80="y",IF(AND(W80="n",V80="n"),CHAR(34)&amp;"alldia"&amp;CHAR(34)&amp;",",""),"")</f>
        <v/>
      </c>
      <c r="DW80" s="44" t="str">
        <f>IF(CL80="y",CHAR(34)&amp;CL$1&amp;CHAR(34)&amp;",","")</f>
        <v/>
      </c>
      <c r="DX80" s="44" t="str">
        <f>IF(CM80="y",CHAR(34)&amp;CM$1&amp;CHAR(34)&amp;",","")</f>
        <v/>
      </c>
      <c r="DY80" s="44" t="str">
        <f>IF(CN80="y",CHAR(34)&amp;CN$1&amp;CHAR(34)&amp;",","")</f>
        <v>"3Bands",</v>
      </c>
      <c r="DZ80" s="44" t="str">
        <f>IF(CO80="y",CHAR(34)&amp;CO$1&amp;CHAR(34)&amp;",","")</f>
        <v/>
      </c>
      <c r="EA80" s="44" t="str">
        <f>IF(T80="y",CHAR(34)&amp;T$1&amp;CHAR(34)&amp;",","")</f>
        <v/>
      </c>
      <c r="EB80" s="44" t="str">
        <f>IF(U80="y",CHAR(34)&amp;U$1&amp;CHAR(34)&amp;",","")</f>
        <v/>
      </c>
      <c r="EC80" s="44" t="str">
        <f>IF(V80="y",CHAR(34)&amp;V$1&amp;CHAR(34)&amp;",","")</f>
        <v>"Horizo",</v>
      </c>
      <c r="ED80" s="44" t="str">
        <f>IF(W80="y",CHAR(34)&amp;W$1&amp;CHAR(34)&amp;",","")</f>
        <v/>
      </c>
      <c r="EE80" s="44" t="str">
        <f>IF(X80="y",CHAR(34)&amp;X$1&amp;CHAR(34)&amp;",","")</f>
        <v>"Circle",</v>
      </c>
      <c r="EF80" s="44" t="str">
        <f>IF(AND(Y80&lt;&gt;"n",Y80&lt;&gt;""),CHAR(34)&amp;Y$1&amp;CHAR(34)&amp;",","")</f>
        <v>"Animal",</v>
      </c>
      <c r="EG80" s="44" t="str">
        <f>IF(Z80="y",CHAR(34)&amp;Z$1&amp;CHAR(34)&amp;",","")</f>
        <v/>
      </c>
      <c r="EH80" s="44" t="str">
        <f>IF(AA80="y",CHAR(34)&amp;AA$1&amp;CHAR(34)&amp;",","")</f>
        <v/>
      </c>
      <c r="EI80" s="44" t="str">
        <f>IF(AB80="y",CHAR(34)&amp;AB$1&amp;CHAR(34)&amp;",","")</f>
        <v>"Texted",</v>
      </c>
      <c r="EJ80" s="44" t="str">
        <f>IF(AC80="y",CHAR(34)&amp;AC$1&amp;CHAR(34)&amp;",","")</f>
        <v/>
      </c>
      <c r="EK80" s="44" t="str">
        <f>IF(AD80="y",CHAR(34)&amp;AD$1&amp;CHAR(34)&amp;",","")</f>
        <v/>
      </c>
      <c r="EL80" s="44" t="str">
        <f>IF(AE80="y",CHAR(34)&amp;AE$1&amp;CHAR(34)&amp;",","")</f>
        <v/>
      </c>
      <c r="EM80" s="44" t="str">
        <f>IF(AF80="y",CHAR(34)&amp;AF$1&amp;CHAR(34)&amp;",","")</f>
        <v/>
      </c>
      <c r="EN80" s="44" t="str">
        <f>IF(AG80="y",CHAR(34)&amp;AG$1&amp;CHAR(34)&amp;",","")</f>
        <v/>
      </c>
      <c r="EO80" s="44" t="str">
        <f>IF(AH80="y",CHAR(34)&amp;AH$1&amp;CHAR(34)&amp;",","")</f>
        <v>"Center",</v>
      </c>
      <c r="EP80" s="44" t="str">
        <f>IF(AI80="y",CHAR(34)&amp;AI$1&amp;CHAR(34)&amp;",","")</f>
        <v/>
      </c>
      <c r="EQ80" s="44" t="str">
        <f>IF(AJ80="y",CHAR(34)&amp;AJ$1&amp;CHAR(34)&amp;",","")</f>
        <v/>
      </c>
      <c r="ER80" s="44" t="str">
        <f>IF(AK80="y",CHAR(34)&amp;AK$1&amp;CHAR(34)&amp;",","")</f>
        <v/>
      </c>
      <c r="ES80" s="44" t="str">
        <f>IF(AL80="y",CHAR(34)&amp;AL$1&amp;CHAR(34)&amp;",","")</f>
        <v/>
      </c>
      <c r="ET80" s="44" t="str">
        <f>IF(AM80="y",CHAR(34)&amp;AM$1&amp;CHAR(34)&amp;",","")</f>
        <v/>
      </c>
      <c r="EU80" s="44" t="str">
        <f>IF(AN80="y",CHAR(34)&amp;AN$1&amp;CHAR(34)&amp;",","")</f>
        <v/>
      </c>
      <c r="EV80" s="44" t="str">
        <f>IF(AO80="y",CHAR(34)&amp;AO$1&amp;CHAR(34)&amp;",","")</f>
        <v/>
      </c>
      <c r="EW80" s="44" t="str">
        <f>IF(AP80="y",CHAR(34)&amp;AP$1&amp;CHAR(34)&amp;",","")</f>
        <v/>
      </c>
      <c r="EX80" s="44" t="str">
        <f>IF(AQ80="y",CHAR(34)&amp;AQ$1&amp;CHAR(34)&amp;",","")</f>
        <v/>
      </c>
      <c r="EY80" s="44" t="str">
        <f>IF(AR80="y",CHAR(34)&amp;AR$1&amp;CHAR(34)&amp;",","")</f>
        <v/>
      </c>
      <c r="EZ80" s="44" t="str">
        <f>IF(AS80="y",CHAR(34)&amp;AS$1&amp;CHAR(34)&amp;",","")</f>
        <v/>
      </c>
      <c r="FA80" s="44" t="str">
        <f>IF(AT80&gt;0,CHAR(34)&amp;"sta"&amp;AZ80&amp;CHAR(34)&amp;",","")</f>
        <v/>
      </c>
      <c r="FB80" s="44" t="str">
        <f>IF(AND(AT80&gt;0,BA80&lt;&gt;""),CHAR(34)&amp;"sta"&amp;BA80&amp;CHAR(34)&amp;",","")</f>
        <v/>
      </c>
      <c r="FD80" s="44" t="str">
        <f>IF(BV80="n",CHAR(34)&amp;"tcWHYE"&amp;CHAR(34)&amp;",",IF(BV80="y",CHAR(34)&amp;FD$1&amp;CHAR(34)&amp;",",""))</f>
        <v/>
      </c>
      <c r="FE80" s="44" t="str">
        <f>IF(COUNTIF(BL80:BT80,"BLU")=0,CHAR(34)&amp;"NO_BLU"&amp;CHAR(34)&amp;",", "")</f>
        <v/>
      </c>
      <c r="FF80" s="44" t="str">
        <f>IF(COUNTIF(BL80:BT80,"WHI")=0,CHAR(34)&amp;"NO_WHI"&amp;CHAR(34)&amp;",", "")</f>
        <v/>
      </c>
      <c r="FG80" s="44" t="str">
        <f>IF(COUNTIF(BL80:BT80,"RED")=0,CHAR(34)&amp;"NO_RED"&amp;CHAR(34)&amp;",", "")</f>
        <v/>
      </c>
      <c r="FH80" s="44" t="str">
        <f>IF(COUNTIF(BL80:BS80,"GRE")=0,CHAR(34)&amp;"NO_GRE"&amp;CHAR(34)&amp;",", "")</f>
        <v>"NO_GRE",</v>
      </c>
      <c r="FI80" s="44" t="str">
        <f>IF(COUNTIF(BL80:BT80,"YEL")=0,CHAR(34)&amp;"NO_YEL"&amp;CHAR(34)&amp;",", "")</f>
        <v/>
      </c>
      <c r="FJ80" s="44" t="str">
        <f>IF(COUNTIF(BL80:BT80,"BLA")=0,CHAR(34)&amp;"NO_BLA"&amp;CHAR(34)&amp;",", "")</f>
        <v/>
      </c>
      <c r="FK80" s="44" t="str">
        <f>IF(AND(FH80&lt;&gt;"",FF80&lt;&gt;""),CHAR(34)&amp;"WHGRNO"&amp;CHAR(34)&amp;",","")</f>
        <v/>
      </c>
      <c r="FL80" s="44" t="str">
        <f>IF(AND(FI80&lt;&gt;"",FF80&lt;&gt;""),CHAR(34)&amp;"WHYENO"&amp;CHAR(34)&amp;",","")</f>
        <v/>
      </c>
      <c r="FM80" s="44" t="str">
        <f>IF(AND(FJ80&lt;&gt;"",FF80&lt;&gt;""),CHAR(34)&amp;"BAWHNO"&amp;CHAR(34)&amp;",","")</f>
        <v/>
      </c>
      <c r="FN80" s="44" t="str">
        <f>IF(AND(FE80&lt;&gt;"",FF80&lt;&gt;""),CHAR(34)&amp;"BLWHNO"&amp;CHAR(34)&amp;",","")</f>
        <v/>
      </c>
      <c r="FO80" s="44" t="str">
        <f>IF(AND(FE80&lt;&gt;"",FG80&lt;&gt;""),CHAR(34)&amp;"BLRENO"&amp;CHAR(34)&amp;",","")</f>
        <v/>
      </c>
      <c r="FP80" s="44" t="str">
        <f>IF(AND(FF80&lt;&gt;"",FF80&lt;&gt;""),CHAR(34)&amp;"WHRENO"&amp;CHAR(34)&amp;",","")</f>
        <v/>
      </c>
      <c r="FQ80" s="44" t="str">
        <f>IF(LEN(BF80)=3,CHAR(34)&amp;"001"&amp;BF80&amp;CHAR(34)&amp;",","")</f>
        <v>"001RED",</v>
      </c>
      <c r="FR80" s="44" t="str">
        <f>IF(LEN(BG80)=3,CHAR(34)&amp;"002"&amp;BG80&amp;CHAR(34)&amp;",","")</f>
        <v>"002WHI",</v>
      </c>
      <c r="FS80" s="44" t="str">
        <f>IF(LEN(BH80)=3,CHAR(34)&amp;"003"&amp;BH80&amp;CHAR(34)&amp;",","")</f>
        <v>"003BLU",</v>
      </c>
      <c r="FT80" s="44" t="str">
        <f>CHAR(34)&amp;"myr"&amp;BD80&amp;CHAR(34)&amp;","</f>
        <v>"myrEQ",</v>
      </c>
      <c r="FU80" s="44" t="str">
        <f>IF(AY80="y",CHAR(34)&amp;"island"&amp;CHAR(34)&amp;",","")</f>
        <v/>
      </c>
      <c r="FV80" s="44" t="str">
        <f>IF(BZ80="y",CHAR(34)&amp;"landlo"&amp;CHAR(34)&amp;",","")</f>
        <v/>
      </c>
      <c r="FW80" s="44" t="str">
        <f>IF(CA80="y",CHAR(34)&amp;"eunion"&amp;CHAR(34)&amp;",","")</f>
        <v/>
      </c>
      <c r="FY80" s="44" t="str">
        <f>IFERROR(IF(SEARCH("Arabic",CB80)&gt;0,CHAR(34)&amp;"arabic"&amp;CHAR(34)&amp;",",""),"")</f>
        <v/>
      </c>
      <c r="FZ80" s="44" t="str">
        <f>IFERROR(IF(SEARCH("English",CB80)&gt;0,CHAR(34)&amp;"englis"&amp;CHAR(34)&amp;",",""),"")</f>
        <v/>
      </c>
      <c r="GA80" s="44" t="str">
        <f>IFERROR(IF(SEARCH("French",CB80)&gt;0,CHAR(34)&amp;"french"&amp;CHAR(34)&amp;",",""),"")</f>
        <v/>
      </c>
      <c r="GB80" s="44" t="str">
        <f>IFERROR(IF(SEARCH("Spanish",CB80)&gt;0,CHAR(34)&amp;"spanis"&amp;CHAR(34)&amp;",",""),"")</f>
        <v/>
      </c>
      <c r="GE80" s="44" t="str">
        <f>IFERROR(IF(SEARCH("Dutch",CB80)&gt;0,CHAR(34)&amp;"dutchs"&amp;CHAR(34)&amp;",",""),"")</f>
        <v/>
      </c>
      <c r="GF80" s="44" t="str">
        <f>IFERROR(IF(SEARCH("Historical",AU80)&gt;0,CHAR(34)&amp;"histor"&amp;CHAR(34)&amp;",",""),"")</f>
        <v/>
      </c>
      <c r="GG80" s="44" t="str">
        <f>IF(BU80="y",CHAR(34)&amp;"unjack"&amp;CHAR(34)&amp;",","")</f>
        <v/>
      </c>
      <c r="GH80" s="44" t="str">
        <f>IF(CD80=1,CHAR(34)&amp;"southc"&amp;CHAR(34)&amp;",","")</f>
        <v/>
      </c>
      <c r="GI80" s="44" t="str">
        <f>IF(CE80=1,CHAR(34)&amp;"hasmap"&amp;CHAR(34)&amp;",","")</f>
        <v/>
      </c>
      <c r="GJ80" s="44" t="str">
        <f>IF(CP80="y",CHAR(34)&amp;CP$1&amp;CHAR(34)&amp;",","")</f>
        <v>"NoStar",</v>
      </c>
      <c r="GK80" s="44" t="str">
        <f>IF(GJ80="",CHAR(34)&amp;"HasSta"&amp;CHAR(34)&amp;",","")</f>
        <v/>
      </c>
      <c r="GL80" s="44" t="str">
        <f>IF(CQ80="y",CHAR(34)&amp;CQ$1&amp;CHAR(34)&amp;",","")</f>
        <v/>
      </c>
      <c r="GM80" s="44" t="str">
        <f>IF(CR80="y",CHAR(34)&amp;CR$1&amp;CHAR(34)&amp;",","")</f>
        <v/>
      </c>
      <c r="GN80" s="44" t="str">
        <f>IF(CS80="y",CHAR(34)&amp;CS$1&amp;CHAR(34)&amp;",","")</f>
        <v/>
      </c>
      <c r="GP80" s="44" t="str">
        <f>CHAR(34)&amp;AU80&amp;CHAR(34)</f>
        <v>"Other"</v>
      </c>
      <c r="GS80" s="44" t="str">
        <f>SUBSTITUTE("["&amp;_xlfn.CONCAT(CW80:GN80)&amp;"]",",]","]")</f>
        <v>["5+Colo","lets17","startP","with_v","with_y","year18","year00","allhor","3Bands","Horizo","Circle","Animal","Texted","Center","NO_GRE","001RED","002WHI","003BLU","myrEQ","NoStar"]</v>
      </c>
      <c r="GT80" s="44" t="str">
        <f>IF(BL80&lt;&gt;"",CHAR(34)&amp;"cl_"&amp;BL80&amp;CHAR(34)&amp;",","")</f>
        <v>"cl_RED",</v>
      </c>
      <c r="GU80" s="44" t="str">
        <f>IF(BM80&lt;&gt;"",CHAR(34)&amp;"cl_"&amp;BM80&amp;CHAR(34)&amp;",","")</f>
        <v>"cl_WHI",</v>
      </c>
      <c r="GV80" s="44" t="str">
        <f>IF(BN80&lt;&gt;"",CHAR(34)&amp;"cl_"&amp;BN80&amp;CHAR(34)&amp;",","")</f>
        <v>"cl_BLU",</v>
      </c>
      <c r="GW80" s="44" t="str">
        <f>IF(BO80&lt;&gt;"",CHAR(34)&amp;"cl_"&amp;BO80&amp;CHAR(34)&amp;",","")</f>
        <v>"cl_BLA",</v>
      </c>
      <c r="GX80" s="44" t="str">
        <f>IF(BP80&lt;&gt;"",CHAR(34)&amp;"cl_"&amp;BP80&amp;CHAR(34)&amp;",","")</f>
        <v>"cl_YEL",</v>
      </c>
      <c r="GY80" s="44" t="str">
        <f>IF(BQ80&lt;&gt;"",CHAR(34)&amp;"cl_"&amp;BQ80&amp;CHAR(34)&amp;",","")</f>
        <v>"cl_BRO",</v>
      </c>
      <c r="GZ80" s="44" t="str">
        <f>IF(BR80&lt;&gt;"",CHAR(34)&amp;"cl_"&amp;BR80&amp;CHAR(34)&amp;",","")</f>
        <v/>
      </c>
      <c r="HA80" s="44" t="str">
        <f>IF(BS80&lt;&gt;"",CHAR(34)&amp;"cl_"&amp;BS80&amp;CHAR(34)&amp;",","")</f>
        <v/>
      </c>
      <c r="HB80" s="44" t="str">
        <f>IF(BT80&lt;&gt;"",CHAR(34)&amp;"cl_"&amp;BT80&amp;CHAR(34)&amp;",","")</f>
        <v/>
      </c>
      <c r="HC80" s="44" t="str">
        <f>SUBSTITUTE("["&amp;_xlfn.CONCAT(GT80:HB80)&amp;"]",",]","]")</f>
        <v>["cl_RED","cl_WHI","cl_BLU","cl_BLA","cl_YEL","cl_BRO"]</v>
      </c>
      <c r="HE80" s="64"/>
      <c r="HF80" s="65" t="str">
        <f>"{couname:"&amp;CT80&amp;(IF(HK80&lt;&gt;"",",subtype:"&amp;CHAR(34)&amp;HK80&amp;CHAR(34),""))&amp;",year:"&amp;HJ80&amp;",region:"&amp;CU80&amp;",Colors:"&amp;HC80&amp;",Items:"&amp;GS80&amp;",Flag:"&amp;CV80&amp;",HDFlag:"&amp;CHAR(34)&amp;E80&amp;CHAR(34)&amp;",type:"&amp;GP80&amp;", describe: "&amp;HH80&amp;", isnew:"&amp;CHAR(34)&amp;F80&amp;CHAR(34)&amp;", links: "&amp;HL80&amp;"},"</f>
        <v>{couname:"[PRY] Paraguay (Reverse)",year:"1842, 2013 ",region:"rgn_South America",Colors:["cl_RED","cl_WHI","cl_BLU","cl_BLA","cl_YEL","cl_BRO"],Items:["5+Colo","lets17","startP","with_v","with_y","year18","year00","allhor","3Bands","Horizo","Circle","Animal","Texted","Center","NO_GRE","001RED","002WHI","003BLU","myrEQ","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links: "https://en.wikipedia.org/wiki/Flag_of_Paraguay"},</v>
      </c>
      <c r="HG80" s="66" t="str">
        <f>"{couname:"&amp;CT80&amp;(IF(HK80&lt;&gt;"",",subtype:"&amp;CHAR(34)&amp;HK80&amp;CHAR(34),""))&amp;",year:"&amp;HJ80&amp;",region:"&amp;CU80&amp;",Colors:"&amp;HC80&amp;",Items:"&amp;GS80&amp;",Flag:"&amp;CV80&amp;",HDFlag:"&amp;CHAR(34)&amp;E80&amp;CHAR(34)&amp;",type:"&amp;GP80&amp;", describe: "&amp;HI80&amp;", links: "&amp;HL80&amp;"},"</f>
        <v>{couname:"[PRY] Paraguay (Reverse)",year:"1842, 2013 ",region:"rgn_South America",Colors:["cl_RED","cl_WHI","cl_BLU","cl_BLA","cl_YEL","cl_BRO"],Items:["5+Colo","lets17","startP","with_v","with_y","year18","year00","allhor","3Bands","Horizo","Circle","Animal","Texted","Center","NO_GRE","001RED","002WHI","003BLU","myrEQ","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links: "https://en.wikipedia.org/wiki/Flag_of_Paraguay"},</v>
      </c>
      <c r="HH80" s="44" t="str">
        <f>IF(P80&lt;&gt;"",CHAR(34)&amp;"\n"&amp;P80&amp;CHAR(34),CHAR(34)&amp;CHAR(34))</f>
        <v>"\nThe emblem on the reverse side is the seal of the treasury: a yellow lion below a red Phrygian cap on the top of a pole (symbolising courage) and the words Paz y Justicia ('Peace and Justice')."</v>
      </c>
      <c r="HI80" s="44" t="str">
        <f>IF(J80=0,CHAR(34)&amp;CHAR(34),HH80)</f>
        <v>"\nThe emblem on the reverse side is the seal of the treasury: a yellow lion below a red Phrygian cap on the top of a pole (symbolising courage) and the words Paz y Justicia ('Peace and Justice')."</v>
      </c>
      <c r="HJ80" s="44" t="str">
        <f>CHAR(34)&amp;O80&amp;CHAR(34)</f>
        <v>"1842, 2013 "</v>
      </c>
      <c r="HL80" s="44" t="str">
        <f>CHAR(34)&amp;I80&amp;CHAR(34)</f>
        <v>"https://en.wikipedia.org/wiki/Flag_of_Paraguay"</v>
      </c>
      <c r="HM80" s="65" t="str">
        <f>"{"&amp;CHAR(34)&amp;"couname"&amp;CHAR(34)&amp;":"&amp;CT80&amp;(IF(H80&lt;&gt;"",","&amp;CHAR(34)&amp;"subtype"&amp;CHAR(34)&amp;":"&amp;CHAR(34)&amp;H80&amp;CHAR(34),""))&amp;","&amp;CHAR(34)&amp;"year"&amp;CHAR(34)&amp;":"&amp;HJ80&amp;","&amp;CHAR(34)&amp;"region"&amp;CHAR(34)&amp;":"&amp;CU80&amp;","&amp;CHAR(34)&amp;"Colors"&amp;CHAR(34)&amp;":"&amp;HC80&amp;","&amp;CHAR(34)&amp;"Items"&amp;CHAR(34)&amp;":"&amp;GS80&amp;","&amp;CHAR(34)&amp;"Flag"&amp;CHAR(34)&amp;":"&amp;CV80&amp;","&amp;CHAR(34)&amp;"HDFlag"&amp;CHAR(34)&amp;":"&amp;CHAR(34)&amp;E80&amp;CHAR(34)&amp;","&amp;CHAR(34)&amp;"type"&amp;CHAR(34)&amp;":"&amp;GP80&amp;", "&amp;CHAR(34)&amp;"describe"&amp;CHAR(34)&amp;": "&amp;HH80&amp;", "&amp;CHAR(34)&amp;"isnew"&amp;CHAR(34)&amp;": "&amp;CHAR(34)&amp;F80&amp;CHAR(34)&amp;", "&amp;CHAR(34)&amp;"links"&amp;CHAR(34)&amp;": "&amp;HL80&amp;"},"</f>
        <v>{"couname":"[PRY] Paraguay (Reverse)","year":"1842, 2013 ","region":"rgn_South America","Colors":["cl_RED","cl_WHI","cl_BLU","cl_BLA","cl_YEL","cl_BRO"],"Items":["5+Colo","lets17","startP","with_v","with_y","year18","year00","allhor","3Bands","Horizo","Circle","Animal","Texted","Center","NO_GRE","001RED","002WHI","003BLU","myrEQ","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 "links": "https://en.wikipedia.org/wiki/Flag_of_Paraguay"},</v>
      </c>
      <c r="HN80" s="67" t="str">
        <f>"{"&amp;CHAR(34)&amp;"couname"&amp;CHAR(34)&amp;":"&amp;CT80&amp;(IF(H80&lt;&gt;"",","&amp;CHAR(34)&amp;"subtype"&amp;CHAR(34)&amp;":"&amp;CHAR(34)&amp;H80&amp;CHAR(34),""))&amp;","&amp;CHAR(34)&amp;"year"&amp;CHAR(34)&amp;":"&amp;HJ80&amp;","&amp;CHAR(34)&amp;"region"&amp;CHAR(34)&amp;":"&amp;CU80&amp;","&amp;CHAR(34)&amp;"Colors"&amp;CHAR(34)&amp;":"&amp;HC80&amp;","&amp;CHAR(34)&amp;"Items"&amp;CHAR(34)&amp;":"&amp;GS80&amp;","&amp;CHAR(34)&amp;"Flag"&amp;CHAR(34)&amp;":"&amp;CV80&amp;","&amp;CHAR(34)&amp;"HDFlag"&amp;CHAR(34)&amp;":"&amp;CHAR(34)&amp;E80&amp;CHAR(34)&amp;","&amp;CHAR(34)&amp;"type"&amp;CHAR(34)&amp;":"&amp;GP80&amp;", "&amp;CHAR(34)&amp;"describe"&amp;CHAR(34)&amp;": "&amp;HI80&amp;", "&amp;CHAR(34)&amp;"isnew"&amp;CHAR(34)&amp;": "&amp;CHAR(34)&amp;F80&amp;CHAR(34)&amp;", "&amp;CHAR(34)&amp;"links"&amp;CHAR(34)&amp;": "&amp;HL80&amp;"},"</f>
        <v>{"couname":"[PRY] Paraguay (Reverse)","year":"1842, 2013 ","region":"rgn_South America","Colors":["cl_RED","cl_WHI","cl_BLU","cl_BLA","cl_YEL","cl_BRO"],"Items":["5+Colo","lets17","startP","with_v","with_y","year18","year00","allhor","3Bands","Horizo","Circle","Animal","Texted","Center","NO_GRE","001RED","002WHI","003BLU","myrEQ","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 "links": "https://en.wikipedia.org/wiki/Flag_of_Paraguay"},</v>
      </c>
      <c r="HO80" s="71">
        <v>45596</v>
      </c>
      <c r="HP80" s="44" t="str" cm="1">
        <f t="array" ref="HP80">IF(_xlfn.TEXTJOIN(", ", TRUE, IF(ISNUMBER(SEARCH("BLA", BL80:BT80)), COLUMN(BL80:BT80) - COLUMN(BL80) + 1, ""))&lt;&gt;"","BLA","")</f>
        <v>BLA</v>
      </c>
      <c r="HQ80" s="44" t="str" cm="1">
        <f t="array" ref="HQ80">IF(_xlfn.TEXTJOIN(", ", TRUE, IF(ISNUMBER(SEARCH("BLU", BL80:BT80)), COLUMN(BL80:BT80) - COLUMN(BL80) + 1, ""))&lt;&gt;"","BLU","")</f>
        <v>BLU</v>
      </c>
      <c r="HR80" s="44" t="str" cm="1">
        <f t="array" ref="HR80">IF(_xlfn.TEXTJOIN(", ", TRUE, IF(ISNUMBER(SEARCH("GRE", BL80:BT80)), COLUMN(BL80:BT80) - COLUMN(BL80) + 1, ""))&lt;&gt;"","GRE","")</f>
        <v/>
      </c>
      <c r="HS80" s="44" t="str" cm="1">
        <f t="array" ref="HS80">IF(_xlfn.TEXTJOIN(", ", TRUE, IF(ISNUMBER(SEARCH("RED", BL80:BT80)), COLUMN(BL80:BT80) - COLUMN(BL80) + 1, ""))&lt;&gt;"","RED","")</f>
        <v>RED</v>
      </c>
      <c r="HT80" s="44" t="str" cm="1">
        <f t="array" ref="HT80">IF(_xlfn.TEXTJOIN(", ", TRUE, IF(ISNUMBER(SEARCH("YEL", BL80:BT80)), COLUMN(BL80:BT80) - COLUMN(BL80) + 1, ""))&lt;&gt;"","YEL","")</f>
        <v>YEL</v>
      </c>
      <c r="HU80" s="44" t="str" cm="1">
        <f t="array" ref="HU80">IF(_xlfn.TEXTJOIN(", ", TRUE, IF(ISNUMBER(SEARCH("ORA", BL80:BT80)), COLUMN(BL80:BT80) - COLUMN(BL80) + 1, ""))&lt;&gt;"","ORA","")</f>
        <v/>
      </c>
      <c r="HV80" s="44" t="str" cm="1">
        <f t="array" ref="HV80">IF(_xlfn.TEXTJOIN(", ", TRUE, IF(ISNUMBER(SEARCH("BRO", BL80:BT80)), COLUMN(BL80:BT80) - COLUMN(BL80) + 1, ""))&lt;&gt;"","BRO","")</f>
        <v>BRO</v>
      </c>
      <c r="HW80" s="44" t="str" cm="1">
        <f t="array" ref="HW80">IF(_xlfn.TEXTJOIN(", ", TRUE, IF(ISNUMBER(SEARCH("PUR", BL80:BT80)), COLUMN(BL80:BT80) - COLUMN(BL80) + 1, ""))&lt;&gt;"","PUR","")</f>
        <v/>
      </c>
      <c r="HX80" s="44" t="str" cm="1">
        <f t="array" ref="HX80">IF(_xlfn.TEXTJOIN(", ", TRUE, IF(ISNUMBER(SEARCH("WHI", BL80:BT80)), COLUMN(BL80:BT80) - COLUMN(BL80) + 1, ""))&lt;&gt;"","WHI","")</f>
        <v>WHI</v>
      </c>
      <c r="HY80" s="72"/>
      <c r="HZ80" s="72"/>
      <c r="IA80" s="5"/>
      <c r="IB80" s="5"/>
      <c r="IC80" s="68"/>
      <c r="ID80" s="68"/>
      <c r="IE80" s="68"/>
      <c r="IF80" s="68"/>
      <c r="IG80" s="68"/>
      <c r="IH80" s="68"/>
      <c r="II80" s="68"/>
      <c r="IJ80" s="68"/>
      <c r="IK80" s="68"/>
      <c r="IM80" s="42">
        <f>COUNTIF(IC80:IK80,"&gt;0")-CG80</f>
        <v>-6</v>
      </c>
      <c r="IN80" s="69" t="str">
        <f>"http://mkweb.bcgsc.ca/color-summarizer/?url="&amp;D80&amp;"&amp;precision=low&amp;num_clusters="&amp;CG80&amp;"&amp;text=1"</f>
        <v>http://mkweb.bcgsc.ca/color-summarizer/?url=https://upload.wikimedia.org/wikipedia/commons/thumb/f/f1/Flag_of_Paraguay_%28reverse%29.svg/2560px-Flag_of_Paraguay_%28reverse%29.svg.png&amp;precision=low&amp;num_clusters=6&amp;text=1</v>
      </c>
      <c r="IO80" s="44" t="str">
        <f>IF(HP80&lt;&gt;"",CHAR(34)&amp;"black"&amp;CHAR(34),"")</f>
        <v>"black"</v>
      </c>
      <c r="IP80" s="44" t="str">
        <f>IF(HQ80&lt;&gt;"",CHAR(34)&amp;"blue"&amp;CHAR(34),"")</f>
        <v>"blue"</v>
      </c>
      <c r="IQ80" s="44" t="str">
        <f>IF(HR80&lt;&gt;"",CHAR(34)&amp;"green"&amp;CHAR(34),"")</f>
        <v/>
      </c>
      <c r="IR80" s="44" t="str">
        <f>IF(HS80&lt;&gt;"",CHAR(34)&amp;"red"&amp;CHAR(34),"")</f>
        <v>"red"</v>
      </c>
      <c r="IS80" s="44" t="str">
        <f>IF(HT80&lt;&gt;"",CHAR(34)&amp;"yellow"&amp;CHAR(34),"")</f>
        <v>"yellow"</v>
      </c>
      <c r="IT80" s="44" t="str">
        <f>IF(HU80&lt;&gt;"",CHAR(34)&amp;"orange"&amp;CHAR(34),"")</f>
        <v/>
      </c>
      <c r="IU80" s="44" t="str">
        <f>IF(HV80&lt;&gt;"",CHAR(34)&amp;"brown"&amp;CHAR(34),"")</f>
        <v>"brown"</v>
      </c>
      <c r="IV80" s="44" t="str">
        <f>IF(HW80&lt;&gt;"",CHAR(34)&amp;"purple"&amp;CHAR(34),"")</f>
        <v/>
      </c>
      <c r="IW80" s="44" t="str">
        <f>IF(HX80&lt;&gt;"",CHAR(34)&amp;"white"&amp;CHAR(34),"")</f>
        <v>"white"</v>
      </c>
      <c r="IX80" s="44" t="str">
        <f>"{"&amp;CHAR(34)&amp;"url"&amp;CHAR(34)&amp;":"&amp;CHAR(34)&amp;IN80&amp;CHAR(34)&amp;","&amp;CHAR(34)&amp;"name"&amp;CHAR(34)&amp;":"&amp;CHAR(34)&amp;A80&amp;CHAR(34)&amp;"},"</f>
        <v>{"url":"http://mkweb.bcgsc.ca/color-summarizer/?url=https://upload.wikimedia.org/wikipedia/commons/thumb/f/f1/Flag_of_Paraguay_%28reverse%29.svg/2560px-Flag_of_Paraguay_%28reverse%29.svg.png&amp;precision=low&amp;num_clusters=6&amp;text=1","name":"[PRY] Paraguay (Reverse)"},</v>
      </c>
      <c r="IY80" s="44">
        <v>1391</v>
      </c>
    </row>
    <row r="81" spans="1:259" s="44" customFormat="1" ht="38.4" customHeight="1" thickBot="1" x14ac:dyDescent="0.35">
      <c r="A81" s="38" t="s">
        <v>721</v>
      </c>
      <c r="B81" s="83"/>
      <c r="C81" s="39"/>
      <c r="D81" s="70" t="s">
        <v>722</v>
      </c>
      <c r="E81" s="40" t="s">
        <v>723</v>
      </c>
      <c r="F81" s="41" t="s">
        <v>163</v>
      </c>
      <c r="G81" s="42">
        <f>COUNTIF($A$1:$A$8405,A81)</f>
        <v>1</v>
      </c>
      <c r="H81" s="43"/>
      <c r="I81" s="59" t="s">
        <v>724</v>
      </c>
      <c r="J81" s="44" t="str">
        <f>""</f>
        <v/>
      </c>
      <c r="K81" s="45"/>
      <c r="L81" s="46"/>
      <c r="M81" s="46"/>
      <c r="N81" s="47"/>
      <c r="O81" s="74" t="s">
        <v>487</v>
      </c>
      <c r="P81" s="48" t="s">
        <v>725</v>
      </c>
      <c r="Q81" s="73">
        <v>5</v>
      </c>
      <c r="R81" s="49" t="s">
        <v>177</v>
      </c>
      <c r="S81" s="50">
        <v>3</v>
      </c>
      <c r="T81" s="51" t="s">
        <v>164</v>
      </c>
      <c r="U81" s="52" t="s">
        <v>164</v>
      </c>
      <c r="V81" s="52" t="s">
        <v>165</v>
      </c>
      <c r="W81" s="52" t="s">
        <v>164</v>
      </c>
      <c r="X81" s="52" t="s">
        <v>164</v>
      </c>
      <c r="Y81" s="52" t="s">
        <v>164</v>
      </c>
      <c r="Z81" s="52" t="s">
        <v>164</v>
      </c>
      <c r="AA81" s="52" t="s">
        <v>164</v>
      </c>
      <c r="AB81" s="52" t="s">
        <v>164</v>
      </c>
      <c r="AC81" s="52" t="s">
        <v>164</v>
      </c>
      <c r="AD81" s="52" t="s">
        <v>164</v>
      </c>
      <c r="AE81" s="52" t="s">
        <v>164</v>
      </c>
      <c r="AF81" s="53" t="s">
        <v>164</v>
      </c>
      <c r="AG81" s="53" t="s">
        <v>164</v>
      </c>
      <c r="AH81" s="53" t="s">
        <v>165</v>
      </c>
      <c r="AI81" s="53" t="s">
        <v>164</v>
      </c>
      <c r="AJ81" s="53" t="s">
        <v>164</v>
      </c>
      <c r="AK81" s="53" t="s">
        <v>164</v>
      </c>
      <c r="AL81" s="53" t="s">
        <v>164</v>
      </c>
      <c r="AM81" s="53" t="s">
        <v>164</v>
      </c>
      <c r="AN81" s="53" t="s">
        <v>164</v>
      </c>
      <c r="AO81" s="53" t="s">
        <v>164</v>
      </c>
      <c r="AP81" s="53" t="s">
        <v>164</v>
      </c>
      <c r="AQ81" s="53" t="s">
        <v>164</v>
      </c>
      <c r="AR81" s="53" t="s">
        <v>164</v>
      </c>
      <c r="AS81" s="53" t="s">
        <v>164</v>
      </c>
      <c r="AT81" s="54">
        <v>1</v>
      </c>
      <c r="AU81" s="53" t="s">
        <v>708</v>
      </c>
      <c r="AV81" s="53" t="str">
        <f>IF(LEFT(A81,1)="[",LEFT(A81,5)&amp;AU81&amp;A81,"")</f>
        <v>[SUR]Army[SUR] People's Armed Forces of Suriname</v>
      </c>
      <c r="AW81" s="53" t="str">
        <f>C81&amp;A81</f>
        <v>[SUR] People's Armed Forces of Suriname</v>
      </c>
      <c r="AX81" s="55"/>
      <c r="AY81" s="55"/>
      <c r="AZ81" s="56" t="s">
        <v>155</v>
      </c>
      <c r="BA81" s="56"/>
      <c r="BB81" s="56"/>
      <c r="BC81" s="57"/>
      <c r="BD81" s="58" t="s">
        <v>152</v>
      </c>
      <c r="BE81" s="59"/>
      <c r="BF81" s="58" t="s">
        <v>152</v>
      </c>
      <c r="BG81" s="58" t="s">
        <v>154</v>
      </c>
      <c r="BH81" s="58" t="s">
        <v>152</v>
      </c>
      <c r="BI81" s="58"/>
      <c r="BJ81" s="58"/>
      <c r="BK81" s="59"/>
      <c r="BL81" s="58" t="s">
        <v>152</v>
      </c>
      <c r="BM81" s="58" t="s">
        <v>154</v>
      </c>
      <c r="BN81" s="58" t="s">
        <v>155</v>
      </c>
      <c r="BO81" s="58"/>
      <c r="BP81" s="58"/>
      <c r="BQ81" s="58"/>
      <c r="BR81" s="58"/>
      <c r="BS81" s="58"/>
      <c r="BT81" s="58"/>
      <c r="BU81" s="60"/>
      <c r="BV81" s="61"/>
      <c r="BW81" s="61">
        <v>0</v>
      </c>
      <c r="BX81" s="59"/>
      <c r="CB81" s="5"/>
      <c r="CC81" s="5"/>
      <c r="CD81" s="62">
        <v>0</v>
      </c>
      <c r="CE81" s="62">
        <v>0</v>
      </c>
      <c r="CF81" s="62" t="e">
        <f>COUNTIF([1]Sheet7!$B$2:'[1]Sheet7'!$B$100,Main!A5)</f>
        <v>#REF!</v>
      </c>
      <c r="CG81" s="75" cm="1">
        <f t="array" ref="CG81">SUMPRODUCT(--(LEN(TRIM(BL81:BT81))&gt;0))</f>
        <v>3</v>
      </c>
      <c r="CH81" s="53" t="str">
        <f>IF(CG81=2,"y","n")</f>
        <v>n</v>
      </c>
      <c r="CI81" s="53" t="str">
        <f>IF(CG81=3,"y","n")</f>
        <v>y</v>
      </c>
      <c r="CJ81" s="53" t="str">
        <f>IF(CG81=4,"y","n")</f>
        <v>n</v>
      </c>
      <c r="CK81" s="53" t="str">
        <f>IF(CG81&gt;4,"y","n")</f>
        <v>n</v>
      </c>
      <c r="CL81" s="53" t="str">
        <f>IF(S81=0,"y","n")</f>
        <v>n</v>
      </c>
      <c r="CM81" s="53" t="str">
        <f>IF(S81=2,"y","n")</f>
        <v>n</v>
      </c>
      <c r="CN81" s="53" t="str">
        <f>IF(S81=3,"y","n")</f>
        <v>y</v>
      </c>
      <c r="CO81" s="53" t="str">
        <f>IF(S81&gt;=4,"y","n")</f>
        <v>n</v>
      </c>
      <c r="CP81" s="53" t="str">
        <f>IF(AT81=0,"y","n")</f>
        <v>n</v>
      </c>
      <c r="CQ81" s="53" t="str">
        <f>IF(AT81=1,"y","n")</f>
        <v>y</v>
      </c>
      <c r="CR81" s="53" t="str">
        <f>IF(AT81=2,"y","n")</f>
        <v>n</v>
      </c>
      <c r="CS81" s="53" t="str">
        <f>IF(AT81&gt;=3,"y","n")</f>
        <v>n</v>
      </c>
      <c r="CT81" s="38" t="str">
        <f>CHAR(34)&amp;A81&amp;CHAR(34)</f>
        <v>"[SUR] People's Armed Forces of Suriname"</v>
      </c>
      <c r="CU81" s="63" t="str">
        <f>CHAR(34)&amp;"rgn_"&amp;R81&amp;CHAR(34)</f>
        <v>"rgn_South America"</v>
      </c>
      <c r="CV81" s="44" t="str">
        <f>CHAR(34)&amp;D81&amp;CHAR(34)</f>
        <v>"https://upload.wikimedia.org/wikipedia/commons/thumb/7/78/People%27s_Armed_Forces_of_Suriname_flag.png/640px-People%27s_Armed_Forces_of_Suriname_flag.png"</v>
      </c>
      <c r="CW81" s="44" t="str">
        <f>IF(CH81="y",CHAR(34)&amp;CH$1&amp;CHAR(34)&amp;",","")</f>
        <v/>
      </c>
      <c r="CX81" s="44" t="str">
        <f>IF(CI81="y",CHAR(34)&amp;CI$1&amp;CHAR(34)&amp;",","")</f>
        <v>"3Color",</v>
      </c>
      <c r="CY81" s="44" t="str">
        <f>IF(CJ81="y",CHAR(34)&amp;CJ$1&amp;CHAR(34)&amp;",","")</f>
        <v/>
      </c>
      <c r="CZ81" s="44" t="str">
        <f>IF(CK81="y",CHAR(34)&amp;CK$1&amp;CHAR(34)&amp;",","")</f>
        <v/>
      </c>
      <c r="DA81" s="44" t="str">
        <f>IF(Q81&gt;1,CHAR(34)&amp;"words2"&amp;CHAR(34)&amp;",","")</f>
        <v>"words2",</v>
      </c>
      <c r="DB81" s="44" t="str">
        <f>IF(Q81&gt;2,CHAR(34)&amp;"words3"&amp;CHAR(34)&amp;",","")</f>
        <v>"words3",</v>
      </c>
      <c r="DD81" s="44" t="str">
        <f>IF(LEN(CHAR(34)&amp;"lets"&amp;LEN(SUBSTITUTE(SUBSTITUTE(IFERROR(TRIM(SUBSTITUTE(A81,MID(A81,FIND("[",A81),FIND("]",A81)-FIND("[",A81)+1),"")),A81)," ",""),"-",""))&amp;CHAR(34)&amp;",")=9,CHAR(34)&amp;"lets"&amp;LEN(SUBSTITUTE(SUBSTITUTE(IFERROR(TRIM(SUBSTITUTE(A81,MID(A81,FIND("[",A81),FIND("]",A81)-FIND("[",A81)+1),"")),A81)," ",""),"-",""))&amp;CHAR(34)&amp;",",CHAR(34)&amp;"lets0"&amp;LEN(SUBSTITUTE(SUBSTITUTE(IFERROR(TRIM(SUBSTITUTE(A81,MID(A81,FIND("[",A81),FIND("]",A81)-FIND("[",A81)+1),"")),A81)," ",""),"-",""))&amp;CHAR(34)&amp;",")</f>
        <v>"lets29",</v>
      </c>
      <c r="DE81" s="44" t="str">
        <f>CHAR(34)&amp;"start"&amp;IFERROR(LEFT(SUBSTITUTE(A81,"["&amp;MID(A81,FIND("[",A81)+1,FIND("]",A81)-FIND("[",A81)-1)&amp;"] ",""),1),LEFT(A81,1))&amp;CHAR(34)&amp;","</f>
        <v>"startP",</v>
      </c>
      <c r="DF81" s="44" t="str">
        <f>IFERROR(IF(SEARCH("tan",A81)&gt;0,CHAR(34)&amp;"withtn"&amp;CHAR(34)&amp;",",""),"")</f>
        <v/>
      </c>
      <c r="DG81" s="44" t="str">
        <f>IFERROR(IF(SEARCH("q",A81)&gt;0,CHAR(34)&amp;"with_q"&amp;CHAR(34)&amp;",",""),"")</f>
        <v/>
      </c>
      <c r="DH81" s="44" t="str">
        <f>IFERROR(IF(SEARCH("v",A81)&gt;0,CHAR(34)&amp;"with_v"&amp;CHAR(34)&amp;",",""),"")</f>
        <v/>
      </c>
      <c r="DI81" s="44" t="str">
        <f>IFERROR(IF(SEARCH("w",A81)&gt;0,CHAR(34)&amp;"with_w"&amp;CHAR(34)&amp;",",""),"")</f>
        <v/>
      </c>
      <c r="DJ81" s="44" t="str">
        <f>IFERROR(IF(SEARCH("y",A81)&gt;0,CHAR(34)&amp;"with_y"&amp;CHAR(34)&amp;",",""),"")</f>
        <v/>
      </c>
      <c r="DK81" s="44" t="str">
        <f>IFERROR(IF(SEARCH("z",A81)&gt;0,CHAR(34)&amp;"with_z"&amp;CHAR(34)&amp;",",""),"")</f>
        <v/>
      </c>
      <c r="DL81" s="44" t="str">
        <f>IF(CG81=2, CHAR(34) &amp; _xlfn.TEXTJOIN("", TRUE, _xlfn._xlws.SORT(HP81:HX81)) &amp; CHAR(34) &amp; ",", "")</f>
        <v/>
      </c>
      <c r="DM81" s="44" t="str" cm="1">
        <f t="array" ref="DM81">IF(CG81=3,CHAR(34) &amp; _xlfn.TEXTJOIN("", TRUE, RIGHT(HP81:HX81, 2)) &amp; CHAR(34) &amp; ",", "")</f>
        <v>"LUEDEL",</v>
      </c>
      <c r="DN81" s="44" t="str">
        <f>IF(AND(ISNUMBER(SEARCH("18", O81)), ISERROR(SEARCH("1918", O81)), ISERROR(SEARCH("2018", O81))), CHAR(34) &amp; "year18" &amp; CHAR(34) &amp; ",", "")</f>
        <v/>
      </c>
      <c r="DO81" s="44" t="str">
        <f>IF(AND(ISNUMBER(SEARCH("19", O81)), ISERROR(SEARCH("1819", O81)),  ISERROR(SEARCH("1219", O81)),ISERROR(SEARCH("1119", O81)),ISERROR(SEARCH("1190", O81)),ISERROR(SEARCH("2019", O81))), CHAR(34) &amp; "year19" &amp; CHAR(34) &amp; ",", "")</f>
        <v>"year19",</v>
      </c>
      <c r="DP81" s="5" t="str">
        <f>IF(AND(ISNUMBER(SEARCH("20", O81)), ISERROR(SEARCH("1920", O81))), CHAR(34)&amp;"year00"&amp;CHAR(34)&amp;",", "")</f>
        <v/>
      </c>
      <c r="DQ81" s="5" t="str">
        <f>IF(CC81="y",CHAR(34)&amp;"soviet"&amp;CHAR(34)&amp;",","")</f>
        <v/>
      </c>
      <c r="DR81" s="5" t="str">
        <f>IF(BY81="y",CHAR(34)&amp;"dgband"&amp;CHAR(34)&amp;",","")</f>
        <v/>
      </c>
      <c r="DS81" s="5" t="str">
        <f>IF(W81="y",IF(AND(V81="n",BY81&lt;&gt;"y"),CHAR(34)&amp;"allver"&amp;CHAR(34)&amp;",",""),"")</f>
        <v/>
      </c>
      <c r="DT81" s="5" t="str">
        <f>IF(V81="y",IF(AND(W81="n",BY81&lt;&gt;"y"),CHAR(34)&amp;"allhor"&amp;CHAR(34)&amp;",",""),"")</f>
        <v>"allhor",</v>
      </c>
      <c r="DU81" s="5" t="str">
        <f>IF(BY81="y",IF(AND(W81="n",V81="n"),CHAR(34)&amp;"alldia"&amp;CHAR(34)&amp;",",""),"")</f>
        <v/>
      </c>
      <c r="DW81" s="44" t="str">
        <f>IF(CL81="y",CHAR(34)&amp;CL$1&amp;CHAR(34)&amp;",","")</f>
        <v/>
      </c>
      <c r="DX81" s="44" t="str">
        <f>IF(CM81="y",CHAR(34)&amp;CM$1&amp;CHAR(34)&amp;",","")</f>
        <v/>
      </c>
      <c r="DY81" s="44" t="str">
        <f>IF(CN81="y",CHAR(34)&amp;CN$1&amp;CHAR(34)&amp;",","")</f>
        <v>"3Bands",</v>
      </c>
      <c r="DZ81" s="44" t="str">
        <f>IF(CO81="y",CHAR(34)&amp;CO$1&amp;CHAR(34)&amp;",","")</f>
        <v/>
      </c>
      <c r="EA81" s="44" t="str">
        <f>IF(T81="y",CHAR(34)&amp;T$1&amp;CHAR(34)&amp;",","")</f>
        <v/>
      </c>
      <c r="EB81" s="44" t="str">
        <f>IF(U81="y",CHAR(34)&amp;U$1&amp;CHAR(34)&amp;",","")</f>
        <v/>
      </c>
      <c r="EC81" s="44" t="str">
        <f>IF(V81="y",CHAR(34)&amp;V$1&amp;CHAR(34)&amp;",","")</f>
        <v>"Horizo",</v>
      </c>
      <c r="ED81" s="44" t="str">
        <f>IF(W81="y",CHAR(34)&amp;W$1&amp;CHAR(34)&amp;",","")</f>
        <v/>
      </c>
      <c r="EE81" s="44" t="str">
        <f>IF(X81="y",CHAR(34)&amp;X$1&amp;CHAR(34)&amp;",","")</f>
        <v/>
      </c>
      <c r="EF81" s="44" t="str">
        <f>IF(AND(Y81&lt;&gt;"n",Y81&lt;&gt;""),CHAR(34)&amp;Y$1&amp;CHAR(34)&amp;",","")</f>
        <v/>
      </c>
      <c r="EG81" s="44" t="str">
        <f>IF(Z81="y",CHAR(34)&amp;Z$1&amp;CHAR(34)&amp;",","")</f>
        <v/>
      </c>
      <c r="EH81" s="44" t="str">
        <f>IF(AA81="y",CHAR(34)&amp;AA$1&amp;CHAR(34)&amp;",","")</f>
        <v/>
      </c>
      <c r="EI81" s="44" t="str">
        <f>IF(AB81="y",CHAR(34)&amp;AB$1&amp;CHAR(34)&amp;",","")</f>
        <v/>
      </c>
      <c r="EJ81" s="44" t="str">
        <f>IF(AC81="y",CHAR(34)&amp;AC$1&amp;CHAR(34)&amp;",","")</f>
        <v/>
      </c>
      <c r="EK81" s="44" t="str">
        <f>IF(AD81="y",CHAR(34)&amp;AD$1&amp;CHAR(34)&amp;",","")</f>
        <v/>
      </c>
      <c r="EL81" s="44" t="str">
        <f>IF(AE81="y",CHAR(34)&amp;AE$1&amp;CHAR(34)&amp;",","")</f>
        <v/>
      </c>
      <c r="EM81" s="44" t="str">
        <f>IF(AF81="y",CHAR(34)&amp;AF$1&amp;CHAR(34)&amp;",","")</f>
        <v/>
      </c>
      <c r="EN81" s="44" t="str">
        <f>IF(AG81="y",CHAR(34)&amp;AG$1&amp;CHAR(34)&amp;",","")</f>
        <v/>
      </c>
      <c r="EO81" s="44" t="str">
        <f>IF(AH81="y",CHAR(34)&amp;AH$1&amp;CHAR(34)&amp;",","")</f>
        <v>"Center",</v>
      </c>
      <c r="EP81" s="44" t="str">
        <f>IF(AI81="y",CHAR(34)&amp;AI$1&amp;CHAR(34)&amp;",","")</f>
        <v/>
      </c>
      <c r="EQ81" s="44" t="str">
        <f>IF(AJ81="y",CHAR(34)&amp;AJ$1&amp;CHAR(34)&amp;",","")</f>
        <v/>
      </c>
      <c r="ER81" s="44" t="str">
        <f>IF(AK81="y",CHAR(34)&amp;AK$1&amp;CHAR(34)&amp;",","")</f>
        <v/>
      </c>
      <c r="ES81" s="44" t="str">
        <f>IF(AL81="y",CHAR(34)&amp;AL$1&amp;CHAR(34)&amp;",","")</f>
        <v/>
      </c>
      <c r="ET81" s="44" t="str">
        <f>IF(AM81="y",CHAR(34)&amp;AM$1&amp;CHAR(34)&amp;",","")</f>
        <v/>
      </c>
      <c r="EU81" s="44" t="str">
        <f>IF(AN81="y",CHAR(34)&amp;AN$1&amp;CHAR(34)&amp;",","")</f>
        <v/>
      </c>
      <c r="EV81" s="44" t="str">
        <f>IF(AO81="y",CHAR(34)&amp;AO$1&amp;CHAR(34)&amp;",","")</f>
        <v/>
      </c>
      <c r="EW81" s="44" t="str">
        <f>IF(AP81="y",CHAR(34)&amp;AP$1&amp;CHAR(34)&amp;",","")</f>
        <v/>
      </c>
      <c r="EX81" s="44" t="str">
        <f>IF(AQ81="y",CHAR(34)&amp;AQ$1&amp;CHAR(34)&amp;",","")</f>
        <v/>
      </c>
      <c r="EY81" s="44" t="str">
        <f>IF(AR81="y",CHAR(34)&amp;AR$1&amp;CHAR(34)&amp;",","")</f>
        <v/>
      </c>
      <c r="EZ81" s="44" t="str">
        <f>IF(AS81="y",CHAR(34)&amp;AS$1&amp;CHAR(34)&amp;",","")</f>
        <v/>
      </c>
      <c r="FA81" s="44" t="str">
        <f>IF(AT81&gt;0,CHAR(34)&amp;"sta"&amp;AZ81&amp;CHAR(34)&amp;",","")</f>
        <v>"staYEL",</v>
      </c>
      <c r="FB81" s="44" t="str">
        <f>IF(AND(AT81&gt;0,BA81&lt;&gt;""),CHAR(34)&amp;"sta"&amp;BA81&amp;CHAR(34)&amp;",","")</f>
        <v/>
      </c>
      <c r="FD81" s="44" t="str">
        <f>IF(BV81="n",CHAR(34)&amp;"tcWHYE"&amp;CHAR(34)&amp;",",IF(BV81="y",CHAR(34)&amp;FD$1&amp;CHAR(34)&amp;",",""))</f>
        <v/>
      </c>
      <c r="FE81" s="44" t="str">
        <f>IF(COUNTIF(BL81:BT81,"BLU")=0,CHAR(34)&amp;"NO_BLU"&amp;CHAR(34)&amp;",", "")</f>
        <v/>
      </c>
      <c r="FF81" s="44" t="str">
        <f>IF(COUNTIF(BL81:BT81,"WHI")=0,CHAR(34)&amp;"NO_WHI"&amp;CHAR(34)&amp;",", "")</f>
        <v>"NO_WHI",</v>
      </c>
      <c r="FG81" s="44" t="str">
        <f>IF(COUNTIF(BL81:BT81,"RED")=0,CHAR(34)&amp;"NO_RED"&amp;CHAR(34)&amp;",", "")</f>
        <v/>
      </c>
      <c r="FH81" s="44" t="str">
        <f>IF(COUNTIF(BL81:BS81,"GRE")=0,CHAR(34)&amp;"NO_GRE"&amp;CHAR(34)&amp;",", "")</f>
        <v>"NO_GRE",</v>
      </c>
      <c r="FI81" s="44" t="str">
        <f>IF(COUNTIF(BL81:BT81,"YEL")=0,CHAR(34)&amp;"NO_YEL"&amp;CHAR(34)&amp;",", "")</f>
        <v/>
      </c>
      <c r="FJ81" s="44" t="str">
        <f>IF(COUNTIF(BL81:BT81,"BLA")=0,CHAR(34)&amp;"NO_BLA"&amp;CHAR(34)&amp;",", "")</f>
        <v>"NO_BLA",</v>
      </c>
      <c r="FK81" s="44" t="str">
        <f>IF(AND(FH81&lt;&gt;"",FF81&lt;&gt;""),CHAR(34)&amp;"WHGRNO"&amp;CHAR(34)&amp;",","")</f>
        <v>"WHGRNO",</v>
      </c>
      <c r="FL81" s="44" t="str">
        <f>IF(AND(FI81&lt;&gt;"",FF81&lt;&gt;""),CHAR(34)&amp;"WHYENO"&amp;CHAR(34)&amp;",","")</f>
        <v/>
      </c>
      <c r="FM81" s="44" t="str">
        <f>IF(AND(FJ81&lt;&gt;"",FF81&lt;&gt;""),CHAR(34)&amp;"BAWHNO"&amp;CHAR(34)&amp;",","")</f>
        <v>"BAWHNO",</v>
      </c>
      <c r="FN81" s="44" t="str">
        <f>IF(AND(FE81&lt;&gt;"",FF81&lt;&gt;""),CHAR(34)&amp;"BLWHNO"&amp;CHAR(34)&amp;",","")</f>
        <v/>
      </c>
      <c r="FO81" s="44" t="str">
        <f>IF(AND(FE81&lt;&gt;"",FG81&lt;&gt;""),CHAR(34)&amp;"BLRENO"&amp;CHAR(34)&amp;",","")</f>
        <v/>
      </c>
      <c r="FP81" s="44" t="str">
        <f>IF(AND(FF81&lt;&gt;"",FF81&lt;&gt;""),CHAR(34)&amp;"WHRENO"&amp;CHAR(34)&amp;",","")</f>
        <v>"WHRENO",</v>
      </c>
      <c r="FQ81" s="44" t="str">
        <f>IF(LEN(BF81)=3,CHAR(34)&amp;"001"&amp;BF81&amp;CHAR(34)&amp;",","")</f>
        <v>"001BLU",</v>
      </c>
      <c r="FR81" s="44" t="str">
        <f>IF(LEN(BG81)=3,CHAR(34)&amp;"002"&amp;BG81&amp;CHAR(34)&amp;",","")</f>
        <v>"002RED",</v>
      </c>
      <c r="FS81" s="44" t="str">
        <f>IF(LEN(BH81)=3,CHAR(34)&amp;"003"&amp;BH81&amp;CHAR(34)&amp;",","")</f>
        <v>"003BLU",</v>
      </c>
      <c r="FT81" s="44" t="str">
        <f>CHAR(34)&amp;"myr"&amp;BD81&amp;CHAR(34)&amp;","</f>
        <v>"myrBLU",</v>
      </c>
      <c r="FU81" s="44" t="str">
        <f>IF(AY81="y",CHAR(34)&amp;"island"&amp;CHAR(34)&amp;",","")</f>
        <v/>
      </c>
      <c r="FV81" s="44" t="str">
        <f>IF(BZ81="y",CHAR(34)&amp;"landlo"&amp;CHAR(34)&amp;",","")</f>
        <v/>
      </c>
      <c r="FW81" s="44" t="str">
        <f>IF(CA81="y",CHAR(34)&amp;"eunion"&amp;CHAR(34)&amp;",","")</f>
        <v/>
      </c>
      <c r="FY81" s="44" t="str">
        <f>IFERROR(IF(SEARCH("Arabic",CB81)&gt;0,CHAR(34)&amp;"arabic"&amp;CHAR(34)&amp;",",""),"")</f>
        <v/>
      </c>
      <c r="FZ81" s="44" t="str">
        <f>IFERROR(IF(SEARCH("English",CB81)&gt;0,CHAR(34)&amp;"englis"&amp;CHAR(34)&amp;",",""),"")</f>
        <v/>
      </c>
      <c r="GA81" s="44" t="str">
        <f>IFERROR(IF(SEARCH("French",CB81)&gt;0,CHAR(34)&amp;"french"&amp;CHAR(34)&amp;",",""),"")</f>
        <v/>
      </c>
      <c r="GB81" s="44" t="str">
        <f>IFERROR(IF(SEARCH("Spanish",CB81)&gt;0,CHAR(34)&amp;"spanis"&amp;CHAR(34)&amp;",",""),"")</f>
        <v/>
      </c>
      <c r="GE81" s="44" t="str">
        <f>IFERROR(IF(SEARCH("Dutch",CB81)&gt;0,CHAR(34)&amp;"dutchs"&amp;CHAR(34)&amp;",",""),"")</f>
        <v/>
      </c>
      <c r="GF81" s="44" t="str">
        <f>IFERROR(IF(SEARCH("Historical",AU81)&gt;0,CHAR(34)&amp;"histor"&amp;CHAR(34)&amp;",",""),"")</f>
        <v/>
      </c>
      <c r="GG81" s="44" t="str">
        <f>IF(BU81="y",CHAR(34)&amp;"unjack"&amp;CHAR(34)&amp;",","")</f>
        <v/>
      </c>
      <c r="GH81" s="44" t="str">
        <f>IF(CD81=1,CHAR(34)&amp;"southc"&amp;CHAR(34)&amp;",","")</f>
        <v/>
      </c>
      <c r="GI81" s="44" t="str">
        <f>IF(CE81=1,CHAR(34)&amp;"hasmap"&amp;CHAR(34)&amp;",","")</f>
        <v/>
      </c>
      <c r="GJ81" s="44" t="str">
        <f>IF(CP81="y",CHAR(34)&amp;CP$1&amp;CHAR(34)&amp;",","")</f>
        <v/>
      </c>
      <c r="GK81" s="44" t="str">
        <f>IF(GJ81="",CHAR(34)&amp;"HasSta"&amp;CHAR(34)&amp;",","")</f>
        <v>"HasSta",</v>
      </c>
      <c r="GL81" s="44" t="str">
        <f>IF(CQ81="y",CHAR(34)&amp;CQ$1&amp;CHAR(34)&amp;",","")</f>
        <v>"1Stars",</v>
      </c>
      <c r="GM81" s="44" t="str">
        <f>IF(CR81="y",CHAR(34)&amp;CR$1&amp;CHAR(34)&amp;",","")</f>
        <v/>
      </c>
      <c r="GN81" s="44" t="str">
        <f>IF(CS81="y",CHAR(34)&amp;CS$1&amp;CHAR(34)&amp;",","")</f>
        <v/>
      </c>
      <c r="GP81" s="44" t="str">
        <f>CHAR(34)&amp;AU81&amp;CHAR(34)</f>
        <v>"Army"</v>
      </c>
      <c r="GS81" s="44" t="str">
        <f>SUBSTITUTE("["&amp;_xlfn.CONCAT(CW81:GN81)&amp;"]",",]","]")</f>
        <v>["3Color","words2","words3","lets29","startP","LUEDEL","year19","allhor","3Bands","Horizo","Center","staYEL","NO_WHI","NO_GRE","NO_BLA","WHGRNO","BAWHNO","WHRENO","001BLU","002RED","003BLU","myrBLU","HasSta","1Stars"]</v>
      </c>
      <c r="GT81" s="44" t="str">
        <f>IF(BL81&lt;&gt;"",CHAR(34)&amp;"cl_"&amp;BL81&amp;CHAR(34)&amp;",","")</f>
        <v>"cl_BLU",</v>
      </c>
      <c r="GU81" s="44" t="str">
        <f>IF(BM81&lt;&gt;"",CHAR(34)&amp;"cl_"&amp;BM81&amp;CHAR(34)&amp;",","")</f>
        <v>"cl_RED",</v>
      </c>
      <c r="GV81" s="44" t="str">
        <f>IF(BN81&lt;&gt;"",CHAR(34)&amp;"cl_"&amp;BN81&amp;CHAR(34)&amp;",","")</f>
        <v>"cl_YEL",</v>
      </c>
      <c r="GW81" s="44" t="str">
        <f>IF(BO81&lt;&gt;"",CHAR(34)&amp;"cl_"&amp;BO81&amp;CHAR(34)&amp;",","")</f>
        <v/>
      </c>
      <c r="GX81" s="44" t="str">
        <f>IF(BP81&lt;&gt;"",CHAR(34)&amp;"cl_"&amp;BP81&amp;CHAR(34)&amp;",","")</f>
        <v/>
      </c>
      <c r="GY81" s="44" t="str">
        <f>IF(BQ81&lt;&gt;"",CHAR(34)&amp;"cl_"&amp;BQ81&amp;CHAR(34)&amp;",","")</f>
        <v/>
      </c>
      <c r="GZ81" s="44" t="str">
        <f>IF(BR81&lt;&gt;"",CHAR(34)&amp;"cl_"&amp;BR81&amp;CHAR(34)&amp;",","")</f>
        <v/>
      </c>
      <c r="HA81" s="44" t="str">
        <f>IF(BS81&lt;&gt;"",CHAR(34)&amp;"cl_"&amp;BS81&amp;CHAR(34)&amp;",","")</f>
        <v/>
      </c>
      <c r="HB81" s="44" t="str">
        <f>IF(BT81&lt;&gt;"",CHAR(34)&amp;"cl_"&amp;BT81&amp;CHAR(34)&amp;",","")</f>
        <v/>
      </c>
      <c r="HC81" s="44" t="str">
        <f>SUBSTITUTE("["&amp;_xlfn.CONCAT(GT81:HB81)&amp;"]",",]","]")</f>
        <v>["cl_BLU","cl_RED","cl_YEL"]</v>
      </c>
      <c r="HE81" s="64"/>
      <c r="HF81" s="65" t="str">
        <f>"{couname:"&amp;CT81&amp;(IF(HK81&lt;&gt;"",",subtype:"&amp;CHAR(34)&amp;HK81&amp;CHAR(34),""))&amp;",year:"&amp;HJ81&amp;",region:"&amp;CU81&amp;",Colors:"&amp;HC81&amp;",Items:"&amp;GS81&amp;",Flag:"&amp;CV81&amp;",HDFlag:"&amp;CHAR(34)&amp;E81&amp;CHAR(34)&amp;",type:"&amp;GP81&amp;", describe: "&amp;HH81&amp;", isnew:"&amp;CHAR(34)&amp;F81&amp;CHAR(34)&amp;", links: "&amp;HL81&amp;"},"</f>
        <v>{couname:"[SUR] People's Armed Forces of Suriname",year:"1975",region:"rgn_South America",Colors:["cl_BLU","cl_RED","cl_YEL"],Items:["3Color","words2","words3","lets29","startP","LUEDEL","year19","allhor","3Bands","Horizo","Center","staYEL","NO_WHI","NO_GRE","NO_BLA","WHGRNO","BAWHNO","WHRENO","001BLU","002RED","003BLU","myrBLU","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links: "https://en.wikipedia.org/wiki/List_of_Surinamese_flags"},</v>
      </c>
      <c r="HG81" s="66" t="str">
        <f>"{couname:"&amp;CT81&amp;(IF(HK81&lt;&gt;"",",subtype:"&amp;CHAR(34)&amp;HK81&amp;CHAR(34),""))&amp;",year:"&amp;HJ81&amp;",region:"&amp;CU81&amp;",Colors:"&amp;HC81&amp;",Items:"&amp;GS81&amp;",Flag:"&amp;CV81&amp;",HDFlag:"&amp;CHAR(34)&amp;E81&amp;CHAR(34)&amp;",type:"&amp;GP81&amp;", describe: "&amp;HI81&amp;", links: "&amp;HL81&amp;"},"</f>
        <v>{couname:"[SUR] People's Armed Forces of Suriname",year:"1975",region:"rgn_South America",Colors:["cl_BLU","cl_RED","cl_YEL"],Items:["3Color","words2","words3","lets29","startP","LUEDEL","year19","allhor","3Bands","Horizo","Center","staYEL","NO_WHI","NO_GRE","NO_BLA","WHGRNO","BAWHNO","WHRENO","001BLU","002RED","003BLU","myrBLU","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links: "https://en.wikipedia.org/wiki/List_of_Surinamese_flags"},</v>
      </c>
      <c r="HH81" s="44" t="str">
        <f>IF(P81&lt;&gt;"",CHAR(34)&amp;"\n"&amp;P81&amp;CHAR(34),CHAR(34)&amp;CHAR(34))</f>
        <v>"\nA horizontal tricolour of blue, red and blue with the large yellow five-pointed star centered on the red band."</v>
      </c>
      <c r="HI81" s="44" t="str">
        <f>IF(J81=0,CHAR(34)&amp;CHAR(34),HH81)</f>
        <v>"\nA horizontal tricolour of blue, red and blue with the large yellow five-pointed star centered on the red band."</v>
      </c>
      <c r="HJ81" s="44" t="str">
        <f>CHAR(34)&amp;O81&amp;CHAR(34)</f>
        <v>"1975"</v>
      </c>
      <c r="HL81" s="44" t="str">
        <f>CHAR(34)&amp;I81&amp;CHAR(34)</f>
        <v>"https://en.wikipedia.org/wiki/List_of_Surinamese_flags"</v>
      </c>
      <c r="HM81" s="65" t="str">
        <f>"{"&amp;CHAR(34)&amp;"couname"&amp;CHAR(34)&amp;":"&amp;CT81&amp;(IF(H81&lt;&gt;"",","&amp;CHAR(34)&amp;"subtype"&amp;CHAR(34)&amp;":"&amp;CHAR(34)&amp;H81&amp;CHAR(34),""))&amp;","&amp;CHAR(34)&amp;"year"&amp;CHAR(34)&amp;":"&amp;HJ81&amp;","&amp;CHAR(34)&amp;"region"&amp;CHAR(34)&amp;":"&amp;CU81&amp;","&amp;CHAR(34)&amp;"Colors"&amp;CHAR(34)&amp;":"&amp;HC81&amp;","&amp;CHAR(34)&amp;"Items"&amp;CHAR(34)&amp;":"&amp;GS81&amp;","&amp;CHAR(34)&amp;"Flag"&amp;CHAR(34)&amp;":"&amp;CV81&amp;","&amp;CHAR(34)&amp;"HDFlag"&amp;CHAR(34)&amp;":"&amp;CHAR(34)&amp;E81&amp;CHAR(34)&amp;","&amp;CHAR(34)&amp;"type"&amp;CHAR(34)&amp;":"&amp;GP81&amp;", "&amp;CHAR(34)&amp;"describe"&amp;CHAR(34)&amp;": "&amp;HH81&amp;", "&amp;CHAR(34)&amp;"isnew"&amp;CHAR(34)&amp;": "&amp;CHAR(34)&amp;F81&amp;CHAR(34)&amp;", "&amp;CHAR(34)&amp;"links"&amp;CHAR(34)&amp;": "&amp;HL81&amp;"},"</f>
        <v>{"couname":"[SUR] People's Armed Forces of Suriname","year":"1975","region":"rgn_South America","Colors":["cl_BLU","cl_RED","cl_YEL"],"Items":["3Color","words2","words3","lets29","startP","LUEDEL","year19","allhor","3Bands","Horizo","Center","staYEL","NO_WHI","NO_GRE","NO_BLA","WHGRNO","BAWHNO","WHRENO","001BLU","002RED","003BLU","myrBLU","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 "links": "https://en.wikipedia.org/wiki/List_of_Surinamese_flags"},</v>
      </c>
      <c r="HN81" s="67" t="str">
        <f>"{"&amp;CHAR(34)&amp;"couname"&amp;CHAR(34)&amp;":"&amp;CT81&amp;(IF(H81&lt;&gt;"",","&amp;CHAR(34)&amp;"subtype"&amp;CHAR(34)&amp;":"&amp;CHAR(34)&amp;H81&amp;CHAR(34),""))&amp;","&amp;CHAR(34)&amp;"year"&amp;CHAR(34)&amp;":"&amp;HJ81&amp;","&amp;CHAR(34)&amp;"region"&amp;CHAR(34)&amp;":"&amp;CU81&amp;","&amp;CHAR(34)&amp;"Colors"&amp;CHAR(34)&amp;":"&amp;HC81&amp;","&amp;CHAR(34)&amp;"Items"&amp;CHAR(34)&amp;":"&amp;GS81&amp;","&amp;CHAR(34)&amp;"Flag"&amp;CHAR(34)&amp;":"&amp;CV81&amp;","&amp;CHAR(34)&amp;"HDFlag"&amp;CHAR(34)&amp;":"&amp;CHAR(34)&amp;E81&amp;CHAR(34)&amp;","&amp;CHAR(34)&amp;"type"&amp;CHAR(34)&amp;":"&amp;GP81&amp;", "&amp;CHAR(34)&amp;"describe"&amp;CHAR(34)&amp;": "&amp;HI81&amp;", "&amp;CHAR(34)&amp;"isnew"&amp;CHAR(34)&amp;": "&amp;CHAR(34)&amp;F81&amp;CHAR(34)&amp;", "&amp;CHAR(34)&amp;"links"&amp;CHAR(34)&amp;": "&amp;HL81&amp;"},"</f>
        <v>{"couname":"[SUR] People's Armed Forces of Suriname","year":"1975","region":"rgn_South America","Colors":["cl_BLU","cl_RED","cl_YEL"],"Items":["3Color","words2","words3","lets29","startP","LUEDEL","year19","allhor","3Bands","Horizo","Center","staYEL","NO_WHI","NO_GRE","NO_BLA","WHGRNO","BAWHNO","WHRENO","001BLU","002RED","003BLU","myrBLU","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 "links": "https://en.wikipedia.org/wiki/List_of_Surinamese_flags"},</v>
      </c>
      <c r="HO81" s="71">
        <v>45644</v>
      </c>
      <c r="HP81" s="44" t="str" cm="1">
        <f t="array" ref="HP81">IF(_xlfn.TEXTJOIN(", ", TRUE, IF(ISNUMBER(SEARCH("BLA", BL81:BT81)), COLUMN(BL81:BT81) - COLUMN(BL81) + 1, ""))&lt;&gt;"","BLA","")</f>
        <v/>
      </c>
      <c r="HQ81" s="44" t="str" cm="1">
        <f t="array" ref="HQ81">IF(_xlfn.TEXTJOIN(", ", TRUE, IF(ISNUMBER(SEARCH("BLU", BL81:BT81)), COLUMN(BL81:BT81) - COLUMN(BL81) + 1, ""))&lt;&gt;"","BLU","")</f>
        <v>BLU</v>
      </c>
      <c r="HR81" s="44" t="str" cm="1">
        <f t="array" ref="HR81">IF(_xlfn.TEXTJOIN(", ", TRUE, IF(ISNUMBER(SEARCH("GRE", BL81:BT81)), COLUMN(BL81:BT81) - COLUMN(BL81) + 1, ""))&lt;&gt;"","GRE","")</f>
        <v/>
      </c>
      <c r="HS81" s="44" t="str" cm="1">
        <f t="array" ref="HS81">IF(_xlfn.TEXTJOIN(", ", TRUE, IF(ISNUMBER(SEARCH("RED", BL81:BT81)), COLUMN(BL81:BT81) - COLUMN(BL81) + 1, ""))&lt;&gt;"","RED","")</f>
        <v>RED</v>
      </c>
      <c r="HT81" s="44" t="str" cm="1">
        <f t="array" ref="HT81">IF(_xlfn.TEXTJOIN(", ", TRUE, IF(ISNUMBER(SEARCH("YEL", BL81:BT81)), COLUMN(BL81:BT81) - COLUMN(BL81) + 1, ""))&lt;&gt;"","YEL","")</f>
        <v>YEL</v>
      </c>
      <c r="HU81" s="44" t="str" cm="1">
        <f t="array" ref="HU81">IF(_xlfn.TEXTJOIN(", ", TRUE, IF(ISNUMBER(SEARCH("ORA", BL81:BT81)), COLUMN(BL81:BT81) - COLUMN(BL81) + 1, ""))&lt;&gt;"","ORA","")</f>
        <v/>
      </c>
      <c r="HV81" s="44" t="str" cm="1">
        <f t="array" ref="HV81">IF(_xlfn.TEXTJOIN(", ", TRUE, IF(ISNUMBER(SEARCH("BRO", BL81:BT81)), COLUMN(BL81:BT81) - COLUMN(BL81) + 1, ""))&lt;&gt;"","BRO","")</f>
        <v/>
      </c>
      <c r="HW81" s="44" t="str" cm="1">
        <f t="array" ref="HW81">IF(_xlfn.TEXTJOIN(", ", TRUE, IF(ISNUMBER(SEARCH("PUR", BL81:BT81)), COLUMN(BL81:BT81) - COLUMN(BL81) + 1, ""))&lt;&gt;"","PUR","")</f>
        <v/>
      </c>
      <c r="HX81" s="44" t="str" cm="1">
        <f t="array" ref="HX81">IF(_xlfn.TEXTJOIN(", ", TRUE, IF(ISNUMBER(SEARCH("WHI", BL81:BT81)), COLUMN(BL81:BT81) - COLUMN(BL81) + 1, ""))&lt;&gt;"","WHI","")</f>
        <v/>
      </c>
      <c r="HY81" s="72"/>
      <c r="HZ81" s="72"/>
      <c r="IA81" s="5"/>
      <c r="IB81" s="5"/>
      <c r="IC81" s="68"/>
      <c r="ID81" s="68"/>
      <c r="IE81" s="68"/>
      <c r="IF81" s="68"/>
      <c r="IG81" s="68"/>
      <c r="IH81" s="68"/>
      <c r="II81" s="68"/>
      <c r="IJ81" s="68"/>
      <c r="IK81" s="68"/>
      <c r="IM81" s="42">
        <f>COUNTIF(IC81:IK81,"&gt;0")-CG81</f>
        <v>-3</v>
      </c>
      <c r="IN81" s="69" t="str">
        <f>"http://mkweb.bcgsc.ca/color-summarizer/?url="&amp;D81&amp;"&amp;precision=low&amp;num_clusters="&amp;CG81&amp;"&amp;text=1"</f>
        <v>http://mkweb.bcgsc.ca/color-summarizer/?url=https://upload.wikimedia.org/wikipedia/commons/thumb/7/78/People%27s_Armed_Forces_of_Suriname_flag.png/640px-People%27s_Armed_Forces_of_Suriname_flag.png&amp;precision=low&amp;num_clusters=3&amp;text=1</v>
      </c>
      <c r="IO81" s="44" t="str">
        <f>IF(HP81&lt;&gt;"",CHAR(34)&amp;"black"&amp;CHAR(34),"")</f>
        <v/>
      </c>
      <c r="IP81" s="44" t="str">
        <f>IF(HQ81&lt;&gt;"",CHAR(34)&amp;"blue"&amp;CHAR(34),"")</f>
        <v>"blue"</v>
      </c>
      <c r="IQ81" s="44" t="str">
        <f>IF(HR81&lt;&gt;"",CHAR(34)&amp;"green"&amp;CHAR(34),"")</f>
        <v/>
      </c>
      <c r="IR81" s="44" t="str">
        <f>IF(HS81&lt;&gt;"",CHAR(34)&amp;"red"&amp;CHAR(34),"")</f>
        <v>"red"</v>
      </c>
      <c r="IS81" s="44" t="str">
        <f>IF(HT81&lt;&gt;"",CHAR(34)&amp;"yellow"&amp;CHAR(34),"")</f>
        <v>"yellow"</v>
      </c>
      <c r="IT81" s="44" t="str">
        <f>IF(HU81&lt;&gt;"",CHAR(34)&amp;"orange"&amp;CHAR(34),"")</f>
        <v/>
      </c>
      <c r="IU81" s="44" t="str">
        <f>IF(HV81&lt;&gt;"",CHAR(34)&amp;"brown"&amp;CHAR(34),"")</f>
        <v/>
      </c>
      <c r="IV81" s="44" t="str">
        <f>IF(HW81&lt;&gt;"",CHAR(34)&amp;"purple"&amp;CHAR(34),"")</f>
        <v/>
      </c>
      <c r="IW81" s="44" t="str">
        <f>IF(HX81&lt;&gt;"",CHAR(34)&amp;"white"&amp;CHAR(34),"")</f>
        <v/>
      </c>
      <c r="IX81" s="44" t="str">
        <f>"{"&amp;CHAR(34)&amp;"url"&amp;CHAR(34)&amp;":"&amp;CHAR(34)&amp;IN81&amp;CHAR(34)&amp;","&amp;CHAR(34)&amp;"name"&amp;CHAR(34)&amp;":"&amp;CHAR(34)&amp;A81&amp;CHAR(34)&amp;"},"</f>
        <v>{"url":"http://mkweb.bcgsc.ca/color-summarizer/?url=https://upload.wikimedia.org/wikipedia/commons/thumb/7/78/People%27s_Armed_Forces_of_Suriname_flag.png/640px-People%27s_Armed_Forces_of_Suriname_flag.png&amp;precision=low&amp;num_clusters=3&amp;text=1","name":"[SUR] People's Armed Forces of Suriname"},</v>
      </c>
      <c r="IY81" s="44">
        <v>1503</v>
      </c>
    </row>
    <row r="82" spans="1:259" s="44" customFormat="1" ht="38.4" customHeight="1" thickBot="1" x14ac:dyDescent="0.35">
      <c r="A82" s="38" t="s">
        <v>519</v>
      </c>
      <c r="B82" s="83"/>
      <c r="C82" s="39">
        <v>2</v>
      </c>
      <c r="D82" s="70" t="s">
        <v>520</v>
      </c>
      <c r="E82" s="40" t="s">
        <v>521</v>
      </c>
      <c r="F82" s="41" t="s">
        <v>163</v>
      </c>
      <c r="G82" s="42">
        <f>COUNTIF($A$1:$A$8405,A82)</f>
        <v>1</v>
      </c>
      <c r="H82" s="43"/>
      <c r="I82" s="59" t="s">
        <v>522</v>
      </c>
      <c r="J82" s="44" t="str">
        <f>""</f>
        <v/>
      </c>
      <c r="K82" s="45"/>
      <c r="L82" s="46"/>
      <c r="M82" s="46"/>
      <c r="N82" s="47"/>
      <c r="O82" s="74">
        <v>1952</v>
      </c>
      <c r="P82" s="48" t="s">
        <v>523</v>
      </c>
      <c r="Q82" s="73">
        <v>1</v>
      </c>
      <c r="R82" s="49" t="s">
        <v>177</v>
      </c>
      <c r="S82" s="50">
        <v>4</v>
      </c>
      <c r="T82" s="51" t="s">
        <v>165</v>
      </c>
      <c r="U82" s="52" t="s">
        <v>164</v>
      </c>
      <c r="V82" s="52" t="s">
        <v>165</v>
      </c>
      <c r="W82" s="52" t="s">
        <v>164</v>
      </c>
      <c r="X82" s="52" t="s">
        <v>164</v>
      </c>
      <c r="Y82" s="52" t="s">
        <v>164</v>
      </c>
      <c r="Z82" s="52" t="s">
        <v>164</v>
      </c>
      <c r="AA82" s="52" t="s">
        <v>164</v>
      </c>
      <c r="AB82" s="52" t="s">
        <v>164</v>
      </c>
      <c r="AC82" s="52" t="s">
        <v>164</v>
      </c>
      <c r="AD82" s="52" t="s">
        <v>164</v>
      </c>
      <c r="AE82" s="52" t="s">
        <v>164</v>
      </c>
      <c r="AF82" s="53" t="s">
        <v>164</v>
      </c>
      <c r="AG82" s="53" t="s">
        <v>165</v>
      </c>
      <c r="AH82" s="53" t="s">
        <v>164</v>
      </c>
      <c r="AI82" s="53" t="s">
        <v>164</v>
      </c>
      <c r="AJ82" s="53" t="s">
        <v>164</v>
      </c>
      <c r="AK82" s="53" t="s">
        <v>165</v>
      </c>
      <c r="AL82" s="53" t="s">
        <v>164</v>
      </c>
      <c r="AM82" s="53" t="s">
        <v>164</v>
      </c>
      <c r="AN82" s="53" t="s">
        <v>164</v>
      </c>
      <c r="AO82" s="53" t="s">
        <v>164</v>
      </c>
      <c r="AP82" s="53" t="s">
        <v>164</v>
      </c>
      <c r="AQ82" s="53" t="s">
        <v>164</v>
      </c>
      <c r="AR82" s="53" t="s">
        <v>165</v>
      </c>
      <c r="AS82" s="53" t="s">
        <v>164</v>
      </c>
      <c r="AT82" s="54">
        <v>0</v>
      </c>
      <c r="AU82" s="53" t="s">
        <v>524</v>
      </c>
      <c r="AV82" s="53" t="str">
        <f>IF(LEFT(A82,1)="[",LEFT(A82,5)&amp;AU82&amp;A82,"")</f>
        <v>[URU]National Symbol[URU] Artigas</v>
      </c>
      <c r="AW82" s="53" t="str">
        <f>C82&amp;A82</f>
        <v>2[URU] Artigas</v>
      </c>
      <c r="AX82" s="55"/>
      <c r="AY82" s="55"/>
      <c r="AZ82" s="56" t="s">
        <v>234</v>
      </c>
      <c r="BA82" s="56"/>
      <c r="BB82" s="56"/>
      <c r="BC82" s="57"/>
      <c r="BD82" s="58" t="s">
        <v>152</v>
      </c>
      <c r="BE82" s="59"/>
      <c r="BF82" s="58" t="s">
        <v>152</v>
      </c>
      <c r="BG82" s="58" t="s">
        <v>159</v>
      </c>
      <c r="BH82" s="58" t="s">
        <v>152</v>
      </c>
      <c r="BI82" s="58" t="s">
        <v>154</v>
      </c>
      <c r="BJ82" s="58"/>
      <c r="BK82" s="59"/>
      <c r="BL82" s="58" t="s">
        <v>234</v>
      </c>
      <c r="BM82" s="58" t="s">
        <v>152</v>
      </c>
      <c r="BN82" s="58" t="s">
        <v>234</v>
      </c>
      <c r="BO82" s="58" t="s">
        <v>154</v>
      </c>
      <c r="BP82" s="58" t="s">
        <v>234</v>
      </c>
      <c r="BQ82" s="58" t="s">
        <v>234</v>
      </c>
      <c r="BR82" s="58" t="s">
        <v>234</v>
      </c>
      <c r="BS82" s="58" t="s">
        <v>234</v>
      </c>
      <c r="BT82" s="58" t="s">
        <v>159</v>
      </c>
      <c r="BU82" s="60"/>
      <c r="BV82" s="61"/>
      <c r="BW82" s="61">
        <v>0</v>
      </c>
      <c r="BX82" s="59"/>
      <c r="BY82" s="44" t="s">
        <v>165</v>
      </c>
      <c r="CB82" s="5"/>
      <c r="CC82" s="5"/>
      <c r="CD82" s="62">
        <v>0</v>
      </c>
      <c r="CE82" s="62">
        <v>0</v>
      </c>
      <c r="CF82" s="62" t="e">
        <f>COUNTIF([1]Sheet7!$B$2:'[1]Sheet7'!$B$100,Main!#REF!)</f>
        <v>#REF!</v>
      </c>
      <c r="CG82" s="75" cm="1">
        <f t="array" ref="CG82">SUMPRODUCT(--(LEN(TRIM(BL82:BT82))&gt;0))</f>
        <v>3</v>
      </c>
      <c r="CH82" s="53" t="str">
        <f>IF(CG82=2,"y","n")</f>
        <v>n</v>
      </c>
      <c r="CI82" s="53" t="str">
        <f>IF(CG82=3,"y","n")</f>
        <v>y</v>
      </c>
      <c r="CJ82" s="53" t="str">
        <f>IF(CG82=4,"y","n")</f>
        <v>n</v>
      </c>
      <c r="CK82" s="53" t="str">
        <f>IF(CG82&gt;4,"y","n")</f>
        <v>n</v>
      </c>
      <c r="CL82" s="53" t="str">
        <f>IF(S82=0,"y","n")</f>
        <v>n</v>
      </c>
      <c r="CM82" s="53" t="str">
        <f>IF(S82=2,"y","n")</f>
        <v>n</v>
      </c>
      <c r="CN82" s="53" t="str">
        <f>IF(S82=3,"y","n")</f>
        <v>n</v>
      </c>
      <c r="CO82" s="53" t="str">
        <f>IF(S82&gt;=4,"y","n")</f>
        <v>y</v>
      </c>
      <c r="CP82" s="53" t="str">
        <f>IF(AT82=0,"y","n")</f>
        <v>y</v>
      </c>
      <c r="CQ82" s="53" t="str">
        <f>IF(AT82=1,"y","n")</f>
        <v>n</v>
      </c>
      <c r="CR82" s="53" t="str">
        <f>IF(AT82=2,"y","n")</f>
        <v>n</v>
      </c>
      <c r="CS82" s="53" t="str">
        <f>IF(AT82&gt;=3,"y","n")</f>
        <v>n</v>
      </c>
      <c r="CT82" s="38" t="str">
        <f>CHAR(34)&amp;A82&amp;CHAR(34)</f>
        <v>"[URU] Artigas"</v>
      </c>
      <c r="CU82" s="63" t="str">
        <f>CHAR(34)&amp;"rgn_"&amp;R82&amp;CHAR(34)</f>
        <v>"rgn_South America"</v>
      </c>
      <c r="CV82" s="44" t="str">
        <f>CHAR(34)&amp;D82&amp;CHAR(34)</f>
        <v>"https://upload.wikimedia.org/wikipedia/commons/thumb/d/d1/Flag_of_Artigas.svg/640px-Flag_of_Artigas.svg.png"</v>
      </c>
      <c r="CW82" s="44" t="str">
        <f>IF(CH82="y",CHAR(34)&amp;CH$1&amp;CHAR(34)&amp;",","")</f>
        <v/>
      </c>
      <c r="CX82" s="44" t="str">
        <f>IF(CI82="y",CHAR(34)&amp;CI$1&amp;CHAR(34)&amp;",","")</f>
        <v>"3Color",</v>
      </c>
      <c r="CY82" s="44" t="str">
        <f>IF(CJ82="y",CHAR(34)&amp;CJ$1&amp;CHAR(34)&amp;",","")</f>
        <v/>
      </c>
      <c r="CZ82" s="44" t="str">
        <f>IF(CK82="y",CHAR(34)&amp;CK$1&amp;CHAR(34)&amp;",","")</f>
        <v/>
      </c>
      <c r="DA82" s="44" t="str">
        <f>IF(Q82&gt;1,CHAR(34)&amp;"words2"&amp;CHAR(34)&amp;",","")</f>
        <v/>
      </c>
      <c r="DB82" s="44" t="str">
        <f>IF(Q82&gt;2,CHAR(34)&amp;"words3"&amp;CHAR(34)&amp;",","")</f>
        <v/>
      </c>
      <c r="DC82" s="44" t="str">
        <f>IF(Q82=2,CHAR(34)&amp;"exact2"&amp;CHAR(34)&amp;",","")</f>
        <v/>
      </c>
      <c r="DD82" s="44" t="str">
        <f>IF(LEN(CHAR(34)&amp;"lets"&amp;LEN(SUBSTITUTE(SUBSTITUTE(IFERROR(TRIM(SUBSTITUTE(SUBSTITUTE(SUBSTITUTE(IFERROR(TRIM(SUBSTITUTE(A82,MID(A82,FIND("(",A82),FIND(")",A82)-FIND("(",A82)+1),"")),A82)," ",""),"-",""),MID(SUBSTITUTE(SUBSTITUTE(IFERROR(TRIM(SUBSTITUTE(A82,MID(A82,FIND("(",A82),FIND(")",A82)-FIND("(",A82)+1),"")),A82)," ",""),"-",""),FIND("[",SUBSTITUTE(SUBSTITUTE(IFERROR(TRIM(SUBSTITUTE(A82,MID(A82,FIND("(",A82),FIND(")",A82)-FIND("(",A82)+1),"")),A82)," ",""),"-","")),FIND("]",SUBSTITUTE(SUBSTITUTE(IFERROR(TRIM(SUBSTITUTE(A82,MID(A82,FIND("(",A82),FIND(")",A82)-FIND("(",A82)+1),"")),A82)," ",""),"-",""))-FIND("[",SUBSTITUTE(SUBSTITUTE(IFERROR(TRIM(SUBSTITUTE(A82,MID(A82,FIND("(",A82),FIND(")",A82)-FIND("(",A82)+1),"")),A82)," ",""),"-",""))+1),"")),SUBSTITUTE(SUBSTITUTE(IFERROR(TRIM(SUBSTITUTE(A82,MID(A82,FIND("(",A82),FIND(")",A82)-FIND("(",A82)+1),"")),A82)," ",""),"-",""))," ",""),"-",""))&amp;CHAR(34)&amp;",")=9,CHAR(34)&amp;"lets"&amp;LEN(SUBSTITUTE(SUBSTITUTE(IFERROR(TRIM(SUBSTITUTE(SUBSTITUTE(SUBSTITUTE(IFERROR(TRIM(SUBSTITUTE(A82,MID(A82,FIND("(",A82),FIND(")",A82)-FIND("(",A82)+1),"")),A82)," ",""),"-",""),MID(SUBSTITUTE(SUBSTITUTE(IFERROR(TRIM(SUBSTITUTE(A82,MID(A82,FIND("(",A82),FIND(")",A82)-FIND("(",A82)+1),"")),A82)," ",""),"-",""),FIND("[",SUBSTITUTE(SUBSTITUTE(IFERROR(TRIM(SUBSTITUTE(A82,MID(A82,FIND("(",A82),FIND(")",A82)-FIND("(",A82)+1),"")),A82)," ",""),"-","")),FIND("]",SUBSTITUTE(SUBSTITUTE(IFERROR(TRIM(SUBSTITUTE(A82,MID(A82,FIND("(",A82),FIND(")",A82)-FIND("(",A82)+1),"")),A82)," ",""),"-",""))-FIND("[",SUBSTITUTE(SUBSTITUTE(IFERROR(TRIM(SUBSTITUTE(A82,MID(A82,FIND("(",A82),FIND(")",A82)-FIND("(",A82)+1),"")),A82)," ",""),"-",""))+1),"")),SUBSTITUTE(SUBSTITUTE(IFERROR(TRIM(SUBSTITUTE(A82,MID(A82,FIND("(",A82),FIND(")",A82)-FIND("(",A82)+1),"")),A82)," ",""),"-",""))," ",""),"-",""))&amp;CHAR(34)&amp;",",CHAR(34)&amp;"lets0"&amp;LEN(SUBSTITUTE(SUBSTITUTE(IFERROR(TRIM(SUBSTITUTE(SUBSTITUTE(SUBSTITUTE(IFERROR(TRIM(SUBSTITUTE(A82,MID(A82,FIND("(",A82),FIND(")",A82)-FIND("(",A82)+1),"")),A82)," ",""),"-",""),MID(SUBSTITUTE(SUBSTITUTE(IFERROR(TRIM(SUBSTITUTE(A82,MID(A82,FIND("(",A82),FIND(")",A82)-FIND("(",A82)+1),"")),A82)," ",""),"-",""),FIND("[",SUBSTITUTE(SUBSTITUTE(IFERROR(TRIM(SUBSTITUTE(A82,MID(A82,FIND("(",A82),FIND(")",A82)-FIND("(",A82)+1),"")),A82)," ",""),"-","")),FIND("]",SUBSTITUTE(SUBSTITUTE(IFERROR(TRIM(SUBSTITUTE(A82,MID(A82,FIND("(",A82),FIND(")",A82)-FIND("(",A82)+1),"")),A82)," ",""),"-",""))-FIND("[",SUBSTITUTE(SUBSTITUTE(IFERROR(TRIM(SUBSTITUTE(A82,MID(A82,FIND("(",A82),FIND(")",A82)-FIND("(",A82)+1),"")),A82)," ",""),"-",""))+1),"")),SUBSTITUTE(SUBSTITUTE(IFERROR(TRIM(SUBSTITUTE(A82,MID(A82,FIND("(",A82),FIND(")",A82)-FIND("(",A82)+1),"")),A82)," ",""),"-",""))," ",""),"-",""))&amp;CHAR(34)&amp;",")</f>
        <v>"lets07",</v>
      </c>
      <c r="DE82" s="44" t="str">
        <f>IFERROR(CHAR(34)&amp;"start"&amp;LEFT(TRIM(SUBSTITUTE(SUBSTITUTE(TRIM(SUBSTITUTE(SUBSTITUTE(A82, MID(A82, FIND("[", A82), FIND("]", A82) - FIND("[", A82) + 1), ""), "  ", " ")), MID(TRIM(SUBSTITUTE(SUBSTITUTE(A82, MID(A82, FIND("[", A82), FIND("]", A82) - FIND("[", A82) + 1), ""), "  ", " ")), FIND("[", TRIM(SUBSTITUTE(SUBSTITUTE(A82, MID(A82, FIND("[", A82), FIND("]", A82) - FIND("[", A82) + 1), ""), "  ", " "))), FIND("]", TRIM(SUBSTITUTE(SUBSTITUTE(A82, MID(A82, FIND("[", A82), FIND("]", A82) - FIND("[", A82) + 1), ""), "  ", " "))) - FIND("[", TRIM(SUBSTITUTE(SUBSTITUTE(A82, MID(A82, FIND("[", A82), FIND("]", A82) - FIND("[", A82) + 1), ""), "  ", " "))) + 1), ""), "  ", " ")),1)&amp;CHAR(34)&amp;",",CHAR(34)&amp;"start"&amp;IFERROR(LEFT(SUBSTITUTE(A82,"["&amp;MID(A82,FIND("[",A82)+1,FIND("]",A82)-FIND("[",A82)-1)&amp;"] ",""),1),LEFT(A82,1))&amp;CHAR(34)&amp;",")</f>
        <v>"startA",</v>
      </c>
      <c r="DF82" s="44" t="str">
        <f>IFERROR(IF(SEARCH("tan",A82)&gt;0,CHAR(34)&amp;"withtn"&amp;CHAR(34)&amp;",",""),"")</f>
        <v/>
      </c>
      <c r="DG82" s="44" t="str">
        <f>IFERROR(IF(SEARCH("q",A82)&gt;0,CHAR(34)&amp;"with_q"&amp;CHAR(34)&amp;",",""),"")</f>
        <v/>
      </c>
      <c r="DH82" s="44" t="str">
        <f>IFERROR(IF(SEARCH("v",A82)&gt;0,CHAR(34)&amp;"with_v"&amp;CHAR(34)&amp;",",""),"")</f>
        <v/>
      </c>
      <c r="DI82" s="44" t="str">
        <f>IFERROR(IF(SEARCH("w",A82)&gt;0,CHAR(34)&amp;"with_w"&amp;CHAR(34)&amp;",",""),"")</f>
        <v/>
      </c>
      <c r="DJ82" s="44" t="str">
        <f>IFERROR(IF(SEARCH("y",A82)&gt;0,CHAR(34)&amp;"with_y"&amp;CHAR(34)&amp;",",""),"")</f>
        <v/>
      </c>
      <c r="DK82" s="44" t="str">
        <f>IFERROR(IF(SEARCH("z",A82)&gt;0,CHAR(34)&amp;"with_z"&amp;CHAR(34)&amp;",",""),"")</f>
        <v/>
      </c>
      <c r="DL82" s="44" t="str">
        <f>IF(CG82=2, CHAR(34) &amp; _xlfn.TEXTJOIN("", TRUE, _xlfn._xlws.SORT(HP82:HX82)) &amp; CHAR(34) &amp; ",", "")</f>
        <v/>
      </c>
      <c r="DM82" s="44" t="str" cm="1">
        <f t="array" ref="DM82">IF(CG82=3,CHAR(34) &amp; _xlfn.TEXTJOIN("", TRUE, RIGHT(HP82:HX82, 2)) &amp; CHAR(34) &amp; ",", "")</f>
        <v>"LUEDHI",</v>
      </c>
      <c r="DN82" s="44" t="str">
        <f>IF(AND(ISNUMBER(SEARCH("18", O82)), ISERROR(SEARCH("1918", O82)), ISERROR(SEARCH("2018", O82))), CHAR(34) &amp; "year18" &amp; CHAR(34) &amp; ",", "")</f>
        <v/>
      </c>
      <c r="DO82" s="44" t="str">
        <f>IF(AND(ISNUMBER(SEARCH("19", O82)), ISERROR(SEARCH("1819", O82)),  ISERROR(SEARCH("1219", O82)),ISERROR(SEARCH("1119", O82)),ISERROR(SEARCH("1190", O82)),ISERROR(SEARCH("2019", O82))), CHAR(34) &amp; "year19" &amp; CHAR(34) &amp; ",", "")</f>
        <v>"year19",</v>
      </c>
      <c r="DP82" s="5" t="str">
        <f>IF(AND(ISNUMBER(SEARCH("20", O82)), ISERROR(SEARCH("1920", O82))), CHAR(34)&amp;"year00"&amp;CHAR(34)&amp;",", "")</f>
        <v/>
      </c>
      <c r="DQ82" s="5" t="str">
        <f>IF(CC82="y",CHAR(34)&amp;"soviet"&amp;CHAR(34)&amp;",","")</f>
        <v/>
      </c>
      <c r="DR82" s="5" t="str">
        <f>IF(BY82="y",CHAR(34)&amp;"dgband"&amp;CHAR(34)&amp;",","")</f>
        <v>"dgband",</v>
      </c>
      <c r="DS82" s="5" t="str">
        <f>IF(W82="y",IF(AND(V82="n",BY82&lt;&gt;"y"),CHAR(34)&amp;"allver"&amp;CHAR(34)&amp;",",""),"")</f>
        <v/>
      </c>
      <c r="DT82" s="5" t="str">
        <f>IF(V82="y",IF(AND(W82="n",BY82&lt;&gt;"y"),CHAR(34)&amp;"allhor"&amp;CHAR(34)&amp;",",""),"")</f>
        <v/>
      </c>
      <c r="DU82" s="5" t="str">
        <f>IF(BY82="y",IF(AND(W82="n",V82="n"),CHAR(34)&amp;"alldia"&amp;CHAR(34)&amp;",",""),"")</f>
        <v/>
      </c>
      <c r="DV82" s="44" t="str">
        <f>IF(IA82&lt;&gt;"",(IF(IA82="y",CHAR(34)&amp;"largec"&amp;CHAR(34)&amp;",",CHAR(34)&amp;"smallc"&amp;CHAR(34)&amp;",")),"")</f>
        <v/>
      </c>
      <c r="DW82" s="44" t="str">
        <f>IF(CL82="y",CHAR(34)&amp;CL$1&amp;CHAR(34)&amp;",","")</f>
        <v/>
      </c>
      <c r="DX82" s="44" t="str">
        <f>IF(CM82="y",CHAR(34)&amp;CM$1&amp;CHAR(34)&amp;",","")</f>
        <v/>
      </c>
      <c r="DY82" s="44" t="str">
        <f>IF(CN82="y",CHAR(34)&amp;CN$1&amp;CHAR(34)&amp;",","")</f>
        <v/>
      </c>
      <c r="DZ82" s="44" t="str">
        <f>IF(CO82="y",CHAR(34)&amp;CO$1&amp;CHAR(34)&amp;",","")</f>
        <v>"4+Band",</v>
      </c>
      <c r="EA82" s="44" t="str">
        <f>IF(T82="y",CHAR(34)&amp;T$1&amp;CHAR(34)&amp;",","")</f>
        <v>"Diagon",</v>
      </c>
      <c r="EB82" s="44" t="str">
        <f>IF(U82="y",CHAR(34)&amp;U$1&amp;CHAR(34)&amp;",","")</f>
        <v/>
      </c>
      <c r="EC82" s="44" t="str">
        <f>IF(V82="y",CHAR(34)&amp;V$1&amp;CHAR(34)&amp;",","")</f>
        <v>"Horizo",</v>
      </c>
      <c r="ED82" s="44" t="str">
        <f>IF(W82="y",CHAR(34)&amp;W$1&amp;CHAR(34)&amp;",","")</f>
        <v/>
      </c>
      <c r="EE82" s="44" t="str">
        <f>IF(X82="y",CHAR(34)&amp;X$1&amp;CHAR(34)&amp;",","")</f>
        <v/>
      </c>
      <c r="EF82" s="44" t="str">
        <f>IF(AND(Y82&lt;&gt;"n",Y82&lt;&gt;""),CHAR(34)&amp;Y$1&amp;CHAR(34)&amp;",","")</f>
        <v/>
      </c>
      <c r="EG82" s="44" t="str">
        <f>IF(Z82="y",CHAR(34)&amp;Z$1&amp;CHAR(34)&amp;",","")</f>
        <v/>
      </c>
      <c r="EH82" s="44" t="str">
        <f>IF(AA82="y",CHAR(34)&amp;AA$1&amp;CHAR(34)&amp;",","")</f>
        <v/>
      </c>
      <c r="EI82" s="44" t="str">
        <f>IF(AB82="y",CHAR(34)&amp;AB$1&amp;CHAR(34)&amp;",","")</f>
        <v/>
      </c>
      <c r="EJ82" s="44" t="str">
        <f>IF(AC82="y",CHAR(34)&amp;AC$1&amp;CHAR(34)&amp;",","")</f>
        <v/>
      </c>
      <c r="EK82" s="44" t="str">
        <f>IF(AD82="y",CHAR(34)&amp;AD$1&amp;CHAR(34)&amp;",","")</f>
        <v/>
      </c>
      <c r="EL82" s="44" t="str">
        <f>IF(AE82="y",CHAR(34)&amp;AE$1&amp;CHAR(34)&amp;",","")</f>
        <v/>
      </c>
      <c r="EM82" s="44" t="str">
        <f>IF(AF82="y",CHAR(34)&amp;AF$1&amp;CHAR(34)&amp;",","")</f>
        <v/>
      </c>
      <c r="EN82" s="44" t="str">
        <f>IF(AG82="y",CHAR(34)&amp;AG$1&amp;CHAR(34)&amp;",","")</f>
        <v>"Unequa",</v>
      </c>
      <c r="EO82" s="44" t="str">
        <f>IF(AH82="y",CHAR(34)&amp;AH$1&amp;CHAR(34)&amp;",","")</f>
        <v/>
      </c>
      <c r="EP82" s="44" t="str">
        <f>IF(AI82="y",CHAR(34)&amp;AI$1&amp;CHAR(34)&amp;",","")</f>
        <v/>
      </c>
      <c r="EQ82" s="44" t="str">
        <f>IF(AJ82="y",CHAR(34)&amp;AJ$1&amp;CHAR(34)&amp;",","")</f>
        <v/>
      </c>
      <c r="ER82" s="44" t="str">
        <f>IF(AK82="y",CHAR(34)&amp;AK$1&amp;CHAR(34)&amp;",","")</f>
        <v>"OnlyBa",</v>
      </c>
      <c r="ES82" s="44" t="str">
        <f>IF(AL82="y",CHAR(34)&amp;AL$1&amp;CHAR(34)&amp;",","")</f>
        <v/>
      </c>
      <c r="ET82" s="44" t="str">
        <f>IF(AM82="y",CHAR(34)&amp;AM$1&amp;CHAR(34)&amp;",","")</f>
        <v/>
      </c>
      <c r="EU82" s="44" t="str">
        <f>IF(AN82="y",CHAR(34)&amp;AN$1&amp;CHAR(34)&amp;",","")</f>
        <v/>
      </c>
      <c r="EV82" s="44" t="str">
        <f>IF(AO82="y",CHAR(34)&amp;AO$1&amp;CHAR(34)&amp;",","")</f>
        <v/>
      </c>
      <c r="EW82" s="44" t="str">
        <f>IF(AP82="y",CHAR(34)&amp;AP$1&amp;CHAR(34)&amp;",","")</f>
        <v/>
      </c>
      <c r="EX82" s="44" t="str">
        <f>IF(AQ82="y",CHAR(34)&amp;AQ$1&amp;CHAR(34)&amp;",","")</f>
        <v/>
      </c>
      <c r="EY82" s="44" t="str">
        <f>IF(AR82="y",CHAR(34)&amp;AR$1&amp;CHAR(34)&amp;",","")</f>
        <v>"Rotate",</v>
      </c>
      <c r="EZ82" s="44" t="str">
        <f>IF(AS82="y",CHAR(34)&amp;AS$1&amp;CHAR(34)&amp;",","")</f>
        <v/>
      </c>
      <c r="FA82" s="44" t="str">
        <f>IF(AT82&gt;0,CHAR(34)&amp;"sta"&amp;AZ82&amp;CHAR(34)&amp;",","")</f>
        <v/>
      </c>
      <c r="FB82" s="44" t="str">
        <f>IF(AND(AT82&gt;0,BA82&lt;&gt;""),CHAR(34)&amp;"sta"&amp;BA82&amp;CHAR(34)&amp;",","")</f>
        <v/>
      </c>
      <c r="FC82" s="44" t="str">
        <f>IF(AND(AT82&gt;0,BB82&lt;&gt;""),CHAR(34)&amp;"sta"&amp;BB82&amp;CHAR(34)&amp;",","")</f>
        <v/>
      </c>
      <c r="FD82" s="44" t="str">
        <f>IF(BV82="n",CHAR(34)&amp;"tcWHYE"&amp;CHAR(34)&amp;",",IF(BV82="y",CHAR(34)&amp;FD$1&amp;CHAR(34)&amp;",",""))</f>
        <v/>
      </c>
      <c r="FE82" s="44" t="str">
        <f>IF(COUNTIF(BL82:BT82,"BLU")=0,CHAR(34)&amp;"NO_BLU"&amp;CHAR(34)&amp;",", "")</f>
        <v/>
      </c>
      <c r="FF82" s="44" t="str">
        <f>IF(COUNTIF(BL82:BT82,"WHI")=0,CHAR(34)&amp;"NO_WHI"&amp;CHAR(34)&amp;",", "")</f>
        <v/>
      </c>
      <c r="FG82" s="44" t="str">
        <f>IF(COUNTIF(BL82:BT82,"RED")=0,CHAR(34)&amp;"NO_RED"&amp;CHAR(34)&amp;",", "")</f>
        <v/>
      </c>
      <c r="FH82" s="44" t="str">
        <f>IF(COUNTIF(BL82:BS82,"GRE")=0,CHAR(34)&amp;"NO_GRE"&amp;CHAR(34)&amp;",", "")</f>
        <v>"NO_GRE",</v>
      </c>
      <c r="FI82" s="44" t="str">
        <f>IF(COUNTIF(BL82:BT82,"YEL")=0,CHAR(34)&amp;"NO_YEL"&amp;CHAR(34)&amp;",", "")</f>
        <v>"NO_YEL",</v>
      </c>
      <c r="FJ82" s="44" t="str">
        <f>IF(COUNTIF(BL82:BT82,"BLA")=0,CHAR(34)&amp;"NO_BLA"&amp;CHAR(34)&amp;",", "")</f>
        <v>"NO_BLA",</v>
      </c>
      <c r="FK82" s="44" t="str">
        <f>IF(AND(FH82&lt;&gt;"",FF82&lt;&gt;""),CHAR(34)&amp;"WHGRNO"&amp;CHAR(34)&amp;",","")</f>
        <v/>
      </c>
      <c r="FL82" s="44" t="str">
        <f>IF(AND(FI82&lt;&gt;"",FF82&lt;&gt;""),CHAR(34)&amp;"WHYENO"&amp;CHAR(34)&amp;",","")</f>
        <v/>
      </c>
      <c r="FM82" s="44" t="str">
        <f>IF(AND(FJ82&lt;&gt;"",FF82&lt;&gt;""),CHAR(34)&amp;"BAWHNO"&amp;CHAR(34)&amp;",","")</f>
        <v/>
      </c>
      <c r="FN82" s="44" t="str">
        <f>IF(AND(FE82&lt;&gt;"",FF82&lt;&gt;""),CHAR(34)&amp;"BLWHNO"&amp;CHAR(34)&amp;",","")</f>
        <v/>
      </c>
      <c r="FO82" s="44" t="str">
        <f>IF(AND(FE82&lt;&gt;"",FG82&lt;&gt;""),CHAR(34)&amp;"BLRENO"&amp;CHAR(34)&amp;",","")</f>
        <v/>
      </c>
      <c r="FP82" s="44" t="str">
        <f>IF(AND(FF82&lt;&gt;"",FF82&lt;&gt;""),CHAR(34)&amp;"WHRENO"&amp;CHAR(34)&amp;",","")</f>
        <v/>
      </c>
      <c r="FQ82" s="44" t="str">
        <f>IF(LEN(BF82)=3,CHAR(34)&amp;"001"&amp;BF82&amp;CHAR(34)&amp;",","")</f>
        <v>"001BLU",</v>
      </c>
      <c r="FR82" s="44" t="str">
        <f>IF(LEN(BG82)=3,CHAR(34)&amp;"002"&amp;BG82&amp;CHAR(34)&amp;",","")</f>
        <v>"002WHI",</v>
      </c>
      <c r="FS82" s="44" t="str">
        <f>IF(LEN(BH82)=3,CHAR(34)&amp;"003"&amp;BH82&amp;CHAR(34)&amp;",","")</f>
        <v>"003BLU",</v>
      </c>
      <c r="FT82" s="44" t="str">
        <f>CHAR(34)&amp;"myr"&amp;BD82&amp;CHAR(34)&amp;","</f>
        <v>"myrBLU",</v>
      </c>
      <c r="FU82" s="44" t="str">
        <f>IF(AY82="y",CHAR(34)&amp;"island"&amp;CHAR(34)&amp;",","")</f>
        <v/>
      </c>
      <c r="FV82" s="44" t="str">
        <f>IF(BZ82="y",CHAR(34)&amp;"landlo"&amp;CHAR(34)&amp;",","")</f>
        <v/>
      </c>
      <c r="FW82" s="44" t="str">
        <f>IF(CA82="y",CHAR(34)&amp;"eunion"&amp;CHAR(34)&amp;",","")</f>
        <v/>
      </c>
      <c r="FX82" s="44" t="str">
        <f>SUBSTITUTE(IFERROR(SEARCH("[",A82),IFERROR(IF(AND(CA82&lt;&gt;"y",SEARCH("Europe",R82)&gt;0),CHAR(34)&amp;"noeuni"&amp;CHAR(34)&amp;",",""),"")),"1","")</f>
        <v/>
      </c>
      <c r="FY82" s="44" t="str">
        <f>IFERROR(IF(SEARCH("Arabic",CB82)&gt;0,CHAR(34)&amp;"arabic"&amp;CHAR(34)&amp;",",""),"")</f>
        <v/>
      </c>
      <c r="FZ82" s="44" t="str">
        <f>IFERROR(IF(SEARCH("English",CB82)&gt;0,CHAR(34)&amp;"englis"&amp;CHAR(34)&amp;",",""),"")</f>
        <v/>
      </c>
      <c r="GA82" s="44" t="str">
        <f>IFERROR(IF(SEARCH("French",CB82)&gt;0,CHAR(34)&amp;"french"&amp;CHAR(34)&amp;",",""),"")</f>
        <v/>
      </c>
      <c r="GB82" s="44" t="str">
        <f>IFERROR(IF(SEARCH("Spanish",CB82)&gt;0,CHAR(34)&amp;"spanis"&amp;CHAR(34)&amp;",",""),"")</f>
        <v/>
      </c>
      <c r="GC82" s="44" t="str">
        <f>IFERROR(IF(SEARCH("Portuguese",CB82)&gt;0,CHAR(34)&amp;"portug"&amp;CHAR(34)&amp;",",""),"")</f>
        <v/>
      </c>
      <c r="GD82" s="44" t="str">
        <f>IFERROR(IF(SEARCH("German",CB82)&gt;0,CHAR(34)&amp;"german"&amp;CHAR(34)&amp;",",""),"")</f>
        <v/>
      </c>
      <c r="GE82" s="44" t="str">
        <f>IFERROR(IF(SEARCH("Dutch",CB82)&gt;0,CHAR(34)&amp;"dutchs"&amp;CHAR(34)&amp;",",""),"")</f>
        <v/>
      </c>
      <c r="GF82" s="44" t="str">
        <f>IFERROR(IF(SEARCH("Historical",AU82)&gt;0,CHAR(34)&amp;"histor"&amp;CHAR(34)&amp;",",""),"")</f>
        <v/>
      </c>
      <c r="GG82" s="44" t="str">
        <f>IF(BU82="y",CHAR(34)&amp;"unjack"&amp;CHAR(34)&amp;",","")</f>
        <v/>
      </c>
      <c r="GH82" s="44" t="str">
        <f>IF(CD82=1,CHAR(34)&amp;"southc"&amp;CHAR(34)&amp;",","")</f>
        <v/>
      </c>
      <c r="GI82" s="44" t="str">
        <f>IF(CE82=1,CHAR(34)&amp;"hasmap"&amp;CHAR(34)&amp;",","")</f>
        <v/>
      </c>
      <c r="GJ82" s="44" t="str">
        <f>IF(CP82="y",CHAR(34)&amp;CP$1&amp;CHAR(34)&amp;",","")</f>
        <v>"NoStar",</v>
      </c>
      <c r="GK82" s="44" t="str">
        <f>IF(GJ82="",CHAR(34)&amp;"HasSta"&amp;CHAR(34)&amp;",","")</f>
        <v/>
      </c>
      <c r="GL82" s="44" t="str">
        <f>IF(CQ82="y",CHAR(34)&amp;CQ$1&amp;CHAR(34)&amp;",","")</f>
        <v/>
      </c>
      <c r="GM82" s="44" t="str">
        <f>IF(CR82="y",CHAR(34)&amp;CR$1&amp;CHAR(34)&amp;",","")</f>
        <v/>
      </c>
      <c r="GN82" s="44" t="str">
        <f>IF(CS82="y",CHAR(34)&amp;CS$1&amp;CHAR(34)&amp;",","")</f>
        <v/>
      </c>
      <c r="GP82" s="44" t="str">
        <f>CHAR(34)&amp;AU82&amp;CHAR(34)</f>
        <v>"National Symbol"</v>
      </c>
      <c r="GS82" s="44" t="str">
        <f>SUBSTITUTE("["&amp;_xlfn.CONCAT(CW82:GN82)&amp;"]",",]","]")</f>
        <v>["3Color","lets07","startA","LUEDHI","year19","dgband","4+Band","Diagon","Horizo","Unequa","OnlyBa","Rotate","NO_GRE","NO_YEL","NO_BLA","001BLU","002WHI","003BLU","myrBLU","NoStar"]</v>
      </c>
      <c r="GT82" s="44" t="str">
        <f>IF(BL82&lt;&gt;"",CHAR(34)&amp;"cl_"&amp;BL82&amp;CHAR(34)&amp;",","")</f>
        <v/>
      </c>
      <c r="GU82" s="44" t="str">
        <f>IF(BM82&lt;&gt;"",CHAR(34)&amp;"cl_"&amp;BM82&amp;CHAR(34)&amp;",","")</f>
        <v>"cl_BLU",</v>
      </c>
      <c r="GV82" s="44" t="str">
        <f>IF(BN82&lt;&gt;"",CHAR(34)&amp;"cl_"&amp;BN82&amp;CHAR(34)&amp;",","")</f>
        <v/>
      </c>
      <c r="GW82" s="44" t="str">
        <f>IF(BO82&lt;&gt;"",CHAR(34)&amp;"cl_"&amp;BO82&amp;CHAR(34)&amp;",","")</f>
        <v>"cl_RED",</v>
      </c>
      <c r="GX82" s="44" t="str">
        <f>IF(BP82&lt;&gt;"",CHAR(34)&amp;"cl_"&amp;BP82&amp;CHAR(34)&amp;",","")</f>
        <v/>
      </c>
      <c r="GY82" s="44" t="str">
        <f>IF(BQ82&lt;&gt;"",CHAR(34)&amp;"cl_"&amp;BQ82&amp;CHAR(34)&amp;",","")</f>
        <v/>
      </c>
      <c r="GZ82" s="44" t="str">
        <f>IF(BR82&lt;&gt;"",CHAR(34)&amp;"cl_"&amp;BR82&amp;CHAR(34)&amp;",","")</f>
        <v/>
      </c>
      <c r="HA82" s="44" t="str">
        <f>IF(BS82&lt;&gt;"",CHAR(34)&amp;"cl_"&amp;BS82&amp;CHAR(34)&amp;",","")</f>
        <v/>
      </c>
      <c r="HB82" s="44" t="str">
        <f>IF(BT82&lt;&gt;"",CHAR(34)&amp;"cl_"&amp;BT82&amp;CHAR(34)&amp;",","")</f>
        <v>"cl_WHI",</v>
      </c>
      <c r="HC82" s="44" t="str">
        <f>SUBSTITUTE("["&amp;_xlfn.CONCAT(GT82:HB82)&amp;"]",",]","]")</f>
        <v>["cl_BLU","cl_RED","cl_WHI"]</v>
      </c>
      <c r="HE82" s="64"/>
      <c r="HF82" s="65" t="str">
        <f>"{couname:"&amp;CT82&amp;(IF(HK82&lt;&gt;"",",subtype:"&amp;CHAR(34)&amp;HK82&amp;CHAR(34),""))&amp;",year:"&amp;HJ82&amp;",region:"&amp;CU82&amp;",Colors:"&amp;HC82&amp;",Items:"&amp;GS82&amp;",Flag:"&amp;CV82&amp;",HDFlag:"&amp;CHAR(34)&amp;E82&amp;CHAR(34)&amp;",type:"&amp;GP82&amp;", describe: "&amp;HH82&amp;", isnew:"&amp;CHAR(34)&amp;F82&amp;CHAR(34)&amp;", links: "&amp;HL82&amp;"},"</f>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links: "https://en.wikipedia.org/wiki/Flag_of_Artigas"},</v>
      </c>
      <c r="HG82" s="66" t="str">
        <f>"{couname:"&amp;CT82&amp;(IF(HK82&lt;&gt;"",",subtype:"&amp;CHAR(34)&amp;HK82&amp;CHAR(34),""))&amp;",year:"&amp;HJ82&amp;",region:"&amp;CU82&amp;",Colors:"&amp;HC82&amp;",Items:"&amp;GS82&amp;",Flag:"&amp;CV82&amp;",HDFlag:"&amp;CHAR(34)&amp;E82&amp;CHAR(34)&amp;",type:"&amp;GP82&amp;", describe: "&amp;HI82&amp;", links: "&amp;HL82&amp;"},"</f>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links: "https://en.wikipedia.org/wiki/Flag_of_Artigas"},</v>
      </c>
      <c r="HH82" s="44" t="str">
        <f>IF(P82&lt;&gt;"",CHAR(34)&amp;"\n"&amp;P82&amp;CHAR(34),CHAR(34)&amp;CHAR(34))</f>
        <v>"\nIt has three horizontal stripes inspired by the Belgrano's flag, the top and bottom being blue, and the central one white. On top of them, it is crossed by a diagonal red stripe, a symbol of federalism."</v>
      </c>
      <c r="HI82" s="44" t="str">
        <f>IF(J82=0,CHAR(34)&amp;CHAR(34),HH82)</f>
        <v>"\nIt has three horizontal stripes inspired by the Belgrano's flag, the top and bottom being blue, and the central one white. On top of them, it is crossed by a diagonal red stripe, a symbol of federalism."</v>
      </c>
      <c r="HJ82" s="44" t="str">
        <f>CHAR(34)&amp;O82&amp;CHAR(34)</f>
        <v>"1952"</v>
      </c>
      <c r="HL82" s="44" t="str">
        <f>CHAR(34)&amp;I82&amp;CHAR(34)</f>
        <v>"https://en.wikipedia.org/wiki/Flag_of_Artigas"</v>
      </c>
      <c r="HM82" s="65" t="str">
        <f>"{"&amp;CHAR(34)&amp;"couname"&amp;CHAR(34)&amp;":"&amp;CT82&amp;(IF(H82&lt;&gt;"",","&amp;CHAR(34)&amp;"subtype"&amp;CHAR(34)&amp;":"&amp;CHAR(34)&amp;H82&amp;CHAR(34),""))&amp;","&amp;CHAR(34)&amp;"year"&amp;CHAR(34)&amp;":"&amp;HJ82&amp;","&amp;CHAR(34)&amp;"region"&amp;CHAR(34)&amp;":"&amp;CU82&amp;","&amp;CHAR(34)&amp;"Colors"&amp;CHAR(34)&amp;":"&amp;HC82&amp;","&amp;CHAR(34)&amp;"Items"&amp;CHAR(34)&amp;":"&amp;GS82&amp;","&amp;CHAR(34)&amp;"Flag"&amp;CHAR(34)&amp;":"&amp;CV82&amp;","&amp;CHAR(34)&amp;"HDFlag"&amp;CHAR(34)&amp;":"&amp;CHAR(34)&amp;E82&amp;CHAR(34)&amp;","&amp;CHAR(34)&amp;"type"&amp;CHAR(34)&amp;":"&amp;GP82&amp;", "&amp;CHAR(34)&amp;"describe"&amp;CHAR(34)&amp;": "&amp;HH82&amp;", "&amp;CHAR(34)&amp;"isnew"&amp;CHAR(34)&amp;": "&amp;CHAR(34)&amp;F82&amp;CHAR(34)&amp;", "&amp;CHAR(34)&amp;"links"&amp;CHAR(34)&amp;": "&amp;HL82&amp;"},"</f>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 "links": "https://en.wikipedia.org/wiki/Flag_of_Artigas"},</v>
      </c>
      <c r="HN82" s="67" t="str">
        <f>"{"&amp;CHAR(34)&amp;"couname"&amp;CHAR(34)&amp;":"&amp;CT82&amp;(IF(H82&lt;&gt;"",","&amp;CHAR(34)&amp;"subtype"&amp;CHAR(34)&amp;":"&amp;CHAR(34)&amp;H82&amp;CHAR(34),""))&amp;","&amp;CHAR(34)&amp;"year"&amp;CHAR(34)&amp;":"&amp;HJ82&amp;","&amp;CHAR(34)&amp;"region"&amp;CHAR(34)&amp;":"&amp;CU82&amp;","&amp;CHAR(34)&amp;"Colors"&amp;CHAR(34)&amp;":"&amp;HC82&amp;","&amp;CHAR(34)&amp;"Items"&amp;CHAR(34)&amp;":"&amp;GS82&amp;","&amp;CHAR(34)&amp;"Flag"&amp;CHAR(34)&amp;":"&amp;CV82&amp;","&amp;CHAR(34)&amp;"HDFlag"&amp;CHAR(34)&amp;":"&amp;CHAR(34)&amp;E82&amp;CHAR(34)&amp;","&amp;CHAR(34)&amp;"type"&amp;CHAR(34)&amp;":"&amp;GP82&amp;", "&amp;CHAR(34)&amp;"describe"&amp;CHAR(34)&amp;": "&amp;HI82&amp;", "&amp;CHAR(34)&amp;"isnew"&amp;CHAR(34)&amp;": "&amp;CHAR(34)&amp;F82&amp;CHAR(34)&amp;", "&amp;CHAR(34)&amp;"links"&amp;CHAR(34)&amp;": "&amp;HL82&amp;"},"</f>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 "links": "https://en.wikipedia.org/wiki/Flag_of_Artigas"},</v>
      </c>
      <c r="HO82" s="71">
        <v>45576</v>
      </c>
      <c r="HP82" s="44" t="str" cm="1">
        <f t="array" ref="HP82">IF(_xlfn.TEXTJOIN(", ", TRUE, IF(ISNUMBER(SEARCH("BLA", BL82:BT82)), COLUMN(BL82:BT82) - COLUMN(BL82) + 1, ""))&lt;&gt;"","BLA","")</f>
        <v/>
      </c>
      <c r="HQ82" s="44" t="str" cm="1">
        <f t="array" ref="HQ82">IF(_xlfn.TEXTJOIN(", ", TRUE, IF(ISNUMBER(SEARCH("BLU", BL82:BT82)), COLUMN(BL82:BT82) - COLUMN(BL82) + 1, ""))&lt;&gt;"","BLU","")</f>
        <v>BLU</v>
      </c>
      <c r="HR82" s="44" t="str" cm="1">
        <f t="array" ref="HR82">IF(_xlfn.TEXTJOIN(", ", TRUE, IF(ISNUMBER(SEARCH("GRE", BL82:BT82)), COLUMN(BL82:BT82) - COLUMN(BL82) + 1, ""))&lt;&gt;"","GRE","")</f>
        <v/>
      </c>
      <c r="HS82" s="44" t="str" cm="1">
        <f t="array" ref="HS82">IF(_xlfn.TEXTJOIN(", ", TRUE, IF(ISNUMBER(SEARCH("RED", BL82:BT82)), COLUMN(BL82:BT82) - COLUMN(BL82) + 1, ""))&lt;&gt;"","RED","")</f>
        <v>RED</v>
      </c>
      <c r="HT82" s="44" t="str" cm="1">
        <f t="array" ref="HT82">IF(_xlfn.TEXTJOIN(", ", TRUE, IF(ISNUMBER(SEARCH("YEL", BL82:BT82)), COLUMN(BL82:BT82) - COLUMN(BL82) + 1, ""))&lt;&gt;"","YEL","")</f>
        <v/>
      </c>
      <c r="HU82" s="44" t="str" cm="1">
        <f t="array" ref="HU82">IF(_xlfn.TEXTJOIN(", ", TRUE, IF(ISNUMBER(SEARCH("ORA", BL82:BT82)), COLUMN(BL82:BT82) - COLUMN(BL82) + 1, ""))&lt;&gt;"","ORA","")</f>
        <v/>
      </c>
      <c r="HV82" s="44" t="str" cm="1">
        <f t="array" ref="HV82">IF(_xlfn.TEXTJOIN(", ", TRUE, IF(ISNUMBER(SEARCH("BRO", BL82:BT82)), COLUMN(BL82:BT82) - COLUMN(BL82) + 1, ""))&lt;&gt;"","BRO","")</f>
        <v/>
      </c>
      <c r="HW82" s="44" t="str" cm="1">
        <f t="array" ref="HW82">IF(_xlfn.TEXTJOIN(", ", TRUE, IF(ISNUMBER(SEARCH("PUR", BL82:BT82)), COLUMN(BL82:BT82) - COLUMN(BL82) + 1, ""))&lt;&gt;"","PUR","")</f>
        <v/>
      </c>
      <c r="HX82" s="44" t="str" cm="1">
        <f t="array" ref="HX82">IF(_xlfn.TEXTJOIN(", ", TRUE, IF(ISNUMBER(SEARCH("WHI", BL82:BT82)), COLUMN(BL82:BT82) - COLUMN(BL82) + 1, ""))&lt;&gt;"","WHI","")</f>
        <v>WHI</v>
      </c>
      <c r="HY82" s="72"/>
      <c r="HZ82" s="72"/>
      <c r="IA82" s="5"/>
      <c r="IB82" s="5"/>
      <c r="IC82" s="68"/>
      <c r="ID82" s="68"/>
      <c r="IE82" s="68"/>
      <c r="IF82" s="68"/>
      <c r="IG82" s="68"/>
      <c r="IH82" s="68"/>
      <c r="II82" s="68"/>
      <c r="IJ82" s="68"/>
      <c r="IK82" s="68"/>
      <c r="IL82" s="44">
        <f>SUM(IC82:IK82)</f>
        <v>0</v>
      </c>
      <c r="IM82" s="42">
        <f>COUNTIF(IC82:IK82,"&gt;0")-CG82</f>
        <v>-3</v>
      </c>
      <c r="IN82" s="69" t="str">
        <f>"http://mkweb.bcgsc.ca/color-summarizer/?url="&amp;D82&amp;"&amp;precision=low&amp;num_clusters="&amp;CG82&amp;"&amp;text=1"</f>
        <v>http://mkweb.bcgsc.ca/color-summarizer/?url=https://upload.wikimedia.org/wikipedia/commons/thumb/d/d1/Flag_of_Artigas.svg/640px-Flag_of_Artigas.svg.png&amp;precision=low&amp;num_clusters=3&amp;text=1</v>
      </c>
      <c r="IO82" s="44" t="str">
        <f>IF(HP82&lt;&gt;"",CHAR(34)&amp;"black"&amp;CHAR(34),"")</f>
        <v/>
      </c>
      <c r="IP82" s="44" t="str">
        <f>IF(HQ82&lt;&gt;"",CHAR(34)&amp;"blue"&amp;CHAR(34),"")</f>
        <v>"blue"</v>
      </c>
      <c r="IQ82" s="44" t="str">
        <f>IF(HR82&lt;&gt;"",CHAR(34)&amp;"green"&amp;CHAR(34),"")</f>
        <v/>
      </c>
      <c r="IR82" s="44" t="str">
        <f>IF(HS82&lt;&gt;"",CHAR(34)&amp;"red"&amp;CHAR(34),"")</f>
        <v>"red"</v>
      </c>
      <c r="IS82" s="44" t="str">
        <f>IF(HT82&lt;&gt;"",CHAR(34)&amp;"yellow"&amp;CHAR(34),"")</f>
        <v/>
      </c>
      <c r="IT82" s="44" t="str">
        <f>IF(HU82&lt;&gt;"",CHAR(34)&amp;"orange"&amp;CHAR(34),"")</f>
        <v/>
      </c>
      <c r="IU82" s="44" t="str">
        <f>IF(HV82&lt;&gt;"",CHAR(34)&amp;"brown"&amp;CHAR(34),"")</f>
        <v/>
      </c>
      <c r="IV82" s="44" t="str">
        <f>IF(HW82&lt;&gt;"",CHAR(34)&amp;"purple"&amp;CHAR(34),"")</f>
        <v/>
      </c>
      <c r="IW82" s="44" t="str">
        <f>IF(HX82&lt;&gt;"",CHAR(34)&amp;"white"&amp;CHAR(34),"")</f>
        <v>"white"</v>
      </c>
      <c r="IX82" s="44" t="str">
        <f>"{"&amp;CHAR(34)&amp;"url"&amp;CHAR(34)&amp;":"&amp;CHAR(34)&amp;IN82&amp;CHAR(34)&amp;","&amp;CHAR(34)&amp;"name"&amp;CHAR(34)&amp;":"&amp;CHAR(34)&amp;A82&amp;CHAR(34)&amp;"},"</f>
        <v>{"url":"http://mkweb.bcgsc.ca/color-summarizer/?url=https://upload.wikimedia.org/wikipedia/commons/thumb/d/d1/Flag_of_Artigas.svg/640px-Flag_of_Artigas.svg.png&amp;precision=low&amp;num_clusters=3&amp;text=1","name":"[URU] Artigas"},</v>
      </c>
      <c r="IY82" s="44">
        <v>843</v>
      </c>
    </row>
    <row r="83" spans="1:259" s="44" customFormat="1" ht="38.4" customHeight="1" thickBot="1" x14ac:dyDescent="0.35">
      <c r="A83" s="38" t="s">
        <v>499</v>
      </c>
      <c r="B83" s="83"/>
      <c r="C83" s="39">
        <v>2</v>
      </c>
      <c r="D83" s="70" t="s">
        <v>500</v>
      </c>
      <c r="E83" s="40" t="s">
        <v>501</v>
      </c>
      <c r="F83" s="41" t="s">
        <v>163</v>
      </c>
      <c r="G83" s="42">
        <f>COUNTIF($A$1:$A$8405,A83)</f>
        <v>1</v>
      </c>
      <c r="H83" s="43"/>
      <c r="I83" s="59" t="s">
        <v>502</v>
      </c>
      <c r="J83" s="44" t="str">
        <f>""</f>
        <v/>
      </c>
      <c r="K83" s="45"/>
      <c r="L83" s="46"/>
      <c r="M83" s="46"/>
      <c r="N83" s="47"/>
      <c r="O83" s="74">
        <v>2010</v>
      </c>
      <c r="P83" s="48" t="s">
        <v>503</v>
      </c>
      <c r="Q83" s="73">
        <v>1</v>
      </c>
      <c r="R83" s="49" t="s">
        <v>177</v>
      </c>
      <c r="S83" s="50">
        <v>19</v>
      </c>
      <c r="T83" s="51" t="s">
        <v>165</v>
      </c>
      <c r="U83" s="52" t="s">
        <v>164</v>
      </c>
      <c r="V83" s="52" t="s">
        <v>165</v>
      </c>
      <c r="W83" s="52" t="s">
        <v>164</v>
      </c>
      <c r="X83" s="52" t="s">
        <v>164</v>
      </c>
      <c r="Y83" s="52" t="s">
        <v>164</v>
      </c>
      <c r="Z83" s="52" t="s">
        <v>164</v>
      </c>
      <c r="AA83" s="52" t="s">
        <v>164</v>
      </c>
      <c r="AB83" s="52" t="s">
        <v>164</v>
      </c>
      <c r="AC83" s="52" t="s">
        <v>164</v>
      </c>
      <c r="AD83" s="52" t="s">
        <v>164</v>
      </c>
      <c r="AE83" s="52" t="s">
        <v>164</v>
      </c>
      <c r="AF83" s="53" t="s">
        <v>164</v>
      </c>
      <c r="AG83" s="53" t="s">
        <v>165</v>
      </c>
      <c r="AH83" s="53" t="s">
        <v>165</v>
      </c>
      <c r="AI83" s="53" t="s">
        <v>164</v>
      </c>
      <c r="AJ83" s="53" t="s">
        <v>164</v>
      </c>
      <c r="AK83" s="53" t="s">
        <v>164</v>
      </c>
      <c r="AL83" s="53" t="s">
        <v>164</v>
      </c>
      <c r="AM83" s="53" t="s">
        <v>164</v>
      </c>
      <c r="AN83" s="53" t="s">
        <v>164</v>
      </c>
      <c r="AO83" s="53" t="s">
        <v>164</v>
      </c>
      <c r="AP83" s="53" t="s">
        <v>164</v>
      </c>
      <c r="AQ83" s="53" t="s">
        <v>164</v>
      </c>
      <c r="AR83" s="53" t="s">
        <v>165</v>
      </c>
      <c r="AS83" s="53" t="s">
        <v>164</v>
      </c>
      <c r="AT83" s="54">
        <v>0</v>
      </c>
      <c r="AU83" s="53" t="s">
        <v>476</v>
      </c>
      <c r="AV83" s="53" t="str">
        <f>IF(LEFT(A83,1)="[",LEFT(A83,5)&amp;AU83&amp;A83,"")</f>
        <v>[URU]Department[URU] Canelones</v>
      </c>
      <c r="AW83" s="53" t="str">
        <f>C83&amp;A83</f>
        <v>2[URU] Canelones</v>
      </c>
      <c r="AX83" s="55"/>
      <c r="AY83" s="55"/>
      <c r="AZ83" s="56" t="s">
        <v>234</v>
      </c>
      <c r="BA83" s="56" t="s">
        <v>234</v>
      </c>
      <c r="BB83" s="56"/>
      <c r="BC83" s="57"/>
      <c r="BD83" s="58" t="s">
        <v>159</v>
      </c>
      <c r="BE83" s="59"/>
      <c r="BF83" s="58" t="s">
        <v>159</v>
      </c>
      <c r="BG83" s="58" t="s">
        <v>152</v>
      </c>
      <c r="BH83" s="58" t="s">
        <v>159</v>
      </c>
      <c r="BI83" s="58"/>
      <c r="BJ83" s="58"/>
      <c r="BK83" s="59"/>
      <c r="BL83" s="58" t="s">
        <v>234</v>
      </c>
      <c r="BM83" s="58" t="s">
        <v>152</v>
      </c>
      <c r="BN83" s="58" t="s">
        <v>234</v>
      </c>
      <c r="BO83" s="58" t="s">
        <v>154</v>
      </c>
      <c r="BP83" s="58" t="s">
        <v>234</v>
      </c>
      <c r="BQ83" s="58" t="s">
        <v>234</v>
      </c>
      <c r="BR83" s="58" t="s">
        <v>234</v>
      </c>
      <c r="BS83" s="58" t="s">
        <v>234</v>
      </c>
      <c r="BT83" s="58" t="s">
        <v>159</v>
      </c>
      <c r="BU83" s="60"/>
      <c r="BV83" s="61"/>
      <c r="BW83" s="61">
        <v>0</v>
      </c>
      <c r="BX83" s="59"/>
      <c r="BY83" s="44" t="s">
        <v>165</v>
      </c>
      <c r="CB83" s="5"/>
      <c r="CC83" s="5"/>
      <c r="CD83" s="62">
        <v>0</v>
      </c>
      <c r="CE83" s="62">
        <v>0</v>
      </c>
      <c r="CF83" s="62" t="e">
        <f>COUNTIF([1]Sheet7!$B$2:'[1]Sheet7'!$B$100,Main!#REF!)</f>
        <v>#REF!</v>
      </c>
      <c r="CG83" s="75" cm="1">
        <f t="array" ref="CG83">SUMPRODUCT(--(LEN(TRIM(BL83:BT83))&gt;0))</f>
        <v>3</v>
      </c>
      <c r="CH83" s="53" t="str">
        <f>IF(CG83=2,"y","n")</f>
        <v>n</v>
      </c>
      <c r="CI83" s="53" t="str">
        <f>IF(CG83=3,"y","n")</f>
        <v>y</v>
      </c>
      <c r="CJ83" s="53" t="str">
        <f>IF(CG83=4,"y","n")</f>
        <v>n</v>
      </c>
      <c r="CK83" s="53" t="str">
        <f>IF(CG83&gt;4,"y","n")</f>
        <v>n</v>
      </c>
      <c r="CL83" s="53" t="str">
        <f>IF(S83=0,"y","n")</f>
        <v>n</v>
      </c>
      <c r="CM83" s="53" t="str">
        <f>IF(S83=2,"y","n")</f>
        <v>n</v>
      </c>
      <c r="CN83" s="53" t="str">
        <f>IF(S83=3,"y","n")</f>
        <v>n</v>
      </c>
      <c r="CO83" s="53" t="str">
        <f>IF(S83&gt;=4,"y","n")</f>
        <v>y</v>
      </c>
      <c r="CP83" s="53" t="str">
        <f>IF(AT83=0,"y","n")</f>
        <v>y</v>
      </c>
      <c r="CQ83" s="53" t="str">
        <f>IF(AT83=1,"y","n")</f>
        <v>n</v>
      </c>
      <c r="CR83" s="53" t="str">
        <f>IF(AT83=2,"y","n")</f>
        <v>n</v>
      </c>
      <c r="CS83" s="53" t="str">
        <f>IF(AT83&gt;=3,"y","n")</f>
        <v>n</v>
      </c>
      <c r="CT83" s="38" t="str">
        <f>CHAR(34)&amp;A83&amp;CHAR(34)</f>
        <v>"[URU] Canelones"</v>
      </c>
      <c r="CU83" s="63" t="str">
        <f>CHAR(34)&amp;"rgn_"&amp;R83&amp;CHAR(34)</f>
        <v>"rgn_South America"</v>
      </c>
      <c r="CV83" s="44" t="str">
        <f>CHAR(34)&amp;D83&amp;CHAR(34)</f>
        <v>"https://upload.wikimedia.org/wikipedia/commons/thumb/6/6f/Flag_of_Canelones_Department.svg/640px-Flag_of_Canelones_Department.svg.png"</v>
      </c>
      <c r="CW83" s="44" t="str">
        <f>IF(CH83="y",CHAR(34)&amp;CH$1&amp;CHAR(34)&amp;",","")</f>
        <v/>
      </c>
      <c r="CX83" s="44" t="str">
        <f>IF(CI83="y",CHAR(34)&amp;CI$1&amp;CHAR(34)&amp;",","")</f>
        <v>"3Color",</v>
      </c>
      <c r="CY83" s="44" t="str">
        <f>IF(CJ83="y",CHAR(34)&amp;CJ$1&amp;CHAR(34)&amp;",","")</f>
        <v/>
      </c>
      <c r="CZ83" s="44" t="str">
        <f>IF(CK83="y",CHAR(34)&amp;CK$1&amp;CHAR(34)&amp;",","")</f>
        <v/>
      </c>
      <c r="DA83" s="44" t="str">
        <f>IF(Q83&gt;1,CHAR(34)&amp;"words2"&amp;CHAR(34)&amp;",","")</f>
        <v/>
      </c>
      <c r="DB83" s="44" t="str">
        <f>IF(Q83&gt;2,CHAR(34)&amp;"words3"&amp;CHAR(34)&amp;",","")</f>
        <v/>
      </c>
      <c r="DC83" s="44" t="str">
        <f>IF(Q83=2,CHAR(34)&amp;"exact2"&amp;CHAR(34)&amp;",","")</f>
        <v/>
      </c>
      <c r="DD83" s="44" t="str">
        <f>IF(LEN(CHAR(34)&amp;"lets"&amp;LEN(SUBSTITUTE(SUBSTITUTE(IFERROR(TRIM(SUBSTITUTE(SUBSTITUTE(SUBSTITUTE(IFERROR(TRIM(SUBSTITUTE(A83,MID(A83,FIND("(",A83),FIND(")",A83)-FIND("(",A83)+1),"")),A83)," ",""),"-",""),MID(SUBSTITUTE(SUBSTITUTE(IFERROR(TRIM(SUBSTITUTE(A83,MID(A83,FIND("(",A83),FIND(")",A83)-FIND("(",A83)+1),"")),A83)," ",""),"-",""),FIND("[",SUBSTITUTE(SUBSTITUTE(IFERROR(TRIM(SUBSTITUTE(A83,MID(A83,FIND("(",A83),FIND(")",A83)-FIND("(",A83)+1),"")),A83)," ",""),"-","")),FIND("]",SUBSTITUTE(SUBSTITUTE(IFERROR(TRIM(SUBSTITUTE(A83,MID(A83,FIND("(",A83),FIND(")",A83)-FIND("(",A83)+1),"")),A83)," ",""),"-",""))-FIND("[",SUBSTITUTE(SUBSTITUTE(IFERROR(TRIM(SUBSTITUTE(A83,MID(A83,FIND("(",A83),FIND(")",A83)-FIND("(",A83)+1),"")),A83)," ",""),"-",""))+1),"")),SUBSTITUTE(SUBSTITUTE(IFERROR(TRIM(SUBSTITUTE(A83,MID(A83,FIND("(",A83),FIND(")",A83)-FIND("(",A83)+1),"")),A83)," ",""),"-",""))," ",""),"-",""))&amp;CHAR(34)&amp;",")=9,CHAR(34)&amp;"lets"&amp;LEN(SUBSTITUTE(SUBSTITUTE(IFERROR(TRIM(SUBSTITUTE(SUBSTITUTE(SUBSTITUTE(IFERROR(TRIM(SUBSTITUTE(A83,MID(A83,FIND("(",A83),FIND(")",A83)-FIND("(",A83)+1),"")),A83)," ",""),"-",""),MID(SUBSTITUTE(SUBSTITUTE(IFERROR(TRIM(SUBSTITUTE(A83,MID(A83,FIND("(",A83),FIND(")",A83)-FIND("(",A83)+1),"")),A83)," ",""),"-",""),FIND("[",SUBSTITUTE(SUBSTITUTE(IFERROR(TRIM(SUBSTITUTE(A83,MID(A83,FIND("(",A83),FIND(")",A83)-FIND("(",A83)+1),"")),A83)," ",""),"-","")),FIND("]",SUBSTITUTE(SUBSTITUTE(IFERROR(TRIM(SUBSTITUTE(A83,MID(A83,FIND("(",A83),FIND(")",A83)-FIND("(",A83)+1),"")),A83)," ",""),"-",""))-FIND("[",SUBSTITUTE(SUBSTITUTE(IFERROR(TRIM(SUBSTITUTE(A83,MID(A83,FIND("(",A83),FIND(")",A83)-FIND("(",A83)+1),"")),A83)," ",""),"-",""))+1),"")),SUBSTITUTE(SUBSTITUTE(IFERROR(TRIM(SUBSTITUTE(A83,MID(A83,FIND("(",A83),FIND(")",A83)-FIND("(",A83)+1),"")),A83)," ",""),"-",""))," ",""),"-",""))&amp;CHAR(34)&amp;",",CHAR(34)&amp;"lets0"&amp;LEN(SUBSTITUTE(SUBSTITUTE(IFERROR(TRIM(SUBSTITUTE(SUBSTITUTE(SUBSTITUTE(IFERROR(TRIM(SUBSTITUTE(A83,MID(A83,FIND("(",A83),FIND(")",A83)-FIND("(",A83)+1),"")),A83)," ",""),"-",""),MID(SUBSTITUTE(SUBSTITUTE(IFERROR(TRIM(SUBSTITUTE(A83,MID(A83,FIND("(",A83),FIND(")",A83)-FIND("(",A83)+1),"")),A83)," ",""),"-",""),FIND("[",SUBSTITUTE(SUBSTITUTE(IFERROR(TRIM(SUBSTITUTE(A83,MID(A83,FIND("(",A83),FIND(")",A83)-FIND("(",A83)+1),"")),A83)," ",""),"-","")),FIND("]",SUBSTITUTE(SUBSTITUTE(IFERROR(TRIM(SUBSTITUTE(A83,MID(A83,FIND("(",A83),FIND(")",A83)-FIND("(",A83)+1),"")),A83)," ",""),"-",""))-FIND("[",SUBSTITUTE(SUBSTITUTE(IFERROR(TRIM(SUBSTITUTE(A83,MID(A83,FIND("(",A83),FIND(")",A83)-FIND("(",A83)+1),"")),A83)," ",""),"-",""))+1),"")),SUBSTITUTE(SUBSTITUTE(IFERROR(TRIM(SUBSTITUTE(A83,MID(A83,FIND("(",A83),FIND(")",A83)-FIND("(",A83)+1),"")),A83)," ",""),"-",""))," ",""),"-",""))&amp;CHAR(34)&amp;",")</f>
        <v>"lets09",</v>
      </c>
      <c r="DE83" s="44" t="str">
        <f>IFERROR(CHAR(34)&amp;"start"&amp;LEFT(TRIM(SUBSTITUTE(SUBSTITUTE(TRIM(SUBSTITUTE(SUBSTITUTE(A83, MID(A83, FIND("[", A83), FIND("]", A83) - FIND("[", A83) + 1), ""), "  ", " ")), MID(TRIM(SUBSTITUTE(SUBSTITUTE(A83, MID(A83, FIND("[", A83), FIND("]", A83) - FIND("[", A83) + 1), ""), "  ", " ")), FIND("[", TRIM(SUBSTITUTE(SUBSTITUTE(A83, MID(A83, FIND("[", A83), FIND("]", A83) - FIND("[", A83) + 1), ""), "  ", " "))), FIND("]", TRIM(SUBSTITUTE(SUBSTITUTE(A83, MID(A83, FIND("[", A83), FIND("]", A83) - FIND("[", A83) + 1), ""), "  ", " "))) - FIND("[", TRIM(SUBSTITUTE(SUBSTITUTE(A83, MID(A83, FIND("[", A83), FIND("]", A83) - FIND("[", A83) + 1), ""), "  ", " "))) + 1), ""), "  ", " ")),1)&amp;CHAR(34)&amp;",",CHAR(34)&amp;"start"&amp;IFERROR(LEFT(SUBSTITUTE(A83,"["&amp;MID(A83,FIND("[",A83)+1,FIND("]",A83)-FIND("[",A83)-1)&amp;"] ",""),1),LEFT(A83,1))&amp;CHAR(34)&amp;",")</f>
        <v>"startC",</v>
      </c>
      <c r="DF83" s="44" t="str">
        <f>IFERROR(IF(SEARCH("tan",A83)&gt;0,CHAR(34)&amp;"withtn"&amp;CHAR(34)&amp;",",""),"")</f>
        <v/>
      </c>
      <c r="DG83" s="44" t="str">
        <f>IFERROR(IF(SEARCH("q",A83)&gt;0,CHAR(34)&amp;"with_q"&amp;CHAR(34)&amp;",",""),"")</f>
        <v/>
      </c>
      <c r="DH83" s="44" t="str">
        <f>IFERROR(IF(SEARCH("v",A83)&gt;0,CHAR(34)&amp;"with_v"&amp;CHAR(34)&amp;",",""),"")</f>
        <v/>
      </c>
      <c r="DI83" s="44" t="str">
        <f>IFERROR(IF(SEARCH("w",A83)&gt;0,CHAR(34)&amp;"with_w"&amp;CHAR(34)&amp;",",""),"")</f>
        <v/>
      </c>
      <c r="DJ83" s="44" t="str">
        <f>IFERROR(IF(SEARCH("y",A83)&gt;0,CHAR(34)&amp;"with_y"&amp;CHAR(34)&amp;",",""),"")</f>
        <v/>
      </c>
      <c r="DK83" s="44" t="str">
        <f>IFERROR(IF(SEARCH("z",A83)&gt;0,CHAR(34)&amp;"with_z"&amp;CHAR(34)&amp;",",""),"")</f>
        <v/>
      </c>
      <c r="DL83" s="44" t="str">
        <f>IF(CG83=2, CHAR(34) &amp; _xlfn.TEXTJOIN("", TRUE, _xlfn._xlws.SORT(HP83:HX83)) &amp; CHAR(34) &amp; ",", "")</f>
        <v/>
      </c>
      <c r="DM83" s="44" t="str" cm="1">
        <f t="array" ref="DM83">IF(CG83=3,CHAR(34) &amp; _xlfn.TEXTJOIN("", TRUE, RIGHT(HP83:HX83, 2)) &amp; CHAR(34) &amp; ",", "")</f>
        <v>"LUEDHI",</v>
      </c>
      <c r="DN83" s="44" t="str">
        <f>IF(AND(ISNUMBER(SEARCH("18", O83)), ISERROR(SEARCH("1918", O83)), ISERROR(SEARCH("2018", O83))), CHAR(34) &amp; "year18" &amp; CHAR(34) &amp; ",", "")</f>
        <v/>
      </c>
      <c r="DO83" s="44" t="str">
        <f>IF(AND(ISNUMBER(SEARCH("19", O83)), ISERROR(SEARCH("1819", O83)),  ISERROR(SEARCH("1219", O83)),ISERROR(SEARCH("1119", O83)),ISERROR(SEARCH("1190", O83)),ISERROR(SEARCH("2019", O83))), CHAR(34) &amp; "year19" &amp; CHAR(34) &amp; ",", "")</f>
        <v/>
      </c>
      <c r="DP83" s="5" t="str">
        <f>IF(AND(ISNUMBER(SEARCH("20", O83)), ISERROR(SEARCH("1920", O83))), CHAR(34)&amp;"year00"&amp;CHAR(34)&amp;",", "")</f>
        <v>"year00",</v>
      </c>
      <c r="DQ83" s="5" t="str">
        <f>IF(CC83="y",CHAR(34)&amp;"soviet"&amp;CHAR(34)&amp;",","")</f>
        <v/>
      </c>
      <c r="DR83" s="5" t="str">
        <f>IF(BY83="y",CHAR(34)&amp;"dgband"&amp;CHAR(34)&amp;",","")</f>
        <v>"dgband",</v>
      </c>
      <c r="DS83" s="5" t="str">
        <f>IF(W83="y",IF(AND(V83="n",BY83&lt;&gt;"y"),CHAR(34)&amp;"allver"&amp;CHAR(34)&amp;",",""),"")</f>
        <v/>
      </c>
      <c r="DT83" s="5" t="str">
        <f>IF(V83="y",IF(AND(W83="n",BY83&lt;&gt;"y"),CHAR(34)&amp;"allhor"&amp;CHAR(34)&amp;",",""),"")</f>
        <v/>
      </c>
      <c r="DU83" s="5" t="str">
        <f>IF(BY83="y",IF(AND(W83="n",V83="n"),CHAR(34)&amp;"alldia"&amp;CHAR(34)&amp;",",""),"")</f>
        <v/>
      </c>
      <c r="DV83" s="44" t="str">
        <f>IF(IA83&lt;&gt;"",(IF(IA83="y",CHAR(34)&amp;"largec"&amp;CHAR(34)&amp;",",CHAR(34)&amp;"smallc"&amp;CHAR(34)&amp;",")),"")</f>
        <v/>
      </c>
      <c r="DW83" s="44" t="str">
        <f>IF(CL83="y",CHAR(34)&amp;CL$1&amp;CHAR(34)&amp;",","")</f>
        <v/>
      </c>
      <c r="DX83" s="44" t="str">
        <f>IF(CM83="y",CHAR(34)&amp;CM$1&amp;CHAR(34)&amp;",","")</f>
        <v/>
      </c>
      <c r="DY83" s="44" t="str">
        <f>IF(CN83="y",CHAR(34)&amp;CN$1&amp;CHAR(34)&amp;",","")</f>
        <v/>
      </c>
      <c r="DZ83" s="44" t="str">
        <f>IF(CO83="y",CHAR(34)&amp;CO$1&amp;CHAR(34)&amp;",","")</f>
        <v>"4+Band",</v>
      </c>
      <c r="EA83" s="44" t="str">
        <f>IF(T83="y",CHAR(34)&amp;T$1&amp;CHAR(34)&amp;",","")</f>
        <v>"Diagon",</v>
      </c>
      <c r="EB83" s="44" t="str">
        <f>IF(U83="y",CHAR(34)&amp;U$1&amp;CHAR(34)&amp;",","")</f>
        <v/>
      </c>
      <c r="EC83" s="44" t="str">
        <f>IF(V83="y",CHAR(34)&amp;V$1&amp;CHAR(34)&amp;",","")</f>
        <v>"Horizo",</v>
      </c>
      <c r="ED83" s="44" t="str">
        <f>IF(W83="y",CHAR(34)&amp;W$1&amp;CHAR(34)&amp;",","")</f>
        <v/>
      </c>
      <c r="EE83" s="44" t="str">
        <f>IF(X83="y",CHAR(34)&amp;X$1&amp;CHAR(34)&amp;",","")</f>
        <v/>
      </c>
      <c r="EF83" s="44" t="str">
        <f>IF(AND(Y83&lt;&gt;"n",Y83&lt;&gt;""),CHAR(34)&amp;Y$1&amp;CHAR(34)&amp;",","")</f>
        <v/>
      </c>
      <c r="EG83" s="44" t="str">
        <f>IF(Z83="y",CHAR(34)&amp;Z$1&amp;CHAR(34)&amp;",","")</f>
        <v/>
      </c>
      <c r="EH83" s="44" t="str">
        <f>IF(AA83="y",CHAR(34)&amp;AA$1&amp;CHAR(34)&amp;",","")</f>
        <v/>
      </c>
      <c r="EI83" s="44" t="str">
        <f>IF(AB83="y",CHAR(34)&amp;AB$1&amp;CHAR(34)&amp;",","")</f>
        <v/>
      </c>
      <c r="EJ83" s="44" t="str">
        <f>IF(AC83="y",CHAR(34)&amp;AC$1&amp;CHAR(34)&amp;",","")</f>
        <v/>
      </c>
      <c r="EK83" s="44" t="str">
        <f>IF(AD83="y",CHAR(34)&amp;AD$1&amp;CHAR(34)&amp;",","")</f>
        <v/>
      </c>
      <c r="EL83" s="44" t="str">
        <f>IF(AE83="y",CHAR(34)&amp;AE$1&amp;CHAR(34)&amp;",","")</f>
        <v/>
      </c>
      <c r="EM83" s="44" t="str">
        <f>IF(AF83="y",CHAR(34)&amp;AF$1&amp;CHAR(34)&amp;",","")</f>
        <v/>
      </c>
      <c r="EN83" s="44" t="str">
        <f>IF(AG83="y",CHAR(34)&amp;AG$1&amp;CHAR(34)&amp;",","")</f>
        <v>"Unequa",</v>
      </c>
      <c r="EO83" s="44" t="str">
        <f>IF(AH83="y",CHAR(34)&amp;AH$1&amp;CHAR(34)&amp;",","")</f>
        <v>"Center",</v>
      </c>
      <c r="EP83" s="44" t="str">
        <f>IF(AI83="y",CHAR(34)&amp;AI$1&amp;CHAR(34)&amp;",","")</f>
        <v/>
      </c>
      <c r="EQ83" s="44" t="str">
        <f>IF(AJ83="y",CHAR(34)&amp;AJ$1&amp;CHAR(34)&amp;",","")</f>
        <v/>
      </c>
      <c r="ER83" s="44" t="str">
        <f>IF(AK83="y",CHAR(34)&amp;AK$1&amp;CHAR(34)&amp;",","")</f>
        <v/>
      </c>
      <c r="ES83" s="44" t="str">
        <f>IF(AL83="y",CHAR(34)&amp;AL$1&amp;CHAR(34)&amp;",","")</f>
        <v/>
      </c>
      <c r="ET83" s="44" t="str">
        <f>IF(AM83="y",CHAR(34)&amp;AM$1&amp;CHAR(34)&amp;",","")</f>
        <v/>
      </c>
      <c r="EU83" s="44" t="str">
        <f>IF(AN83="y",CHAR(34)&amp;AN$1&amp;CHAR(34)&amp;",","")</f>
        <v/>
      </c>
      <c r="EV83" s="44" t="str">
        <f>IF(AO83="y",CHAR(34)&amp;AO$1&amp;CHAR(34)&amp;",","")</f>
        <v/>
      </c>
      <c r="EW83" s="44" t="str">
        <f>IF(AP83="y",CHAR(34)&amp;AP$1&amp;CHAR(34)&amp;",","")</f>
        <v/>
      </c>
      <c r="EX83" s="44" t="str">
        <f>IF(AQ83="y",CHAR(34)&amp;AQ$1&amp;CHAR(34)&amp;",","")</f>
        <v/>
      </c>
      <c r="EY83" s="44" t="str">
        <f>IF(AR83="y",CHAR(34)&amp;AR$1&amp;CHAR(34)&amp;",","")</f>
        <v>"Rotate",</v>
      </c>
      <c r="EZ83" s="44" t="str">
        <f>IF(AS83="y",CHAR(34)&amp;AS$1&amp;CHAR(34)&amp;",","")</f>
        <v/>
      </c>
      <c r="FA83" s="44" t="str">
        <f>IF(AT83&gt;0,CHAR(34)&amp;"sta"&amp;AZ83&amp;CHAR(34)&amp;",","")</f>
        <v/>
      </c>
      <c r="FB83" s="44" t="str">
        <f>IF(AND(AT83&gt;0,BA83&lt;&gt;""),CHAR(34)&amp;"sta"&amp;BA83&amp;CHAR(34)&amp;",","")</f>
        <v/>
      </c>
      <c r="FC83" s="44" t="str">
        <f>IF(AND(AT83&gt;0,BB83&lt;&gt;""),CHAR(34)&amp;"sta"&amp;BB83&amp;CHAR(34)&amp;",","")</f>
        <v/>
      </c>
      <c r="FD83" s="44" t="str">
        <f>IF(BV83="n",CHAR(34)&amp;"tcWHYE"&amp;CHAR(34)&amp;",",IF(BV83="y",CHAR(34)&amp;FD$1&amp;CHAR(34)&amp;",",""))</f>
        <v/>
      </c>
      <c r="FE83" s="44" t="str">
        <f>IF(COUNTIF(BL83:BT83,"BLU")=0,CHAR(34)&amp;"NO_BLU"&amp;CHAR(34)&amp;",", "")</f>
        <v/>
      </c>
      <c r="FF83" s="44" t="str">
        <f>IF(COUNTIF(BL83:BT83,"WHI")=0,CHAR(34)&amp;"NO_WHI"&amp;CHAR(34)&amp;",", "")</f>
        <v/>
      </c>
      <c r="FG83" s="44" t="str">
        <f>IF(COUNTIF(BL83:BT83,"RED")=0,CHAR(34)&amp;"NO_RED"&amp;CHAR(34)&amp;",", "")</f>
        <v/>
      </c>
      <c r="FH83" s="44" t="str">
        <f>IF(COUNTIF(BL83:BS83,"GRE")=0,CHAR(34)&amp;"NO_GRE"&amp;CHAR(34)&amp;",", "")</f>
        <v>"NO_GRE",</v>
      </c>
      <c r="FI83" s="44" t="str">
        <f>IF(COUNTIF(BL83:BT83,"YEL")=0,CHAR(34)&amp;"NO_YEL"&amp;CHAR(34)&amp;",", "")</f>
        <v>"NO_YEL",</v>
      </c>
      <c r="FJ83" s="44" t="str">
        <f>IF(COUNTIF(BL83:BT83,"BLA")=0,CHAR(34)&amp;"NO_BLA"&amp;CHAR(34)&amp;",", "")</f>
        <v>"NO_BLA",</v>
      </c>
      <c r="FK83" s="44" t="str">
        <f>IF(AND(FH83&lt;&gt;"",FF83&lt;&gt;""),CHAR(34)&amp;"WHGRNO"&amp;CHAR(34)&amp;",","")</f>
        <v/>
      </c>
      <c r="FL83" s="44" t="str">
        <f>IF(AND(FI83&lt;&gt;"",FF83&lt;&gt;""),CHAR(34)&amp;"WHYENO"&amp;CHAR(34)&amp;",","")</f>
        <v/>
      </c>
      <c r="FM83" s="44" t="str">
        <f>IF(AND(FJ83&lt;&gt;"",FF83&lt;&gt;""),CHAR(34)&amp;"BAWHNO"&amp;CHAR(34)&amp;",","")</f>
        <v/>
      </c>
      <c r="FN83" s="44" t="str">
        <f>IF(AND(FE83&lt;&gt;"",FF83&lt;&gt;""),CHAR(34)&amp;"BLWHNO"&amp;CHAR(34)&amp;",","")</f>
        <v/>
      </c>
      <c r="FO83" s="44" t="str">
        <f>IF(AND(FE83&lt;&gt;"",FG83&lt;&gt;""),CHAR(34)&amp;"BLRENO"&amp;CHAR(34)&amp;",","")</f>
        <v/>
      </c>
      <c r="FP83" s="44" t="str">
        <f>IF(AND(FF83&lt;&gt;"",FF83&lt;&gt;""),CHAR(34)&amp;"WHRENO"&amp;CHAR(34)&amp;",","")</f>
        <v/>
      </c>
      <c r="FQ83" s="44" t="str">
        <f>IF(LEN(BF83)=3,CHAR(34)&amp;"001"&amp;BF83&amp;CHAR(34)&amp;",","")</f>
        <v>"001WHI",</v>
      </c>
      <c r="FR83" s="44" t="str">
        <f>IF(LEN(BG83)=3,CHAR(34)&amp;"002"&amp;BG83&amp;CHAR(34)&amp;",","")</f>
        <v>"002BLU",</v>
      </c>
      <c r="FS83" s="44" t="str">
        <f>IF(LEN(BH83)=3,CHAR(34)&amp;"003"&amp;BH83&amp;CHAR(34)&amp;",","")</f>
        <v>"003WHI",</v>
      </c>
      <c r="FT83" s="44" t="str">
        <f>CHAR(34)&amp;"myr"&amp;BD83&amp;CHAR(34)&amp;","</f>
        <v>"myrWHI",</v>
      </c>
      <c r="FU83" s="44" t="str">
        <f>IF(AY83="y",CHAR(34)&amp;"island"&amp;CHAR(34)&amp;",","")</f>
        <v/>
      </c>
      <c r="FV83" s="44" t="str">
        <f>IF(BZ83="y",CHAR(34)&amp;"landlo"&amp;CHAR(34)&amp;",","")</f>
        <v/>
      </c>
      <c r="FW83" s="44" t="str">
        <f>IF(CA83="y",CHAR(34)&amp;"eunion"&amp;CHAR(34)&amp;",","")</f>
        <v/>
      </c>
      <c r="FX83" s="44" t="str">
        <f>SUBSTITUTE(IFERROR(SEARCH("[",A83),IFERROR(IF(AND(CA83&lt;&gt;"y",SEARCH("Europe",R83)&gt;0),CHAR(34)&amp;"noeuni"&amp;CHAR(34)&amp;",",""),"")),"1","")</f>
        <v/>
      </c>
      <c r="FY83" s="44" t="str">
        <f>IFERROR(IF(SEARCH("Arabic",CB83)&gt;0,CHAR(34)&amp;"arabic"&amp;CHAR(34)&amp;",",""),"")</f>
        <v/>
      </c>
      <c r="FZ83" s="44" t="str">
        <f>IFERROR(IF(SEARCH("English",CB83)&gt;0,CHAR(34)&amp;"englis"&amp;CHAR(34)&amp;",",""),"")</f>
        <v/>
      </c>
      <c r="GA83" s="44" t="str">
        <f>IFERROR(IF(SEARCH("French",CB83)&gt;0,CHAR(34)&amp;"french"&amp;CHAR(34)&amp;",",""),"")</f>
        <v/>
      </c>
      <c r="GB83" s="44" t="str">
        <f>IFERROR(IF(SEARCH("Spanish",CB83)&gt;0,CHAR(34)&amp;"spanis"&amp;CHAR(34)&amp;",",""),"")</f>
        <v/>
      </c>
      <c r="GC83" s="44" t="str">
        <f>IFERROR(IF(SEARCH("Portuguese",CB83)&gt;0,CHAR(34)&amp;"portug"&amp;CHAR(34)&amp;",",""),"")</f>
        <v/>
      </c>
      <c r="GD83" s="44" t="str">
        <f>IFERROR(IF(SEARCH("German",CB83)&gt;0,CHAR(34)&amp;"german"&amp;CHAR(34)&amp;",",""),"")</f>
        <v/>
      </c>
      <c r="GE83" s="44" t="str">
        <f>IFERROR(IF(SEARCH("Dutch",CB83)&gt;0,CHAR(34)&amp;"dutchs"&amp;CHAR(34)&amp;",",""),"")</f>
        <v/>
      </c>
      <c r="GF83" s="44" t="str">
        <f>IFERROR(IF(SEARCH("Historical",AU83)&gt;0,CHAR(34)&amp;"histor"&amp;CHAR(34)&amp;",",""),"")</f>
        <v/>
      </c>
      <c r="GG83" s="44" t="str">
        <f>IF(BU83="y",CHAR(34)&amp;"unjack"&amp;CHAR(34)&amp;",","")</f>
        <v/>
      </c>
      <c r="GH83" s="44" t="str">
        <f>IF(CD83=1,CHAR(34)&amp;"southc"&amp;CHAR(34)&amp;",","")</f>
        <v/>
      </c>
      <c r="GI83" s="44" t="str">
        <f>IF(CE83=1,CHAR(34)&amp;"hasmap"&amp;CHAR(34)&amp;",","")</f>
        <v/>
      </c>
      <c r="GJ83" s="44" t="str">
        <f>IF(CP83="y",CHAR(34)&amp;CP$1&amp;CHAR(34)&amp;",","")</f>
        <v>"NoStar",</v>
      </c>
      <c r="GK83" s="44" t="str">
        <f>IF(GJ83="",CHAR(34)&amp;"HasSta"&amp;CHAR(34)&amp;",","")</f>
        <v/>
      </c>
      <c r="GL83" s="44" t="str">
        <f>IF(CQ83="y",CHAR(34)&amp;CQ$1&amp;CHAR(34)&amp;",","")</f>
        <v/>
      </c>
      <c r="GM83" s="44" t="str">
        <f>IF(CR83="y",CHAR(34)&amp;CR$1&amp;CHAR(34)&amp;",","")</f>
        <v/>
      </c>
      <c r="GN83" s="44" t="str">
        <f>IF(CS83="y",CHAR(34)&amp;CS$1&amp;CHAR(34)&amp;",","")</f>
        <v/>
      </c>
      <c r="GP83" s="44" t="str">
        <f>CHAR(34)&amp;AU83&amp;CHAR(34)</f>
        <v>"Department"</v>
      </c>
      <c r="GS83" s="44" t="str">
        <f>SUBSTITUTE("["&amp;_xlfn.CONCAT(CW83:GN83)&amp;"]",",]","]")</f>
        <v>["3Color","lets09","startC","LUEDHI","year00","dgband","4+Band","Diagon","Horizo","Unequa","Center","Rotate","NO_GRE","NO_YEL","NO_BLA","001WHI","002BLU","003WHI","myrWHI","NoStar"]</v>
      </c>
      <c r="GT83" s="44" t="str">
        <f>IF(BL83&lt;&gt;"",CHAR(34)&amp;"cl_"&amp;BL83&amp;CHAR(34)&amp;",","")</f>
        <v/>
      </c>
      <c r="GU83" s="44" t="str">
        <f>IF(BM83&lt;&gt;"",CHAR(34)&amp;"cl_"&amp;BM83&amp;CHAR(34)&amp;",","")</f>
        <v>"cl_BLU",</v>
      </c>
      <c r="GV83" s="44" t="str">
        <f>IF(BN83&lt;&gt;"",CHAR(34)&amp;"cl_"&amp;BN83&amp;CHAR(34)&amp;",","")</f>
        <v/>
      </c>
      <c r="GW83" s="44" t="str">
        <f>IF(BO83&lt;&gt;"",CHAR(34)&amp;"cl_"&amp;BO83&amp;CHAR(34)&amp;",","")</f>
        <v>"cl_RED",</v>
      </c>
      <c r="GX83" s="44" t="str">
        <f>IF(BP83&lt;&gt;"",CHAR(34)&amp;"cl_"&amp;BP83&amp;CHAR(34)&amp;",","")</f>
        <v/>
      </c>
      <c r="GY83" s="44" t="str">
        <f>IF(BQ83&lt;&gt;"",CHAR(34)&amp;"cl_"&amp;BQ83&amp;CHAR(34)&amp;",","")</f>
        <v/>
      </c>
      <c r="GZ83" s="44" t="str">
        <f>IF(BR83&lt;&gt;"",CHAR(34)&amp;"cl_"&amp;BR83&amp;CHAR(34)&amp;",","")</f>
        <v/>
      </c>
      <c r="HA83" s="44" t="str">
        <f>IF(BS83&lt;&gt;"",CHAR(34)&amp;"cl_"&amp;BS83&amp;CHAR(34)&amp;",","")</f>
        <v/>
      </c>
      <c r="HB83" s="44" t="str">
        <f>IF(BT83&lt;&gt;"",CHAR(34)&amp;"cl_"&amp;BT83&amp;CHAR(34)&amp;",","")</f>
        <v>"cl_WHI",</v>
      </c>
      <c r="HC83" s="44" t="str">
        <f>SUBSTITUTE("["&amp;_xlfn.CONCAT(GT83:HB83)&amp;"]",",]","]")</f>
        <v>["cl_BLU","cl_RED","cl_WHI"]</v>
      </c>
      <c r="HE83" s="64"/>
      <c r="HF83" s="65" t="str">
        <f>"{couname:"&amp;CT83&amp;(IF(HK83&lt;&gt;"",",subtype:"&amp;CHAR(34)&amp;HK83&amp;CHAR(34),""))&amp;",year:"&amp;HJ83&amp;",region:"&amp;CU83&amp;",Colors:"&amp;HC83&amp;",Items:"&amp;GS83&amp;",Flag:"&amp;CV83&amp;",HDFlag:"&amp;CHAR(34)&amp;E83&amp;CHAR(34)&amp;",type:"&amp;GP83&amp;", describe: "&amp;HH83&amp;", isnew:"&amp;CHAR(34)&amp;F83&amp;CHAR(34)&amp;", links: "&amp;HL83&amp;"},"</f>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www.crwflags.com/fotw/images/u/uy-ca.gif",type:"Department", describe: "\nHas a white field with nine blue stripes representing the first flag and a red stripe running through the banner, just like the band that crosses the Artigas flag, for would therefore be a combination of the first flag with the flag of Artigas.", isnew:".", links: "https://vexillology.fandom.com/wiki/Canelones_Department"},</v>
      </c>
      <c r="HG83" s="66" t="str">
        <f>"{couname:"&amp;CT83&amp;(IF(HK83&lt;&gt;"",",subtype:"&amp;CHAR(34)&amp;HK83&amp;CHAR(34),""))&amp;",year:"&amp;HJ83&amp;",region:"&amp;CU83&amp;",Colors:"&amp;HC83&amp;",Items:"&amp;GS83&amp;",Flag:"&amp;CV83&amp;",HDFlag:"&amp;CHAR(34)&amp;E83&amp;CHAR(34)&amp;",type:"&amp;GP83&amp;", describe: "&amp;HI83&amp;", links: "&amp;HL83&amp;"},"</f>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www.crwflags.com/fotw/images/u/uy-ca.gif",type:"Department", describe: "\nHas a white field with nine blue stripes representing the first flag and a red stripe running through the banner, just like the band that crosses the Artigas flag, for would therefore be a combination of the first flag with the flag of Artigas.", links: "https://vexillology.fandom.com/wiki/Canelones_Department"},</v>
      </c>
      <c r="HH83" s="44" t="str">
        <f>IF(P83&lt;&gt;"",CHAR(34)&amp;"\n"&amp;P83&amp;CHAR(34),CHAR(34)&amp;CHAR(34))</f>
        <v>"\nHas a white field with nine blue stripes representing the first flag and a red stripe running through the banner, just like the band that crosses the Artigas flag, for would therefore be a combination of the first flag with the flag of Artigas."</v>
      </c>
      <c r="HI83" s="44" t="str">
        <f>IF(J83=0,CHAR(34)&amp;CHAR(34),HH83)</f>
        <v>"\nHas a white field with nine blue stripes representing the first flag and a red stripe running through the banner, just like the band that crosses the Artigas flag, for would therefore be a combination of the first flag with the flag of Artigas."</v>
      </c>
      <c r="HJ83" s="44" t="str">
        <f>CHAR(34)&amp;O83&amp;CHAR(34)</f>
        <v>"2010"</v>
      </c>
      <c r="HL83" s="44" t="str">
        <f>CHAR(34)&amp;I83&amp;CHAR(34)</f>
        <v>"https://vexillology.fandom.com/wiki/Canelones_Department"</v>
      </c>
      <c r="HM83" s="65" t="str">
        <f>"{"&amp;CHAR(34)&amp;"couname"&amp;CHAR(34)&amp;":"&amp;CT83&amp;(IF(H83&lt;&gt;"",","&amp;CHAR(34)&amp;"subtype"&amp;CHAR(34)&amp;":"&amp;CHAR(34)&amp;H83&amp;CHAR(34),""))&amp;","&amp;CHAR(34)&amp;"year"&amp;CHAR(34)&amp;":"&amp;HJ83&amp;","&amp;CHAR(34)&amp;"region"&amp;CHAR(34)&amp;":"&amp;CU83&amp;","&amp;CHAR(34)&amp;"Colors"&amp;CHAR(34)&amp;":"&amp;HC83&amp;","&amp;CHAR(34)&amp;"Items"&amp;CHAR(34)&amp;":"&amp;GS83&amp;","&amp;CHAR(34)&amp;"Flag"&amp;CHAR(34)&amp;":"&amp;CV83&amp;","&amp;CHAR(34)&amp;"HDFlag"&amp;CHAR(34)&amp;":"&amp;CHAR(34)&amp;E83&amp;CHAR(34)&amp;","&amp;CHAR(34)&amp;"type"&amp;CHAR(34)&amp;":"&amp;GP83&amp;", "&amp;CHAR(34)&amp;"describe"&amp;CHAR(34)&amp;": "&amp;HH83&amp;", "&amp;CHAR(34)&amp;"isnew"&amp;CHAR(34)&amp;": "&amp;CHAR(34)&amp;F83&amp;CHAR(34)&amp;", "&amp;CHAR(34)&amp;"links"&amp;CHAR(34)&amp;": "&amp;HL83&amp;"},"</f>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www.crwflags.com/fotw/images/u/uy-ca.gif","type":"Department", "describe": "\nHas a white field with nine blue stripes representing the first flag and a red stripe running through the banner, just like the band that crosses the Artigas flag, for would therefore be a combination of the first flag with the flag of Artigas.", "isnew": ".", "links": "https://vexillology.fandom.com/wiki/Canelones_Department"},</v>
      </c>
      <c r="HN83" s="67" t="str">
        <f>"{"&amp;CHAR(34)&amp;"couname"&amp;CHAR(34)&amp;":"&amp;CT83&amp;(IF(H83&lt;&gt;"",","&amp;CHAR(34)&amp;"subtype"&amp;CHAR(34)&amp;":"&amp;CHAR(34)&amp;H83&amp;CHAR(34),""))&amp;","&amp;CHAR(34)&amp;"year"&amp;CHAR(34)&amp;":"&amp;HJ83&amp;","&amp;CHAR(34)&amp;"region"&amp;CHAR(34)&amp;":"&amp;CU83&amp;","&amp;CHAR(34)&amp;"Colors"&amp;CHAR(34)&amp;":"&amp;HC83&amp;","&amp;CHAR(34)&amp;"Items"&amp;CHAR(34)&amp;":"&amp;GS83&amp;","&amp;CHAR(34)&amp;"Flag"&amp;CHAR(34)&amp;":"&amp;CV83&amp;","&amp;CHAR(34)&amp;"HDFlag"&amp;CHAR(34)&amp;":"&amp;CHAR(34)&amp;E83&amp;CHAR(34)&amp;","&amp;CHAR(34)&amp;"type"&amp;CHAR(34)&amp;":"&amp;GP83&amp;", "&amp;CHAR(34)&amp;"describe"&amp;CHAR(34)&amp;": "&amp;HI83&amp;", "&amp;CHAR(34)&amp;"isnew"&amp;CHAR(34)&amp;": "&amp;CHAR(34)&amp;F83&amp;CHAR(34)&amp;", "&amp;CHAR(34)&amp;"links"&amp;CHAR(34)&amp;": "&amp;HL83&amp;"},"</f>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www.crwflags.com/fotw/images/u/uy-ca.gif","type":"Department", "describe": "\nHas a white field with nine blue stripes representing the first flag and a red stripe running through the banner, just like the band that crosses the Artigas flag, for would therefore be a combination of the first flag with the flag of Artigas.", "isnew": ".", "links": "https://vexillology.fandom.com/wiki/Canelones_Department"},</v>
      </c>
      <c r="HO83" s="71">
        <v>45583</v>
      </c>
      <c r="HP83" s="44" t="str" cm="1">
        <f t="array" ref="HP83">IF(_xlfn.TEXTJOIN(", ", TRUE, IF(ISNUMBER(SEARCH("BLA", BL83:BT83)), COLUMN(BL83:BT83) - COLUMN(BL83) + 1, ""))&lt;&gt;"","BLA","")</f>
        <v/>
      </c>
      <c r="HQ83" s="44" t="str" cm="1">
        <f t="array" ref="HQ83">IF(_xlfn.TEXTJOIN(", ", TRUE, IF(ISNUMBER(SEARCH("BLU", BL83:BT83)), COLUMN(BL83:BT83) - COLUMN(BL83) + 1, ""))&lt;&gt;"","BLU","")</f>
        <v>BLU</v>
      </c>
      <c r="HR83" s="44" t="str" cm="1">
        <f t="array" ref="HR83">IF(_xlfn.TEXTJOIN(", ", TRUE, IF(ISNUMBER(SEARCH("GRE", BL83:BT83)), COLUMN(BL83:BT83) - COLUMN(BL83) + 1, ""))&lt;&gt;"","GRE","")</f>
        <v/>
      </c>
      <c r="HS83" s="44" t="str" cm="1">
        <f t="array" ref="HS83">IF(_xlfn.TEXTJOIN(", ", TRUE, IF(ISNUMBER(SEARCH("RED", BL83:BT83)), COLUMN(BL83:BT83) - COLUMN(BL83) + 1, ""))&lt;&gt;"","RED","")</f>
        <v>RED</v>
      </c>
      <c r="HT83" s="44" t="str" cm="1">
        <f t="array" ref="HT83">IF(_xlfn.TEXTJOIN(", ", TRUE, IF(ISNUMBER(SEARCH("YEL", BL83:BT83)), COLUMN(BL83:BT83) - COLUMN(BL83) + 1, ""))&lt;&gt;"","YEL","")</f>
        <v/>
      </c>
      <c r="HU83" s="44" t="str" cm="1">
        <f t="array" ref="HU83">IF(_xlfn.TEXTJOIN(", ", TRUE, IF(ISNUMBER(SEARCH("ORA", BL83:BT83)), COLUMN(BL83:BT83) - COLUMN(BL83) + 1, ""))&lt;&gt;"","ORA","")</f>
        <v/>
      </c>
      <c r="HV83" s="44" t="str" cm="1">
        <f t="array" ref="HV83">IF(_xlfn.TEXTJOIN(", ", TRUE, IF(ISNUMBER(SEARCH("BRO", BL83:BT83)), COLUMN(BL83:BT83) - COLUMN(BL83) + 1, ""))&lt;&gt;"","BRO","")</f>
        <v/>
      </c>
      <c r="HW83" s="44" t="str" cm="1">
        <f t="array" ref="HW83">IF(_xlfn.TEXTJOIN(", ", TRUE, IF(ISNUMBER(SEARCH("PUR", BL83:BT83)), COLUMN(BL83:BT83) - COLUMN(BL83) + 1, ""))&lt;&gt;"","PUR","")</f>
        <v/>
      </c>
      <c r="HX83" s="44" t="str" cm="1">
        <f t="array" ref="HX83">IF(_xlfn.TEXTJOIN(", ", TRUE, IF(ISNUMBER(SEARCH("WHI", BL83:BT83)), COLUMN(BL83:BT83) - COLUMN(BL83) + 1, ""))&lt;&gt;"","WHI","")</f>
        <v>WHI</v>
      </c>
      <c r="HY83" s="72"/>
      <c r="HZ83" s="72"/>
      <c r="IA83" s="5"/>
      <c r="IB83" s="5"/>
      <c r="IC83" s="68"/>
      <c r="ID83" s="68"/>
      <c r="IE83" s="68"/>
      <c r="IF83" s="68"/>
      <c r="IG83" s="68"/>
      <c r="IH83" s="68"/>
      <c r="II83" s="68"/>
      <c r="IJ83" s="68"/>
      <c r="IK83" s="68"/>
      <c r="IL83" s="44">
        <f>SUM(IC83:IK83)</f>
        <v>0</v>
      </c>
      <c r="IM83" s="42">
        <f>COUNTIF(IC83:IK83,"&gt;0")-CG83</f>
        <v>-3</v>
      </c>
      <c r="IN83" s="69" t="str">
        <f>"http://mkweb.bcgsc.ca/color-summarizer/?url="&amp;D83&amp;"&amp;precision=low&amp;num_clusters="&amp;CG83&amp;"&amp;text=1"</f>
        <v>http://mkweb.bcgsc.ca/color-summarizer/?url=https://upload.wikimedia.org/wikipedia/commons/thumb/6/6f/Flag_of_Canelones_Department.svg/640px-Flag_of_Canelones_Department.svg.png&amp;precision=low&amp;num_clusters=3&amp;text=1</v>
      </c>
      <c r="IO83" s="44" t="str">
        <f>IF(HP83&lt;&gt;"",CHAR(34)&amp;"black"&amp;CHAR(34),"")</f>
        <v/>
      </c>
      <c r="IP83" s="44" t="str">
        <f>IF(HQ83&lt;&gt;"",CHAR(34)&amp;"blue"&amp;CHAR(34),"")</f>
        <v>"blue"</v>
      </c>
      <c r="IQ83" s="44" t="str">
        <f>IF(HR83&lt;&gt;"",CHAR(34)&amp;"green"&amp;CHAR(34),"")</f>
        <v/>
      </c>
      <c r="IR83" s="44" t="str">
        <f>IF(HS83&lt;&gt;"",CHAR(34)&amp;"red"&amp;CHAR(34),"")</f>
        <v>"red"</v>
      </c>
      <c r="IS83" s="44" t="str">
        <f>IF(HT83&lt;&gt;"",CHAR(34)&amp;"yellow"&amp;CHAR(34),"")</f>
        <v/>
      </c>
      <c r="IT83" s="44" t="str">
        <f>IF(HU83&lt;&gt;"",CHAR(34)&amp;"orange"&amp;CHAR(34),"")</f>
        <v/>
      </c>
      <c r="IU83" s="44" t="str">
        <f>IF(HV83&lt;&gt;"",CHAR(34)&amp;"brown"&amp;CHAR(34),"")</f>
        <v/>
      </c>
      <c r="IV83" s="44" t="str">
        <f>IF(HW83&lt;&gt;"",CHAR(34)&amp;"purple"&amp;CHAR(34),"")</f>
        <v/>
      </c>
      <c r="IW83" s="44" t="str">
        <f>IF(HX83&lt;&gt;"",CHAR(34)&amp;"white"&amp;CHAR(34),"")</f>
        <v>"white"</v>
      </c>
      <c r="IX83" s="44" t="str">
        <f>"{"&amp;CHAR(34)&amp;"url"&amp;CHAR(34)&amp;":"&amp;CHAR(34)&amp;IN83&amp;CHAR(34)&amp;","&amp;CHAR(34)&amp;"name"&amp;CHAR(34)&amp;":"&amp;CHAR(34)&amp;A83&amp;CHAR(34)&amp;"},"</f>
        <v>{"url":"http://mkweb.bcgsc.ca/color-summarizer/?url=https://upload.wikimedia.org/wikipedia/commons/thumb/6/6f/Flag_of_Canelones_Department.svg/640px-Flag_of_Canelones_Department.svg.png&amp;precision=low&amp;num_clusters=3&amp;text=1","name":"[URU] Canelones"},</v>
      </c>
      <c r="IY83" s="44">
        <v>839</v>
      </c>
    </row>
    <row r="84" spans="1:259" s="44" customFormat="1" ht="38.4" customHeight="1" thickBot="1" x14ac:dyDescent="0.35">
      <c r="A84" s="38" t="s">
        <v>504</v>
      </c>
      <c r="B84" s="83"/>
      <c r="C84" s="39">
        <v>2</v>
      </c>
      <c r="D84" s="70" t="s">
        <v>505</v>
      </c>
      <c r="E84" s="40" t="s">
        <v>506</v>
      </c>
      <c r="F84" s="41" t="s">
        <v>163</v>
      </c>
      <c r="G84" s="42">
        <f>COUNTIF($A$1:$A$8405,A84)</f>
        <v>1</v>
      </c>
      <c r="H84" s="43"/>
      <c r="I84" s="59" t="s">
        <v>507</v>
      </c>
      <c r="J84" s="44" t="str">
        <f>""</f>
        <v/>
      </c>
      <c r="K84" s="45"/>
      <c r="L84" s="46"/>
      <c r="M84" s="46"/>
      <c r="N84" s="47"/>
      <c r="O84" s="74">
        <v>2018</v>
      </c>
      <c r="P84" s="48" t="s">
        <v>508</v>
      </c>
      <c r="Q84" s="73">
        <v>2</v>
      </c>
      <c r="R84" s="49" t="s">
        <v>177</v>
      </c>
      <c r="S84" s="50">
        <v>7</v>
      </c>
      <c r="T84" s="51" t="s">
        <v>164</v>
      </c>
      <c r="U84" s="52" t="s">
        <v>164</v>
      </c>
      <c r="V84" s="52" t="s">
        <v>165</v>
      </c>
      <c r="W84" s="52" t="s">
        <v>164</v>
      </c>
      <c r="X84" s="52" t="s">
        <v>164</v>
      </c>
      <c r="Y84" s="52" t="s">
        <v>164</v>
      </c>
      <c r="Z84" s="52" t="s">
        <v>164</v>
      </c>
      <c r="AA84" s="52" t="s">
        <v>164</v>
      </c>
      <c r="AB84" s="52" t="s">
        <v>164</v>
      </c>
      <c r="AC84" s="52" t="s">
        <v>164</v>
      </c>
      <c r="AD84" s="52" t="s">
        <v>164</v>
      </c>
      <c r="AE84" s="52" t="s">
        <v>164</v>
      </c>
      <c r="AF84" s="53" t="s">
        <v>164</v>
      </c>
      <c r="AG84" s="53" t="s">
        <v>165</v>
      </c>
      <c r="AH84" s="53" t="s">
        <v>164</v>
      </c>
      <c r="AI84" s="53" t="s">
        <v>164</v>
      </c>
      <c r="AJ84" s="53" t="s">
        <v>164</v>
      </c>
      <c r="AK84" s="53" t="s">
        <v>165</v>
      </c>
      <c r="AL84" s="53" t="s">
        <v>164</v>
      </c>
      <c r="AM84" s="53" t="s">
        <v>164</v>
      </c>
      <c r="AN84" s="53" t="s">
        <v>164</v>
      </c>
      <c r="AO84" s="53" t="s">
        <v>164</v>
      </c>
      <c r="AP84" s="53" t="s">
        <v>164</v>
      </c>
      <c r="AQ84" s="53" t="s">
        <v>164</v>
      </c>
      <c r="AR84" s="53" t="s">
        <v>165</v>
      </c>
      <c r="AS84" s="53" t="s">
        <v>164</v>
      </c>
      <c r="AT84" s="54">
        <v>0</v>
      </c>
      <c r="AU84" s="53" t="s">
        <v>476</v>
      </c>
      <c r="AV84" s="53" t="str">
        <f>IF(LEFT(A84,1)="[",LEFT(A84,5)&amp;AU84&amp;A84,"")</f>
        <v>[URU]Department[URU] Cerro Largo</v>
      </c>
      <c r="AW84" s="53" t="str">
        <f>C84&amp;A84</f>
        <v>2[URU] Cerro Largo</v>
      </c>
      <c r="AX84" s="55"/>
      <c r="AY84" s="55"/>
      <c r="AZ84" s="56" t="s">
        <v>234</v>
      </c>
      <c r="BA84" s="56" t="s">
        <v>234</v>
      </c>
      <c r="BB84" s="56"/>
      <c r="BC84" s="57"/>
      <c r="BD84" s="58" t="s">
        <v>152</v>
      </c>
      <c r="BE84" s="59"/>
      <c r="BF84" s="58" t="s">
        <v>152</v>
      </c>
      <c r="BG84" s="58" t="s">
        <v>159</v>
      </c>
      <c r="BH84" s="58" t="s">
        <v>152</v>
      </c>
      <c r="BI84" s="58"/>
      <c r="BJ84" s="58"/>
      <c r="BK84" s="59"/>
      <c r="BL84" s="58" t="s">
        <v>234</v>
      </c>
      <c r="BM84" s="58" t="s">
        <v>152</v>
      </c>
      <c r="BN84" s="58" t="s">
        <v>234</v>
      </c>
      <c r="BO84" s="58" t="s">
        <v>234</v>
      </c>
      <c r="BP84" s="58" t="s">
        <v>234</v>
      </c>
      <c r="BQ84" s="58" t="s">
        <v>234</v>
      </c>
      <c r="BR84" s="58" t="s">
        <v>234</v>
      </c>
      <c r="BS84" s="58" t="s">
        <v>234</v>
      </c>
      <c r="BT84" s="58" t="s">
        <v>159</v>
      </c>
      <c r="BU84" s="60"/>
      <c r="BV84" s="61"/>
      <c r="BW84" s="61">
        <v>0</v>
      </c>
      <c r="BX84" s="59"/>
      <c r="CB84" s="5"/>
      <c r="CC84" s="5"/>
      <c r="CD84" s="62">
        <v>0</v>
      </c>
      <c r="CE84" s="62">
        <v>0</v>
      </c>
      <c r="CF84" s="62" t="e">
        <f>COUNTIF([1]Sheet7!$B$2:'[1]Sheet7'!$B$100,Main!#REF!)</f>
        <v>#REF!</v>
      </c>
      <c r="CG84" s="75" cm="1">
        <f t="array" ref="CG84">SUMPRODUCT(--(LEN(TRIM(BL84:BT84))&gt;0))</f>
        <v>2</v>
      </c>
      <c r="CH84" s="53" t="str">
        <f>IF(CG84=2,"y","n")</f>
        <v>y</v>
      </c>
      <c r="CI84" s="53" t="str">
        <f>IF(CG84=3,"y","n")</f>
        <v>n</v>
      </c>
      <c r="CJ84" s="53" t="str">
        <f>IF(CG84=4,"y","n")</f>
        <v>n</v>
      </c>
      <c r="CK84" s="53" t="str">
        <f>IF(CG84&gt;4,"y","n")</f>
        <v>n</v>
      </c>
      <c r="CL84" s="53" t="str">
        <f>IF(S84=0,"y","n")</f>
        <v>n</v>
      </c>
      <c r="CM84" s="53" t="str">
        <f>IF(S84=2,"y","n")</f>
        <v>n</v>
      </c>
      <c r="CN84" s="53" t="str">
        <f>IF(S84=3,"y","n")</f>
        <v>n</v>
      </c>
      <c r="CO84" s="53" t="str">
        <f>IF(S84&gt;=4,"y","n")</f>
        <v>y</v>
      </c>
      <c r="CP84" s="53" t="str">
        <f>IF(AT84=0,"y","n")</f>
        <v>y</v>
      </c>
      <c r="CQ84" s="53" t="str">
        <f>IF(AT84=1,"y","n")</f>
        <v>n</v>
      </c>
      <c r="CR84" s="53" t="str">
        <f>IF(AT84=2,"y","n")</f>
        <v>n</v>
      </c>
      <c r="CS84" s="53" t="str">
        <f>IF(AT84&gt;=3,"y","n")</f>
        <v>n</v>
      </c>
      <c r="CT84" s="38" t="str">
        <f>CHAR(34)&amp;A84&amp;CHAR(34)</f>
        <v>"[URU] Cerro Largo"</v>
      </c>
      <c r="CU84" s="63" t="str">
        <f>CHAR(34)&amp;"rgn_"&amp;R84&amp;CHAR(34)</f>
        <v>"rgn_South America"</v>
      </c>
      <c r="CV84" s="44" t="str">
        <f>CHAR(34)&amp;D84&amp;CHAR(34)</f>
        <v>"https://upload.wikimedia.org/wikipedia/commons/thumb/2/2f/Flag_of_Cerro_Largo_Department.svg/640px-Flag_of_Cerro_Largo_Department.svg.png"</v>
      </c>
      <c r="CW84" s="44" t="str">
        <f>IF(CH84="y",CHAR(34)&amp;CH$1&amp;CHAR(34)&amp;",","")</f>
        <v>"2Color",</v>
      </c>
      <c r="CX84" s="44" t="str">
        <f>IF(CI84="y",CHAR(34)&amp;CI$1&amp;CHAR(34)&amp;",","")</f>
        <v/>
      </c>
      <c r="CY84" s="44" t="str">
        <f>IF(CJ84="y",CHAR(34)&amp;CJ$1&amp;CHAR(34)&amp;",","")</f>
        <v/>
      </c>
      <c r="CZ84" s="44" t="str">
        <f>IF(CK84="y",CHAR(34)&amp;CK$1&amp;CHAR(34)&amp;",","")</f>
        <v/>
      </c>
      <c r="DA84" s="44" t="str">
        <f>IF(Q84&gt;1,CHAR(34)&amp;"words2"&amp;CHAR(34)&amp;",","")</f>
        <v>"words2",</v>
      </c>
      <c r="DB84" s="44" t="str">
        <f>IF(Q84&gt;2,CHAR(34)&amp;"words3"&amp;CHAR(34)&amp;",","")</f>
        <v/>
      </c>
      <c r="DC84" s="44" t="str">
        <f>IF(Q84=2,CHAR(34)&amp;"exact2"&amp;CHAR(34)&amp;",","")</f>
        <v>"exact2",</v>
      </c>
      <c r="DD84" s="44" t="str">
        <f>IF(LEN(CHAR(34)&amp;"lets"&amp;LEN(SUBSTITUTE(SUBSTITUTE(IFERROR(TRIM(SUBSTITUTE(SUBSTITUTE(SUBSTITUTE(IFERROR(TRIM(SUBSTITUTE(A84,MID(A84,FIND("(",A84),FIND(")",A84)-FIND("(",A84)+1),"")),A84)," ",""),"-",""),MID(SUBSTITUTE(SUBSTITUTE(IFERROR(TRIM(SUBSTITUTE(A84,MID(A84,FIND("(",A84),FIND(")",A84)-FIND("(",A84)+1),"")),A84)," ",""),"-",""),FIND("[",SUBSTITUTE(SUBSTITUTE(IFERROR(TRIM(SUBSTITUTE(A84,MID(A84,FIND("(",A84),FIND(")",A84)-FIND("(",A84)+1),"")),A84)," ",""),"-","")),FIND("]",SUBSTITUTE(SUBSTITUTE(IFERROR(TRIM(SUBSTITUTE(A84,MID(A84,FIND("(",A84),FIND(")",A84)-FIND("(",A84)+1),"")),A84)," ",""),"-",""))-FIND("[",SUBSTITUTE(SUBSTITUTE(IFERROR(TRIM(SUBSTITUTE(A84,MID(A84,FIND("(",A84),FIND(")",A84)-FIND("(",A84)+1),"")),A84)," ",""),"-",""))+1),"")),SUBSTITUTE(SUBSTITUTE(IFERROR(TRIM(SUBSTITUTE(A84,MID(A84,FIND("(",A84),FIND(")",A84)-FIND("(",A84)+1),"")),A84)," ",""),"-",""))," ",""),"-",""))&amp;CHAR(34)&amp;",")=9,CHAR(34)&amp;"lets"&amp;LEN(SUBSTITUTE(SUBSTITUTE(IFERROR(TRIM(SUBSTITUTE(SUBSTITUTE(SUBSTITUTE(IFERROR(TRIM(SUBSTITUTE(A84,MID(A84,FIND("(",A84),FIND(")",A84)-FIND("(",A84)+1),"")),A84)," ",""),"-",""),MID(SUBSTITUTE(SUBSTITUTE(IFERROR(TRIM(SUBSTITUTE(A84,MID(A84,FIND("(",A84),FIND(")",A84)-FIND("(",A84)+1),"")),A84)," ",""),"-",""),FIND("[",SUBSTITUTE(SUBSTITUTE(IFERROR(TRIM(SUBSTITUTE(A84,MID(A84,FIND("(",A84),FIND(")",A84)-FIND("(",A84)+1),"")),A84)," ",""),"-","")),FIND("]",SUBSTITUTE(SUBSTITUTE(IFERROR(TRIM(SUBSTITUTE(A84,MID(A84,FIND("(",A84),FIND(")",A84)-FIND("(",A84)+1),"")),A84)," ",""),"-",""))-FIND("[",SUBSTITUTE(SUBSTITUTE(IFERROR(TRIM(SUBSTITUTE(A84,MID(A84,FIND("(",A84),FIND(")",A84)-FIND("(",A84)+1),"")),A84)," ",""),"-",""))+1),"")),SUBSTITUTE(SUBSTITUTE(IFERROR(TRIM(SUBSTITUTE(A84,MID(A84,FIND("(",A84),FIND(")",A84)-FIND("(",A84)+1),"")),A84)," ",""),"-",""))," ",""),"-",""))&amp;CHAR(34)&amp;",",CHAR(34)&amp;"lets0"&amp;LEN(SUBSTITUTE(SUBSTITUTE(IFERROR(TRIM(SUBSTITUTE(SUBSTITUTE(SUBSTITUTE(IFERROR(TRIM(SUBSTITUTE(A84,MID(A84,FIND("(",A84),FIND(")",A84)-FIND("(",A84)+1),"")),A84)," ",""),"-",""),MID(SUBSTITUTE(SUBSTITUTE(IFERROR(TRIM(SUBSTITUTE(A84,MID(A84,FIND("(",A84),FIND(")",A84)-FIND("(",A84)+1),"")),A84)," ",""),"-",""),FIND("[",SUBSTITUTE(SUBSTITUTE(IFERROR(TRIM(SUBSTITUTE(A84,MID(A84,FIND("(",A84),FIND(")",A84)-FIND("(",A84)+1),"")),A84)," ",""),"-","")),FIND("]",SUBSTITUTE(SUBSTITUTE(IFERROR(TRIM(SUBSTITUTE(A84,MID(A84,FIND("(",A84),FIND(")",A84)-FIND("(",A84)+1),"")),A84)," ",""),"-",""))-FIND("[",SUBSTITUTE(SUBSTITUTE(IFERROR(TRIM(SUBSTITUTE(A84,MID(A84,FIND("(",A84),FIND(")",A84)-FIND("(",A84)+1),"")),A84)," ",""),"-",""))+1),"")),SUBSTITUTE(SUBSTITUTE(IFERROR(TRIM(SUBSTITUTE(A84,MID(A84,FIND("(",A84),FIND(")",A84)-FIND("(",A84)+1),"")),A84)," ",""),"-",""))," ",""),"-",""))&amp;CHAR(34)&amp;",")</f>
        <v>"lets10",</v>
      </c>
      <c r="DE84" s="44" t="str">
        <f>IFERROR(CHAR(34)&amp;"start"&amp;LEFT(TRIM(SUBSTITUTE(SUBSTITUTE(TRIM(SUBSTITUTE(SUBSTITUTE(A84, MID(A84, FIND("[", A84), FIND("]", A84) - FIND("[", A84) + 1), ""), "  ", " ")), MID(TRIM(SUBSTITUTE(SUBSTITUTE(A84, MID(A84, FIND("[", A84), FIND("]", A84) - FIND("[", A84) + 1), ""), "  ", " ")), FIND("[", TRIM(SUBSTITUTE(SUBSTITUTE(A84, MID(A84, FIND("[", A84), FIND("]", A84) - FIND("[", A84) + 1), ""), "  ", " "))), FIND("]", TRIM(SUBSTITUTE(SUBSTITUTE(A84, MID(A84, FIND("[", A84), FIND("]", A84) - FIND("[", A84) + 1), ""), "  ", " "))) - FIND("[", TRIM(SUBSTITUTE(SUBSTITUTE(A84, MID(A84, FIND("[", A84), FIND("]", A84) - FIND("[", A84) + 1), ""), "  ", " "))) + 1), ""), "  ", " ")),1)&amp;CHAR(34)&amp;",",CHAR(34)&amp;"start"&amp;IFERROR(LEFT(SUBSTITUTE(A84,"["&amp;MID(A84,FIND("[",A84)+1,FIND("]",A84)-FIND("[",A84)-1)&amp;"] ",""),1),LEFT(A84,1))&amp;CHAR(34)&amp;",")</f>
        <v>"startC",</v>
      </c>
      <c r="DF84" s="44" t="str">
        <f>IFERROR(IF(SEARCH("tan",A84)&gt;0,CHAR(34)&amp;"withtn"&amp;CHAR(34)&amp;",",""),"")</f>
        <v/>
      </c>
      <c r="DG84" s="44" t="str">
        <f>IFERROR(IF(SEARCH("q",A84)&gt;0,CHAR(34)&amp;"with_q"&amp;CHAR(34)&amp;",",""),"")</f>
        <v/>
      </c>
      <c r="DH84" s="44" t="str">
        <f>IFERROR(IF(SEARCH("v",A84)&gt;0,CHAR(34)&amp;"with_v"&amp;CHAR(34)&amp;",",""),"")</f>
        <v/>
      </c>
      <c r="DI84" s="44" t="str">
        <f>IFERROR(IF(SEARCH("w",A84)&gt;0,CHAR(34)&amp;"with_w"&amp;CHAR(34)&amp;",",""),"")</f>
        <v/>
      </c>
      <c r="DJ84" s="44" t="str">
        <f>IFERROR(IF(SEARCH("y",A84)&gt;0,CHAR(34)&amp;"with_y"&amp;CHAR(34)&amp;",",""),"")</f>
        <v/>
      </c>
      <c r="DK84" s="44" t="str">
        <f>IFERROR(IF(SEARCH("z",A84)&gt;0,CHAR(34)&amp;"with_z"&amp;CHAR(34)&amp;",",""),"")</f>
        <v/>
      </c>
      <c r="DL84" s="44" t="str">
        <f>IF(CG84=2, CHAR(34) &amp; _xlfn.TEXTJOIN("", TRUE, _xlfn._xlws.SORT(HP84:HX84)) &amp; CHAR(34) &amp; ",", "")</f>
        <v>"BLUWHI",</v>
      </c>
      <c r="DM84" s="44" t="str" cm="1">
        <f t="array" ref="DM84">IF(CG84=3,CHAR(34) &amp; _xlfn.TEXTJOIN("", TRUE, RIGHT(HP84:HX84, 2)) &amp; CHAR(34) &amp; ",", "")</f>
        <v/>
      </c>
      <c r="DN84" s="44" t="str">
        <f>IF(AND(ISNUMBER(SEARCH("18", O84)), ISERROR(SEARCH("1918", O84)), ISERROR(SEARCH("2018", O84))), CHAR(34) &amp; "year18" &amp; CHAR(34) &amp; ",", "")</f>
        <v/>
      </c>
      <c r="DO84" s="44" t="str">
        <f>IF(AND(ISNUMBER(SEARCH("19", O84)), ISERROR(SEARCH("1819", O84)),  ISERROR(SEARCH("1219", O84)),ISERROR(SEARCH("1119", O84)),ISERROR(SEARCH("1190", O84)),ISERROR(SEARCH("2019", O84))), CHAR(34) &amp; "year19" &amp; CHAR(34) &amp; ",", "")</f>
        <v/>
      </c>
      <c r="DP84" s="5" t="str">
        <f>IF(AND(ISNUMBER(SEARCH("20", O84)), ISERROR(SEARCH("1920", O84))), CHAR(34)&amp;"year00"&amp;CHAR(34)&amp;",", "")</f>
        <v>"year00",</v>
      </c>
      <c r="DQ84" s="5" t="str">
        <f>IF(CC84="y",CHAR(34)&amp;"soviet"&amp;CHAR(34)&amp;",","")</f>
        <v/>
      </c>
      <c r="DR84" s="5" t="str">
        <f>IF(BY84="y",CHAR(34)&amp;"dgband"&amp;CHAR(34)&amp;",","")</f>
        <v/>
      </c>
      <c r="DS84" s="5" t="str">
        <f>IF(W84="y",IF(AND(V84="n",BY84&lt;&gt;"y"),CHAR(34)&amp;"allver"&amp;CHAR(34)&amp;",",""),"")</f>
        <v/>
      </c>
      <c r="DT84" s="5" t="str">
        <f>IF(V84="y",IF(AND(W84="n",BY84&lt;&gt;"y"),CHAR(34)&amp;"allhor"&amp;CHAR(34)&amp;",",""),"")</f>
        <v>"allhor",</v>
      </c>
      <c r="DU84" s="5" t="str">
        <f>IF(BY84="y",IF(AND(W84="n",V84="n"),CHAR(34)&amp;"alldia"&amp;CHAR(34)&amp;",",""),"")</f>
        <v/>
      </c>
      <c r="DV84" s="44" t="str">
        <f>IF(IA84&lt;&gt;"",(IF(IA84="y",CHAR(34)&amp;"largec"&amp;CHAR(34)&amp;",",CHAR(34)&amp;"smallc"&amp;CHAR(34)&amp;",")),"")</f>
        <v/>
      </c>
      <c r="DW84" s="44" t="str">
        <f>IF(CL84="y",CHAR(34)&amp;CL$1&amp;CHAR(34)&amp;",","")</f>
        <v/>
      </c>
      <c r="DX84" s="44" t="str">
        <f>IF(CM84="y",CHAR(34)&amp;CM$1&amp;CHAR(34)&amp;",","")</f>
        <v/>
      </c>
      <c r="DY84" s="44" t="str">
        <f>IF(CN84="y",CHAR(34)&amp;CN$1&amp;CHAR(34)&amp;",","")</f>
        <v/>
      </c>
      <c r="DZ84" s="44" t="str">
        <f>IF(CO84="y",CHAR(34)&amp;CO$1&amp;CHAR(34)&amp;",","")</f>
        <v>"4+Band",</v>
      </c>
      <c r="EA84" s="44" t="str">
        <f>IF(T84="y",CHAR(34)&amp;T$1&amp;CHAR(34)&amp;",","")</f>
        <v/>
      </c>
      <c r="EB84" s="44" t="str">
        <f>IF(U84="y",CHAR(34)&amp;U$1&amp;CHAR(34)&amp;",","")</f>
        <v/>
      </c>
      <c r="EC84" s="44" t="str">
        <f>IF(V84="y",CHAR(34)&amp;V$1&amp;CHAR(34)&amp;",","")</f>
        <v>"Horizo",</v>
      </c>
      <c r="ED84" s="44" t="str">
        <f>IF(W84="y",CHAR(34)&amp;W$1&amp;CHAR(34)&amp;",","")</f>
        <v/>
      </c>
      <c r="EE84" s="44" t="str">
        <f>IF(X84="y",CHAR(34)&amp;X$1&amp;CHAR(34)&amp;",","")</f>
        <v/>
      </c>
      <c r="EF84" s="44" t="str">
        <f>IF(AND(Y84&lt;&gt;"n",Y84&lt;&gt;""),CHAR(34)&amp;Y$1&amp;CHAR(34)&amp;",","")</f>
        <v/>
      </c>
      <c r="EG84" s="44" t="str">
        <f>IF(Z84="y",CHAR(34)&amp;Z$1&amp;CHAR(34)&amp;",","")</f>
        <v/>
      </c>
      <c r="EH84" s="44" t="str">
        <f>IF(AA84="y",CHAR(34)&amp;AA$1&amp;CHAR(34)&amp;",","")</f>
        <v/>
      </c>
      <c r="EI84" s="44" t="str">
        <f>IF(AB84="y",CHAR(34)&amp;AB$1&amp;CHAR(34)&amp;",","")</f>
        <v/>
      </c>
      <c r="EJ84" s="44" t="str">
        <f>IF(AC84="y",CHAR(34)&amp;AC$1&amp;CHAR(34)&amp;",","")</f>
        <v/>
      </c>
      <c r="EK84" s="44" t="str">
        <f>IF(AD84="y",CHAR(34)&amp;AD$1&amp;CHAR(34)&amp;",","")</f>
        <v/>
      </c>
      <c r="EL84" s="44" t="str">
        <f>IF(AE84="y",CHAR(34)&amp;AE$1&amp;CHAR(34)&amp;",","")</f>
        <v/>
      </c>
      <c r="EM84" s="44" t="str">
        <f>IF(AF84="y",CHAR(34)&amp;AF$1&amp;CHAR(34)&amp;",","")</f>
        <v/>
      </c>
      <c r="EN84" s="44" t="str">
        <f>IF(AG84="y",CHAR(34)&amp;AG$1&amp;CHAR(34)&amp;",","")</f>
        <v>"Unequa",</v>
      </c>
      <c r="EO84" s="44" t="str">
        <f>IF(AH84="y",CHAR(34)&amp;AH$1&amp;CHAR(34)&amp;",","")</f>
        <v/>
      </c>
      <c r="EP84" s="44" t="str">
        <f>IF(AI84="y",CHAR(34)&amp;AI$1&amp;CHAR(34)&amp;",","")</f>
        <v/>
      </c>
      <c r="EQ84" s="44" t="str">
        <f>IF(AJ84="y",CHAR(34)&amp;AJ$1&amp;CHAR(34)&amp;",","")</f>
        <v/>
      </c>
      <c r="ER84" s="44" t="str">
        <f>IF(AK84="y",CHAR(34)&amp;AK$1&amp;CHAR(34)&amp;",","")</f>
        <v>"OnlyBa",</v>
      </c>
      <c r="ES84" s="44" t="str">
        <f>IF(AL84="y",CHAR(34)&amp;AL$1&amp;CHAR(34)&amp;",","")</f>
        <v/>
      </c>
      <c r="ET84" s="44" t="str">
        <f>IF(AM84="y",CHAR(34)&amp;AM$1&amp;CHAR(34)&amp;",","")</f>
        <v/>
      </c>
      <c r="EU84" s="44" t="str">
        <f>IF(AN84="y",CHAR(34)&amp;AN$1&amp;CHAR(34)&amp;",","")</f>
        <v/>
      </c>
      <c r="EV84" s="44" t="str">
        <f>IF(AO84="y",CHAR(34)&amp;AO$1&amp;CHAR(34)&amp;",","")</f>
        <v/>
      </c>
      <c r="EW84" s="44" t="str">
        <f>IF(AP84="y",CHAR(34)&amp;AP$1&amp;CHAR(34)&amp;",","")</f>
        <v/>
      </c>
      <c r="EX84" s="44" t="str">
        <f>IF(AQ84="y",CHAR(34)&amp;AQ$1&amp;CHAR(34)&amp;",","")</f>
        <v/>
      </c>
      <c r="EY84" s="44" t="str">
        <f>IF(AR84="y",CHAR(34)&amp;AR$1&amp;CHAR(34)&amp;",","")</f>
        <v>"Rotate",</v>
      </c>
      <c r="EZ84" s="44" t="str">
        <f>IF(AS84="y",CHAR(34)&amp;AS$1&amp;CHAR(34)&amp;",","")</f>
        <v/>
      </c>
      <c r="FA84" s="44" t="str">
        <f>IF(AT84&gt;0,CHAR(34)&amp;"sta"&amp;AZ84&amp;CHAR(34)&amp;",","")</f>
        <v/>
      </c>
      <c r="FB84" s="44" t="str">
        <f>IF(AND(AT84&gt;0,BA84&lt;&gt;""),CHAR(34)&amp;"sta"&amp;BA84&amp;CHAR(34)&amp;",","")</f>
        <v/>
      </c>
      <c r="FC84" s="44" t="str">
        <f>IF(AND(AT84&gt;0,BB84&lt;&gt;""),CHAR(34)&amp;"sta"&amp;BB84&amp;CHAR(34)&amp;",","")</f>
        <v/>
      </c>
      <c r="FD84" s="44" t="str">
        <f>IF(BV84="n",CHAR(34)&amp;"tcWHYE"&amp;CHAR(34)&amp;",",IF(BV84="y",CHAR(34)&amp;FD$1&amp;CHAR(34)&amp;",",""))</f>
        <v/>
      </c>
      <c r="FE84" s="44" t="str">
        <f>IF(COUNTIF(BL84:BT84,"BLU")=0,CHAR(34)&amp;"NO_BLU"&amp;CHAR(34)&amp;",", "")</f>
        <v/>
      </c>
      <c r="FF84" s="44" t="str">
        <f>IF(COUNTIF(BL84:BT84,"WHI")=0,CHAR(34)&amp;"NO_WHI"&amp;CHAR(34)&amp;",", "")</f>
        <v/>
      </c>
      <c r="FG84" s="44" t="str">
        <f>IF(COUNTIF(BL84:BT84,"RED")=0,CHAR(34)&amp;"NO_RED"&amp;CHAR(34)&amp;",", "")</f>
        <v>"NO_RED",</v>
      </c>
      <c r="FH84" s="44" t="str">
        <f>IF(COUNTIF(BL84:BS84,"GRE")=0,CHAR(34)&amp;"NO_GRE"&amp;CHAR(34)&amp;",", "")</f>
        <v>"NO_GRE",</v>
      </c>
      <c r="FI84" s="44" t="str">
        <f>IF(COUNTIF(BL84:BT84,"YEL")=0,CHAR(34)&amp;"NO_YEL"&amp;CHAR(34)&amp;",", "")</f>
        <v>"NO_YEL",</v>
      </c>
      <c r="FJ84" s="44" t="str">
        <f>IF(COUNTIF(BL84:BT84,"BLA")=0,CHAR(34)&amp;"NO_BLA"&amp;CHAR(34)&amp;",", "")</f>
        <v>"NO_BLA",</v>
      </c>
      <c r="FK84" s="44" t="str">
        <f>IF(AND(FH84&lt;&gt;"",FF84&lt;&gt;""),CHAR(34)&amp;"WHGRNO"&amp;CHAR(34)&amp;",","")</f>
        <v/>
      </c>
      <c r="FL84" s="44" t="str">
        <f>IF(AND(FI84&lt;&gt;"",FF84&lt;&gt;""),CHAR(34)&amp;"WHYENO"&amp;CHAR(34)&amp;",","")</f>
        <v/>
      </c>
      <c r="FM84" s="44" t="str">
        <f>IF(AND(FJ84&lt;&gt;"",FF84&lt;&gt;""),CHAR(34)&amp;"BAWHNO"&amp;CHAR(34)&amp;",","")</f>
        <v/>
      </c>
      <c r="FN84" s="44" t="str">
        <f>IF(AND(FE84&lt;&gt;"",FF84&lt;&gt;""),CHAR(34)&amp;"BLWHNO"&amp;CHAR(34)&amp;",","")</f>
        <v/>
      </c>
      <c r="FO84" s="44" t="str">
        <f>IF(AND(FE84&lt;&gt;"",FG84&lt;&gt;""),CHAR(34)&amp;"BLRENO"&amp;CHAR(34)&amp;",","")</f>
        <v/>
      </c>
      <c r="FP84" s="44" t="str">
        <f>IF(AND(FF84&lt;&gt;"",FF84&lt;&gt;""),CHAR(34)&amp;"WHRENO"&amp;CHAR(34)&amp;",","")</f>
        <v/>
      </c>
      <c r="FQ84" s="44" t="str">
        <f>IF(LEN(BF84)=3,CHAR(34)&amp;"001"&amp;BF84&amp;CHAR(34)&amp;",","")</f>
        <v>"001BLU",</v>
      </c>
      <c r="FR84" s="44" t="str">
        <f>IF(LEN(BG84)=3,CHAR(34)&amp;"002"&amp;BG84&amp;CHAR(34)&amp;",","")</f>
        <v>"002WHI",</v>
      </c>
      <c r="FS84" s="44" t="str">
        <f>IF(LEN(BH84)=3,CHAR(34)&amp;"003"&amp;BH84&amp;CHAR(34)&amp;",","")</f>
        <v>"003BLU",</v>
      </c>
      <c r="FT84" s="44" t="str">
        <f>CHAR(34)&amp;"myr"&amp;BD84&amp;CHAR(34)&amp;","</f>
        <v>"myrBLU",</v>
      </c>
      <c r="FU84" s="44" t="str">
        <f>IF(AY84="y",CHAR(34)&amp;"island"&amp;CHAR(34)&amp;",","")</f>
        <v/>
      </c>
      <c r="FV84" s="44" t="str">
        <f>IF(BZ84="y",CHAR(34)&amp;"landlo"&amp;CHAR(34)&amp;",","")</f>
        <v/>
      </c>
      <c r="FW84" s="44" t="str">
        <f>IF(CA84="y",CHAR(34)&amp;"eunion"&amp;CHAR(34)&amp;",","")</f>
        <v/>
      </c>
      <c r="FX84" s="44" t="str">
        <f>SUBSTITUTE(IFERROR(SEARCH("[",A84),IFERROR(IF(AND(CA84&lt;&gt;"y",SEARCH("Europe",R84)&gt;0),CHAR(34)&amp;"noeuni"&amp;CHAR(34)&amp;",",""),"")),"1","")</f>
        <v/>
      </c>
      <c r="FY84" s="44" t="str">
        <f>IFERROR(IF(SEARCH("Arabic",CB84)&gt;0,CHAR(34)&amp;"arabic"&amp;CHAR(34)&amp;",",""),"")</f>
        <v/>
      </c>
      <c r="FZ84" s="44" t="str">
        <f>IFERROR(IF(SEARCH("English",CB84)&gt;0,CHAR(34)&amp;"englis"&amp;CHAR(34)&amp;",",""),"")</f>
        <v/>
      </c>
      <c r="GA84" s="44" t="str">
        <f>IFERROR(IF(SEARCH("French",CB84)&gt;0,CHAR(34)&amp;"french"&amp;CHAR(34)&amp;",",""),"")</f>
        <v/>
      </c>
      <c r="GB84" s="44" t="str">
        <f>IFERROR(IF(SEARCH("Spanish",CB84)&gt;0,CHAR(34)&amp;"spanis"&amp;CHAR(34)&amp;",",""),"")</f>
        <v/>
      </c>
      <c r="GC84" s="44" t="str">
        <f>IFERROR(IF(SEARCH("Portuguese",CB84)&gt;0,CHAR(34)&amp;"portug"&amp;CHAR(34)&amp;",",""),"")</f>
        <v/>
      </c>
      <c r="GD84" s="44" t="str">
        <f>IFERROR(IF(SEARCH("German",CB84)&gt;0,CHAR(34)&amp;"german"&amp;CHAR(34)&amp;",",""),"")</f>
        <v/>
      </c>
      <c r="GE84" s="44" t="str">
        <f>IFERROR(IF(SEARCH("Dutch",CB84)&gt;0,CHAR(34)&amp;"dutchs"&amp;CHAR(34)&amp;",",""),"")</f>
        <v/>
      </c>
      <c r="GF84" s="44" t="str">
        <f>IFERROR(IF(SEARCH("Historical",AU84)&gt;0,CHAR(34)&amp;"histor"&amp;CHAR(34)&amp;",",""),"")</f>
        <v/>
      </c>
      <c r="GG84" s="44" t="str">
        <f>IF(BU84="y",CHAR(34)&amp;"unjack"&amp;CHAR(34)&amp;",","")</f>
        <v/>
      </c>
      <c r="GH84" s="44" t="str">
        <f>IF(CD84=1,CHAR(34)&amp;"southc"&amp;CHAR(34)&amp;",","")</f>
        <v/>
      </c>
      <c r="GI84" s="44" t="str">
        <f>IF(CE84=1,CHAR(34)&amp;"hasmap"&amp;CHAR(34)&amp;",","")</f>
        <v/>
      </c>
      <c r="GJ84" s="44" t="str">
        <f>IF(CP84="y",CHAR(34)&amp;CP$1&amp;CHAR(34)&amp;",","")</f>
        <v>"NoStar",</v>
      </c>
      <c r="GK84" s="44" t="str">
        <f>IF(GJ84="",CHAR(34)&amp;"HasSta"&amp;CHAR(34)&amp;",","")</f>
        <v/>
      </c>
      <c r="GL84" s="44" t="str">
        <f>IF(CQ84="y",CHAR(34)&amp;CQ$1&amp;CHAR(34)&amp;",","")</f>
        <v/>
      </c>
      <c r="GM84" s="44" t="str">
        <f>IF(CR84="y",CHAR(34)&amp;CR$1&amp;CHAR(34)&amp;",","")</f>
        <v/>
      </c>
      <c r="GN84" s="44" t="str">
        <f>IF(CS84="y",CHAR(34)&amp;CS$1&amp;CHAR(34)&amp;",","")</f>
        <v/>
      </c>
      <c r="GP84" s="44" t="str">
        <f>CHAR(34)&amp;AU84&amp;CHAR(34)</f>
        <v>"Department"</v>
      </c>
      <c r="GS84" s="44" t="str">
        <f>SUBSTITUTE("["&amp;_xlfn.CONCAT(CW84:GN84)&amp;"]",",]","]")</f>
        <v>["2Color","words2","exact2","lets10","startC","BLUWHI","year00","allhor","4+Band","Horizo","Unequa","OnlyBa","Rotate","NO_RED","NO_GRE","NO_YEL","NO_BLA","001BLU","002WHI","003BLU","myrBLU","NoStar"]</v>
      </c>
      <c r="GT84" s="44" t="str">
        <f>IF(BL84&lt;&gt;"",CHAR(34)&amp;"cl_"&amp;BL84&amp;CHAR(34)&amp;",","")</f>
        <v/>
      </c>
      <c r="GU84" s="44" t="str">
        <f>IF(BM84&lt;&gt;"",CHAR(34)&amp;"cl_"&amp;BM84&amp;CHAR(34)&amp;",","")</f>
        <v>"cl_BLU",</v>
      </c>
      <c r="GV84" s="44" t="str">
        <f>IF(BN84&lt;&gt;"",CHAR(34)&amp;"cl_"&amp;BN84&amp;CHAR(34)&amp;",","")</f>
        <v/>
      </c>
      <c r="GW84" s="44" t="str">
        <f>IF(BO84&lt;&gt;"",CHAR(34)&amp;"cl_"&amp;BO84&amp;CHAR(34)&amp;",","")</f>
        <v/>
      </c>
      <c r="GX84" s="44" t="str">
        <f>IF(BP84&lt;&gt;"",CHAR(34)&amp;"cl_"&amp;BP84&amp;CHAR(34)&amp;",","")</f>
        <v/>
      </c>
      <c r="GY84" s="44" t="str">
        <f>IF(BQ84&lt;&gt;"",CHAR(34)&amp;"cl_"&amp;BQ84&amp;CHAR(34)&amp;",","")</f>
        <v/>
      </c>
      <c r="GZ84" s="44" t="str">
        <f>IF(BR84&lt;&gt;"",CHAR(34)&amp;"cl_"&amp;BR84&amp;CHAR(34)&amp;",","")</f>
        <v/>
      </c>
      <c r="HA84" s="44" t="str">
        <f>IF(BS84&lt;&gt;"",CHAR(34)&amp;"cl_"&amp;BS84&amp;CHAR(34)&amp;",","")</f>
        <v/>
      </c>
      <c r="HB84" s="44" t="str">
        <f>IF(BT84&lt;&gt;"",CHAR(34)&amp;"cl_"&amp;BT84&amp;CHAR(34)&amp;",","")</f>
        <v>"cl_WHI",</v>
      </c>
      <c r="HC84" s="44" t="str">
        <f>SUBSTITUTE("["&amp;_xlfn.CONCAT(GT84:HB84)&amp;"]",",]","]")</f>
        <v>["cl_BLU","cl_WHI"]</v>
      </c>
      <c r="HE84" s="64"/>
      <c r="HF84" s="65" t="str">
        <f>"{couname:"&amp;CT84&amp;(IF(HK84&lt;&gt;"",",subtype:"&amp;CHAR(34)&amp;HK84&amp;CHAR(34),""))&amp;",year:"&amp;HJ84&amp;",region:"&amp;CU84&amp;",Colors:"&amp;HC84&amp;",Items:"&amp;GS84&amp;",Flag:"&amp;CV84&amp;",HDFlag:"&amp;CHAR(34)&amp;E84&amp;CHAR(34)&amp;",type:"&amp;GP84&amp;", describe: "&amp;HH84&amp;", isnew:"&amp;CHAR(34)&amp;F84&amp;CHAR(34)&amp;", links: "&amp;HL84&amp;"},"</f>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links: "https://vexillology.fandom.com/wiki/Cerro_Largo_Department"},</v>
      </c>
      <c r="HG84" s="66" t="str">
        <f>"{couname:"&amp;CT84&amp;(IF(HK84&lt;&gt;"",",subtype:"&amp;CHAR(34)&amp;HK84&amp;CHAR(34),""))&amp;",year:"&amp;HJ84&amp;",region:"&amp;CU84&amp;",Colors:"&amp;HC84&amp;",Items:"&amp;GS84&amp;",Flag:"&amp;CV84&amp;",HDFlag:"&amp;CHAR(34)&amp;E84&amp;CHAR(34)&amp;",type:"&amp;GP84&amp;", describe: "&amp;HI84&amp;", links: "&amp;HL84&amp;"},"</f>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links: "https://vexillology.fandom.com/wiki/Cerro_Largo_Department"},</v>
      </c>
      <c r="HH84" s="44" t="str">
        <f>IF(P84&lt;&gt;"",CHAR(34)&amp;"\n"&amp;P84&amp;CHAR(34),CHAR(34)&amp;CHAR(34))</f>
        <v>"\nThe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v>
      </c>
      <c r="HI84" s="44" t="str">
        <f>IF(J84=0,CHAR(34)&amp;CHAR(34),HH84)</f>
        <v>"\nThe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v>
      </c>
      <c r="HJ84" s="44" t="str">
        <f>CHAR(34)&amp;O84&amp;CHAR(34)</f>
        <v>"2018"</v>
      </c>
      <c r="HL84" s="44" t="str">
        <f>CHAR(34)&amp;I84&amp;CHAR(34)</f>
        <v>"https://vexillology.fandom.com/wiki/Cerro_Largo_Department"</v>
      </c>
      <c r="HM84" s="65" t="str">
        <f>"{"&amp;CHAR(34)&amp;"couname"&amp;CHAR(34)&amp;":"&amp;CT84&amp;(IF(H84&lt;&gt;"",","&amp;CHAR(34)&amp;"subtype"&amp;CHAR(34)&amp;":"&amp;CHAR(34)&amp;H84&amp;CHAR(34),""))&amp;","&amp;CHAR(34)&amp;"year"&amp;CHAR(34)&amp;":"&amp;HJ84&amp;","&amp;CHAR(34)&amp;"region"&amp;CHAR(34)&amp;":"&amp;CU84&amp;","&amp;CHAR(34)&amp;"Colors"&amp;CHAR(34)&amp;":"&amp;HC84&amp;","&amp;CHAR(34)&amp;"Items"&amp;CHAR(34)&amp;":"&amp;GS84&amp;","&amp;CHAR(34)&amp;"Flag"&amp;CHAR(34)&amp;":"&amp;CV84&amp;","&amp;CHAR(34)&amp;"HDFlag"&amp;CHAR(34)&amp;":"&amp;CHAR(34)&amp;E84&amp;CHAR(34)&amp;","&amp;CHAR(34)&amp;"type"&amp;CHAR(34)&amp;":"&amp;GP84&amp;", "&amp;CHAR(34)&amp;"describe"&amp;CHAR(34)&amp;": "&amp;HH84&amp;", "&amp;CHAR(34)&amp;"isnew"&amp;CHAR(34)&amp;": "&amp;CHAR(34)&amp;F84&amp;CHAR(34)&amp;", "&amp;CHAR(34)&amp;"links"&amp;CHAR(34)&amp;": "&amp;HL84&amp;"},"</f>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 "links": "https://vexillology.fandom.com/wiki/Cerro_Largo_Department"},</v>
      </c>
      <c r="HN84" s="67" t="str">
        <f>"{"&amp;CHAR(34)&amp;"couname"&amp;CHAR(34)&amp;":"&amp;CT84&amp;(IF(H84&lt;&gt;"",","&amp;CHAR(34)&amp;"subtype"&amp;CHAR(34)&amp;":"&amp;CHAR(34)&amp;H84&amp;CHAR(34),""))&amp;","&amp;CHAR(34)&amp;"year"&amp;CHAR(34)&amp;":"&amp;HJ84&amp;","&amp;CHAR(34)&amp;"region"&amp;CHAR(34)&amp;":"&amp;CU84&amp;","&amp;CHAR(34)&amp;"Colors"&amp;CHAR(34)&amp;":"&amp;HC84&amp;","&amp;CHAR(34)&amp;"Items"&amp;CHAR(34)&amp;":"&amp;GS84&amp;","&amp;CHAR(34)&amp;"Flag"&amp;CHAR(34)&amp;":"&amp;CV84&amp;","&amp;CHAR(34)&amp;"HDFlag"&amp;CHAR(34)&amp;":"&amp;CHAR(34)&amp;E84&amp;CHAR(34)&amp;","&amp;CHAR(34)&amp;"type"&amp;CHAR(34)&amp;":"&amp;GP84&amp;", "&amp;CHAR(34)&amp;"describe"&amp;CHAR(34)&amp;": "&amp;HI84&amp;", "&amp;CHAR(34)&amp;"isnew"&amp;CHAR(34)&amp;": "&amp;CHAR(34)&amp;F84&amp;CHAR(34)&amp;", "&amp;CHAR(34)&amp;"links"&amp;CHAR(34)&amp;": "&amp;HL84&amp;"},"</f>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 "links": "https://vexillology.fandom.com/wiki/Cerro_Largo_Department"},</v>
      </c>
      <c r="HO84" s="71">
        <v>45583</v>
      </c>
      <c r="HP84" s="44" t="str" cm="1">
        <f t="array" ref="HP84">IF(_xlfn.TEXTJOIN(", ", TRUE, IF(ISNUMBER(SEARCH("BLA", BL84:BT84)), COLUMN(BL84:BT84) - COLUMN(BL84) + 1, ""))&lt;&gt;"","BLA","")</f>
        <v/>
      </c>
      <c r="HQ84" s="44" t="str" cm="1">
        <f t="array" ref="HQ84">IF(_xlfn.TEXTJOIN(", ", TRUE, IF(ISNUMBER(SEARCH("BLU", BL84:BT84)), COLUMN(BL84:BT84) - COLUMN(BL84) + 1, ""))&lt;&gt;"","BLU","")</f>
        <v>BLU</v>
      </c>
      <c r="HR84" s="44" t="str" cm="1">
        <f t="array" ref="HR84">IF(_xlfn.TEXTJOIN(", ", TRUE, IF(ISNUMBER(SEARCH("GRE", BL84:BT84)), COLUMN(BL84:BT84) - COLUMN(BL84) + 1, ""))&lt;&gt;"","GRE","")</f>
        <v/>
      </c>
      <c r="HS84" s="44" t="str" cm="1">
        <f t="array" ref="HS84">IF(_xlfn.TEXTJOIN(", ", TRUE, IF(ISNUMBER(SEARCH("RED", BL84:BT84)), COLUMN(BL84:BT84) - COLUMN(BL84) + 1, ""))&lt;&gt;"","RED","")</f>
        <v/>
      </c>
      <c r="HT84" s="44" t="str" cm="1">
        <f t="array" ref="HT84">IF(_xlfn.TEXTJOIN(", ", TRUE, IF(ISNUMBER(SEARCH("YEL", BL84:BT84)), COLUMN(BL84:BT84) - COLUMN(BL84) + 1, ""))&lt;&gt;"","YEL","")</f>
        <v/>
      </c>
      <c r="HU84" s="44" t="str" cm="1">
        <f t="array" ref="HU84">IF(_xlfn.TEXTJOIN(", ", TRUE, IF(ISNUMBER(SEARCH("ORA", BL84:BT84)), COLUMN(BL84:BT84) - COLUMN(BL84) + 1, ""))&lt;&gt;"","ORA","")</f>
        <v/>
      </c>
      <c r="HV84" s="44" t="str" cm="1">
        <f t="array" ref="HV84">IF(_xlfn.TEXTJOIN(", ", TRUE, IF(ISNUMBER(SEARCH("BRO", BL84:BT84)), COLUMN(BL84:BT84) - COLUMN(BL84) + 1, ""))&lt;&gt;"","BRO","")</f>
        <v/>
      </c>
      <c r="HW84" s="44" t="str" cm="1">
        <f t="array" ref="HW84">IF(_xlfn.TEXTJOIN(", ", TRUE, IF(ISNUMBER(SEARCH("PUR", BL84:BT84)), COLUMN(BL84:BT84) - COLUMN(BL84) + 1, ""))&lt;&gt;"","PUR","")</f>
        <v/>
      </c>
      <c r="HX84" s="44" t="str" cm="1">
        <f t="array" ref="HX84">IF(_xlfn.TEXTJOIN(", ", TRUE, IF(ISNUMBER(SEARCH("WHI", BL84:BT84)), COLUMN(BL84:BT84) - COLUMN(BL84) + 1, ""))&lt;&gt;"","WHI","")</f>
        <v>WHI</v>
      </c>
      <c r="HY84" s="72"/>
      <c r="HZ84" s="72"/>
      <c r="IA84" s="5"/>
      <c r="IB84" s="5"/>
      <c r="IC84" s="68"/>
      <c r="ID84" s="68"/>
      <c r="IE84" s="68"/>
      <c r="IF84" s="68"/>
      <c r="IG84" s="68"/>
      <c r="IH84" s="68"/>
      <c r="II84" s="68"/>
      <c r="IJ84" s="68"/>
      <c r="IK84" s="68"/>
      <c r="IL84" s="44">
        <f>SUM(IC84:IK84)</f>
        <v>0</v>
      </c>
      <c r="IM84" s="42">
        <f>COUNTIF(IC84:IK84,"&gt;0")-CG84</f>
        <v>-2</v>
      </c>
      <c r="IN84" s="69" t="str">
        <f>"http://mkweb.bcgsc.ca/color-summarizer/?url="&amp;D84&amp;"&amp;precision=low&amp;num_clusters="&amp;CG84&amp;"&amp;text=1"</f>
        <v>http://mkweb.bcgsc.ca/color-summarizer/?url=https://upload.wikimedia.org/wikipedia/commons/thumb/2/2f/Flag_of_Cerro_Largo_Department.svg/640px-Flag_of_Cerro_Largo_Department.svg.png&amp;precision=low&amp;num_clusters=2&amp;text=1</v>
      </c>
      <c r="IO84" s="44" t="str">
        <f>IF(HP84&lt;&gt;"",CHAR(34)&amp;"black"&amp;CHAR(34),"")</f>
        <v/>
      </c>
      <c r="IP84" s="44" t="str">
        <f>IF(HQ84&lt;&gt;"",CHAR(34)&amp;"blue"&amp;CHAR(34),"")</f>
        <v>"blue"</v>
      </c>
      <c r="IQ84" s="44" t="str">
        <f>IF(HR84&lt;&gt;"",CHAR(34)&amp;"green"&amp;CHAR(34),"")</f>
        <v/>
      </c>
      <c r="IR84" s="44" t="str">
        <f>IF(HS84&lt;&gt;"",CHAR(34)&amp;"red"&amp;CHAR(34),"")</f>
        <v/>
      </c>
      <c r="IS84" s="44" t="str">
        <f>IF(HT84&lt;&gt;"",CHAR(34)&amp;"yellow"&amp;CHAR(34),"")</f>
        <v/>
      </c>
      <c r="IT84" s="44" t="str">
        <f>IF(HU84&lt;&gt;"",CHAR(34)&amp;"orange"&amp;CHAR(34),"")</f>
        <v/>
      </c>
      <c r="IU84" s="44" t="str">
        <f>IF(HV84&lt;&gt;"",CHAR(34)&amp;"brown"&amp;CHAR(34),"")</f>
        <v/>
      </c>
      <c r="IV84" s="44" t="str">
        <f>IF(HW84&lt;&gt;"",CHAR(34)&amp;"purple"&amp;CHAR(34),"")</f>
        <v/>
      </c>
      <c r="IW84" s="44" t="str">
        <f>IF(HX84&lt;&gt;"",CHAR(34)&amp;"white"&amp;CHAR(34),"")</f>
        <v>"white"</v>
      </c>
      <c r="IX84" s="44" t="str">
        <f>"{"&amp;CHAR(34)&amp;"url"&amp;CHAR(34)&amp;":"&amp;CHAR(34)&amp;IN84&amp;CHAR(34)&amp;","&amp;CHAR(34)&amp;"name"&amp;CHAR(34)&amp;":"&amp;CHAR(34)&amp;A84&amp;CHAR(34)&amp;"},"</f>
        <v>{"url":"http://mkweb.bcgsc.ca/color-summarizer/?url=https://upload.wikimedia.org/wikipedia/commons/thumb/2/2f/Flag_of_Cerro_Largo_Department.svg/640px-Flag_of_Cerro_Largo_Department.svg.png&amp;precision=low&amp;num_clusters=2&amp;text=1","name":"[URU] Cerro Largo"},</v>
      </c>
      <c r="IY84" s="44">
        <v>840</v>
      </c>
    </row>
    <row r="85" spans="1:259" s="44" customFormat="1" ht="38.4" customHeight="1" thickBot="1" x14ac:dyDescent="0.35">
      <c r="A85" s="38" t="s">
        <v>509</v>
      </c>
      <c r="B85" s="83"/>
      <c r="C85" s="39">
        <v>2</v>
      </c>
      <c r="D85" s="70" t="s">
        <v>510</v>
      </c>
      <c r="E85" s="40" t="s">
        <v>511</v>
      </c>
      <c r="F85" s="41" t="s">
        <v>163</v>
      </c>
      <c r="G85" s="42">
        <f>COUNTIF($A$1:$A$8405,A85)</f>
        <v>1</v>
      </c>
      <c r="H85" s="43"/>
      <c r="I85" s="59" t="s">
        <v>512</v>
      </c>
      <c r="J85" s="44" t="str">
        <f>""</f>
        <v/>
      </c>
      <c r="K85" s="45"/>
      <c r="L85" s="46"/>
      <c r="M85" s="46"/>
      <c r="N85" s="47"/>
      <c r="O85" s="74">
        <v>2000</v>
      </c>
      <c r="P85" s="48" t="s">
        <v>513</v>
      </c>
      <c r="Q85" s="73">
        <v>1</v>
      </c>
      <c r="R85" s="49" t="s">
        <v>177</v>
      </c>
      <c r="S85" s="50">
        <v>0</v>
      </c>
      <c r="T85" s="51" t="s">
        <v>164</v>
      </c>
      <c r="U85" s="52" t="s">
        <v>164</v>
      </c>
      <c r="V85" s="52" t="s">
        <v>165</v>
      </c>
      <c r="W85" s="52" t="s">
        <v>164</v>
      </c>
      <c r="X85" s="52" t="s">
        <v>165</v>
      </c>
      <c r="Y85" s="52" t="s">
        <v>164</v>
      </c>
      <c r="Z85" s="52" t="s">
        <v>164</v>
      </c>
      <c r="AA85" s="52" t="s">
        <v>164</v>
      </c>
      <c r="AB85" s="52" t="s">
        <v>164</v>
      </c>
      <c r="AC85" s="52" t="s">
        <v>164</v>
      </c>
      <c r="AD85" s="52" t="s">
        <v>164</v>
      </c>
      <c r="AE85" s="52" t="s">
        <v>164</v>
      </c>
      <c r="AF85" s="53" t="s">
        <v>164</v>
      </c>
      <c r="AG85" s="53" t="s">
        <v>164</v>
      </c>
      <c r="AH85" s="53" t="s">
        <v>165</v>
      </c>
      <c r="AI85" s="53" t="s">
        <v>164</v>
      </c>
      <c r="AJ85" s="53" t="s">
        <v>164</v>
      </c>
      <c r="AK85" s="53" t="s">
        <v>164</v>
      </c>
      <c r="AL85" s="53" t="s">
        <v>164</v>
      </c>
      <c r="AM85" s="53" t="s">
        <v>165</v>
      </c>
      <c r="AN85" s="53" t="s">
        <v>164</v>
      </c>
      <c r="AO85" s="53" t="s">
        <v>164</v>
      </c>
      <c r="AP85" s="53" t="s">
        <v>164</v>
      </c>
      <c r="AQ85" s="53" t="s">
        <v>164</v>
      </c>
      <c r="AR85" s="53" t="s">
        <v>164</v>
      </c>
      <c r="AS85" s="53" t="s">
        <v>164</v>
      </c>
      <c r="AT85" s="54">
        <v>19</v>
      </c>
      <c r="AU85" s="53" t="s">
        <v>476</v>
      </c>
      <c r="AV85" s="53" t="str">
        <f>IF(LEFT(A85,1)="[",LEFT(A85,5)&amp;AU85&amp;A85,"")</f>
        <v>[URU]Department[URU] Durazno</v>
      </c>
      <c r="AW85" s="53" t="str">
        <f>C85&amp;A85</f>
        <v>2[URU] Durazno</v>
      </c>
      <c r="AX85" s="55"/>
      <c r="AY85" s="55"/>
      <c r="AZ85" s="56" t="s">
        <v>514</v>
      </c>
      <c r="BA85" s="56"/>
      <c r="BB85" s="56"/>
      <c r="BC85" s="57"/>
      <c r="BD85" s="58" t="s">
        <v>152</v>
      </c>
      <c r="BE85" s="59"/>
      <c r="BF85" s="58" t="s">
        <v>234</v>
      </c>
      <c r="BG85" s="58" t="s">
        <v>234</v>
      </c>
      <c r="BH85" s="58" t="s">
        <v>234</v>
      </c>
      <c r="BI85" s="58"/>
      <c r="BJ85" s="58"/>
      <c r="BK85" s="59"/>
      <c r="BL85" s="58" t="s">
        <v>234</v>
      </c>
      <c r="BM85" s="58" t="s">
        <v>152</v>
      </c>
      <c r="BN85" s="58" t="s">
        <v>234</v>
      </c>
      <c r="BO85" s="58" t="s">
        <v>234</v>
      </c>
      <c r="BP85" s="58" t="s">
        <v>155</v>
      </c>
      <c r="BQ85" s="58" t="s">
        <v>234</v>
      </c>
      <c r="BR85" s="58" t="s">
        <v>234</v>
      </c>
      <c r="BS85" s="58" t="s">
        <v>234</v>
      </c>
      <c r="BT85" s="58" t="s">
        <v>234</v>
      </c>
      <c r="BU85" s="60"/>
      <c r="BV85" s="61"/>
      <c r="BW85" s="61">
        <v>0</v>
      </c>
      <c r="BX85" s="59"/>
      <c r="CB85" s="5"/>
      <c r="CC85" s="5"/>
      <c r="CD85" s="62">
        <v>0</v>
      </c>
      <c r="CE85" s="62">
        <v>0</v>
      </c>
      <c r="CF85" s="62" t="e">
        <f>COUNTIF([1]Sheet7!$B$2:'[1]Sheet7'!$B$100,Main!#REF!)</f>
        <v>#REF!</v>
      </c>
      <c r="CG85" s="75" cm="1">
        <f t="array" ref="CG85">SUMPRODUCT(--(LEN(TRIM(BL85:BT85))&gt;0))</f>
        <v>2</v>
      </c>
      <c r="CH85" s="53" t="str">
        <f>IF(CG85=2,"y","n")</f>
        <v>y</v>
      </c>
      <c r="CI85" s="53" t="str">
        <f>IF(CG85=3,"y","n")</f>
        <v>n</v>
      </c>
      <c r="CJ85" s="53" t="str">
        <f>IF(CG85=4,"y","n")</f>
        <v>n</v>
      </c>
      <c r="CK85" s="53" t="str">
        <f>IF(CG85&gt;4,"y","n")</f>
        <v>n</v>
      </c>
      <c r="CL85" s="53" t="str">
        <f>IF(S85=0,"y","n")</f>
        <v>y</v>
      </c>
      <c r="CM85" s="53" t="str">
        <f>IF(S85=2,"y","n")</f>
        <v>n</v>
      </c>
      <c r="CN85" s="53" t="str">
        <f>IF(S85=3,"y","n")</f>
        <v>n</v>
      </c>
      <c r="CO85" s="53" t="str">
        <f>IF(S85&gt;=4,"y","n")</f>
        <v>n</v>
      </c>
      <c r="CP85" s="53" t="str">
        <f>IF(AT85=0,"y","n")</f>
        <v>n</v>
      </c>
      <c r="CQ85" s="53" t="str">
        <f>IF(AT85=1,"y","n")</f>
        <v>n</v>
      </c>
      <c r="CR85" s="53" t="str">
        <f>IF(AT85=2,"y","n")</f>
        <v>n</v>
      </c>
      <c r="CS85" s="53" t="str">
        <f>IF(AT85&gt;=3,"y","n")</f>
        <v>y</v>
      </c>
      <c r="CT85" s="38" t="str">
        <f>CHAR(34)&amp;A85&amp;CHAR(34)</f>
        <v>"[URU] Durazno"</v>
      </c>
      <c r="CU85" s="63" t="str">
        <f>CHAR(34)&amp;"rgn_"&amp;R85&amp;CHAR(34)</f>
        <v>"rgn_South America"</v>
      </c>
      <c r="CV85" s="44" t="str">
        <f>CHAR(34)&amp;D85&amp;CHAR(34)</f>
        <v>"https://upload.wikimedia.org/wikipedia/commons/thumb/5/5c/Flag_of_Durazno_Department.svg/1024px-Flag_of_Durazno_Department.svg.png"</v>
      </c>
      <c r="CW85" s="44" t="str">
        <f>IF(CH85="y",CHAR(34)&amp;CH$1&amp;CHAR(34)&amp;",","")</f>
        <v>"2Color",</v>
      </c>
      <c r="CX85" s="44" t="str">
        <f>IF(CI85="y",CHAR(34)&amp;CI$1&amp;CHAR(34)&amp;",","")</f>
        <v/>
      </c>
      <c r="CY85" s="44" t="str">
        <f>IF(CJ85="y",CHAR(34)&amp;CJ$1&amp;CHAR(34)&amp;",","")</f>
        <v/>
      </c>
      <c r="CZ85" s="44" t="str">
        <f>IF(CK85="y",CHAR(34)&amp;CK$1&amp;CHAR(34)&amp;",","")</f>
        <v/>
      </c>
      <c r="DA85" s="44" t="str">
        <f>IF(Q85&gt;1,CHAR(34)&amp;"words2"&amp;CHAR(34)&amp;",","")</f>
        <v/>
      </c>
      <c r="DB85" s="44" t="str">
        <f>IF(Q85&gt;2,CHAR(34)&amp;"words3"&amp;CHAR(34)&amp;",","")</f>
        <v/>
      </c>
      <c r="DC85" s="44" t="str">
        <f>IF(Q85=2,CHAR(34)&amp;"exact2"&amp;CHAR(34)&amp;",","")</f>
        <v/>
      </c>
      <c r="DD85" s="44" t="str">
        <f>IF(LEN(CHAR(34)&amp;"lets"&amp;LEN(SUBSTITUTE(SUBSTITUTE(IFERROR(TRIM(SUBSTITUTE(SUBSTITUTE(SUBSTITUTE(IFERROR(TRIM(SUBSTITUTE(A85,MID(A85,FIND("(",A85),FIND(")",A85)-FIND("(",A85)+1),"")),A85)," ",""),"-",""),MID(SUBSTITUTE(SUBSTITUTE(IFERROR(TRIM(SUBSTITUTE(A85,MID(A85,FIND("(",A85),FIND(")",A85)-FIND("(",A85)+1),"")),A85)," ",""),"-",""),FIND("[",SUBSTITUTE(SUBSTITUTE(IFERROR(TRIM(SUBSTITUTE(A85,MID(A85,FIND("(",A85),FIND(")",A85)-FIND("(",A85)+1),"")),A85)," ",""),"-","")),FIND("]",SUBSTITUTE(SUBSTITUTE(IFERROR(TRIM(SUBSTITUTE(A85,MID(A85,FIND("(",A85),FIND(")",A85)-FIND("(",A85)+1),"")),A85)," ",""),"-",""))-FIND("[",SUBSTITUTE(SUBSTITUTE(IFERROR(TRIM(SUBSTITUTE(A85,MID(A85,FIND("(",A85),FIND(")",A85)-FIND("(",A85)+1),"")),A85)," ",""),"-",""))+1),"")),SUBSTITUTE(SUBSTITUTE(IFERROR(TRIM(SUBSTITUTE(A85,MID(A85,FIND("(",A85),FIND(")",A85)-FIND("(",A85)+1),"")),A85)," ",""),"-",""))," ",""),"-",""))&amp;CHAR(34)&amp;",")=9,CHAR(34)&amp;"lets"&amp;LEN(SUBSTITUTE(SUBSTITUTE(IFERROR(TRIM(SUBSTITUTE(SUBSTITUTE(SUBSTITUTE(IFERROR(TRIM(SUBSTITUTE(A85,MID(A85,FIND("(",A85),FIND(")",A85)-FIND("(",A85)+1),"")),A85)," ",""),"-",""),MID(SUBSTITUTE(SUBSTITUTE(IFERROR(TRIM(SUBSTITUTE(A85,MID(A85,FIND("(",A85),FIND(")",A85)-FIND("(",A85)+1),"")),A85)," ",""),"-",""),FIND("[",SUBSTITUTE(SUBSTITUTE(IFERROR(TRIM(SUBSTITUTE(A85,MID(A85,FIND("(",A85),FIND(")",A85)-FIND("(",A85)+1),"")),A85)," ",""),"-","")),FIND("]",SUBSTITUTE(SUBSTITUTE(IFERROR(TRIM(SUBSTITUTE(A85,MID(A85,FIND("(",A85),FIND(")",A85)-FIND("(",A85)+1),"")),A85)," ",""),"-",""))-FIND("[",SUBSTITUTE(SUBSTITUTE(IFERROR(TRIM(SUBSTITUTE(A85,MID(A85,FIND("(",A85),FIND(")",A85)-FIND("(",A85)+1),"")),A85)," ",""),"-",""))+1),"")),SUBSTITUTE(SUBSTITUTE(IFERROR(TRIM(SUBSTITUTE(A85,MID(A85,FIND("(",A85),FIND(")",A85)-FIND("(",A85)+1),"")),A85)," ",""),"-",""))," ",""),"-",""))&amp;CHAR(34)&amp;",",CHAR(34)&amp;"lets0"&amp;LEN(SUBSTITUTE(SUBSTITUTE(IFERROR(TRIM(SUBSTITUTE(SUBSTITUTE(SUBSTITUTE(IFERROR(TRIM(SUBSTITUTE(A85,MID(A85,FIND("(",A85),FIND(")",A85)-FIND("(",A85)+1),"")),A85)," ",""),"-",""),MID(SUBSTITUTE(SUBSTITUTE(IFERROR(TRIM(SUBSTITUTE(A85,MID(A85,FIND("(",A85),FIND(")",A85)-FIND("(",A85)+1),"")),A85)," ",""),"-",""),FIND("[",SUBSTITUTE(SUBSTITUTE(IFERROR(TRIM(SUBSTITUTE(A85,MID(A85,FIND("(",A85),FIND(")",A85)-FIND("(",A85)+1),"")),A85)," ",""),"-","")),FIND("]",SUBSTITUTE(SUBSTITUTE(IFERROR(TRIM(SUBSTITUTE(A85,MID(A85,FIND("(",A85),FIND(")",A85)-FIND("(",A85)+1),"")),A85)," ",""),"-",""))-FIND("[",SUBSTITUTE(SUBSTITUTE(IFERROR(TRIM(SUBSTITUTE(A85,MID(A85,FIND("(",A85),FIND(")",A85)-FIND("(",A85)+1),"")),A85)," ",""),"-",""))+1),"")),SUBSTITUTE(SUBSTITUTE(IFERROR(TRIM(SUBSTITUTE(A85,MID(A85,FIND("(",A85),FIND(")",A85)-FIND("(",A85)+1),"")),A85)," ",""),"-",""))," ",""),"-",""))&amp;CHAR(34)&amp;",")</f>
        <v>"lets07",</v>
      </c>
      <c r="DE85" s="44" t="str">
        <f>IFERROR(CHAR(34)&amp;"start"&amp;LEFT(TRIM(SUBSTITUTE(SUBSTITUTE(TRIM(SUBSTITUTE(SUBSTITUTE(A85, MID(A85, FIND("[", A85), FIND("]", A85) - FIND("[", A85) + 1), ""), "  ", " ")), MID(TRIM(SUBSTITUTE(SUBSTITUTE(A85, MID(A85, FIND("[", A85), FIND("]", A85) - FIND("[", A85) + 1), ""), "  ", " ")), FIND("[", TRIM(SUBSTITUTE(SUBSTITUTE(A85, MID(A85, FIND("[", A85), FIND("]", A85) - FIND("[", A85) + 1), ""), "  ", " "))), FIND("]", TRIM(SUBSTITUTE(SUBSTITUTE(A85, MID(A85, FIND("[", A85), FIND("]", A85) - FIND("[", A85) + 1), ""), "  ", " "))) - FIND("[", TRIM(SUBSTITUTE(SUBSTITUTE(A85, MID(A85, FIND("[", A85), FIND("]", A85) - FIND("[", A85) + 1), ""), "  ", " "))) + 1), ""), "  ", " ")),1)&amp;CHAR(34)&amp;",",CHAR(34)&amp;"start"&amp;IFERROR(LEFT(SUBSTITUTE(A85,"["&amp;MID(A85,FIND("[",A85)+1,FIND("]",A85)-FIND("[",A85)-1)&amp;"] ",""),1),LEFT(A85,1))&amp;CHAR(34)&amp;",")</f>
        <v>"startD",</v>
      </c>
      <c r="DF85" s="44" t="str">
        <f>IFERROR(IF(SEARCH("tan",A85)&gt;0,CHAR(34)&amp;"withtn"&amp;CHAR(34)&amp;",",""),"")</f>
        <v/>
      </c>
      <c r="DG85" s="44" t="str">
        <f>IFERROR(IF(SEARCH("q",A85)&gt;0,CHAR(34)&amp;"with_q"&amp;CHAR(34)&amp;",",""),"")</f>
        <v/>
      </c>
      <c r="DH85" s="44" t="str">
        <f>IFERROR(IF(SEARCH("v",A85)&gt;0,CHAR(34)&amp;"with_v"&amp;CHAR(34)&amp;",",""),"")</f>
        <v/>
      </c>
      <c r="DI85" s="44" t="str">
        <f>IFERROR(IF(SEARCH("w",A85)&gt;0,CHAR(34)&amp;"with_w"&amp;CHAR(34)&amp;",",""),"")</f>
        <v/>
      </c>
      <c r="DJ85" s="44" t="str">
        <f>IFERROR(IF(SEARCH("y",A85)&gt;0,CHAR(34)&amp;"with_y"&amp;CHAR(34)&amp;",",""),"")</f>
        <v/>
      </c>
      <c r="DK85" s="44" t="str">
        <f>IFERROR(IF(SEARCH("z",A85)&gt;0,CHAR(34)&amp;"with_z"&amp;CHAR(34)&amp;",",""),"")</f>
        <v>"with_z",</v>
      </c>
      <c r="DL85" s="44" t="str">
        <f>IF(CG85=2, CHAR(34) &amp; _xlfn.TEXTJOIN("", TRUE, _xlfn._xlws.SORT(HP85:HX85)) &amp; CHAR(34) &amp; ",", "")</f>
        <v>"BLUYEL",</v>
      </c>
      <c r="DM85" s="44" t="str" cm="1">
        <f t="array" ref="DM85">IF(CG85=3,CHAR(34) &amp; _xlfn.TEXTJOIN("", TRUE, RIGHT(HP85:HX85, 2)) &amp; CHAR(34) &amp; ",", "")</f>
        <v/>
      </c>
      <c r="DN85" s="44" t="str">
        <f>IF(AND(ISNUMBER(SEARCH("18", O85)), ISERROR(SEARCH("1918", O85)), ISERROR(SEARCH("2018", O85))), CHAR(34) &amp; "year18" &amp; CHAR(34) &amp; ",", "")</f>
        <v/>
      </c>
      <c r="DO85" s="44" t="str">
        <f>IF(AND(ISNUMBER(SEARCH("19", O85)), ISERROR(SEARCH("1819", O85)),  ISERROR(SEARCH("1219", O85)),ISERROR(SEARCH("1119", O85)),ISERROR(SEARCH("1190", O85)),ISERROR(SEARCH("2019", O85))), CHAR(34) &amp; "year19" &amp; CHAR(34) &amp; ",", "")</f>
        <v/>
      </c>
      <c r="DP85" s="5" t="str">
        <f>IF(AND(ISNUMBER(SEARCH("20", O85)), ISERROR(SEARCH("1920", O85))), CHAR(34)&amp;"year00"&amp;CHAR(34)&amp;",", "")</f>
        <v>"year00",</v>
      </c>
      <c r="DQ85" s="5" t="str">
        <f>IF(CC85="y",CHAR(34)&amp;"soviet"&amp;CHAR(34)&amp;",","")</f>
        <v/>
      </c>
      <c r="DR85" s="5" t="str">
        <f>IF(BY85="y",CHAR(34)&amp;"dgband"&amp;CHAR(34)&amp;",","")</f>
        <v/>
      </c>
      <c r="DS85" s="5" t="str">
        <f>IF(W85="y",IF(AND(V85="n",BY85&lt;&gt;"y"),CHAR(34)&amp;"allver"&amp;CHAR(34)&amp;",",""),"")</f>
        <v/>
      </c>
      <c r="DT85" s="5" t="str">
        <f>IF(V85="y",IF(AND(W85="n",BY85&lt;&gt;"y"),CHAR(34)&amp;"allhor"&amp;CHAR(34)&amp;",",""),"")</f>
        <v>"allhor",</v>
      </c>
      <c r="DU85" s="5" t="str">
        <f>IF(BY85="y",IF(AND(W85="n",V85="n"),CHAR(34)&amp;"alldia"&amp;CHAR(34)&amp;",",""),"")</f>
        <v/>
      </c>
      <c r="DV85" s="44" t="str">
        <f>IF(IA85&lt;&gt;"",(IF(IA85="y",CHAR(34)&amp;"largec"&amp;CHAR(34)&amp;",",CHAR(34)&amp;"smallc"&amp;CHAR(34)&amp;",")),"")</f>
        <v/>
      </c>
      <c r="DW85" s="44" t="str">
        <f>IF(CL85="y",CHAR(34)&amp;CL$1&amp;CHAR(34)&amp;",","")</f>
        <v>"NoBand",</v>
      </c>
      <c r="DX85" s="44" t="str">
        <f>IF(CM85="y",CHAR(34)&amp;CM$1&amp;CHAR(34)&amp;",","")</f>
        <v/>
      </c>
      <c r="DY85" s="44" t="str">
        <f>IF(CN85="y",CHAR(34)&amp;CN$1&amp;CHAR(34)&amp;",","")</f>
        <v/>
      </c>
      <c r="DZ85" s="44" t="str">
        <f>IF(CO85="y",CHAR(34)&amp;CO$1&amp;CHAR(34)&amp;",","")</f>
        <v/>
      </c>
      <c r="EA85" s="44" t="str">
        <f>IF(T85="y",CHAR(34)&amp;T$1&amp;CHAR(34)&amp;",","")</f>
        <v/>
      </c>
      <c r="EB85" s="44" t="str">
        <f>IF(U85="y",CHAR(34)&amp;U$1&amp;CHAR(34)&amp;",","")</f>
        <v/>
      </c>
      <c r="EC85" s="44" t="str">
        <f>IF(V85="y",CHAR(34)&amp;V$1&amp;CHAR(34)&amp;",","")</f>
        <v>"Horizo",</v>
      </c>
      <c r="ED85" s="44" t="str">
        <f>IF(W85="y",CHAR(34)&amp;W$1&amp;CHAR(34)&amp;",","")</f>
        <v/>
      </c>
      <c r="EE85" s="44" t="str">
        <f>IF(X85="y",CHAR(34)&amp;X$1&amp;CHAR(34)&amp;",","")</f>
        <v>"Circle",</v>
      </c>
      <c r="EF85" s="44" t="str">
        <f>IF(AND(Y85&lt;&gt;"n",Y85&lt;&gt;""),CHAR(34)&amp;Y$1&amp;CHAR(34)&amp;",","")</f>
        <v/>
      </c>
      <c r="EG85" s="44" t="str">
        <f>IF(Z85="y",CHAR(34)&amp;Z$1&amp;CHAR(34)&amp;",","")</f>
        <v/>
      </c>
      <c r="EH85" s="44" t="str">
        <f>IF(AA85="y",CHAR(34)&amp;AA$1&amp;CHAR(34)&amp;",","")</f>
        <v/>
      </c>
      <c r="EI85" s="44" t="str">
        <f>IF(AB85="y",CHAR(34)&amp;AB$1&amp;CHAR(34)&amp;",","")</f>
        <v/>
      </c>
      <c r="EJ85" s="44" t="str">
        <f>IF(AC85="y",CHAR(34)&amp;AC$1&amp;CHAR(34)&amp;",","")</f>
        <v/>
      </c>
      <c r="EK85" s="44" t="str">
        <f>IF(AD85="y",CHAR(34)&amp;AD$1&amp;CHAR(34)&amp;",","")</f>
        <v/>
      </c>
      <c r="EL85" s="44" t="str">
        <f>IF(AE85="y",CHAR(34)&amp;AE$1&amp;CHAR(34)&amp;",","")</f>
        <v/>
      </c>
      <c r="EM85" s="44" t="str">
        <f>IF(AF85="y",CHAR(34)&amp;AF$1&amp;CHAR(34)&amp;",","")</f>
        <v/>
      </c>
      <c r="EN85" s="44" t="str">
        <f>IF(AG85="y",CHAR(34)&amp;AG$1&amp;CHAR(34)&amp;",","")</f>
        <v/>
      </c>
      <c r="EO85" s="44" t="str">
        <f>IF(AH85="y",CHAR(34)&amp;AH$1&amp;CHAR(34)&amp;",","")</f>
        <v>"Center",</v>
      </c>
      <c r="EP85" s="44" t="str">
        <f>IF(AI85="y",CHAR(34)&amp;AI$1&amp;CHAR(34)&amp;",","")</f>
        <v/>
      </c>
      <c r="EQ85" s="44" t="str">
        <f>IF(AJ85="y",CHAR(34)&amp;AJ$1&amp;CHAR(34)&amp;",","")</f>
        <v/>
      </c>
      <c r="ER85" s="44" t="str">
        <f>IF(AK85="y",CHAR(34)&amp;AK$1&amp;CHAR(34)&amp;",","")</f>
        <v/>
      </c>
      <c r="ES85" s="44" t="str">
        <f>IF(AL85="y",CHAR(34)&amp;AL$1&amp;CHAR(34)&amp;",","")</f>
        <v/>
      </c>
      <c r="ET85" s="44" t="str">
        <f>IF(AM85="y",CHAR(34)&amp;AM$1&amp;CHAR(34)&amp;",","")</f>
        <v>"Geogrh",</v>
      </c>
      <c r="EU85" s="44" t="str">
        <f>IF(AN85="y",CHAR(34)&amp;AN$1&amp;CHAR(34)&amp;",","")</f>
        <v/>
      </c>
      <c r="EV85" s="44" t="str">
        <f>IF(AO85="y",CHAR(34)&amp;AO$1&amp;CHAR(34)&amp;",","")</f>
        <v/>
      </c>
      <c r="EW85" s="44" t="str">
        <f>IF(AP85="y",CHAR(34)&amp;AP$1&amp;CHAR(34)&amp;",","")</f>
        <v/>
      </c>
      <c r="EX85" s="44" t="str">
        <f>IF(AQ85="y",CHAR(34)&amp;AQ$1&amp;CHAR(34)&amp;",","")</f>
        <v/>
      </c>
      <c r="EY85" s="44" t="str">
        <f>IF(AR85="y",CHAR(34)&amp;AR$1&amp;CHAR(34)&amp;",","")</f>
        <v/>
      </c>
      <c r="EZ85" s="44" t="str">
        <f>IF(AS85="y",CHAR(34)&amp;AS$1&amp;CHAR(34)&amp;",","")</f>
        <v/>
      </c>
      <c r="FA85" s="44" t="str">
        <f>IF(AT85&gt;0,CHAR(34)&amp;"sta"&amp;AZ85&amp;CHAR(34)&amp;",","")</f>
        <v>"staYel",</v>
      </c>
      <c r="FB85" s="44" t="str">
        <f>IF(AND(AT85&gt;0,BA85&lt;&gt;""),CHAR(34)&amp;"sta"&amp;BA85&amp;CHAR(34)&amp;",","")</f>
        <v/>
      </c>
      <c r="FC85" s="44" t="str">
        <f>IF(AND(AT85&gt;0,BB85&lt;&gt;""),CHAR(34)&amp;"sta"&amp;BB85&amp;CHAR(34)&amp;",","")</f>
        <v/>
      </c>
      <c r="FD85" s="44" t="str">
        <f>IF(BV85="n",CHAR(34)&amp;"tcWHYE"&amp;CHAR(34)&amp;",",IF(BV85="y",CHAR(34)&amp;FD$1&amp;CHAR(34)&amp;",",""))</f>
        <v/>
      </c>
      <c r="FE85" s="44" t="str">
        <f>IF(COUNTIF(BL85:BT85,"BLU")=0,CHAR(34)&amp;"NO_BLU"&amp;CHAR(34)&amp;",", "")</f>
        <v/>
      </c>
      <c r="FF85" s="44" t="str">
        <f>IF(COUNTIF(BL85:BT85,"WHI")=0,CHAR(34)&amp;"NO_WHI"&amp;CHAR(34)&amp;",", "")</f>
        <v>"NO_WHI",</v>
      </c>
      <c r="FG85" s="44" t="str">
        <f>IF(COUNTIF(BL85:BT85,"RED")=0,CHAR(34)&amp;"NO_RED"&amp;CHAR(34)&amp;",", "")</f>
        <v>"NO_RED",</v>
      </c>
      <c r="FH85" s="44" t="str">
        <f>IF(COUNTIF(BL85:BS85,"GRE")=0,CHAR(34)&amp;"NO_GRE"&amp;CHAR(34)&amp;",", "")</f>
        <v>"NO_GRE",</v>
      </c>
      <c r="FI85" s="44" t="str">
        <f>IF(COUNTIF(BL85:BT85,"YEL")=0,CHAR(34)&amp;"NO_YEL"&amp;CHAR(34)&amp;",", "")</f>
        <v/>
      </c>
      <c r="FJ85" s="44" t="str">
        <f>IF(COUNTIF(BL85:BT85,"BLA")=0,CHAR(34)&amp;"NO_BLA"&amp;CHAR(34)&amp;",", "")</f>
        <v>"NO_BLA",</v>
      </c>
      <c r="FK85" s="44" t="str">
        <f>IF(AND(FH85&lt;&gt;"",FF85&lt;&gt;""),CHAR(34)&amp;"WHGRNO"&amp;CHAR(34)&amp;",","")</f>
        <v>"WHGRNO",</v>
      </c>
      <c r="FL85" s="44" t="str">
        <f>IF(AND(FI85&lt;&gt;"",FF85&lt;&gt;""),CHAR(34)&amp;"WHYENO"&amp;CHAR(34)&amp;",","")</f>
        <v/>
      </c>
      <c r="FM85" s="44" t="str">
        <f>IF(AND(FJ85&lt;&gt;"",FF85&lt;&gt;""),CHAR(34)&amp;"BAWHNO"&amp;CHAR(34)&amp;",","")</f>
        <v>"BAWHNO",</v>
      </c>
      <c r="FN85" s="44" t="str">
        <f>IF(AND(FE85&lt;&gt;"",FF85&lt;&gt;""),CHAR(34)&amp;"BLWHNO"&amp;CHAR(34)&amp;",","")</f>
        <v/>
      </c>
      <c r="FO85" s="44" t="str">
        <f>IF(AND(FE85&lt;&gt;"",FG85&lt;&gt;""),CHAR(34)&amp;"BLRENO"&amp;CHAR(34)&amp;",","")</f>
        <v/>
      </c>
      <c r="FP85" s="44" t="str">
        <f>IF(AND(FF85&lt;&gt;"",FF85&lt;&gt;""),CHAR(34)&amp;"WHRENO"&amp;CHAR(34)&amp;",","")</f>
        <v>"WHRENO",</v>
      </c>
      <c r="FQ85" s="44" t="str">
        <f>IF(LEN(BF85)=3,CHAR(34)&amp;"001"&amp;BF85&amp;CHAR(34)&amp;",","")</f>
        <v/>
      </c>
      <c r="FR85" s="44" t="str">
        <f>IF(LEN(BG85)=3,CHAR(34)&amp;"002"&amp;BG85&amp;CHAR(34)&amp;",","")</f>
        <v/>
      </c>
      <c r="FS85" s="44" t="str">
        <f>IF(LEN(BH85)=3,CHAR(34)&amp;"003"&amp;BH85&amp;CHAR(34)&amp;",","")</f>
        <v/>
      </c>
      <c r="FT85" s="44" t="str">
        <f>CHAR(34)&amp;"myr"&amp;BD85&amp;CHAR(34)&amp;","</f>
        <v>"myrBLU",</v>
      </c>
      <c r="FU85" s="44" t="str">
        <f>IF(AY85="y",CHAR(34)&amp;"island"&amp;CHAR(34)&amp;",","")</f>
        <v/>
      </c>
      <c r="FV85" s="44" t="str">
        <f>IF(BZ85="y",CHAR(34)&amp;"landlo"&amp;CHAR(34)&amp;",","")</f>
        <v/>
      </c>
      <c r="FW85" s="44" t="str">
        <f>IF(CA85="y",CHAR(34)&amp;"eunion"&amp;CHAR(34)&amp;",","")</f>
        <v/>
      </c>
      <c r="FX85" s="44" t="str">
        <f>SUBSTITUTE(IFERROR(SEARCH("[",A85),IFERROR(IF(AND(CA85&lt;&gt;"y",SEARCH("Europe",R85)&gt;0),CHAR(34)&amp;"noeuni"&amp;CHAR(34)&amp;",",""),"")),"1","")</f>
        <v/>
      </c>
      <c r="FY85" s="44" t="str">
        <f>IFERROR(IF(SEARCH("Arabic",CB85)&gt;0,CHAR(34)&amp;"arabic"&amp;CHAR(34)&amp;",",""),"")</f>
        <v/>
      </c>
      <c r="FZ85" s="44" t="str">
        <f>IFERROR(IF(SEARCH("English",CB85)&gt;0,CHAR(34)&amp;"englis"&amp;CHAR(34)&amp;",",""),"")</f>
        <v/>
      </c>
      <c r="GA85" s="44" t="str">
        <f>IFERROR(IF(SEARCH("French",CB85)&gt;0,CHAR(34)&amp;"french"&amp;CHAR(34)&amp;",",""),"")</f>
        <v/>
      </c>
      <c r="GB85" s="44" t="str">
        <f>IFERROR(IF(SEARCH("Spanish",CB85)&gt;0,CHAR(34)&amp;"spanis"&amp;CHAR(34)&amp;",",""),"")</f>
        <v/>
      </c>
      <c r="GC85" s="44" t="str">
        <f>IFERROR(IF(SEARCH("Portuguese",CB85)&gt;0,CHAR(34)&amp;"portug"&amp;CHAR(34)&amp;",",""),"")</f>
        <v/>
      </c>
      <c r="GD85" s="44" t="str">
        <f>IFERROR(IF(SEARCH("German",CB85)&gt;0,CHAR(34)&amp;"german"&amp;CHAR(34)&amp;",",""),"")</f>
        <v/>
      </c>
      <c r="GE85" s="44" t="str">
        <f>IFERROR(IF(SEARCH("Dutch",CB85)&gt;0,CHAR(34)&amp;"dutchs"&amp;CHAR(34)&amp;",",""),"")</f>
        <v/>
      </c>
      <c r="GF85" s="44" t="str">
        <f>IFERROR(IF(SEARCH("Historical",AU85)&gt;0,CHAR(34)&amp;"histor"&amp;CHAR(34)&amp;",",""),"")</f>
        <v/>
      </c>
      <c r="GG85" s="44" t="str">
        <f>IF(BU85="y",CHAR(34)&amp;"unjack"&amp;CHAR(34)&amp;",","")</f>
        <v/>
      </c>
      <c r="GH85" s="44" t="str">
        <f>IF(CD85=1,CHAR(34)&amp;"southc"&amp;CHAR(34)&amp;",","")</f>
        <v/>
      </c>
      <c r="GI85" s="44" t="str">
        <f>IF(CE85=1,CHAR(34)&amp;"hasmap"&amp;CHAR(34)&amp;",","")</f>
        <v/>
      </c>
      <c r="GJ85" s="44" t="str">
        <f>IF(CP85="y",CHAR(34)&amp;CP$1&amp;CHAR(34)&amp;",","")</f>
        <v/>
      </c>
      <c r="GK85" s="44" t="str">
        <f>IF(GJ85="",CHAR(34)&amp;"HasSta"&amp;CHAR(34)&amp;",","")</f>
        <v>"HasSta",</v>
      </c>
      <c r="GL85" s="44" t="str">
        <f>IF(CQ85="y",CHAR(34)&amp;CQ$1&amp;CHAR(34)&amp;",","")</f>
        <v/>
      </c>
      <c r="GM85" s="44" t="str">
        <f>IF(CR85="y",CHAR(34)&amp;CR$1&amp;CHAR(34)&amp;",","")</f>
        <v/>
      </c>
      <c r="GN85" s="44" t="str">
        <f>IF(CS85="y",CHAR(34)&amp;CS$1&amp;CHAR(34)&amp;",","")</f>
        <v>"3+Star",</v>
      </c>
      <c r="GP85" s="44" t="str">
        <f>CHAR(34)&amp;AU85&amp;CHAR(34)</f>
        <v>"Department"</v>
      </c>
      <c r="GS85" s="44" t="str">
        <f>SUBSTITUTE("["&amp;_xlfn.CONCAT(CW85:GN85)&amp;"]",",]","]")</f>
        <v>["2Color","lets07","startD","with_z","BLUYEL","year00","allhor","NoBand","Horizo","Circle","Center","Geogrh","staYel","NO_WHI","NO_RED","NO_GRE","NO_BLA","WHGRNO","BAWHNO","WHRENO","myrBLU","HasSta","3+Star"]</v>
      </c>
      <c r="GT85" s="44" t="str">
        <f>IF(BL85&lt;&gt;"",CHAR(34)&amp;"cl_"&amp;BL85&amp;CHAR(34)&amp;",","")</f>
        <v/>
      </c>
      <c r="GU85" s="44" t="str">
        <f>IF(BM85&lt;&gt;"",CHAR(34)&amp;"cl_"&amp;BM85&amp;CHAR(34)&amp;",","")</f>
        <v>"cl_BLU",</v>
      </c>
      <c r="GV85" s="44" t="str">
        <f>IF(BN85&lt;&gt;"",CHAR(34)&amp;"cl_"&amp;BN85&amp;CHAR(34)&amp;",","")</f>
        <v/>
      </c>
      <c r="GW85" s="44" t="str">
        <f>IF(BO85&lt;&gt;"",CHAR(34)&amp;"cl_"&amp;BO85&amp;CHAR(34)&amp;",","")</f>
        <v/>
      </c>
      <c r="GX85" s="44" t="str">
        <f>IF(BP85&lt;&gt;"",CHAR(34)&amp;"cl_"&amp;BP85&amp;CHAR(34)&amp;",","")</f>
        <v>"cl_YEL",</v>
      </c>
      <c r="GY85" s="44" t="str">
        <f>IF(BQ85&lt;&gt;"",CHAR(34)&amp;"cl_"&amp;BQ85&amp;CHAR(34)&amp;",","")</f>
        <v/>
      </c>
      <c r="GZ85" s="44" t="str">
        <f>IF(BR85&lt;&gt;"",CHAR(34)&amp;"cl_"&amp;BR85&amp;CHAR(34)&amp;",","")</f>
        <v/>
      </c>
      <c r="HA85" s="44" t="str">
        <f>IF(BS85&lt;&gt;"",CHAR(34)&amp;"cl_"&amp;BS85&amp;CHAR(34)&amp;",","")</f>
        <v/>
      </c>
      <c r="HB85" s="44" t="str">
        <f>IF(BT85&lt;&gt;"",CHAR(34)&amp;"cl_"&amp;BT85&amp;CHAR(34)&amp;",","")</f>
        <v/>
      </c>
      <c r="HC85" s="44" t="str">
        <f>SUBSTITUTE("["&amp;_xlfn.CONCAT(GT85:HB85)&amp;"]",",]","]")</f>
        <v>["cl_BLU","cl_YEL"]</v>
      </c>
      <c r="HE85" s="64"/>
      <c r="HF85" s="65" t="str">
        <f>"{couname:"&amp;CT85&amp;(IF(HK85&lt;&gt;"",",subtype:"&amp;CHAR(34)&amp;HK85&amp;CHAR(34),""))&amp;",year:"&amp;HJ85&amp;",region:"&amp;CU85&amp;",Colors:"&amp;HC85&amp;",Items:"&amp;GS85&amp;",Flag:"&amp;CV85&amp;",HDFlag:"&amp;CHAR(34)&amp;E85&amp;CHAR(34)&amp;",type:"&amp;GP85&amp;", describe: "&amp;HH85&amp;", isnew:"&amp;CHAR(34)&amp;F85&amp;CHAR(34)&amp;", links: "&amp;HL85&amp;"},"</f>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links: "https://www.crwflags.com/fotw/flags/uy-du.html"},</v>
      </c>
      <c r="HG85" s="66" t="str">
        <f>"{couname:"&amp;CT85&amp;(IF(HK85&lt;&gt;"",",subtype:"&amp;CHAR(34)&amp;HK85&amp;CHAR(34),""))&amp;",year:"&amp;HJ85&amp;",region:"&amp;CU85&amp;",Colors:"&amp;HC85&amp;",Items:"&amp;GS85&amp;",Flag:"&amp;CV85&amp;",HDFlag:"&amp;CHAR(34)&amp;E85&amp;CHAR(34)&amp;",type:"&amp;GP85&amp;", describe: "&amp;HI85&amp;", links: "&amp;HL85&amp;"},"</f>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links: "https://www.crwflags.com/fotw/flags/uy-du.html"},</v>
      </c>
      <c r="HH85" s="44" t="str">
        <f>IF(P85&lt;&gt;"",CHAR(34)&amp;"\n"&amp;P85&amp;CHAR(34),CHAR(34)&amp;CHAR(34))</f>
        <v>"\nThe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v>
      </c>
      <c r="HI85" s="44" t="str">
        <f>IF(J85=0,CHAR(34)&amp;CHAR(34),HH85)</f>
        <v>"\nThe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v>
      </c>
      <c r="HJ85" s="44" t="str">
        <f>CHAR(34)&amp;O85&amp;CHAR(34)</f>
        <v>"2000"</v>
      </c>
      <c r="HL85" s="44" t="str">
        <f>CHAR(34)&amp;I85&amp;CHAR(34)</f>
        <v>"https://www.crwflags.com/fotw/flags/uy-du.html"</v>
      </c>
      <c r="HM85" s="65" t="str">
        <f>"{"&amp;CHAR(34)&amp;"couname"&amp;CHAR(34)&amp;":"&amp;CT85&amp;(IF(H85&lt;&gt;"",","&amp;CHAR(34)&amp;"subtype"&amp;CHAR(34)&amp;":"&amp;CHAR(34)&amp;H85&amp;CHAR(34),""))&amp;","&amp;CHAR(34)&amp;"year"&amp;CHAR(34)&amp;":"&amp;HJ85&amp;","&amp;CHAR(34)&amp;"region"&amp;CHAR(34)&amp;":"&amp;CU85&amp;","&amp;CHAR(34)&amp;"Colors"&amp;CHAR(34)&amp;":"&amp;HC85&amp;","&amp;CHAR(34)&amp;"Items"&amp;CHAR(34)&amp;":"&amp;GS85&amp;","&amp;CHAR(34)&amp;"Flag"&amp;CHAR(34)&amp;":"&amp;CV85&amp;","&amp;CHAR(34)&amp;"HDFlag"&amp;CHAR(34)&amp;":"&amp;CHAR(34)&amp;E85&amp;CHAR(34)&amp;","&amp;CHAR(34)&amp;"type"&amp;CHAR(34)&amp;":"&amp;GP85&amp;", "&amp;CHAR(34)&amp;"describe"&amp;CHAR(34)&amp;": "&amp;HH85&amp;", "&amp;CHAR(34)&amp;"isnew"&amp;CHAR(34)&amp;": "&amp;CHAR(34)&amp;F85&amp;CHAR(34)&amp;", "&amp;CHAR(34)&amp;"links"&amp;CHAR(34)&amp;": "&amp;HL85&amp;"},"</f>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 "links": "https://www.crwflags.com/fotw/flags/uy-du.html"},</v>
      </c>
      <c r="HN85" s="67" t="str">
        <f>"{"&amp;CHAR(34)&amp;"couname"&amp;CHAR(34)&amp;":"&amp;CT85&amp;(IF(H85&lt;&gt;"",","&amp;CHAR(34)&amp;"subtype"&amp;CHAR(34)&amp;":"&amp;CHAR(34)&amp;H85&amp;CHAR(34),""))&amp;","&amp;CHAR(34)&amp;"year"&amp;CHAR(34)&amp;":"&amp;HJ85&amp;","&amp;CHAR(34)&amp;"region"&amp;CHAR(34)&amp;":"&amp;CU85&amp;","&amp;CHAR(34)&amp;"Colors"&amp;CHAR(34)&amp;":"&amp;HC85&amp;","&amp;CHAR(34)&amp;"Items"&amp;CHAR(34)&amp;":"&amp;GS85&amp;","&amp;CHAR(34)&amp;"Flag"&amp;CHAR(34)&amp;":"&amp;CV85&amp;","&amp;CHAR(34)&amp;"HDFlag"&amp;CHAR(34)&amp;":"&amp;CHAR(34)&amp;E85&amp;CHAR(34)&amp;","&amp;CHAR(34)&amp;"type"&amp;CHAR(34)&amp;":"&amp;GP85&amp;", "&amp;CHAR(34)&amp;"describe"&amp;CHAR(34)&amp;": "&amp;HI85&amp;", "&amp;CHAR(34)&amp;"isnew"&amp;CHAR(34)&amp;": "&amp;CHAR(34)&amp;F85&amp;CHAR(34)&amp;", "&amp;CHAR(34)&amp;"links"&amp;CHAR(34)&amp;": "&amp;HL85&amp;"},"</f>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 "links": "https://www.crwflags.com/fotw/flags/uy-du.html"},</v>
      </c>
      <c r="HO85" s="71">
        <v>45576</v>
      </c>
      <c r="HP85" s="44" t="str" cm="1">
        <f t="array" ref="HP85">IF(_xlfn.TEXTJOIN(", ", TRUE, IF(ISNUMBER(SEARCH("BLA", BL85:BT85)), COLUMN(BL85:BT85) - COLUMN(BL85) + 1, ""))&lt;&gt;"","BLA","")</f>
        <v/>
      </c>
      <c r="HQ85" s="44" t="str" cm="1">
        <f t="array" ref="HQ85">IF(_xlfn.TEXTJOIN(", ", TRUE, IF(ISNUMBER(SEARCH("BLU", BL85:BT85)), COLUMN(BL85:BT85) - COLUMN(BL85) + 1, ""))&lt;&gt;"","BLU","")</f>
        <v>BLU</v>
      </c>
      <c r="HR85" s="44" t="str" cm="1">
        <f t="array" ref="HR85">IF(_xlfn.TEXTJOIN(", ", TRUE, IF(ISNUMBER(SEARCH("GRE", BL85:BT85)), COLUMN(BL85:BT85) - COLUMN(BL85) + 1, ""))&lt;&gt;"","GRE","")</f>
        <v/>
      </c>
      <c r="HS85" s="44" t="str" cm="1">
        <f t="array" ref="HS85">IF(_xlfn.TEXTJOIN(", ", TRUE, IF(ISNUMBER(SEARCH("RED", BL85:BT85)), COLUMN(BL85:BT85) - COLUMN(BL85) + 1, ""))&lt;&gt;"","RED","")</f>
        <v/>
      </c>
      <c r="HT85" s="44" t="str" cm="1">
        <f t="array" ref="HT85">IF(_xlfn.TEXTJOIN(", ", TRUE, IF(ISNUMBER(SEARCH("YEL", BL85:BT85)), COLUMN(BL85:BT85) - COLUMN(BL85) + 1, ""))&lt;&gt;"","YEL","")</f>
        <v>YEL</v>
      </c>
      <c r="HU85" s="44" t="str" cm="1">
        <f t="array" ref="HU85">IF(_xlfn.TEXTJOIN(", ", TRUE, IF(ISNUMBER(SEARCH("ORA", BL85:BT85)), COLUMN(BL85:BT85) - COLUMN(BL85) + 1, ""))&lt;&gt;"","ORA","")</f>
        <v/>
      </c>
      <c r="HV85" s="44" t="str" cm="1">
        <f t="array" ref="HV85">IF(_xlfn.TEXTJOIN(", ", TRUE, IF(ISNUMBER(SEARCH("BRO", BL85:BT85)), COLUMN(BL85:BT85) - COLUMN(BL85) + 1, ""))&lt;&gt;"","BRO","")</f>
        <v/>
      </c>
      <c r="HW85" s="44" t="str" cm="1">
        <f t="array" ref="HW85">IF(_xlfn.TEXTJOIN(", ", TRUE, IF(ISNUMBER(SEARCH("PUR", BL85:BT85)), COLUMN(BL85:BT85) - COLUMN(BL85) + 1, ""))&lt;&gt;"","PUR","")</f>
        <v/>
      </c>
      <c r="HX85" s="44" t="str" cm="1">
        <f t="array" ref="HX85">IF(_xlfn.TEXTJOIN(", ", TRUE, IF(ISNUMBER(SEARCH("WHI", BL85:BT85)), COLUMN(BL85:BT85) - COLUMN(BL85) + 1, ""))&lt;&gt;"","WHI","")</f>
        <v/>
      </c>
      <c r="HY85" s="72"/>
      <c r="HZ85" s="72"/>
      <c r="IA85" s="5"/>
      <c r="IB85" s="5"/>
      <c r="IC85" s="68"/>
      <c r="ID85" s="68"/>
      <c r="IE85" s="68"/>
      <c r="IF85" s="68"/>
      <c r="IG85" s="68"/>
      <c r="IH85" s="68"/>
      <c r="II85" s="68"/>
      <c r="IJ85" s="68"/>
      <c r="IK85" s="68"/>
      <c r="IL85" s="44">
        <f>SUM(IC85:IK85)</f>
        <v>0</v>
      </c>
      <c r="IM85" s="42">
        <f>COUNTIF(IC85:IK85,"&gt;0")-CG85</f>
        <v>-2</v>
      </c>
      <c r="IN85" s="69" t="str">
        <f>"http://mkweb.bcgsc.ca/color-summarizer/?url="&amp;D85&amp;"&amp;precision=low&amp;num_clusters="&amp;CG85&amp;"&amp;text=1"</f>
        <v>http://mkweb.bcgsc.ca/color-summarizer/?url=https://upload.wikimedia.org/wikipedia/commons/thumb/5/5c/Flag_of_Durazno_Department.svg/1024px-Flag_of_Durazno_Department.svg.png&amp;precision=low&amp;num_clusters=2&amp;text=1</v>
      </c>
      <c r="IO85" s="44" t="str">
        <f>IF(HP85&lt;&gt;"",CHAR(34)&amp;"black"&amp;CHAR(34),"")</f>
        <v/>
      </c>
      <c r="IP85" s="44" t="str">
        <f>IF(HQ85&lt;&gt;"",CHAR(34)&amp;"blue"&amp;CHAR(34),"")</f>
        <v>"blue"</v>
      </c>
      <c r="IQ85" s="44" t="str">
        <f>IF(HR85&lt;&gt;"",CHAR(34)&amp;"green"&amp;CHAR(34),"")</f>
        <v/>
      </c>
      <c r="IR85" s="44" t="str">
        <f>IF(HS85&lt;&gt;"",CHAR(34)&amp;"red"&amp;CHAR(34),"")</f>
        <v/>
      </c>
      <c r="IS85" s="44" t="str">
        <f>IF(HT85&lt;&gt;"",CHAR(34)&amp;"yellow"&amp;CHAR(34),"")</f>
        <v>"yellow"</v>
      </c>
      <c r="IT85" s="44" t="str">
        <f>IF(HU85&lt;&gt;"",CHAR(34)&amp;"orange"&amp;CHAR(34),"")</f>
        <v/>
      </c>
      <c r="IU85" s="44" t="str">
        <f>IF(HV85&lt;&gt;"",CHAR(34)&amp;"brown"&amp;CHAR(34),"")</f>
        <v/>
      </c>
      <c r="IV85" s="44" t="str">
        <f>IF(HW85&lt;&gt;"",CHAR(34)&amp;"purple"&amp;CHAR(34),"")</f>
        <v/>
      </c>
      <c r="IW85" s="44" t="str">
        <f>IF(HX85&lt;&gt;"",CHAR(34)&amp;"white"&amp;CHAR(34),"")</f>
        <v/>
      </c>
      <c r="IX85" s="44" t="str">
        <f>"{"&amp;CHAR(34)&amp;"url"&amp;CHAR(34)&amp;":"&amp;CHAR(34)&amp;IN85&amp;CHAR(34)&amp;","&amp;CHAR(34)&amp;"name"&amp;CHAR(34)&amp;":"&amp;CHAR(34)&amp;A85&amp;CHAR(34)&amp;"},"</f>
        <v>{"url":"http://mkweb.bcgsc.ca/color-summarizer/?url=https://upload.wikimedia.org/wikipedia/commons/thumb/5/5c/Flag_of_Durazno_Department.svg/1024px-Flag_of_Durazno_Department.svg.png&amp;precision=low&amp;num_clusters=2&amp;text=1","name":"[URU] Durazno"},</v>
      </c>
      <c r="IY85" s="44">
        <v>841</v>
      </c>
    </row>
    <row r="86" spans="1:259" s="44" customFormat="1" ht="38.4" customHeight="1" thickBot="1" x14ac:dyDescent="0.35">
      <c r="A86" s="38" t="s">
        <v>515</v>
      </c>
      <c r="B86" s="83"/>
      <c r="C86" s="39">
        <v>2</v>
      </c>
      <c r="D86" s="70" t="s">
        <v>516</v>
      </c>
      <c r="E86" s="40" t="s">
        <v>516</v>
      </c>
      <c r="F86" s="41" t="s">
        <v>163</v>
      </c>
      <c r="G86" s="42">
        <f>COUNTIF($A$1:$A$8405,A86)</f>
        <v>1</v>
      </c>
      <c r="H86" s="43"/>
      <c r="I86" s="59" t="s">
        <v>517</v>
      </c>
      <c r="J86" s="44" t="str">
        <f>""</f>
        <v/>
      </c>
      <c r="K86" s="45"/>
      <c r="L86" s="46"/>
      <c r="M86" s="46"/>
      <c r="N86" s="47"/>
      <c r="O86" s="74">
        <v>2017</v>
      </c>
      <c r="P86" s="48" t="s">
        <v>518</v>
      </c>
      <c r="Q86" s="73">
        <v>1</v>
      </c>
      <c r="R86" s="49" t="s">
        <v>177</v>
      </c>
      <c r="S86" s="50">
        <v>0</v>
      </c>
      <c r="T86" s="51" t="s">
        <v>164</v>
      </c>
      <c r="U86" s="52" t="s">
        <v>164</v>
      </c>
      <c r="V86" s="52" t="s">
        <v>165</v>
      </c>
      <c r="W86" s="52" t="s">
        <v>164</v>
      </c>
      <c r="X86" s="52" t="s">
        <v>164</v>
      </c>
      <c r="Y86" s="52" t="s">
        <v>165</v>
      </c>
      <c r="Z86" s="52" t="s">
        <v>164</v>
      </c>
      <c r="AA86" s="52" t="s">
        <v>164</v>
      </c>
      <c r="AB86" s="52" t="s">
        <v>164</v>
      </c>
      <c r="AC86" s="52" t="s">
        <v>164</v>
      </c>
      <c r="AD86" s="52" t="s">
        <v>165</v>
      </c>
      <c r="AE86" s="52" t="s">
        <v>164</v>
      </c>
      <c r="AF86" s="53" t="s">
        <v>164</v>
      </c>
      <c r="AG86" s="53" t="s">
        <v>164</v>
      </c>
      <c r="AH86" s="53" t="s">
        <v>165</v>
      </c>
      <c r="AI86" s="53" t="s">
        <v>164</v>
      </c>
      <c r="AJ86" s="53" t="s">
        <v>164</v>
      </c>
      <c r="AK86" s="53" t="s">
        <v>164</v>
      </c>
      <c r="AL86" s="53" t="s">
        <v>164</v>
      </c>
      <c r="AM86" s="53" t="s">
        <v>165</v>
      </c>
      <c r="AN86" s="53" t="s">
        <v>164</v>
      </c>
      <c r="AO86" s="53" t="s">
        <v>165</v>
      </c>
      <c r="AP86" s="53" t="s">
        <v>164</v>
      </c>
      <c r="AQ86" s="53" t="s">
        <v>164</v>
      </c>
      <c r="AR86" s="53" t="s">
        <v>164</v>
      </c>
      <c r="AS86" s="53" t="s">
        <v>164</v>
      </c>
      <c r="AT86" s="54">
        <v>0</v>
      </c>
      <c r="AU86" s="53" t="s">
        <v>476</v>
      </c>
      <c r="AV86" s="53" t="str">
        <f>IF(LEFT(A86,1)="[",LEFT(A86,5)&amp;AU86&amp;A86,"")</f>
        <v>[URU]Department[URU] Maldonado</v>
      </c>
      <c r="AW86" s="53" t="str">
        <f>C86&amp;A86</f>
        <v>2[URU] Maldonado</v>
      </c>
      <c r="AX86" s="55"/>
      <c r="AY86" s="55"/>
      <c r="AZ86" s="56" t="s">
        <v>234</v>
      </c>
      <c r="BA86" s="56" t="s">
        <v>234</v>
      </c>
      <c r="BB86" s="56"/>
      <c r="BC86" s="57"/>
      <c r="BD86" s="58" t="s">
        <v>159</v>
      </c>
      <c r="BE86" s="59"/>
      <c r="BF86" s="58" t="s">
        <v>234</v>
      </c>
      <c r="BG86" s="58" t="s">
        <v>234</v>
      </c>
      <c r="BH86" s="58" t="s">
        <v>234</v>
      </c>
      <c r="BI86" s="58"/>
      <c r="BJ86" s="58"/>
      <c r="BK86" s="59"/>
      <c r="BL86" s="58" t="s">
        <v>151</v>
      </c>
      <c r="BM86" s="58" t="s">
        <v>152</v>
      </c>
      <c r="BN86" s="58" t="s">
        <v>153</v>
      </c>
      <c r="BO86" s="58" t="s">
        <v>234</v>
      </c>
      <c r="BP86" s="58" t="s">
        <v>155</v>
      </c>
      <c r="BQ86" s="58" t="s">
        <v>156</v>
      </c>
      <c r="BR86" s="58" t="s">
        <v>157</v>
      </c>
      <c r="BS86" s="58"/>
      <c r="BT86" s="58" t="s">
        <v>159</v>
      </c>
      <c r="BU86" s="60"/>
      <c r="BV86" s="61"/>
      <c r="BW86" s="61">
        <v>0</v>
      </c>
      <c r="BX86" s="59"/>
      <c r="CB86" s="5"/>
      <c r="CC86" s="5"/>
      <c r="CD86" s="62">
        <v>0</v>
      </c>
      <c r="CE86" s="62">
        <v>0</v>
      </c>
      <c r="CF86" s="62" t="e">
        <f>COUNTIF([1]Sheet7!$B$2:'[1]Sheet7'!$B$100,Main!#REF!)</f>
        <v>#REF!</v>
      </c>
      <c r="CG86" s="75" cm="1">
        <f t="array" ref="CG86">SUMPRODUCT(--(LEN(TRIM(BL86:BT86))&gt;0))</f>
        <v>7</v>
      </c>
      <c r="CH86" s="53" t="str">
        <f>IF(CG86=2,"y","n")</f>
        <v>n</v>
      </c>
      <c r="CI86" s="53" t="str">
        <f>IF(CG86=3,"y","n")</f>
        <v>n</v>
      </c>
      <c r="CJ86" s="53" t="str">
        <f>IF(CG86=4,"y","n")</f>
        <v>n</v>
      </c>
      <c r="CK86" s="53" t="str">
        <f>IF(CG86&gt;4,"y","n")</f>
        <v>y</v>
      </c>
      <c r="CL86" s="53" t="str">
        <f>IF(S86=0,"y","n")</f>
        <v>y</v>
      </c>
      <c r="CM86" s="53" t="str">
        <f>IF(S86=2,"y","n")</f>
        <v>n</v>
      </c>
      <c r="CN86" s="53" t="str">
        <f>IF(S86=3,"y","n")</f>
        <v>n</v>
      </c>
      <c r="CO86" s="53" t="str">
        <f>IF(S86&gt;=4,"y","n")</f>
        <v>n</v>
      </c>
      <c r="CP86" s="53" t="str">
        <f>IF(AT86=0,"y","n")</f>
        <v>y</v>
      </c>
      <c r="CQ86" s="53" t="str">
        <f>IF(AT86=1,"y","n")</f>
        <v>n</v>
      </c>
      <c r="CR86" s="53" t="str">
        <f>IF(AT86=2,"y","n")</f>
        <v>n</v>
      </c>
      <c r="CS86" s="53" t="str">
        <f>IF(AT86&gt;=3,"y","n")</f>
        <v>n</v>
      </c>
      <c r="CT86" s="38" t="str">
        <f>CHAR(34)&amp;A86&amp;CHAR(34)</f>
        <v>"[URU] Maldonado"</v>
      </c>
      <c r="CU86" s="63" t="str">
        <f>CHAR(34)&amp;"rgn_"&amp;R86&amp;CHAR(34)</f>
        <v>"rgn_South America"</v>
      </c>
      <c r="CV86" s="44" t="str">
        <f>CHAR(34)&amp;D86&amp;CHAR(34)</f>
        <v>"https://upload.wikimedia.org/wikipedia/commons/5/52/Flag_of_Maldonado_Department.png"</v>
      </c>
      <c r="CW86" s="44" t="str">
        <f>IF(CH86="y",CHAR(34)&amp;CH$1&amp;CHAR(34)&amp;",","")</f>
        <v/>
      </c>
      <c r="CX86" s="44" t="str">
        <f>IF(CI86="y",CHAR(34)&amp;CI$1&amp;CHAR(34)&amp;",","")</f>
        <v/>
      </c>
      <c r="CY86" s="44" t="str">
        <f>IF(CJ86="y",CHAR(34)&amp;CJ$1&amp;CHAR(34)&amp;",","")</f>
        <v/>
      </c>
      <c r="CZ86" s="44" t="str">
        <f>IF(CK86="y",CHAR(34)&amp;CK$1&amp;CHAR(34)&amp;",","")</f>
        <v>"5+Colo",</v>
      </c>
      <c r="DA86" s="44" t="str">
        <f>IF(Q86&gt;1,CHAR(34)&amp;"words2"&amp;CHAR(34)&amp;",","")</f>
        <v/>
      </c>
      <c r="DB86" s="44" t="str">
        <f>IF(Q86&gt;2,CHAR(34)&amp;"words3"&amp;CHAR(34)&amp;",","")</f>
        <v/>
      </c>
      <c r="DC86" s="44" t="str">
        <f>IF(Q86=2,CHAR(34)&amp;"exact2"&amp;CHAR(34)&amp;",","")</f>
        <v/>
      </c>
      <c r="DD86" s="44" t="str">
        <f>IF(LEN(CHAR(34)&amp;"lets"&amp;LEN(SUBSTITUTE(SUBSTITUTE(IFERROR(TRIM(SUBSTITUTE(SUBSTITUTE(SUBSTITUTE(IFERROR(TRIM(SUBSTITUTE(A86,MID(A86,FIND("(",A86),FIND(")",A86)-FIND("(",A86)+1),"")),A86)," ",""),"-",""),MID(SUBSTITUTE(SUBSTITUTE(IFERROR(TRIM(SUBSTITUTE(A86,MID(A86,FIND("(",A86),FIND(")",A86)-FIND("(",A86)+1),"")),A86)," ",""),"-",""),FIND("[",SUBSTITUTE(SUBSTITUTE(IFERROR(TRIM(SUBSTITUTE(A86,MID(A86,FIND("(",A86),FIND(")",A86)-FIND("(",A86)+1),"")),A86)," ",""),"-","")),FIND("]",SUBSTITUTE(SUBSTITUTE(IFERROR(TRIM(SUBSTITUTE(A86,MID(A86,FIND("(",A86),FIND(")",A86)-FIND("(",A86)+1),"")),A86)," ",""),"-",""))-FIND("[",SUBSTITUTE(SUBSTITUTE(IFERROR(TRIM(SUBSTITUTE(A86,MID(A86,FIND("(",A86),FIND(")",A86)-FIND("(",A86)+1),"")),A86)," ",""),"-",""))+1),"")),SUBSTITUTE(SUBSTITUTE(IFERROR(TRIM(SUBSTITUTE(A86,MID(A86,FIND("(",A86),FIND(")",A86)-FIND("(",A86)+1),"")),A86)," ",""),"-",""))," ",""),"-",""))&amp;CHAR(34)&amp;",")=9,CHAR(34)&amp;"lets"&amp;LEN(SUBSTITUTE(SUBSTITUTE(IFERROR(TRIM(SUBSTITUTE(SUBSTITUTE(SUBSTITUTE(IFERROR(TRIM(SUBSTITUTE(A86,MID(A86,FIND("(",A86),FIND(")",A86)-FIND("(",A86)+1),"")),A86)," ",""),"-",""),MID(SUBSTITUTE(SUBSTITUTE(IFERROR(TRIM(SUBSTITUTE(A86,MID(A86,FIND("(",A86),FIND(")",A86)-FIND("(",A86)+1),"")),A86)," ",""),"-",""),FIND("[",SUBSTITUTE(SUBSTITUTE(IFERROR(TRIM(SUBSTITUTE(A86,MID(A86,FIND("(",A86),FIND(")",A86)-FIND("(",A86)+1),"")),A86)," ",""),"-","")),FIND("]",SUBSTITUTE(SUBSTITUTE(IFERROR(TRIM(SUBSTITUTE(A86,MID(A86,FIND("(",A86),FIND(")",A86)-FIND("(",A86)+1),"")),A86)," ",""),"-",""))-FIND("[",SUBSTITUTE(SUBSTITUTE(IFERROR(TRIM(SUBSTITUTE(A86,MID(A86,FIND("(",A86),FIND(")",A86)-FIND("(",A86)+1),"")),A86)," ",""),"-",""))+1),"")),SUBSTITUTE(SUBSTITUTE(IFERROR(TRIM(SUBSTITUTE(A86,MID(A86,FIND("(",A86),FIND(")",A86)-FIND("(",A86)+1),"")),A86)," ",""),"-",""))," ",""),"-",""))&amp;CHAR(34)&amp;",",CHAR(34)&amp;"lets0"&amp;LEN(SUBSTITUTE(SUBSTITUTE(IFERROR(TRIM(SUBSTITUTE(SUBSTITUTE(SUBSTITUTE(IFERROR(TRIM(SUBSTITUTE(A86,MID(A86,FIND("(",A86),FIND(")",A86)-FIND("(",A86)+1),"")),A86)," ",""),"-",""),MID(SUBSTITUTE(SUBSTITUTE(IFERROR(TRIM(SUBSTITUTE(A86,MID(A86,FIND("(",A86),FIND(")",A86)-FIND("(",A86)+1),"")),A86)," ",""),"-",""),FIND("[",SUBSTITUTE(SUBSTITUTE(IFERROR(TRIM(SUBSTITUTE(A86,MID(A86,FIND("(",A86),FIND(")",A86)-FIND("(",A86)+1),"")),A86)," ",""),"-","")),FIND("]",SUBSTITUTE(SUBSTITUTE(IFERROR(TRIM(SUBSTITUTE(A86,MID(A86,FIND("(",A86),FIND(")",A86)-FIND("(",A86)+1),"")),A86)," ",""),"-",""))-FIND("[",SUBSTITUTE(SUBSTITUTE(IFERROR(TRIM(SUBSTITUTE(A86,MID(A86,FIND("(",A86),FIND(")",A86)-FIND("(",A86)+1),"")),A86)," ",""),"-",""))+1),"")),SUBSTITUTE(SUBSTITUTE(IFERROR(TRIM(SUBSTITUTE(A86,MID(A86,FIND("(",A86),FIND(")",A86)-FIND("(",A86)+1),"")),A86)," ",""),"-",""))," ",""),"-",""))&amp;CHAR(34)&amp;",")</f>
        <v>"lets09",</v>
      </c>
      <c r="DE86" s="44" t="str">
        <f>IFERROR(CHAR(34)&amp;"start"&amp;LEFT(TRIM(SUBSTITUTE(SUBSTITUTE(TRIM(SUBSTITUTE(SUBSTITUTE(A86, MID(A86, FIND("[", A86), FIND("]", A86) - FIND("[", A86) + 1), ""), "  ", " ")), MID(TRIM(SUBSTITUTE(SUBSTITUTE(A86, MID(A86, FIND("[", A86), FIND("]", A86) - FIND("[", A86) + 1), ""), "  ", " ")), FIND("[", TRIM(SUBSTITUTE(SUBSTITUTE(A86, MID(A86, FIND("[", A86), FIND("]", A86) - FIND("[", A86) + 1), ""), "  ", " "))), FIND("]", TRIM(SUBSTITUTE(SUBSTITUTE(A86, MID(A86, FIND("[", A86), FIND("]", A86) - FIND("[", A86) + 1), ""), "  ", " "))) - FIND("[", TRIM(SUBSTITUTE(SUBSTITUTE(A86, MID(A86, FIND("[", A86), FIND("]", A86) - FIND("[", A86) + 1), ""), "  ", " "))) + 1), ""), "  ", " ")),1)&amp;CHAR(34)&amp;",",CHAR(34)&amp;"start"&amp;IFERROR(LEFT(SUBSTITUTE(A86,"["&amp;MID(A86,FIND("[",A86)+1,FIND("]",A86)-FIND("[",A86)-1)&amp;"] ",""),1),LEFT(A86,1))&amp;CHAR(34)&amp;",")</f>
        <v>"startM",</v>
      </c>
      <c r="DF86" s="44" t="str">
        <f>IFERROR(IF(SEARCH("tan",A86)&gt;0,CHAR(34)&amp;"withtn"&amp;CHAR(34)&amp;",",""),"")</f>
        <v/>
      </c>
      <c r="DG86" s="44" t="str">
        <f>IFERROR(IF(SEARCH("q",A86)&gt;0,CHAR(34)&amp;"with_q"&amp;CHAR(34)&amp;",",""),"")</f>
        <v/>
      </c>
      <c r="DH86" s="44" t="str">
        <f>IFERROR(IF(SEARCH("v",A86)&gt;0,CHAR(34)&amp;"with_v"&amp;CHAR(34)&amp;",",""),"")</f>
        <v/>
      </c>
      <c r="DI86" s="44" t="str">
        <f>IFERROR(IF(SEARCH("w",A86)&gt;0,CHAR(34)&amp;"with_w"&amp;CHAR(34)&amp;",",""),"")</f>
        <v/>
      </c>
      <c r="DJ86" s="44" t="str">
        <f>IFERROR(IF(SEARCH("y",A86)&gt;0,CHAR(34)&amp;"with_y"&amp;CHAR(34)&amp;",",""),"")</f>
        <v/>
      </c>
      <c r="DK86" s="44" t="str">
        <f>IFERROR(IF(SEARCH("z",A86)&gt;0,CHAR(34)&amp;"with_z"&amp;CHAR(34)&amp;",",""),"")</f>
        <v/>
      </c>
      <c r="DL86" s="44" t="str">
        <f>IF(CG86=2, CHAR(34) &amp; _xlfn.TEXTJOIN("", TRUE, _xlfn._xlws.SORT(HP86:HX86)) &amp; CHAR(34) &amp; ",", "")</f>
        <v/>
      </c>
      <c r="DM86" s="44" t="str" cm="1">
        <f t="array" ref="DM86">IF(CG86=3,CHAR(34) &amp; _xlfn.TEXTJOIN("", TRUE, RIGHT(HP86:HX86, 2)) &amp; CHAR(34) &amp; ",", "")</f>
        <v/>
      </c>
      <c r="DN86" s="44" t="str">
        <f>IF(AND(ISNUMBER(SEARCH("18", O86)), ISERROR(SEARCH("1918", O86)), ISERROR(SEARCH("2018", O86))), CHAR(34) &amp; "year18" &amp; CHAR(34) &amp; ",", "")</f>
        <v/>
      </c>
      <c r="DO86" s="44" t="str">
        <f>IF(AND(ISNUMBER(SEARCH("19", O86)), ISERROR(SEARCH("1819", O86)),  ISERROR(SEARCH("1219", O86)),ISERROR(SEARCH("1119", O86)),ISERROR(SEARCH("1190", O86)),ISERROR(SEARCH("2019", O86))), CHAR(34) &amp; "year19" &amp; CHAR(34) &amp; ",", "")</f>
        <v/>
      </c>
      <c r="DP86" s="5" t="str">
        <f>IF(AND(ISNUMBER(SEARCH("20", O86)), ISERROR(SEARCH("1920", O86))), CHAR(34)&amp;"year00"&amp;CHAR(34)&amp;",", "")</f>
        <v>"year00",</v>
      </c>
      <c r="DQ86" s="5" t="str">
        <f>IF(CC86="y",CHAR(34)&amp;"soviet"&amp;CHAR(34)&amp;",","")</f>
        <v/>
      </c>
      <c r="DR86" s="5" t="str">
        <f>IF(BY86="y",CHAR(34)&amp;"dgband"&amp;CHAR(34)&amp;",","")</f>
        <v/>
      </c>
      <c r="DS86" s="5" t="str">
        <f>IF(W86="y",IF(AND(V86="n",BY86&lt;&gt;"y"),CHAR(34)&amp;"allver"&amp;CHAR(34)&amp;",",""),"")</f>
        <v/>
      </c>
      <c r="DT86" s="5" t="str">
        <f>IF(V86="y",IF(AND(W86="n",BY86&lt;&gt;"y"),CHAR(34)&amp;"allhor"&amp;CHAR(34)&amp;",",""),"")</f>
        <v>"allhor",</v>
      </c>
      <c r="DU86" s="5" t="str">
        <f>IF(BY86="y",IF(AND(W86="n",V86="n"),CHAR(34)&amp;"alldia"&amp;CHAR(34)&amp;",",""),"")</f>
        <v/>
      </c>
      <c r="DV86" s="44" t="str">
        <f>IF(IA86&lt;&gt;"",(IF(IA86="y",CHAR(34)&amp;"largec"&amp;CHAR(34)&amp;",",CHAR(34)&amp;"smallc"&amp;CHAR(34)&amp;",")),"")</f>
        <v/>
      </c>
      <c r="DW86" s="44" t="str">
        <f>IF(CL86="y",CHAR(34)&amp;CL$1&amp;CHAR(34)&amp;",","")</f>
        <v>"NoBand",</v>
      </c>
      <c r="DX86" s="44" t="str">
        <f>IF(CM86="y",CHAR(34)&amp;CM$1&amp;CHAR(34)&amp;",","")</f>
        <v/>
      </c>
      <c r="DY86" s="44" t="str">
        <f>IF(CN86="y",CHAR(34)&amp;CN$1&amp;CHAR(34)&amp;",","")</f>
        <v/>
      </c>
      <c r="DZ86" s="44" t="str">
        <f>IF(CO86="y",CHAR(34)&amp;CO$1&amp;CHAR(34)&amp;",","")</f>
        <v/>
      </c>
      <c r="EA86" s="44" t="str">
        <f>IF(T86="y",CHAR(34)&amp;T$1&amp;CHAR(34)&amp;",","")</f>
        <v/>
      </c>
      <c r="EB86" s="44" t="str">
        <f>IF(U86="y",CHAR(34)&amp;U$1&amp;CHAR(34)&amp;",","")</f>
        <v/>
      </c>
      <c r="EC86" s="44" t="str">
        <f>IF(V86="y",CHAR(34)&amp;V$1&amp;CHAR(34)&amp;",","")</f>
        <v>"Horizo",</v>
      </c>
      <c r="ED86" s="44" t="str">
        <f>IF(W86="y",CHAR(34)&amp;W$1&amp;CHAR(34)&amp;",","")</f>
        <v/>
      </c>
      <c r="EE86" s="44" t="str">
        <f>IF(X86="y",CHAR(34)&amp;X$1&amp;CHAR(34)&amp;",","")</f>
        <v/>
      </c>
      <c r="EF86" s="44" t="str">
        <f>IF(AND(Y86&lt;&gt;"n",Y86&lt;&gt;""),CHAR(34)&amp;Y$1&amp;CHAR(34)&amp;",","")</f>
        <v>"Animal",</v>
      </c>
      <c r="EG86" s="44" t="str">
        <f>IF(Z86="y",CHAR(34)&amp;Z$1&amp;CHAR(34)&amp;",","")</f>
        <v/>
      </c>
      <c r="EH86" s="44" t="str">
        <f>IF(AA86="y",CHAR(34)&amp;AA$1&amp;CHAR(34)&amp;",","")</f>
        <v/>
      </c>
      <c r="EI86" s="44" t="str">
        <f>IF(AB86="y",CHAR(34)&amp;AB$1&amp;CHAR(34)&amp;",","")</f>
        <v/>
      </c>
      <c r="EJ86" s="44" t="str">
        <f>IF(AC86="y",CHAR(34)&amp;AC$1&amp;CHAR(34)&amp;",","")</f>
        <v/>
      </c>
      <c r="EK86" s="44" t="str">
        <f>IF(AD86="y",CHAR(34)&amp;AD$1&amp;CHAR(34)&amp;",","")</f>
        <v>"HasSun",</v>
      </c>
      <c r="EL86" s="44" t="str">
        <f>IF(AE86="y",CHAR(34)&amp;AE$1&amp;CHAR(34)&amp;",","")</f>
        <v/>
      </c>
      <c r="EM86" s="44" t="str">
        <f>IF(AF86="y",CHAR(34)&amp;AF$1&amp;CHAR(34)&amp;",","")</f>
        <v/>
      </c>
      <c r="EN86" s="44" t="str">
        <f>IF(AG86="y",CHAR(34)&amp;AG$1&amp;CHAR(34)&amp;",","")</f>
        <v/>
      </c>
      <c r="EO86" s="44" t="str">
        <f>IF(AH86="y",CHAR(34)&amp;AH$1&amp;CHAR(34)&amp;",","")</f>
        <v>"Center",</v>
      </c>
      <c r="EP86" s="44" t="str">
        <f>IF(AI86="y",CHAR(34)&amp;AI$1&amp;CHAR(34)&amp;",","")</f>
        <v/>
      </c>
      <c r="EQ86" s="44" t="str">
        <f>IF(AJ86="y",CHAR(34)&amp;AJ$1&amp;CHAR(34)&amp;",","")</f>
        <v/>
      </c>
      <c r="ER86" s="44" t="str">
        <f>IF(AK86="y",CHAR(34)&amp;AK$1&amp;CHAR(34)&amp;",","")</f>
        <v/>
      </c>
      <c r="ES86" s="44" t="str">
        <f>IF(AL86="y",CHAR(34)&amp;AL$1&amp;CHAR(34)&amp;",","")</f>
        <v/>
      </c>
      <c r="ET86" s="44" t="str">
        <f>IF(AM86="y",CHAR(34)&amp;AM$1&amp;CHAR(34)&amp;",","")</f>
        <v>"Geogrh",</v>
      </c>
      <c r="EU86" s="44" t="str">
        <f>IF(AN86="y",CHAR(34)&amp;AN$1&amp;CHAR(34)&amp;",","")</f>
        <v/>
      </c>
      <c r="EV86" s="44" t="str">
        <f>IF(AO86="y",CHAR(34)&amp;AO$1&amp;CHAR(34)&amp;",","")</f>
        <v>"Builds",</v>
      </c>
      <c r="EW86" s="44" t="str">
        <f>IF(AP86="y",CHAR(34)&amp;AP$1&amp;CHAR(34)&amp;",","")</f>
        <v/>
      </c>
      <c r="EX86" s="44" t="str">
        <f>IF(AQ86="y",CHAR(34)&amp;AQ$1&amp;CHAR(34)&amp;",","")</f>
        <v/>
      </c>
      <c r="EY86" s="44" t="str">
        <f>IF(AR86="y",CHAR(34)&amp;AR$1&amp;CHAR(34)&amp;",","")</f>
        <v/>
      </c>
      <c r="EZ86" s="44" t="str">
        <f>IF(AS86="y",CHAR(34)&amp;AS$1&amp;CHAR(34)&amp;",","")</f>
        <v/>
      </c>
      <c r="FA86" s="44" t="str">
        <f>IF(AT86&gt;0,CHAR(34)&amp;"sta"&amp;AZ86&amp;CHAR(34)&amp;",","")</f>
        <v/>
      </c>
      <c r="FB86" s="44" t="str">
        <f>IF(AND(AT86&gt;0,BA86&lt;&gt;""),CHAR(34)&amp;"sta"&amp;BA86&amp;CHAR(34)&amp;",","")</f>
        <v/>
      </c>
      <c r="FC86" s="44" t="str">
        <f>IF(AND(AT86&gt;0,BB86&lt;&gt;""),CHAR(34)&amp;"sta"&amp;BB86&amp;CHAR(34)&amp;",","")</f>
        <v/>
      </c>
      <c r="FD86" s="44" t="str">
        <f>IF(BV86="n",CHAR(34)&amp;"tcWHYE"&amp;CHAR(34)&amp;",",IF(BV86="y",CHAR(34)&amp;FD$1&amp;CHAR(34)&amp;",",""))</f>
        <v/>
      </c>
      <c r="FE86" s="44" t="str">
        <f>IF(COUNTIF(BL86:BT86,"BLU")=0,CHAR(34)&amp;"NO_BLU"&amp;CHAR(34)&amp;",", "")</f>
        <v/>
      </c>
      <c r="FF86" s="44" t="str">
        <f>IF(COUNTIF(BL86:BT86,"WHI")=0,CHAR(34)&amp;"NO_WHI"&amp;CHAR(34)&amp;",", "")</f>
        <v/>
      </c>
      <c r="FG86" s="44" t="str">
        <f>IF(COUNTIF(BL86:BT86,"RED")=0,CHAR(34)&amp;"NO_RED"&amp;CHAR(34)&amp;",", "")</f>
        <v>"NO_RED",</v>
      </c>
      <c r="FH86" s="44" t="str">
        <f>IF(COUNTIF(BL86:BS86,"GRE")=0,CHAR(34)&amp;"NO_GRE"&amp;CHAR(34)&amp;",", "")</f>
        <v/>
      </c>
      <c r="FI86" s="44" t="str">
        <f>IF(COUNTIF(BL86:BT86,"YEL")=0,CHAR(34)&amp;"NO_YEL"&amp;CHAR(34)&amp;",", "")</f>
        <v/>
      </c>
      <c r="FJ86" s="44" t="str">
        <f>IF(COUNTIF(BL86:BT86,"BLA")=0,CHAR(34)&amp;"NO_BLA"&amp;CHAR(34)&amp;",", "")</f>
        <v/>
      </c>
      <c r="FK86" s="44" t="str">
        <f>IF(AND(FH86&lt;&gt;"",FF86&lt;&gt;""),CHAR(34)&amp;"WHGRNO"&amp;CHAR(34)&amp;",","")</f>
        <v/>
      </c>
      <c r="FL86" s="44" t="str">
        <f>IF(AND(FI86&lt;&gt;"",FF86&lt;&gt;""),CHAR(34)&amp;"WHYENO"&amp;CHAR(34)&amp;",","")</f>
        <v/>
      </c>
      <c r="FM86" s="44" t="str">
        <f>IF(AND(FJ86&lt;&gt;"",FF86&lt;&gt;""),CHAR(34)&amp;"BAWHNO"&amp;CHAR(34)&amp;",","")</f>
        <v/>
      </c>
      <c r="FN86" s="44" t="str">
        <f>IF(AND(FE86&lt;&gt;"",FF86&lt;&gt;""),CHAR(34)&amp;"BLWHNO"&amp;CHAR(34)&amp;",","")</f>
        <v/>
      </c>
      <c r="FO86" s="44" t="str">
        <f>IF(AND(FE86&lt;&gt;"",FG86&lt;&gt;""),CHAR(34)&amp;"BLRENO"&amp;CHAR(34)&amp;",","")</f>
        <v/>
      </c>
      <c r="FP86" s="44" t="str">
        <f>IF(AND(FF86&lt;&gt;"",FF86&lt;&gt;""),CHAR(34)&amp;"WHRENO"&amp;CHAR(34)&amp;",","")</f>
        <v/>
      </c>
      <c r="FQ86" s="44" t="str">
        <f>IF(LEN(BF86)=3,CHAR(34)&amp;"001"&amp;BF86&amp;CHAR(34)&amp;",","")</f>
        <v/>
      </c>
      <c r="FR86" s="44" t="str">
        <f>IF(LEN(BG86)=3,CHAR(34)&amp;"002"&amp;BG86&amp;CHAR(34)&amp;",","")</f>
        <v/>
      </c>
      <c r="FS86" s="44" t="str">
        <f>IF(LEN(BH86)=3,CHAR(34)&amp;"003"&amp;BH86&amp;CHAR(34)&amp;",","")</f>
        <v/>
      </c>
      <c r="FT86" s="44" t="str">
        <f>CHAR(34)&amp;"myr"&amp;BD86&amp;CHAR(34)&amp;","</f>
        <v>"myrWHI",</v>
      </c>
      <c r="FU86" s="44" t="str">
        <f>IF(AY86="y",CHAR(34)&amp;"island"&amp;CHAR(34)&amp;",","")</f>
        <v/>
      </c>
      <c r="FV86" s="44" t="str">
        <f>IF(BZ86="y",CHAR(34)&amp;"landlo"&amp;CHAR(34)&amp;",","")</f>
        <v/>
      </c>
      <c r="FW86" s="44" t="str">
        <f>IF(CA86="y",CHAR(34)&amp;"eunion"&amp;CHAR(34)&amp;",","")</f>
        <v/>
      </c>
      <c r="FX86" s="44" t="str">
        <f>SUBSTITUTE(IFERROR(SEARCH("[",A86),IFERROR(IF(AND(CA86&lt;&gt;"y",SEARCH("Europe",R86)&gt;0),CHAR(34)&amp;"noeuni"&amp;CHAR(34)&amp;",",""),"")),"1","")</f>
        <v/>
      </c>
      <c r="FY86" s="44" t="str">
        <f>IFERROR(IF(SEARCH("Arabic",CB86)&gt;0,CHAR(34)&amp;"arabic"&amp;CHAR(34)&amp;",",""),"")</f>
        <v/>
      </c>
      <c r="FZ86" s="44" t="str">
        <f>IFERROR(IF(SEARCH("English",CB86)&gt;0,CHAR(34)&amp;"englis"&amp;CHAR(34)&amp;",",""),"")</f>
        <v/>
      </c>
      <c r="GA86" s="44" t="str">
        <f>IFERROR(IF(SEARCH("French",CB86)&gt;0,CHAR(34)&amp;"french"&amp;CHAR(34)&amp;",",""),"")</f>
        <v/>
      </c>
      <c r="GB86" s="44" t="str">
        <f>IFERROR(IF(SEARCH("Spanish",CB86)&gt;0,CHAR(34)&amp;"spanis"&amp;CHAR(34)&amp;",",""),"")</f>
        <v/>
      </c>
      <c r="GC86" s="44" t="str">
        <f>IFERROR(IF(SEARCH("Portuguese",CB86)&gt;0,CHAR(34)&amp;"portug"&amp;CHAR(34)&amp;",",""),"")</f>
        <v/>
      </c>
      <c r="GD86" s="44" t="str">
        <f>IFERROR(IF(SEARCH("German",CB86)&gt;0,CHAR(34)&amp;"german"&amp;CHAR(34)&amp;",",""),"")</f>
        <v/>
      </c>
      <c r="GE86" s="44" t="str">
        <f>IFERROR(IF(SEARCH("Dutch",CB86)&gt;0,CHAR(34)&amp;"dutchs"&amp;CHAR(34)&amp;",",""),"")</f>
        <v/>
      </c>
      <c r="GF86" s="44" t="str">
        <f>IFERROR(IF(SEARCH("Historical",AU86)&gt;0,CHAR(34)&amp;"histor"&amp;CHAR(34)&amp;",",""),"")</f>
        <v/>
      </c>
      <c r="GG86" s="44" t="str">
        <f>IF(BU86="y",CHAR(34)&amp;"unjack"&amp;CHAR(34)&amp;",","")</f>
        <v/>
      </c>
      <c r="GH86" s="44" t="str">
        <f>IF(CD86=1,CHAR(34)&amp;"southc"&amp;CHAR(34)&amp;",","")</f>
        <v/>
      </c>
      <c r="GI86" s="44" t="str">
        <f>IF(CE86=1,CHAR(34)&amp;"hasmap"&amp;CHAR(34)&amp;",","")</f>
        <v/>
      </c>
      <c r="GJ86" s="44" t="str">
        <f>IF(CP86="y",CHAR(34)&amp;CP$1&amp;CHAR(34)&amp;",","")</f>
        <v>"NoStar",</v>
      </c>
      <c r="GK86" s="44" t="str">
        <f>IF(GJ86="",CHAR(34)&amp;"HasSta"&amp;CHAR(34)&amp;",","")</f>
        <v/>
      </c>
      <c r="GL86" s="44" t="str">
        <f>IF(CQ86="y",CHAR(34)&amp;CQ$1&amp;CHAR(34)&amp;",","")</f>
        <v/>
      </c>
      <c r="GM86" s="44" t="str">
        <f>IF(CR86="y",CHAR(34)&amp;CR$1&amp;CHAR(34)&amp;",","")</f>
        <v/>
      </c>
      <c r="GN86" s="44" t="str">
        <f>IF(CS86="y",CHAR(34)&amp;CS$1&amp;CHAR(34)&amp;",","")</f>
        <v/>
      </c>
      <c r="GP86" s="44" t="str">
        <f>CHAR(34)&amp;AU86&amp;CHAR(34)</f>
        <v>"Department"</v>
      </c>
      <c r="GS86" s="44" t="str">
        <f>SUBSTITUTE("["&amp;_xlfn.CONCAT(CW86:GN86)&amp;"]",",]","]")</f>
        <v>["5+Colo","lets09","startM","year00","allhor","NoBand","Horizo","Animal","HasSun","Center","Geogrh","Builds","NO_RED","myrWHI","NoStar"]</v>
      </c>
      <c r="GT86" s="44" t="str">
        <f>IF(BL86&lt;&gt;"",CHAR(34)&amp;"cl_"&amp;BL86&amp;CHAR(34)&amp;",","")</f>
        <v>"cl_BLA",</v>
      </c>
      <c r="GU86" s="44" t="str">
        <f>IF(BM86&lt;&gt;"",CHAR(34)&amp;"cl_"&amp;BM86&amp;CHAR(34)&amp;",","")</f>
        <v>"cl_BLU",</v>
      </c>
      <c r="GV86" s="44" t="str">
        <f>IF(BN86&lt;&gt;"",CHAR(34)&amp;"cl_"&amp;BN86&amp;CHAR(34)&amp;",","")</f>
        <v>"cl_GRE",</v>
      </c>
      <c r="GW86" s="44" t="str">
        <f>IF(BO86&lt;&gt;"",CHAR(34)&amp;"cl_"&amp;BO86&amp;CHAR(34)&amp;",","")</f>
        <v/>
      </c>
      <c r="GX86" s="44" t="str">
        <f>IF(BP86&lt;&gt;"",CHAR(34)&amp;"cl_"&amp;BP86&amp;CHAR(34)&amp;",","")</f>
        <v>"cl_YEL",</v>
      </c>
      <c r="GY86" s="44" t="str">
        <f>IF(BQ86&lt;&gt;"",CHAR(34)&amp;"cl_"&amp;BQ86&amp;CHAR(34)&amp;",","")</f>
        <v>"cl_ORA",</v>
      </c>
      <c r="GZ86" s="44" t="str">
        <f>IF(BR86&lt;&gt;"",CHAR(34)&amp;"cl_"&amp;BR86&amp;CHAR(34)&amp;",","")</f>
        <v>"cl_BRO",</v>
      </c>
      <c r="HA86" s="44" t="str">
        <f>IF(BS86&lt;&gt;"",CHAR(34)&amp;"cl_"&amp;BS86&amp;CHAR(34)&amp;",","")</f>
        <v/>
      </c>
      <c r="HB86" s="44" t="str">
        <f>IF(BT86&lt;&gt;"",CHAR(34)&amp;"cl_"&amp;BT86&amp;CHAR(34)&amp;",","")</f>
        <v>"cl_WHI",</v>
      </c>
      <c r="HC86" s="44" t="str">
        <f>SUBSTITUTE("["&amp;_xlfn.CONCAT(GT86:HB86)&amp;"]",",]","]")</f>
        <v>["cl_BLA","cl_BLU","cl_GRE","cl_YEL","cl_ORA","cl_BRO","cl_WHI"]</v>
      </c>
      <c r="HE86" s="64"/>
      <c r="HF86" s="65" t="str">
        <f>"{couname:"&amp;CT86&amp;(IF(HK86&lt;&gt;"",",subtype:"&amp;CHAR(34)&amp;HK86&amp;CHAR(34),""))&amp;",year:"&amp;HJ86&amp;",region:"&amp;CU86&amp;",Colors:"&amp;HC86&amp;",Items:"&amp;GS86&amp;",Flag:"&amp;CV86&amp;",HDFlag:"&amp;CHAR(34)&amp;E86&amp;CHAR(34)&amp;",type:"&amp;GP86&amp;", describe: "&amp;HH86&amp;", isnew:"&amp;CHAR(34)&amp;F86&amp;CHAR(34)&amp;", links: "&amp;HL86&amp;"},"</f>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links: "https://vexillology.fandom.com/wiki/Maldonado_Department"},</v>
      </c>
      <c r="HG86" s="66" t="str">
        <f>"{couname:"&amp;CT86&amp;(IF(HK86&lt;&gt;"",",subtype:"&amp;CHAR(34)&amp;HK86&amp;CHAR(34),""))&amp;",year:"&amp;HJ86&amp;",region:"&amp;CU86&amp;",Colors:"&amp;HC86&amp;",Items:"&amp;GS86&amp;",Flag:"&amp;CV86&amp;",HDFlag:"&amp;CHAR(34)&amp;E86&amp;CHAR(34)&amp;",type:"&amp;GP86&amp;", describe: "&amp;HI86&amp;", links: "&amp;HL86&amp;"},"</f>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links: "https://vexillology.fandom.com/wiki/Maldonado_Department"},</v>
      </c>
      <c r="HH86" s="44" t="str">
        <f>IF(P86&lt;&gt;"",CHAR(34)&amp;"\n"&amp;P86&amp;CHAR(34),CHAR(34)&amp;CHAR(34))</f>
        <v>"\nThe flag of the department is white with the historical coat of arms of the town of Maldonado in the middle."</v>
      </c>
      <c r="HI86" s="44" t="str">
        <f>IF(J86=0,CHAR(34)&amp;CHAR(34),HH86)</f>
        <v>"\nThe flag of the department is white with the historical coat of arms of the town of Maldonado in the middle."</v>
      </c>
      <c r="HJ86" s="44" t="str">
        <f>CHAR(34)&amp;O86&amp;CHAR(34)</f>
        <v>"2017"</v>
      </c>
      <c r="HL86" s="44" t="str">
        <f>CHAR(34)&amp;I86&amp;CHAR(34)</f>
        <v>"https://vexillology.fandom.com/wiki/Maldonado_Department"</v>
      </c>
      <c r="HM86" s="65" t="str">
        <f>"{"&amp;CHAR(34)&amp;"couname"&amp;CHAR(34)&amp;":"&amp;CT86&amp;(IF(H86&lt;&gt;"",","&amp;CHAR(34)&amp;"subtype"&amp;CHAR(34)&amp;":"&amp;CHAR(34)&amp;H86&amp;CHAR(34),""))&amp;","&amp;CHAR(34)&amp;"year"&amp;CHAR(34)&amp;":"&amp;HJ86&amp;","&amp;CHAR(34)&amp;"region"&amp;CHAR(34)&amp;":"&amp;CU86&amp;","&amp;CHAR(34)&amp;"Colors"&amp;CHAR(34)&amp;":"&amp;HC86&amp;","&amp;CHAR(34)&amp;"Items"&amp;CHAR(34)&amp;":"&amp;GS86&amp;","&amp;CHAR(34)&amp;"Flag"&amp;CHAR(34)&amp;":"&amp;CV86&amp;","&amp;CHAR(34)&amp;"HDFlag"&amp;CHAR(34)&amp;":"&amp;CHAR(34)&amp;E86&amp;CHAR(34)&amp;","&amp;CHAR(34)&amp;"type"&amp;CHAR(34)&amp;":"&amp;GP86&amp;", "&amp;CHAR(34)&amp;"describe"&amp;CHAR(34)&amp;": "&amp;HH86&amp;", "&amp;CHAR(34)&amp;"isnew"&amp;CHAR(34)&amp;": "&amp;CHAR(34)&amp;F86&amp;CHAR(34)&amp;", "&amp;CHAR(34)&amp;"links"&amp;CHAR(34)&amp;": "&amp;HL86&amp;"},"</f>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 "links": "https://vexillology.fandom.com/wiki/Maldonado_Department"},</v>
      </c>
      <c r="HN86" s="67" t="str">
        <f>"{"&amp;CHAR(34)&amp;"couname"&amp;CHAR(34)&amp;":"&amp;CT86&amp;(IF(H86&lt;&gt;"",","&amp;CHAR(34)&amp;"subtype"&amp;CHAR(34)&amp;":"&amp;CHAR(34)&amp;H86&amp;CHAR(34),""))&amp;","&amp;CHAR(34)&amp;"year"&amp;CHAR(34)&amp;":"&amp;HJ86&amp;","&amp;CHAR(34)&amp;"region"&amp;CHAR(34)&amp;":"&amp;CU86&amp;","&amp;CHAR(34)&amp;"Colors"&amp;CHAR(34)&amp;":"&amp;HC86&amp;","&amp;CHAR(34)&amp;"Items"&amp;CHAR(34)&amp;":"&amp;GS86&amp;","&amp;CHAR(34)&amp;"Flag"&amp;CHAR(34)&amp;":"&amp;CV86&amp;","&amp;CHAR(34)&amp;"HDFlag"&amp;CHAR(34)&amp;":"&amp;CHAR(34)&amp;E86&amp;CHAR(34)&amp;","&amp;CHAR(34)&amp;"type"&amp;CHAR(34)&amp;":"&amp;GP86&amp;", "&amp;CHAR(34)&amp;"describe"&amp;CHAR(34)&amp;": "&amp;HI86&amp;", "&amp;CHAR(34)&amp;"isnew"&amp;CHAR(34)&amp;": "&amp;CHAR(34)&amp;F86&amp;CHAR(34)&amp;", "&amp;CHAR(34)&amp;"links"&amp;CHAR(34)&amp;": "&amp;HL86&amp;"},"</f>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 "links": "https://vexillology.fandom.com/wiki/Maldonado_Department"},</v>
      </c>
      <c r="HO86" s="71">
        <v>45583</v>
      </c>
      <c r="HP86" s="44" t="str" cm="1">
        <f t="array" ref="HP86">IF(_xlfn.TEXTJOIN(", ", TRUE, IF(ISNUMBER(SEARCH("BLA", BL86:BT86)), COLUMN(BL86:BT86) - COLUMN(BL86) + 1, ""))&lt;&gt;"","BLA","")</f>
        <v>BLA</v>
      </c>
      <c r="HQ86" s="44" t="str" cm="1">
        <f t="array" ref="HQ86">IF(_xlfn.TEXTJOIN(", ", TRUE, IF(ISNUMBER(SEARCH("BLU", BL86:BT86)), COLUMN(BL86:BT86) - COLUMN(BL86) + 1, ""))&lt;&gt;"","BLU","")</f>
        <v>BLU</v>
      </c>
      <c r="HR86" s="44" t="str" cm="1">
        <f t="array" ref="HR86">IF(_xlfn.TEXTJOIN(", ", TRUE, IF(ISNUMBER(SEARCH("GRE", BL86:BT86)), COLUMN(BL86:BT86) - COLUMN(BL86) + 1, ""))&lt;&gt;"","GRE","")</f>
        <v>GRE</v>
      </c>
      <c r="HS86" s="44" t="str" cm="1">
        <f t="array" ref="HS86">IF(_xlfn.TEXTJOIN(", ", TRUE, IF(ISNUMBER(SEARCH("RED", BL86:BT86)), COLUMN(BL86:BT86) - COLUMN(BL86) + 1, ""))&lt;&gt;"","RED","")</f>
        <v/>
      </c>
      <c r="HT86" s="44" t="str" cm="1">
        <f t="array" ref="HT86">IF(_xlfn.TEXTJOIN(", ", TRUE, IF(ISNUMBER(SEARCH("YEL", BL86:BT86)), COLUMN(BL86:BT86) - COLUMN(BL86) + 1, ""))&lt;&gt;"","YEL","")</f>
        <v>YEL</v>
      </c>
      <c r="HU86" s="44" t="str" cm="1">
        <f t="array" ref="HU86">IF(_xlfn.TEXTJOIN(", ", TRUE, IF(ISNUMBER(SEARCH("ORA", BL86:BT86)), COLUMN(BL86:BT86) - COLUMN(BL86) + 1, ""))&lt;&gt;"","ORA","")</f>
        <v>ORA</v>
      </c>
      <c r="HV86" s="44" t="str" cm="1">
        <f t="array" ref="HV86">IF(_xlfn.TEXTJOIN(", ", TRUE, IF(ISNUMBER(SEARCH("BRO", BL86:BT86)), COLUMN(BL86:BT86) - COLUMN(BL86) + 1, ""))&lt;&gt;"","BRO","")</f>
        <v>BRO</v>
      </c>
      <c r="HW86" s="44" t="str" cm="1">
        <f t="array" ref="HW86">IF(_xlfn.TEXTJOIN(", ", TRUE, IF(ISNUMBER(SEARCH("PUR", BL86:BT86)), COLUMN(BL86:BT86) - COLUMN(BL86) + 1, ""))&lt;&gt;"","PUR","")</f>
        <v/>
      </c>
      <c r="HX86" s="44" t="str" cm="1">
        <f t="array" ref="HX86">IF(_xlfn.TEXTJOIN(", ", TRUE, IF(ISNUMBER(SEARCH("WHI", BL86:BT86)), COLUMN(BL86:BT86) - COLUMN(BL86) + 1, ""))&lt;&gt;"","WHI","")</f>
        <v>WHI</v>
      </c>
      <c r="HY86" s="72"/>
      <c r="HZ86" s="72"/>
      <c r="IA86" s="5"/>
      <c r="IB86" s="5"/>
      <c r="IC86" s="68"/>
      <c r="ID86" s="68"/>
      <c r="IE86" s="68"/>
      <c r="IF86" s="68"/>
      <c r="IG86" s="68"/>
      <c r="IH86" s="68"/>
      <c r="II86" s="68"/>
      <c r="IJ86" s="68"/>
      <c r="IK86" s="68"/>
      <c r="IL86" s="44">
        <f>SUM(IC86:IK86)</f>
        <v>0</v>
      </c>
      <c r="IM86" s="42">
        <f>COUNTIF(IC86:IK86,"&gt;0")-CG86</f>
        <v>-7</v>
      </c>
      <c r="IN86" s="69" t="str">
        <f>"http://mkweb.bcgsc.ca/color-summarizer/?url="&amp;D86&amp;"&amp;precision=low&amp;num_clusters="&amp;CG86&amp;"&amp;text=1"</f>
        <v>http://mkweb.bcgsc.ca/color-summarizer/?url=https://upload.wikimedia.org/wikipedia/commons/5/52/Flag_of_Maldonado_Department.png&amp;precision=low&amp;num_clusters=7&amp;text=1</v>
      </c>
      <c r="IO86" s="44" t="str">
        <f>IF(HP86&lt;&gt;"",CHAR(34)&amp;"black"&amp;CHAR(34),"")</f>
        <v>"black"</v>
      </c>
      <c r="IP86" s="44" t="str">
        <f>IF(HQ86&lt;&gt;"",CHAR(34)&amp;"blue"&amp;CHAR(34),"")</f>
        <v>"blue"</v>
      </c>
      <c r="IQ86" s="44" t="str">
        <f>IF(HR86&lt;&gt;"",CHAR(34)&amp;"green"&amp;CHAR(34),"")</f>
        <v>"green"</v>
      </c>
      <c r="IR86" s="44" t="str">
        <f>IF(HS86&lt;&gt;"",CHAR(34)&amp;"red"&amp;CHAR(34),"")</f>
        <v/>
      </c>
      <c r="IS86" s="44" t="str">
        <f>IF(HT86&lt;&gt;"",CHAR(34)&amp;"yellow"&amp;CHAR(34),"")</f>
        <v>"yellow"</v>
      </c>
      <c r="IT86" s="44" t="str">
        <f>IF(HU86&lt;&gt;"",CHAR(34)&amp;"orange"&amp;CHAR(34),"")</f>
        <v>"orange"</v>
      </c>
      <c r="IU86" s="44" t="str">
        <f>IF(HV86&lt;&gt;"",CHAR(34)&amp;"brown"&amp;CHAR(34),"")</f>
        <v>"brown"</v>
      </c>
      <c r="IV86" s="44" t="str">
        <f>IF(HW86&lt;&gt;"",CHAR(34)&amp;"purple"&amp;CHAR(34),"")</f>
        <v/>
      </c>
      <c r="IW86" s="44" t="str">
        <f>IF(HX86&lt;&gt;"",CHAR(34)&amp;"white"&amp;CHAR(34),"")</f>
        <v>"white"</v>
      </c>
      <c r="IX86" s="44" t="str">
        <f>"{"&amp;CHAR(34)&amp;"url"&amp;CHAR(34)&amp;":"&amp;CHAR(34)&amp;IN86&amp;CHAR(34)&amp;","&amp;CHAR(34)&amp;"name"&amp;CHAR(34)&amp;":"&amp;CHAR(34)&amp;A86&amp;CHAR(34)&amp;"},"</f>
        <v>{"url":"http://mkweb.bcgsc.ca/color-summarizer/?url=https://upload.wikimedia.org/wikipedia/commons/5/52/Flag_of_Maldonado_Department.png&amp;precision=low&amp;num_clusters=7&amp;text=1","name":"[URU] Maldonado"},</v>
      </c>
      <c r="IY86" s="44">
        <v>842</v>
      </c>
    </row>
    <row r="87" spans="1:259" s="44" customFormat="1" ht="38.4" customHeight="1" thickBot="1" x14ac:dyDescent="0.35">
      <c r="A87" s="38" t="s">
        <v>525</v>
      </c>
      <c r="B87" s="83"/>
      <c r="C87" s="39">
        <v>2</v>
      </c>
      <c r="D87" s="70" t="s">
        <v>526</v>
      </c>
      <c r="E87" s="40" t="s">
        <v>527</v>
      </c>
      <c r="F87" s="41" t="s">
        <v>163</v>
      </c>
      <c r="G87" s="42">
        <f>COUNTIF($A$1:$A$8405,A87)</f>
        <v>1</v>
      </c>
      <c r="H87" s="43"/>
      <c r="I87" s="59" t="s">
        <v>528</v>
      </c>
      <c r="J87" s="44" t="str">
        <f>""</f>
        <v/>
      </c>
      <c r="K87" s="45"/>
      <c r="L87" s="46"/>
      <c r="M87" s="46"/>
      <c r="N87" s="47"/>
      <c r="O87" s="74">
        <v>1952</v>
      </c>
      <c r="P87" s="48" t="s">
        <v>529</v>
      </c>
      <c r="Q87" s="73">
        <v>3</v>
      </c>
      <c r="R87" s="49" t="s">
        <v>177</v>
      </c>
      <c r="S87" s="50">
        <v>3</v>
      </c>
      <c r="T87" s="51" t="s">
        <v>164</v>
      </c>
      <c r="U87" s="52" t="s">
        <v>164</v>
      </c>
      <c r="V87" s="52" t="s">
        <v>165</v>
      </c>
      <c r="W87" s="52" t="s">
        <v>164</v>
      </c>
      <c r="X87" s="52" t="s">
        <v>164</v>
      </c>
      <c r="Y87" s="52" t="s">
        <v>164</v>
      </c>
      <c r="Z87" s="52" t="s">
        <v>164</v>
      </c>
      <c r="AA87" s="52" t="s">
        <v>164</v>
      </c>
      <c r="AB87" s="52" t="s">
        <v>165</v>
      </c>
      <c r="AC87" s="52" t="s">
        <v>164</v>
      </c>
      <c r="AD87" s="52" t="s">
        <v>164</v>
      </c>
      <c r="AE87" s="52" t="s">
        <v>164</v>
      </c>
      <c r="AF87" s="53" t="s">
        <v>164</v>
      </c>
      <c r="AG87" s="53" t="s">
        <v>165</v>
      </c>
      <c r="AH87" s="53" t="s">
        <v>165</v>
      </c>
      <c r="AI87" s="53" t="s">
        <v>164</v>
      </c>
      <c r="AJ87" s="53" t="s">
        <v>164</v>
      </c>
      <c r="AK87" s="53" t="s">
        <v>164</v>
      </c>
      <c r="AL87" s="53" t="s">
        <v>164</v>
      </c>
      <c r="AM87" s="53" t="s">
        <v>164</v>
      </c>
      <c r="AN87" s="53" t="s">
        <v>164</v>
      </c>
      <c r="AO87" s="53" t="s">
        <v>164</v>
      </c>
      <c r="AP87" s="53" t="s">
        <v>164</v>
      </c>
      <c r="AQ87" s="53" t="s">
        <v>164</v>
      </c>
      <c r="AR87" s="53" t="s">
        <v>164</v>
      </c>
      <c r="AS87" s="53" t="s">
        <v>164</v>
      </c>
      <c r="AT87" s="54">
        <v>0</v>
      </c>
      <c r="AU87" s="53" t="s">
        <v>524</v>
      </c>
      <c r="AV87" s="53" t="str">
        <f>IF(LEFT(A87,1)="[",LEFT(A87,5)&amp;AU87&amp;A87,"")</f>
        <v>[URU]National Symbol[URU] Treinta y Tres</v>
      </c>
      <c r="AW87" s="53" t="str">
        <f>C87&amp;A87</f>
        <v>2[URU] Treinta y Tres</v>
      </c>
      <c r="AX87" s="55"/>
      <c r="AY87" s="55"/>
      <c r="AZ87" s="56" t="s">
        <v>234</v>
      </c>
      <c r="BA87" s="56"/>
      <c r="BB87" s="56"/>
      <c r="BC87" s="57"/>
      <c r="BD87" s="58" t="s">
        <v>167</v>
      </c>
      <c r="BE87" s="59"/>
      <c r="BF87" s="58" t="s">
        <v>152</v>
      </c>
      <c r="BG87" s="58" t="s">
        <v>159</v>
      </c>
      <c r="BH87" s="58" t="s">
        <v>154</v>
      </c>
      <c r="BI87" s="58"/>
      <c r="BJ87" s="58"/>
      <c r="BK87" s="59"/>
      <c r="BL87" s="58" t="s">
        <v>151</v>
      </c>
      <c r="BM87" s="58" t="s">
        <v>152</v>
      </c>
      <c r="BN87" s="58" t="s">
        <v>234</v>
      </c>
      <c r="BO87" s="58" t="s">
        <v>154</v>
      </c>
      <c r="BP87" s="58" t="s">
        <v>234</v>
      </c>
      <c r="BQ87" s="58" t="s">
        <v>234</v>
      </c>
      <c r="BR87" s="58" t="s">
        <v>234</v>
      </c>
      <c r="BS87" s="58" t="s">
        <v>234</v>
      </c>
      <c r="BT87" s="58" t="s">
        <v>159</v>
      </c>
      <c r="BU87" s="60"/>
      <c r="BV87" s="61"/>
      <c r="BW87" s="61">
        <v>0</v>
      </c>
      <c r="BX87" s="59"/>
      <c r="CB87" s="5"/>
      <c r="CC87" s="5"/>
      <c r="CD87" s="62">
        <v>0</v>
      </c>
      <c r="CE87" s="62">
        <v>0</v>
      </c>
      <c r="CF87" s="62" t="e">
        <f>COUNTIF([1]Sheet7!$B$2:'[1]Sheet7'!$B$100,Main!#REF!)</f>
        <v>#REF!</v>
      </c>
      <c r="CG87" s="75" cm="1">
        <f t="array" ref="CG87">SUMPRODUCT(--(LEN(TRIM(BL87:BT87))&gt;0))</f>
        <v>4</v>
      </c>
      <c r="CH87" s="53" t="str">
        <f>IF(CG87=2,"y","n")</f>
        <v>n</v>
      </c>
      <c r="CI87" s="53" t="str">
        <f>IF(CG87=3,"y","n")</f>
        <v>n</v>
      </c>
      <c r="CJ87" s="53" t="str">
        <f>IF(CG87=4,"y","n")</f>
        <v>y</v>
      </c>
      <c r="CK87" s="53" t="str">
        <f>IF(CG87&gt;4,"y","n")</f>
        <v>n</v>
      </c>
      <c r="CL87" s="53" t="str">
        <f>IF(S87=0,"y","n")</f>
        <v>n</v>
      </c>
      <c r="CM87" s="53" t="str">
        <f>IF(S87=2,"y","n")</f>
        <v>n</v>
      </c>
      <c r="CN87" s="53" t="str">
        <f>IF(S87=3,"y","n")</f>
        <v>y</v>
      </c>
      <c r="CO87" s="53" t="str">
        <f>IF(S87&gt;=4,"y","n")</f>
        <v>n</v>
      </c>
      <c r="CP87" s="53" t="str">
        <f>IF(AT87=0,"y","n")</f>
        <v>y</v>
      </c>
      <c r="CQ87" s="53" t="str">
        <f>IF(AT87=1,"y","n")</f>
        <v>n</v>
      </c>
      <c r="CR87" s="53" t="str">
        <f>IF(AT87=2,"y","n")</f>
        <v>n</v>
      </c>
      <c r="CS87" s="53" t="str">
        <f>IF(AT87&gt;=3,"y","n")</f>
        <v>n</v>
      </c>
      <c r="CT87" s="38" t="str">
        <f>CHAR(34)&amp;A87&amp;CHAR(34)</f>
        <v>"[URU] Treinta y Tres"</v>
      </c>
      <c r="CU87" s="63" t="str">
        <f>CHAR(34)&amp;"rgn_"&amp;R87&amp;CHAR(34)</f>
        <v>"rgn_South America"</v>
      </c>
      <c r="CV87" s="44" t="str">
        <f>CHAR(34)&amp;D87&amp;CHAR(34)</f>
        <v>"https://upload.wikimedia.org/wikipedia/commons/thumb/f/ff/Flag_of_the_Treinta_y_Tres.svg/640px-Flag_of_the_Treinta_y_Tres.svg.png"</v>
      </c>
      <c r="CW87" s="44" t="str">
        <f>IF(CH87="y",CHAR(34)&amp;CH$1&amp;CHAR(34)&amp;",","")</f>
        <v/>
      </c>
      <c r="CX87" s="44" t="str">
        <f>IF(CI87="y",CHAR(34)&amp;CI$1&amp;CHAR(34)&amp;",","")</f>
        <v/>
      </c>
      <c r="CY87" s="44" t="str">
        <f>IF(CJ87="y",CHAR(34)&amp;CJ$1&amp;CHAR(34)&amp;",","")</f>
        <v>"4Color",</v>
      </c>
      <c r="CZ87" s="44" t="str">
        <f>IF(CK87="y",CHAR(34)&amp;CK$1&amp;CHAR(34)&amp;",","")</f>
        <v/>
      </c>
      <c r="DA87" s="44" t="str">
        <f>IF(Q87&gt;1,CHAR(34)&amp;"words2"&amp;CHAR(34)&amp;",","")</f>
        <v>"words2",</v>
      </c>
      <c r="DB87" s="44" t="str">
        <f>IF(Q87&gt;2,CHAR(34)&amp;"words3"&amp;CHAR(34)&amp;",","")</f>
        <v>"words3",</v>
      </c>
      <c r="DC87" s="44" t="str">
        <f>IF(Q87=2,CHAR(34)&amp;"exact2"&amp;CHAR(34)&amp;",","")</f>
        <v/>
      </c>
      <c r="DD87" s="44" t="str">
        <f>IF(LEN(CHAR(34)&amp;"lets"&amp;LEN(SUBSTITUTE(SUBSTITUTE(IFERROR(TRIM(SUBSTITUTE(SUBSTITUTE(SUBSTITUTE(IFERROR(TRIM(SUBSTITUTE(A87,MID(A87,FIND("(",A87),FIND(")",A87)-FIND("(",A87)+1),"")),A87)," ",""),"-",""),MID(SUBSTITUTE(SUBSTITUTE(IFERROR(TRIM(SUBSTITUTE(A87,MID(A87,FIND("(",A87),FIND(")",A87)-FIND("(",A87)+1),"")),A87)," ",""),"-",""),FIND("[",SUBSTITUTE(SUBSTITUTE(IFERROR(TRIM(SUBSTITUTE(A87,MID(A87,FIND("(",A87),FIND(")",A87)-FIND("(",A87)+1),"")),A87)," ",""),"-","")),FIND("]",SUBSTITUTE(SUBSTITUTE(IFERROR(TRIM(SUBSTITUTE(A87,MID(A87,FIND("(",A87),FIND(")",A87)-FIND("(",A87)+1),"")),A87)," ",""),"-",""))-FIND("[",SUBSTITUTE(SUBSTITUTE(IFERROR(TRIM(SUBSTITUTE(A87,MID(A87,FIND("(",A87),FIND(")",A87)-FIND("(",A87)+1),"")),A87)," ",""),"-",""))+1),"")),SUBSTITUTE(SUBSTITUTE(IFERROR(TRIM(SUBSTITUTE(A87,MID(A87,FIND("(",A87),FIND(")",A87)-FIND("(",A87)+1),"")),A87)," ",""),"-",""))," ",""),"-",""))&amp;CHAR(34)&amp;",")=9,CHAR(34)&amp;"lets"&amp;LEN(SUBSTITUTE(SUBSTITUTE(IFERROR(TRIM(SUBSTITUTE(SUBSTITUTE(SUBSTITUTE(IFERROR(TRIM(SUBSTITUTE(A87,MID(A87,FIND("(",A87),FIND(")",A87)-FIND("(",A87)+1),"")),A87)," ",""),"-",""),MID(SUBSTITUTE(SUBSTITUTE(IFERROR(TRIM(SUBSTITUTE(A87,MID(A87,FIND("(",A87),FIND(")",A87)-FIND("(",A87)+1),"")),A87)," ",""),"-",""),FIND("[",SUBSTITUTE(SUBSTITUTE(IFERROR(TRIM(SUBSTITUTE(A87,MID(A87,FIND("(",A87),FIND(")",A87)-FIND("(",A87)+1),"")),A87)," ",""),"-","")),FIND("]",SUBSTITUTE(SUBSTITUTE(IFERROR(TRIM(SUBSTITUTE(A87,MID(A87,FIND("(",A87),FIND(")",A87)-FIND("(",A87)+1),"")),A87)," ",""),"-",""))-FIND("[",SUBSTITUTE(SUBSTITUTE(IFERROR(TRIM(SUBSTITUTE(A87,MID(A87,FIND("(",A87),FIND(")",A87)-FIND("(",A87)+1),"")),A87)," ",""),"-",""))+1),"")),SUBSTITUTE(SUBSTITUTE(IFERROR(TRIM(SUBSTITUTE(A87,MID(A87,FIND("(",A87),FIND(")",A87)-FIND("(",A87)+1),"")),A87)," ",""),"-",""))," ",""),"-",""))&amp;CHAR(34)&amp;",",CHAR(34)&amp;"lets0"&amp;LEN(SUBSTITUTE(SUBSTITUTE(IFERROR(TRIM(SUBSTITUTE(SUBSTITUTE(SUBSTITUTE(IFERROR(TRIM(SUBSTITUTE(A87,MID(A87,FIND("(",A87),FIND(")",A87)-FIND("(",A87)+1),"")),A87)," ",""),"-",""),MID(SUBSTITUTE(SUBSTITUTE(IFERROR(TRIM(SUBSTITUTE(A87,MID(A87,FIND("(",A87),FIND(")",A87)-FIND("(",A87)+1),"")),A87)," ",""),"-",""),FIND("[",SUBSTITUTE(SUBSTITUTE(IFERROR(TRIM(SUBSTITUTE(A87,MID(A87,FIND("(",A87),FIND(")",A87)-FIND("(",A87)+1),"")),A87)," ",""),"-","")),FIND("]",SUBSTITUTE(SUBSTITUTE(IFERROR(TRIM(SUBSTITUTE(A87,MID(A87,FIND("(",A87),FIND(")",A87)-FIND("(",A87)+1),"")),A87)," ",""),"-",""))-FIND("[",SUBSTITUTE(SUBSTITUTE(IFERROR(TRIM(SUBSTITUTE(A87,MID(A87,FIND("(",A87),FIND(")",A87)-FIND("(",A87)+1),"")),A87)," ",""),"-",""))+1),"")),SUBSTITUTE(SUBSTITUTE(IFERROR(TRIM(SUBSTITUTE(A87,MID(A87,FIND("(",A87),FIND(")",A87)-FIND("(",A87)+1),"")),A87)," ",""),"-",""))," ",""),"-",""))&amp;CHAR(34)&amp;",")</f>
        <v>"lets12",</v>
      </c>
      <c r="DE87" s="44" t="str">
        <f>IFERROR(CHAR(34)&amp;"start"&amp;LEFT(TRIM(SUBSTITUTE(SUBSTITUTE(TRIM(SUBSTITUTE(SUBSTITUTE(A87, MID(A87, FIND("[", A87), FIND("]", A87) - FIND("[", A87) + 1), ""), "  ", " ")), MID(TRIM(SUBSTITUTE(SUBSTITUTE(A87, MID(A87, FIND("[", A87), FIND("]", A87) - FIND("[", A87) + 1), ""), "  ", " ")), FIND("[", TRIM(SUBSTITUTE(SUBSTITUTE(A87, MID(A87, FIND("[", A87), FIND("]", A87) - FIND("[", A87) + 1), ""), "  ", " "))), FIND("]", TRIM(SUBSTITUTE(SUBSTITUTE(A87, MID(A87, FIND("[", A87), FIND("]", A87) - FIND("[", A87) + 1), ""), "  ", " "))) - FIND("[", TRIM(SUBSTITUTE(SUBSTITUTE(A87, MID(A87, FIND("[", A87), FIND("]", A87) - FIND("[", A87) + 1), ""), "  ", " "))) + 1), ""), "  ", " ")),1)&amp;CHAR(34)&amp;",",CHAR(34)&amp;"start"&amp;IFERROR(LEFT(SUBSTITUTE(A87,"["&amp;MID(A87,FIND("[",A87)+1,FIND("]",A87)-FIND("[",A87)-1)&amp;"] ",""),1),LEFT(A87,1))&amp;CHAR(34)&amp;",")</f>
        <v>"startT",</v>
      </c>
      <c r="DF87" s="44" t="str">
        <f>IFERROR(IF(SEARCH("tan",A87)&gt;0,CHAR(34)&amp;"withtn"&amp;CHAR(34)&amp;",",""),"")</f>
        <v/>
      </c>
      <c r="DG87" s="44" t="str">
        <f>IFERROR(IF(SEARCH("q",A87)&gt;0,CHAR(34)&amp;"with_q"&amp;CHAR(34)&amp;",",""),"")</f>
        <v/>
      </c>
      <c r="DH87" s="44" t="str">
        <f>IFERROR(IF(SEARCH("v",A87)&gt;0,CHAR(34)&amp;"with_v"&amp;CHAR(34)&amp;",",""),"")</f>
        <v/>
      </c>
      <c r="DI87" s="44" t="str">
        <f>IFERROR(IF(SEARCH("w",A87)&gt;0,CHAR(34)&amp;"with_w"&amp;CHAR(34)&amp;",",""),"")</f>
        <v/>
      </c>
      <c r="DJ87" s="44" t="str">
        <f>IFERROR(IF(SEARCH("y",A87)&gt;0,CHAR(34)&amp;"with_y"&amp;CHAR(34)&amp;",",""),"")</f>
        <v>"with_y",</v>
      </c>
      <c r="DK87" s="44" t="str">
        <f>IFERROR(IF(SEARCH("z",A87)&gt;0,CHAR(34)&amp;"with_z"&amp;CHAR(34)&amp;",",""),"")</f>
        <v/>
      </c>
      <c r="DL87" s="44" t="str">
        <f>IF(CG87=2, CHAR(34) &amp; _xlfn.TEXTJOIN("", TRUE, _xlfn._xlws.SORT(HP87:HX87)) &amp; CHAR(34) &amp; ",", "")</f>
        <v/>
      </c>
      <c r="DM87" s="44" t="str" cm="1">
        <f t="array" ref="DM87">IF(CG87=3,CHAR(34) &amp; _xlfn.TEXTJOIN("", TRUE, RIGHT(HP87:HX87, 2)) &amp; CHAR(34) &amp; ",", "")</f>
        <v/>
      </c>
      <c r="DN87" s="44" t="str">
        <f>IF(AND(ISNUMBER(SEARCH("18", O87)), ISERROR(SEARCH("1918", O87)), ISERROR(SEARCH("2018", O87))), CHAR(34) &amp; "year18" &amp; CHAR(34) &amp; ",", "")</f>
        <v/>
      </c>
      <c r="DO87" s="44" t="str">
        <f>IF(AND(ISNUMBER(SEARCH("19", O87)), ISERROR(SEARCH("1819", O87)),  ISERROR(SEARCH("1219", O87)),ISERROR(SEARCH("1119", O87)),ISERROR(SEARCH("1190", O87)),ISERROR(SEARCH("2019", O87))), CHAR(34) &amp; "year19" &amp; CHAR(34) &amp; ",", "")</f>
        <v>"year19",</v>
      </c>
      <c r="DP87" s="5" t="str">
        <f>IF(AND(ISNUMBER(SEARCH("20", O87)), ISERROR(SEARCH("1920", O87))), CHAR(34)&amp;"year00"&amp;CHAR(34)&amp;",", "")</f>
        <v/>
      </c>
      <c r="DQ87" s="5" t="str">
        <f>IF(CC87="y",CHAR(34)&amp;"soviet"&amp;CHAR(34)&amp;",","")</f>
        <v/>
      </c>
      <c r="DR87" s="5" t="str">
        <f>IF(BY87="y",CHAR(34)&amp;"dgband"&amp;CHAR(34)&amp;",","")</f>
        <v/>
      </c>
      <c r="DS87" s="5" t="str">
        <f>IF(W87="y",IF(AND(V87="n",BY87&lt;&gt;"y"),CHAR(34)&amp;"allver"&amp;CHAR(34)&amp;",",""),"")</f>
        <v/>
      </c>
      <c r="DT87" s="5" t="str">
        <f>IF(V87="y",IF(AND(W87="n",BY87&lt;&gt;"y"),CHAR(34)&amp;"allhor"&amp;CHAR(34)&amp;",",""),"")</f>
        <v>"allhor",</v>
      </c>
      <c r="DU87" s="5" t="str">
        <f>IF(BY87="y",IF(AND(W87="n",V87="n"),CHAR(34)&amp;"alldia"&amp;CHAR(34)&amp;",",""),"")</f>
        <v/>
      </c>
      <c r="DV87" s="44" t="str">
        <f>IF(IA87&lt;&gt;"",(IF(IA87="y",CHAR(34)&amp;"largec"&amp;CHAR(34)&amp;",",CHAR(34)&amp;"smallc"&amp;CHAR(34)&amp;",")),"")</f>
        <v/>
      </c>
      <c r="DW87" s="44" t="str">
        <f>IF(CL87="y",CHAR(34)&amp;CL$1&amp;CHAR(34)&amp;",","")</f>
        <v/>
      </c>
      <c r="DX87" s="44" t="str">
        <f>IF(CM87="y",CHAR(34)&amp;CM$1&amp;CHAR(34)&amp;",","")</f>
        <v/>
      </c>
      <c r="DY87" s="44" t="str">
        <f>IF(CN87="y",CHAR(34)&amp;CN$1&amp;CHAR(34)&amp;",","")</f>
        <v>"3Bands",</v>
      </c>
      <c r="DZ87" s="44" t="str">
        <f>IF(CO87="y",CHAR(34)&amp;CO$1&amp;CHAR(34)&amp;",","")</f>
        <v/>
      </c>
      <c r="EA87" s="44" t="str">
        <f>IF(T87="y",CHAR(34)&amp;T$1&amp;CHAR(34)&amp;",","")</f>
        <v/>
      </c>
      <c r="EB87" s="44" t="str">
        <f>IF(U87="y",CHAR(34)&amp;U$1&amp;CHAR(34)&amp;",","")</f>
        <v/>
      </c>
      <c r="EC87" s="44" t="str">
        <f>IF(V87="y",CHAR(34)&amp;V$1&amp;CHAR(34)&amp;",","")</f>
        <v>"Horizo",</v>
      </c>
      <c r="ED87" s="44" t="str">
        <f>IF(W87="y",CHAR(34)&amp;W$1&amp;CHAR(34)&amp;",","")</f>
        <v/>
      </c>
      <c r="EE87" s="44" t="str">
        <f>IF(X87="y",CHAR(34)&amp;X$1&amp;CHAR(34)&amp;",","")</f>
        <v/>
      </c>
      <c r="EF87" s="44" t="str">
        <f>IF(AND(Y87&lt;&gt;"n",Y87&lt;&gt;""),CHAR(34)&amp;Y$1&amp;CHAR(34)&amp;",","")</f>
        <v/>
      </c>
      <c r="EG87" s="44" t="str">
        <f>IF(Z87="y",CHAR(34)&amp;Z$1&amp;CHAR(34)&amp;",","")</f>
        <v/>
      </c>
      <c r="EH87" s="44" t="str">
        <f>IF(AA87="y",CHAR(34)&amp;AA$1&amp;CHAR(34)&amp;",","")</f>
        <v/>
      </c>
      <c r="EI87" s="44" t="str">
        <f>IF(AB87="y",CHAR(34)&amp;AB$1&amp;CHAR(34)&amp;",","")</f>
        <v>"Texted",</v>
      </c>
      <c r="EJ87" s="44" t="str">
        <f>IF(AC87="y",CHAR(34)&amp;AC$1&amp;CHAR(34)&amp;",","")</f>
        <v/>
      </c>
      <c r="EK87" s="44" t="str">
        <f>IF(AD87="y",CHAR(34)&amp;AD$1&amp;CHAR(34)&amp;",","")</f>
        <v/>
      </c>
      <c r="EL87" s="44" t="str">
        <f>IF(AE87="y",CHAR(34)&amp;AE$1&amp;CHAR(34)&amp;",","")</f>
        <v/>
      </c>
      <c r="EM87" s="44" t="str">
        <f>IF(AF87="y",CHAR(34)&amp;AF$1&amp;CHAR(34)&amp;",","")</f>
        <v/>
      </c>
      <c r="EN87" s="44" t="str">
        <f>IF(AG87="y",CHAR(34)&amp;AG$1&amp;CHAR(34)&amp;",","")</f>
        <v>"Unequa",</v>
      </c>
      <c r="EO87" s="44" t="str">
        <f>IF(AH87="y",CHAR(34)&amp;AH$1&amp;CHAR(34)&amp;",","")</f>
        <v>"Center",</v>
      </c>
      <c r="EP87" s="44" t="str">
        <f>IF(AI87="y",CHAR(34)&amp;AI$1&amp;CHAR(34)&amp;",","")</f>
        <v/>
      </c>
      <c r="EQ87" s="44" t="str">
        <f>IF(AJ87="y",CHAR(34)&amp;AJ$1&amp;CHAR(34)&amp;",","")</f>
        <v/>
      </c>
      <c r="ER87" s="44" t="str">
        <f>IF(AK87="y",CHAR(34)&amp;AK$1&amp;CHAR(34)&amp;",","")</f>
        <v/>
      </c>
      <c r="ES87" s="44" t="str">
        <f>IF(AL87="y",CHAR(34)&amp;AL$1&amp;CHAR(34)&amp;",","")</f>
        <v/>
      </c>
      <c r="ET87" s="44" t="str">
        <f>IF(AM87="y",CHAR(34)&amp;AM$1&amp;CHAR(34)&amp;",","")</f>
        <v/>
      </c>
      <c r="EU87" s="44" t="str">
        <f>IF(AN87="y",CHAR(34)&amp;AN$1&amp;CHAR(34)&amp;",","")</f>
        <v/>
      </c>
      <c r="EV87" s="44" t="str">
        <f>IF(AO87="y",CHAR(34)&amp;AO$1&amp;CHAR(34)&amp;",","")</f>
        <v/>
      </c>
      <c r="EW87" s="44" t="str">
        <f>IF(AP87="y",CHAR(34)&amp;AP$1&amp;CHAR(34)&amp;",","")</f>
        <v/>
      </c>
      <c r="EX87" s="44" t="str">
        <f>IF(AQ87="y",CHAR(34)&amp;AQ$1&amp;CHAR(34)&amp;",","")</f>
        <v/>
      </c>
      <c r="EY87" s="44" t="str">
        <f>IF(AR87="y",CHAR(34)&amp;AR$1&amp;CHAR(34)&amp;",","")</f>
        <v/>
      </c>
      <c r="EZ87" s="44" t="str">
        <f>IF(AS87="y",CHAR(34)&amp;AS$1&amp;CHAR(34)&amp;",","")</f>
        <v/>
      </c>
      <c r="FA87" s="44" t="str">
        <f>IF(AT87&gt;0,CHAR(34)&amp;"sta"&amp;AZ87&amp;CHAR(34)&amp;",","")</f>
        <v/>
      </c>
      <c r="FB87" s="44" t="str">
        <f>IF(AND(AT87&gt;0,BA87&lt;&gt;""),CHAR(34)&amp;"sta"&amp;BA87&amp;CHAR(34)&amp;",","")</f>
        <v/>
      </c>
      <c r="FC87" s="44" t="str">
        <f>IF(AND(AT87&gt;0,BB87&lt;&gt;""),CHAR(34)&amp;"sta"&amp;BB87&amp;CHAR(34)&amp;",","")</f>
        <v/>
      </c>
      <c r="FD87" s="44" t="str">
        <f>IF(BV87="n",CHAR(34)&amp;"tcWHYE"&amp;CHAR(34)&amp;",",IF(BV87="y",CHAR(34)&amp;FD$1&amp;CHAR(34)&amp;",",""))</f>
        <v/>
      </c>
      <c r="FE87" s="44" t="str">
        <f>IF(COUNTIF(BL87:BT87,"BLU")=0,CHAR(34)&amp;"NO_BLU"&amp;CHAR(34)&amp;",", "")</f>
        <v/>
      </c>
      <c r="FF87" s="44" t="str">
        <f>IF(COUNTIF(BL87:BT87,"WHI")=0,CHAR(34)&amp;"NO_WHI"&amp;CHAR(34)&amp;",", "")</f>
        <v/>
      </c>
      <c r="FG87" s="44" t="str">
        <f>IF(COUNTIF(BL87:BT87,"RED")=0,CHAR(34)&amp;"NO_RED"&amp;CHAR(34)&amp;",", "")</f>
        <v/>
      </c>
      <c r="FH87" s="44" t="str">
        <f>IF(COUNTIF(BL87:BS87,"GRE")=0,CHAR(34)&amp;"NO_GRE"&amp;CHAR(34)&amp;",", "")</f>
        <v>"NO_GRE",</v>
      </c>
      <c r="FI87" s="44" t="str">
        <f>IF(COUNTIF(BL87:BT87,"YEL")=0,CHAR(34)&amp;"NO_YEL"&amp;CHAR(34)&amp;",", "")</f>
        <v>"NO_YEL",</v>
      </c>
      <c r="FJ87" s="44" t="str">
        <f>IF(COUNTIF(BL87:BT87,"BLA")=0,CHAR(34)&amp;"NO_BLA"&amp;CHAR(34)&amp;",", "")</f>
        <v/>
      </c>
      <c r="FK87" s="44" t="str">
        <f>IF(AND(FH87&lt;&gt;"",FF87&lt;&gt;""),CHAR(34)&amp;"WHGRNO"&amp;CHAR(34)&amp;",","")</f>
        <v/>
      </c>
      <c r="FL87" s="44" t="str">
        <f>IF(AND(FI87&lt;&gt;"",FF87&lt;&gt;""),CHAR(34)&amp;"WHYENO"&amp;CHAR(34)&amp;",","")</f>
        <v/>
      </c>
      <c r="FM87" s="44" t="str">
        <f>IF(AND(FJ87&lt;&gt;"",FF87&lt;&gt;""),CHAR(34)&amp;"BAWHNO"&amp;CHAR(34)&amp;",","")</f>
        <v/>
      </c>
      <c r="FN87" s="44" t="str">
        <f>IF(AND(FE87&lt;&gt;"",FF87&lt;&gt;""),CHAR(34)&amp;"BLWHNO"&amp;CHAR(34)&amp;",","")</f>
        <v/>
      </c>
      <c r="FO87" s="44" t="str">
        <f>IF(AND(FE87&lt;&gt;"",FG87&lt;&gt;""),CHAR(34)&amp;"BLRENO"&amp;CHAR(34)&amp;",","")</f>
        <v/>
      </c>
      <c r="FP87" s="44" t="str">
        <f>IF(AND(FF87&lt;&gt;"",FF87&lt;&gt;""),CHAR(34)&amp;"WHRENO"&amp;CHAR(34)&amp;",","")</f>
        <v/>
      </c>
      <c r="FQ87" s="44" t="str">
        <f>IF(LEN(BF87)=3,CHAR(34)&amp;"001"&amp;BF87&amp;CHAR(34)&amp;",","")</f>
        <v>"001BLU",</v>
      </c>
      <c r="FR87" s="44" t="str">
        <f>IF(LEN(BG87)=3,CHAR(34)&amp;"002"&amp;BG87&amp;CHAR(34)&amp;",","")</f>
        <v>"002WHI",</v>
      </c>
      <c r="FS87" s="44" t="str">
        <f>IF(LEN(BH87)=3,CHAR(34)&amp;"003"&amp;BH87&amp;CHAR(34)&amp;",","")</f>
        <v>"003RED",</v>
      </c>
      <c r="FT87" s="44" t="str">
        <f>CHAR(34)&amp;"myr"&amp;BD87&amp;CHAR(34)&amp;","</f>
        <v>"myrEQ",</v>
      </c>
      <c r="FU87" s="44" t="str">
        <f>IF(AY87="y",CHAR(34)&amp;"island"&amp;CHAR(34)&amp;",","")</f>
        <v/>
      </c>
      <c r="FV87" s="44" t="str">
        <f>IF(BZ87="y",CHAR(34)&amp;"landlo"&amp;CHAR(34)&amp;",","")</f>
        <v/>
      </c>
      <c r="FW87" s="44" t="str">
        <f>IF(CA87="y",CHAR(34)&amp;"eunion"&amp;CHAR(34)&amp;",","")</f>
        <v/>
      </c>
      <c r="FX87" s="44" t="str">
        <f>SUBSTITUTE(IFERROR(SEARCH("[",A87),IFERROR(IF(AND(CA87&lt;&gt;"y",SEARCH("Europe",R87)&gt;0),CHAR(34)&amp;"noeuni"&amp;CHAR(34)&amp;",",""),"")),"1","")</f>
        <v/>
      </c>
      <c r="FY87" s="44" t="str">
        <f>IFERROR(IF(SEARCH("Arabic",CB87)&gt;0,CHAR(34)&amp;"arabic"&amp;CHAR(34)&amp;",",""),"")</f>
        <v/>
      </c>
      <c r="FZ87" s="44" t="str">
        <f>IFERROR(IF(SEARCH("English",CB87)&gt;0,CHAR(34)&amp;"englis"&amp;CHAR(34)&amp;",",""),"")</f>
        <v/>
      </c>
      <c r="GA87" s="44" t="str">
        <f>IFERROR(IF(SEARCH("French",CB87)&gt;0,CHAR(34)&amp;"french"&amp;CHAR(34)&amp;",",""),"")</f>
        <v/>
      </c>
      <c r="GB87" s="44" t="str">
        <f>IFERROR(IF(SEARCH("Spanish",CB87)&gt;0,CHAR(34)&amp;"spanis"&amp;CHAR(34)&amp;",",""),"")</f>
        <v/>
      </c>
      <c r="GC87" s="44" t="str">
        <f>IFERROR(IF(SEARCH("Portuguese",CB87)&gt;0,CHAR(34)&amp;"portug"&amp;CHAR(34)&amp;",",""),"")</f>
        <v/>
      </c>
      <c r="GD87" s="44" t="str">
        <f>IFERROR(IF(SEARCH("German",CB87)&gt;0,CHAR(34)&amp;"german"&amp;CHAR(34)&amp;",",""),"")</f>
        <v/>
      </c>
      <c r="GE87" s="44" t="str">
        <f>IFERROR(IF(SEARCH("Dutch",CB87)&gt;0,CHAR(34)&amp;"dutchs"&amp;CHAR(34)&amp;",",""),"")</f>
        <v/>
      </c>
      <c r="GF87" s="44" t="str">
        <f>IFERROR(IF(SEARCH("Historical",AU87)&gt;0,CHAR(34)&amp;"histor"&amp;CHAR(34)&amp;",",""),"")</f>
        <v/>
      </c>
      <c r="GG87" s="44" t="str">
        <f>IF(BU87="y",CHAR(34)&amp;"unjack"&amp;CHAR(34)&amp;",","")</f>
        <v/>
      </c>
      <c r="GH87" s="44" t="str">
        <f>IF(CD87=1,CHAR(34)&amp;"southc"&amp;CHAR(34)&amp;",","")</f>
        <v/>
      </c>
      <c r="GI87" s="44" t="str">
        <f>IF(CE87=1,CHAR(34)&amp;"hasmap"&amp;CHAR(34)&amp;",","")</f>
        <v/>
      </c>
      <c r="GJ87" s="44" t="str">
        <f>IF(CP87="y",CHAR(34)&amp;CP$1&amp;CHAR(34)&amp;",","")</f>
        <v>"NoStar",</v>
      </c>
      <c r="GK87" s="44" t="str">
        <f>IF(GJ87="",CHAR(34)&amp;"HasSta"&amp;CHAR(34)&amp;",","")</f>
        <v/>
      </c>
      <c r="GL87" s="44" t="str">
        <f>IF(CQ87="y",CHAR(34)&amp;CQ$1&amp;CHAR(34)&amp;",","")</f>
        <v/>
      </c>
      <c r="GM87" s="44" t="str">
        <f>IF(CR87="y",CHAR(34)&amp;CR$1&amp;CHAR(34)&amp;",","")</f>
        <v/>
      </c>
      <c r="GN87" s="44" t="str">
        <f>IF(CS87="y",CHAR(34)&amp;CS$1&amp;CHAR(34)&amp;",","")</f>
        <v/>
      </c>
      <c r="GP87" s="44" t="str">
        <f>CHAR(34)&amp;AU87&amp;CHAR(34)</f>
        <v>"National Symbol"</v>
      </c>
      <c r="GS87" s="44" t="str">
        <f>SUBSTITUTE("["&amp;_xlfn.CONCAT(CW87:GN87)&amp;"]",",]","]")</f>
        <v>["4Color","words2","words3","lets12","startT","with_y","year19","allhor","3Bands","Horizo","Texted","Unequa","Center","NO_GRE","NO_YEL","001BLU","002WHI","003RED","myrEQ","NoStar"]</v>
      </c>
      <c r="GT87" s="44" t="str">
        <f>IF(BL87&lt;&gt;"",CHAR(34)&amp;"cl_"&amp;BL87&amp;CHAR(34)&amp;",","")</f>
        <v>"cl_BLA",</v>
      </c>
      <c r="GU87" s="44" t="str">
        <f>IF(BM87&lt;&gt;"",CHAR(34)&amp;"cl_"&amp;BM87&amp;CHAR(34)&amp;",","")</f>
        <v>"cl_BLU",</v>
      </c>
      <c r="GV87" s="44" t="str">
        <f>IF(BN87&lt;&gt;"",CHAR(34)&amp;"cl_"&amp;BN87&amp;CHAR(34)&amp;",","")</f>
        <v/>
      </c>
      <c r="GW87" s="44" t="str">
        <f>IF(BO87&lt;&gt;"",CHAR(34)&amp;"cl_"&amp;BO87&amp;CHAR(34)&amp;",","")</f>
        <v>"cl_RED",</v>
      </c>
      <c r="GX87" s="44" t="str">
        <f>IF(BP87&lt;&gt;"",CHAR(34)&amp;"cl_"&amp;BP87&amp;CHAR(34)&amp;",","")</f>
        <v/>
      </c>
      <c r="GY87" s="44" t="str">
        <f>IF(BQ87&lt;&gt;"",CHAR(34)&amp;"cl_"&amp;BQ87&amp;CHAR(34)&amp;",","")</f>
        <v/>
      </c>
      <c r="GZ87" s="44" t="str">
        <f>IF(BR87&lt;&gt;"",CHAR(34)&amp;"cl_"&amp;BR87&amp;CHAR(34)&amp;",","")</f>
        <v/>
      </c>
      <c r="HA87" s="44" t="str">
        <f>IF(BS87&lt;&gt;"",CHAR(34)&amp;"cl_"&amp;BS87&amp;CHAR(34)&amp;",","")</f>
        <v/>
      </c>
      <c r="HB87" s="44" t="str">
        <f>IF(BT87&lt;&gt;"",CHAR(34)&amp;"cl_"&amp;BT87&amp;CHAR(34)&amp;",","")</f>
        <v>"cl_WHI",</v>
      </c>
      <c r="HC87" s="44" t="str">
        <f>SUBSTITUTE("["&amp;_xlfn.CONCAT(GT87:HB87)&amp;"]",",]","]")</f>
        <v>["cl_BLA","cl_BLU","cl_RED","cl_WHI"]</v>
      </c>
      <c r="HE87" s="64"/>
      <c r="HF87" s="65" t="str">
        <f>"{couname:"&amp;CT87&amp;(IF(HK87&lt;&gt;"",",subtype:"&amp;CHAR(34)&amp;HK87&amp;CHAR(34),""))&amp;",year:"&amp;HJ87&amp;",region:"&amp;CU87&amp;",Colors:"&amp;HC87&amp;",Items:"&amp;GS87&amp;",Flag:"&amp;CV87&amp;",HDFlag:"&amp;CHAR(34)&amp;E87&amp;CHAR(34)&amp;",type:"&amp;GP87&amp;", describe: "&amp;HH87&amp;", isnew:"&amp;CHAR(34)&amp;F87&amp;CHAR(34)&amp;", links: "&amp;HL87&amp;"},"</f>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links: "https://en.wikipedia.org/wiki/Flag_of_the_Treinta_y_Tres"},</v>
      </c>
      <c r="HG87" s="66" t="str">
        <f>"{couname:"&amp;CT87&amp;(IF(HK87&lt;&gt;"",",subtype:"&amp;CHAR(34)&amp;HK87&amp;CHAR(34),""))&amp;",year:"&amp;HJ87&amp;",region:"&amp;CU87&amp;",Colors:"&amp;HC87&amp;",Items:"&amp;GS87&amp;",Flag:"&amp;CV87&amp;",HDFlag:"&amp;CHAR(34)&amp;E87&amp;CHAR(34)&amp;",type:"&amp;GP87&amp;", describe: "&amp;HI87&amp;", links: "&amp;HL87&amp;"},"</f>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links: "https://en.wikipedia.org/wiki/Flag_of_the_Treinta_y_Tres"},</v>
      </c>
      <c r="HH87" s="44" t="str">
        <f>IF(P87&lt;&gt;"",CHAR(34)&amp;"\n"&amp;P87&amp;CHAR(34),CHAR(34)&amp;CHAR(34))</f>
        <v>"\nThe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v>
      </c>
      <c r="HI87" s="44" t="str">
        <f>IF(J87=0,CHAR(34)&amp;CHAR(34),HH87)</f>
        <v>"\nThe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v>
      </c>
      <c r="HJ87" s="44" t="str">
        <f>CHAR(34)&amp;O87&amp;CHAR(34)</f>
        <v>"1952"</v>
      </c>
      <c r="HL87" s="44" t="str">
        <f>CHAR(34)&amp;I87&amp;CHAR(34)</f>
        <v>"https://en.wikipedia.org/wiki/Flag_of_the_Treinta_y_Tres"</v>
      </c>
      <c r="HM87" s="65" t="str">
        <f>"{"&amp;CHAR(34)&amp;"couname"&amp;CHAR(34)&amp;":"&amp;CT87&amp;(IF(H87&lt;&gt;"",","&amp;CHAR(34)&amp;"subtype"&amp;CHAR(34)&amp;":"&amp;CHAR(34)&amp;H87&amp;CHAR(34),""))&amp;","&amp;CHAR(34)&amp;"year"&amp;CHAR(34)&amp;":"&amp;HJ87&amp;","&amp;CHAR(34)&amp;"region"&amp;CHAR(34)&amp;":"&amp;CU87&amp;","&amp;CHAR(34)&amp;"Colors"&amp;CHAR(34)&amp;":"&amp;HC87&amp;","&amp;CHAR(34)&amp;"Items"&amp;CHAR(34)&amp;":"&amp;GS87&amp;","&amp;CHAR(34)&amp;"Flag"&amp;CHAR(34)&amp;":"&amp;CV87&amp;","&amp;CHAR(34)&amp;"HDFlag"&amp;CHAR(34)&amp;":"&amp;CHAR(34)&amp;E87&amp;CHAR(34)&amp;","&amp;CHAR(34)&amp;"type"&amp;CHAR(34)&amp;":"&amp;GP87&amp;", "&amp;CHAR(34)&amp;"describe"&amp;CHAR(34)&amp;": "&amp;HH87&amp;", "&amp;CHAR(34)&amp;"isnew"&amp;CHAR(34)&amp;": "&amp;CHAR(34)&amp;F87&amp;CHAR(34)&amp;", "&amp;CHAR(34)&amp;"links"&amp;CHAR(34)&amp;": "&amp;HL87&amp;"},"</f>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 "links": "https://en.wikipedia.org/wiki/Flag_of_the_Treinta_y_Tres"},</v>
      </c>
      <c r="HN87" s="67" t="str">
        <f>"{"&amp;CHAR(34)&amp;"couname"&amp;CHAR(34)&amp;":"&amp;CT87&amp;(IF(H87&lt;&gt;"",","&amp;CHAR(34)&amp;"subtype"&amp;CHAR(34)&amp;":"&amp;CHAR(34)&amp;H87&amp;CHAR(34),""))&amp;","&amp;CHAR(34)&amp;"year"&amp;CHAR(34)&amp;":"&amp;HJ87&amp;","&amp;CHAR(34)&amp;"region"&amp;CHAR(34)&amp;":"&amp;CU87&amp;","&amp;CHAR(34)&amp;"Colors"&amp;CHAR(34)&amp;":"&amp;HC87&amp;","&amp;CHAR(34)&amp;"Items"&amp;CHAR(34)&amp;":"&amp;GS87&amp;","&amp;CHAR(34)&amp;"Flag"&amp;CHAR(34)&amp;":"&amp;CV87&amp;","&amp;CHAR(34)&amp;"HDFlag"&amp;CHAR(34)&amp;":"&amp;CHAR(34)&amp;E87&amp;CHAR(34)&amp;","&amp;CHAR(34)&amp;"type"&amp;CHAR(34)&amp;":"&amp;GP87&amp;", "&amp;CHAR(34)&amp;"describe"&amp;CHAR(34)&amp;": "&amp;HI87&amp;", "&amp;CHAR(34)&amp;"isnew"&amp;CHAR(34)&amp;": "&amp;CHAR(34)&amp;F87&amp;CHAR(34)&amp;", "&amp;CHAR(34)&amp;"links"&amp;CHAR(34)&amp;": "&amp;HL87&amp;"},"</f>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 "links": "https://en.wikipedia.org/wiki/Flag_of_the_Treinta_y_Tres"},</v>
      </c>
      <c r="HO87" s="71">
        <v>45576</v>
      </c>
      <c r="HP87" s="44" t="str" cm="1">
        <f t="array" ref="HP87">IF(_xlfn.TEXTJOIN(", ", TRUE, IF(ISNUMBER(SEARCH("BLA", BL87:BT87)), COLUMN(BL87:BT87) - COLUMN(BL87) + 1, ""))&lt;&gt;"","BLA","")</f>
        <v>BLA</v>
      </c>
      <c r="HQ87" s="44" t="str" cm="1">
        <f t="array" ref="HQ87">IF(_xlfn.TEXTJOIN(", ", TRUE, IF(ISNUMBER(SEARCH("BLU", BL87:BT87)), COLUMN(BL87:BT87) - COLUMN(BL87) + 1, ""))&lt;&gt;"","BLU","")</f>
        <v>BLU</v>
      </c>
      <c r="HR87" s="44" t="str" cm="1">
        <f t="array" ref="HR87">IF(_xlfn.TEXTJOIN(", ", TRUE, IF(ISNUMBER(SEARCH("GRE", BL87:BT87)), COLUMN(BL87:BT87) - COLUMN(BL87) + 1, ""))&lt;&gt;"","GRE","")</f>
        <v/>
      </c>
      <c r="HS87" s="44" t="str" cm="1">
        <f t="array" ref="HS87">IF(_xlfn.TEXTJOIN(", ", TRUE, IF(ISNUMBER(SEARCH("RED", BL87:BT87)), COLUMN(BL87:BT87) - COLUMN(BL87) + 1, ""))&lt;&gt;"","RED","")</f>
        <v>RED</v>
      </c>
      <c r="HT87" s="44" t="str" cm="1">
        <f t="array" ref="HT87">IF(_xlfn.TEXTJOIN(", ", TRUE, IF(ISNUMBER(SEARCH("YEL", BL87:BT87)), COLUMN(BL87:BT87) - COLUMN(BL87) + 1, ""))&lt;&gt;"","YEL","")</f>
        <v/>
      </c>
      <c r="HU87" s="44" t="str" cm="1">
        <f t="array" ref="HU87">IF(_xlfn.TEXTJOIN(", ", TRUE, IF(ISNUMBER(SEARCH("ORA", BL87:BT87)), COLUMN(BL87:BT87) - COLUMN(BL87) + 1, ""))&lt;&gt;"","ORA","")</f>
        <v/>
      </c>
      <c r="HV87" s="44" t="str" cm="1">
        <f t="array" ref="HV87">IF(_xlfn.TEXTJOIN(", ", TRUE, IF(ISNUMBER(SEARCH("BRO", BL87:BT87)), COLUMN(BL87:BT87) - COLUMN(BL87) + 1, ""))&lt;&gt;"","BRO","")</f>
        <v/>
      </c>
      <c r="HW87" s="44" t="str" cm="1">
        <f t="array" ref="HW87">IF(_xlfn.TEXTJOIN(", ", TRUE, IF(ISNUMBER(SEARCH("PUR", BL87:BT87)), COLUMN(BL87:BT87) - COLUMN(BL87) + 1, ""))&lt;&gt;"","PUR","")</f>
        <v/>
      </c>
      <c r="HX87" s="44" t="str" cm="1">
        <f t="array" ref="HX87">IF(_xlfn.TEXTJOIN(", ", TRUE, IF(ISNUMBER(SEARCH("WHI", BL87:BT87)), COLUMN(BL87:BT87) - COLUMN(BL87) + 1, ""))&lt;&gt;"","WHI","")</f>
        <v>WHI</v>
      </c>
      <c r="HY87" s="72"/>
      <c r="HZ87" s="72"/>
      <c r="IA87" s="5"/>
      <c r="IB87" s="5"/>
      <c r="IC87" s="68"/>
      <c r="ID87" s="68"/>
      <c r="IE87" s="68"/>
      <c r="IF87" s="68"/>
      <c r="IG87" s="68"/>
      <c r="IH87" s="68"/>
      <c r="II87" s="68"/>
      <c r="IJ87" s="68"/>
      <c r="IK87" s="68"/>
      <c r="IL87" s="44">
        <f>SUM(IC87:IK87)</f>
        <v>0</v>
      </c>
      <c r="IM87" s="42">
        <f>COUNTIF(IC87:IK87,"&gt;0")-CG87</f>
        <v>-4</v>
      </c>
      <c r="IN87" s="69" t="str">
        <f>"http://mkweb.bcgsc.ca/color-summarizer/?url="&amp;D87&amp;"&amp;precision=low&amp;num_clusters="&amp;CG87&amp;"&amp;text=1"</f>
        <v>http://mkweb.bcgsc.ca/color-summarizer/?url=https://upload.wikimedia.org/wikipedia/commons/thumb/f/ff/Flag_of_the_Treinta_y_Tres.svg/640px-Flag_of_the_Treinta_y_Tres.svg.png&amp;precision=low&amp;num_clusters=4&amp;text=1</v>
      </c>
      <c r="IO87" s="44" t="str">
        <f>IF(HP87&lt;&gt;"",CHAR(34)&amp;"black"&amp;CHAR(34),"")</f>
        <v>"black"</v>
      </c>
      <c r="IP87" s="44" t="str">
        <f>IF(HQ87&lt;&gt;"",CHAR(34)&amp;"blue"&amp;CHAR(34),"")</f>
        <v>"blue"</v>
      </c>
      <c r="IQ87" s="44" t="str">
        <f>IF(HR87&lt;&gt;"",CHAR(34)&amp;"green"&amp;CHAR(34),"")</f>
        <v/>
      </c>
      <c r="IR87" s="44" t="str">
        <f>IF(HS87&lt;&gt;"",CHAR(34)&amp;"red"&amp;CHAR(34),"")</f>
        <v>"red"</v>
      </c>
      <c r="IS87" s="44" t="str">
        <f>IF(HT87&lt;&gt;"",CHAR(34)&amp;"yellow"&amp;CHAR(34),"")</f>
        <v/>
      </c>
      <c r="IT87" s="44" t="str">
        <f>IF(HU87&lt;&gt;"",CHAR(34)&amp;"orange"&amp;CHAR(34),"")</f>
        <v/>
      </c>
      <c r="IU87" s="44" t="str">
        <f>IF(HV87&lt;&gt;"",CHAR(34)&amp;"brown"&amp;CHAR(34),"")</f>
        <v/>
      </c>
      <c r="IV87" s="44" t="str">
        <f>IF(HW87&lt;&gt;"",CHAR(34)&amp;"purple"&amp;CHAR(34),"")</f>
        <v/>
      </c>
      <c r="IW87" s="44" t="str">
        <f>IF(HX87&lt;&gt;"",CHAR(34)&amp;"white"&amp;CHAR(34),"")</f>
        <v>"white"</v>
      </c>
      <c r="IX87" s="44" t="str">
        <f>"{"&amp;CHAR(34)&amp;"url"&amp;CHAR(34)&amp;":"&amp;CHAR(34)&amp;IN87&amp;CHAR(34)&amp;","&amp;CHAR(34)&amp;"name"&amp;CHAR(34)&amp;":"&amp;CHAR(34)&amp;A87&amp;CHAR(34)&amp;"},"</f>
        <v>{"url":"http://mkweb.bcgsc.ca/color-summarizer/?url=https://upload.wikimedia.org/wikipedia/commons/thumb/f/ff/Flag_of_the_Treinta_y_Tres.svg/640px-Flag_of_the_Treinta_y_Tres.svg.png&amp;precision=low&amp;num_clusters=4&amp;text=1","name":"[URU] Treinta y Tres"},</v>
      </c>
      <c r="IY87" s="44">
        <v>844</v>
      </c>
    </row>
    <row r="88" spans="1:259" s="44" customFormat="1" ht="38.4" customHeight="1" thickBot="1" x14ac:dyDescent="0.35">
      <c r="A88" s="38" t="s">
        <v>726</v>
      </c>
      <c r="B88" s="83"/>
      <c r="C88" s="39"/>
      <c r="D88" s="70" t="s">
        <v>727</v>
      </c>
      <c r="E88" s="40" t="s">
        <v>728</v>
      </c>
      <c r="F88" s="41" t="s">
        <v>163</v>
      </c>
      <c r="G88" s="42">
        <f>COUNTIF($A$1:$A$8405,A88)</f>
        <v>1</v>
      </c>
      <c r="H88" s="43"/>
      <c r="I88" s="59" t="s">
        <v>729</v>
      </c>
      <c r="J88" s="44" t="str">
        <f>""</f>
        <v/>
      </c>
      <c r="K88" s="45"/>
      <c r="L88" s="46"/>
      <c r="M88" s="46"/>
      <c r="N88" s="47"/>
      <c r="O88" s="74">
        <v>1817</v>
      </c>
      <c r="P88" s="48" t="s">
        <v>730</v>
      </c>
      <c r="Q88" s="73">
        <v>3</v>
      </c>
      <c r="R88" s="49" t="s">
        <v>177</v>
      </c>
      <c r="S88" s="50">
        <v>2</v>
      </c>
      <c r="T88" s="51" t="s">
        <v>165</v>
      </c>
      <c r="U88" s="52" t="s">
        <v>165</v>
      </c>
      <c r="V88" s="52" t="s">
        <v>165</v>
      </c>
      <c r="W88" s="52" t="s">
        <v>165</v>
      </c>
      <c r="X88" s="52" t="s">
        <v>165</v>
      </c>
      <c r="Y88" s="52" t="s">
        <v>164</v>
      </c>
      <c r="Z88" s="52" t="s">
        <v>164</v>
      </c>
      <c r="AA88" s="52" t="s">
        <v>164</v>
      </c>
      <c r="AB88" s="52" t="s">
        <v>164</v>
      </c>
      <c r="AC88" s="52" t="s">
        <v>164</v>
      </c>
      <c r="AD88" s="52" t="s">
        <v>165</v>
      </c>
      <c r="AE88" s="52" t="s">
        <v>164</v>
      </c>
      <c r="AF88" s="53" t="s">
        <v>164</v>
      </c>
      <c r="AG88" s="53" t="s">
        <v>165</v>
      </c>
      <c r="AH88" s="53" t="s">
        <v>165</v>
      </c>
      <c r="AI88" s="53" t="s">
        <v>164</v>
      </c>
      <c r="AJ88" s="53" t="s">
        <v>164</v>
      </c>
      <c r="AK88" s="53" t="s">
        <v>164</v>
      </c>
      <c r="AL88" s="53" t="s">
        <v>164</v>
      </c>
      <c r="AM88" s="53" t="s">
        <v>164</v>
      </c>
      <c r="AN88" s="53" t="s">
        <v>164</v>
      </c>
      <c r="AO88" s="53" t="s">
        <v>164</v>
      </c>
      <c r="AP88" s="53" t="s">
        <v>164</v>
      </c>
      <c r="AQ88" s="53" t="s">
        <v>164</v>
      </c>
      <c r="AR88" s="53" t="s">
        <v>164</v>
      </c>
      <c r="AS88" s="53" t="s">
        <v>164</v>
      </c>
      <c r="AT88" s="54">
        <v>0</v>
      </c>
      <c r="AU88" s="53" t="s">
        <v>498</v>
      </c>
      <c r="AV88" s="53" t="str">
        <f>IF(LEFT(A88,1)="[",LEFT(A88,5)&amp;AU88&amp;A88,"")</f>
        <v>[URU]Naval Jack[URU] Uruguay Naval Jack</v>
      </c>
      <c r="AW88" s="53" t="str">
        <f>C88&amp;A88</f>
        <v>[URU] Uruguay Naval Jack</v>
      </c>
      <c r="AX88" s="55"/>
      <c r="AY88" s="55"/>
      <c r="AZ88" s="56" t="s">
        <v>234</v>
      </c>
      <c r="BA88" s="56" t="s">
        <v>234</v>
      </c>
      <c r="BB88" s="56"/>
      <c r="BC88" s="57"/>
      <c r="BD88" s="58" t="s">
        <v>159</v>
      </c>
      <c r="BE88" s="59"/>
      <c r="BF88" s="58" t="s">
        <v>152</v>
      </c>
      <c r="BG88" s="58" t="s">
        <v>234</v>
      </c>
      <c r="BH88" s="58" t="s">
        <v>152</v>
      </c>
      <c r="BI88" s="58"/>
      <c r="BJ88" s="58"/>
      <c r="BK88" s="59"/>
      <c r="BL88" s="58" t="s">
        <v>234</v>
      </c>
      <c r="BM88" s="58" t="s">
        <v>152</v>
      </c>
      <c r="BN88" s="58" t="s">
        <v>234</v>
      </c>
      <c r="BO88" s="58" t="s">
        <v>234</v>
      </c>
      <c r="BP88" s="58" t="s">
        <v>155</v>
      </c>
      <c r="BQ88" s="58" t="s">
        <v>234</v>
      </c>
      <c r="BR88" s="58" t="s">
        <v>157</v>
      </c>
      <c r="BS88" s="58" t="s">
        <v>234</v>
      </c>
      <c r="BT88" s="58" t="s">
        <v>159</v>
      </c>
      <c r="BU88" s="60"/>
      <c r="BV88" s="61"/>
      <c r="BW88" s="61">
        <v>0</v>
      </c>
      <c r="BX88" s="59"/>
      <c r="BY88" s="44" t="s">
        <v>165</v>
      </c>
      <c r="CB88" s="5"/>
      <c r="CC88" s="5"/>
      <c r="CD88" s="62">
        <v>0</v>
      </c>
      <c r="CE88" s="62">
        <v>0</v>
      </c>
      <c r="CF88" s="62" t="e">
        <f>COUNTIF([1]Sheet7!$B$2:'[1]Sheet7'!$B$100,Main!A44)</f>
        <v>#REF!</v>
      </c>
      <c r="CG88" s="75" cm="1">
        <f t="array" ref="CG88">SUMPRODUCT(--(LEN(TRIM(BL88:BT88))&gt;0))</f>
        <v>4</v>
      </c>
      <c r="CH88" s="53" t="str">
        <f>IF(CG88=2,"y","n")</f>
        <v>n</v>
      </c>
      <c r="CI88" s="53" t="str">
        <f>IF(CG88=3,"y","n")</f>
        <v>n</v>
      </c>
      <c r="CJ88" s="53" t="str">
        <f>IF(CG88=4,"y","n")</f>
        <v>y</v>
      </c>
      <c r="CK88" s="53" t="str">
        <f>IF(CG88&gt;4,"y","n")</f>
        <v>n</v>
      </c>
      <c r="CL88" s="53" t="str">
        <f>IF(S88=0,"y","n")</f>
        <v>n</v>
      </c>
      <c r="CM88" s="53" t="str">
        <f>IF(S88=2,"y","n")</f>
        <v>y</v>
      </c>
      <c r="CN88" s="53" t="str">
        <f>IF(S88=3,"y","n")</f>
        <v>n</v>
      </c>
      <c r="CO88" s="53" t="str">
        <f>IF(S88&gt;=4,"y","n")</f>
        <v>n</v>
      </c>
      <c r="CP88" s="53" t="str">
        <f>IF(AT88=0,"y","n")</f>
        <v>y</v>
      </c>
      <c r="CQ88" s="53" t="str">
        <f>IF(AT88=1,"y","n")</f>
        <v>n</v>
      </c>
      <c r="CR88" s="53" t="str">
        <f>IF(AT88=2,"y","n")</f>
        <v>n</v>
      </c>
      <c r="CS88" s="53" t="str">
        <f>IF(AT88&gt;=3,"y","n")</f>
        <v>n</v>
      </c>
      <c r="CT88" s="38" t="str">
        <f>CHAR(34)&amp;A88&amp;CHAR(34)</f>
        <v>"[URU] Uruguay Naval Jack"</v>
      </c>
      <c r="CU88" s="63" t="str">
        <f>CHAR(34)&amp;"rgn_"&amp;R88&amp;CHAR(34)</f>
        <v>"rgn_South America"</v>
      </c>
      <c r="CV88" s="44" t="str">
        <f>CHAR(34)&amp;D88&amp;CHAR(34)</f>
        <v>"https://upload.wikimedia.org/wikipedia/commons/thumb/1/14/Naval_Jack_of_Uruguay.svg/640px-Naval_Jack_of_Uruguay.svg.png"</v>
      </c>
      <c r="CW88" s="44" t="str">
        <f>IF(CH88="y",CHAR(34)&amp;CH$1&amp;CHAR(34)&amp;",","")</f>
        <v/>
      </c>
      <c r="CX88" s="44" t="str">
        <f>IF(CI88="y",CHAR(34)&amp;CI$1&amp;CHAR(34)&amp;",","")</f>
        <v/>
      </c>
      <c r="CY88" s="44" t="str">
        <f>IF(CJ88="y",CHAR(34)&amp;CJ$1&amp;CHAR(34)&amp;",","")</f>
        <v>"4Color",</v>
      </c>
      <c r="CZ88" s="44" t="str">
        <f>IF(CK88="y",CHAR(34)&amp;CK$1&amp;CHAR(34)&amp;",","")</f>
        <v/>
      </c>
      <c r="DA88" s="44" t="str">
        <f>IF(Q88&gt;1,CHAR(34)&amp;"words2"&amp;CHAR(34)&amp;",","")</f>
        <v>"words2",</v>
      </c>
      <c r="DB88" s="44" t="str">
        <f>IF(Q88&gt;2,CHAR(34)&amp;"words3"&amp;CHAR(34)&amp;",","")</f>
        <v>"words3",</v>
      </c>
      <c r="DD88" s="44" t="str">
        <f>IF(LEN(CHAR(34)&amp;"lets"&amp;LEN(SUBSTITUTE(SUBSTITUTE(IFERROR(TRIM(SUBSTITUTE(A88,MID(A88,FIND("[",A88),FIND("]",A88)-FIND("[",A88)+1),"")),A88)," ",""),"-",""))&amp;CHAR(34)&amp;",")=9,CHAR(34)&amp;"lets"&amp;LEN(SUBSTITUTE(SUBSTITUTE(IFERROR(TRIM(SUBSTITUTE(A88,MID(A88,FIND("[",A88),FIND("]",A88)-FIND("[",A88)+1),"")),A88)," ",""),"-",""))&amp;CHAR(34)&amp;",",CHAR(34)&amp;"lets0"&amp;LEN(SUBSTITUTE(SUBSTITUTE(IFERROR(TRIM(SUBSTITUTE(A88,MID(A88,FIND("[",A88),FIND("]",A88)-FIND("[",A88)+1),"")),A88)," ",""),"-",""))&amp;CHAR(34)&amp;",")</f>
        <v>"lets16",</v>
      </c>
      <c r="DE88" s="44" t="str">
        <f>CHAR(34)&amp;"start"&amp;IFERROR(LEFT(SUBSTITUTE(A88,"["&amp;MID(A88,FIND("[",A88)+1,FIND("]",A88)-FIND("[",A88)-1)&amp;"] ",""),1),LEFT(A88,1))&amp;CHAR(34)&amp;","</f>
        <v>"startU",</v>
      </c>
      <c r="DF88" s="44" t="str">
        <f>IFERROR(IF(SEARCH("tan",A88)&gt;0,CHAR(34)&amp;"withtn"&amp;CHAR(34)&amp;",",""),"")</f>
        <v/>
      </c>
      <c r="DG88" s="44" t="str">
        <f>IFERROR(IF(SEARCH("q",A88)&gt;0,CHAR(34)&amp;"with_q"&amp;CHAR(34)&amp;",",""),"")</f>
        <v/>
      </c>
      <c r="DH88" s="44" t="str">
        <f>IFERROR(IF(SEARCH("v",A88)&gt;0,CHAR(34)&amp;"with_v"&amp;CHAR(34)&amp;",",""),"")</f>
        <v>"with_v",</v>
      </c>
      <c r="DI88" s="44" t="str">
        <f>IFERROR(IF(SEARCH("w",A88)&gt;0,CHAR(34)&amp;"with_w"&amp;CHAR(34)&amp;",",""),"")</f>
        <v/>
      </c>
      <c r="DJ88" s="44" t="str">
        <f>IFERROR(IF(SEARCH("y",A88)&gt;0,CHAR(34)&amp;"with_y"&amp;CHAR(34)&amp;",",""),"")</f>
        <v>"with_y",</v>
      </c>
      <c r="DK88" s="44" t="str">
        <f>IFERROR(IF(SEARCH("z",A88)&gt;0,CHAR(34)&amp;"with_z"&amp;CHAR(34)&amp;",",""),"")</f>
        <v/>
      </c>
      <c r="DL88" s="44" t="str">
        <f>IF(CG88=2, CHAR(34) &amp; _xlfn.TEXTJOIN("", TRUE, _xlfn._xlws.SORT(HP88:HX88)) &amp; CHAR(34) &amp; ",", "")</f>
        <v/>
      </c>
      <c r="DM88" s="44" t="str" cm="1">
        <f t="array" ref="DM88">IF(CG88=3,CHAR(34) &amp; _xlfn.TEXTJOIN("", TRUE, RIGHT(HP88:HX88, 2)) &amp; CHAR(34) &amp; ",", "")</f>
        <v/>
      </c>
      <c r="DN88" s="44" t="str">
        <f>IF(AND(ISNUMBER(SEARCH("18", O88)), ISERROR(SEARCH("1918", O88)), ISERROR(SEARCH("2018", O88))), CHAR(34) &amp; "year18" &amp; CHAR(34) &amp; ",", "")</f>
        <v>"year18",</v>
      </c>
      <c r="DO88" s="44" t="str">
        <f>IF(AND(ISNUMBER(SEARCH("19", O88)), ISERROR(SEARCH("1819", O88)),  ISERROR(SEARCH("1219", O88)),ISERROR(SEARCH("1119", O88)),ISERROR(SEARCH("1190", O88)),ISERROR(SEARCH("2019", O88))), CHAR(34) &amp; "year19" &amp; CHAR(34) &amp; ",", "")</f>
        <v/>
      </c>
      <c r="DP88" s="5" t="str">
        <f>IF(AND(ISNUMBER(SEARCH("20", O88)), ISERROR(SEARCH("1920", O88))), CHAR(34)&amp;"year00"&amp;CHAR(34)&amp;",", "")</f>
        <v/>
      </c>
      <c r="DQ88" s="5" t="str">
        <f>IF(CC88="y",CHAR(34)&amp;"soviet"&amp;CHAR(34)&amp;",","")</f>
        <v/>
      </c>
      <c r="DR88" s="5" t="str">
        <f>IF(BY88="y",CHAR(34)&amp;"dgband"&amp;CHAR(34)&amp;",","")</f>
        <v>"dgband",</v>
      </c>
      <c r="DS88" s="5" t="str">
        <f>IF(W88="y",IF(AND(V88="n",BY88&lt;&gt;"y"),CHAR(34)&amp;"allver"&amp;CHAR(34)&amp;",",""),"")</f>
        <v/>
      </c>
      <c r="DT88" s="5" t="str">
        <f>IF(V88="y",IF(AND(W88="n",BY88&lt;&gt;"y"),CHAR(34)&amp;"allhor"&amp;CHAR(34)&amp;",",""),"")</f>
        <v/>
      </c>
      <c r="DU88" s="5" t="str">
        <f>IF(BY88="y",IF(AND(W88="n",V88="n"),CHAR(34)&amp;"alldia"&amp;CHAR(34)&amp;",",""),"")</f>
        <v/>
      </c>
      <c r="DW88" s="44" t="str">
        <f>IF(CL88="y",CHAR(34)&amp;CL$1&amp;CHAR(34)&amp;",","")</f>
        <v/>
      </c>
      <c r="DX88" s="44" t="str">
        <f>IF(CM88="y",CHAR(34)&amp;CM$1&amp;CHAR(34)&amp;",","")</f>
        <v>"2Bands",</v>
      </c>
      <c r="DY88" s="44" t="str">
        <f>IF(CN88="y",CHAR(34)&amp;CN$1&amp;CHAR(34)&amp;",","")</f>
        <v/>
      </c>
      <c r="DZ88" s="44" t="str">
        <f>IF(CO88="y",CHAR(34)&amp;CO$1&amp;CHAR(34)&amp;",","")</f>
        <v/>
      </c>
      <c r="EA88" s="44" t="str">
        <f>IF(T88="y",CHAR(34)&amp;T$1&amp;CHAR(34)&amp;",","")</f>
        <v>"Diagon",</v>
      </c>
      <c r="EB88" s="44" t="str">
        <f>IF(U88="y",CHAR(34)&amp;U$1&amp;CHAR(34)&amp;",","")</f>
        <v>"Crosse",</v>
      </c>
      <c r="EC88" s="44" t="str">
        <f>IF(V88="y",CHAR(34)&amp;V$1&amp;CHAR(34)&amp;",","")</f>
        <v>"Horizo",</v>
      </c>
      <c r="ED88" s="44" t="str">
        <f>IF(W88="y",CHAR(34)&amp;W$1&amp;CHAR(34)&amp;",","")</f>
        <v>"Vertic",</v>
      </c>
      <c r="EE88" s="44" t="str">
        <f>IF(X88="y",CHAR(34)&amp;X$1&amp;CHAR(34)&amp;",","")</f>
        <v>"Circle",</v>
      </c>
      <c r="EF88" s="44" t="str">
        <f>IF(AND(Y88&lt;&gt;"n",Y88&lt;&gt;""),CHAR(34)&amp;Y$1&amp;CHAR(34)&amp;",","")</f>
        <v/>
      </c>
      <c r="EG88" s="44" t="str">
        <f>IF(Z88="y",CHAR(34)&amp;Z$1&amp;CHAR(34)&amp;",","")</f>
        <v/>
      </c>
      <c r="EH88" s="44" t="str">
        <f>IF(AA88="y",CHAR(34)&amp;AA$1&amp;CHAR(34)&amp;",","")</f>
        <v/>
      </c>
      <c r="EI88" s="44" t="str">
        <f>IF(AB88="y",CHAR(34)&amp;AB$1&amp;CHAR(34)&amp;",","")</f>
        <v/>
      </c>
      <c r="EJ88" s="44" t="str">
        <f>IF(AC88="y",CHAR(34)&amp;AC$1&amp;CHAR(34)&amp;",","")</f>
        <v/>
      </c>
      <c r="EK88" s="44" t="str">
        <f>IF(AD88="y",CHAR(34)&amp;AD$1&amp;CHAR(34)&amp;",","")</f>
        <v>"HasSun",</v>
      </c>
      <c r="EL88" s="44" t="str">
        <f>IF(AE88="y",CHAR(34)&amp;AE$1&amp;CHAR(34)&amp;",","")</f>
        <v/>
      </c>
      <c r="EM88" s="44" t="str">
        <f>IF(AF88="y",CHAR(34)&amp;AF$1&amp;CHAR(34)&amp;",","")</f>
        <v/>
      </c>
      <c r="EN88" s="44" t="str">
        <f>IF(AG88="y",CHAR(34)&amp;AG$1&amp;CHAR(34)&amp;",","")</f>
        <v>"Unequa",</v>
      </c>
      <c r="EO88" s="44" t="str">
        <f>IF(AH88="y",CHAR(34)&amp;AH$1&amp;CHAR(34)&amp;",","")</f>
        <v>"Center",</v>
      </c>
      <c r="EP88" s="44" t="str">
        <f>IF(AI88="y",CHAR(34)&amp;AI$1&amp;CHAR(34)&amp;",","")</f>
        <v/>
      </c>
      <c r="EQ88" s="44" t="str">
        <f>IF(AJ88="y",CHAR(34)&amp;AJ$1&amp;CHAR(34)&amp;",","")</f>
        <v/>
      </c>
      <c r="ER88" s="44" t="str">
        <f>IF(AK88="y",CHAR(34)&amp;AK$1&amp;CHAR(34)&amp;",","")</f>
        <v/>
      </c>
      <c r="ES88" s="44" t="str">
        <f>IF(AL88="y",CHAR(34)&amp;AL$1&amp;CHAR(34)&amp;",","")</f>
        <v/>
      </c>
      <c r="ET88" s="44" t="str">
        <f>IF(AM88="y",CHAR(34)&amp;AM$1&amp;CHAR(34)&amp;",","")</f>
        <v/>
      </c>
      <c r="EU88" s="44" t="str">
        <f>IF(AN88="y",CHAR(34)&amp;AN$1&amp;CHAR(34)&amp;",","")</f>
        <v/>
      </c>
      <c r="EV88" s="44" t="str">
        <f>IF(AO88="y",CHAR(34)&amp;AO$1&amp;CHAR(34)&amp;",","")</f>
        <v/>
      </c>
      <c r="EW88" s="44" t="str">
        <f>IF(AP88="y",CHAR(34)&amp;AP$1&amp;CHAR(34)&amp;",","")</f>
        <v/>
      </c>
      <c r="EX88" s="44" t="str">
        <f>IF(AQ88="y",CHAR(34)&amp;AQ$1&amp;CHAR(34)&amp;",","")</f>
        <v/>
      </c>
      <c r="EY88" s="44" t="str">
        <f>IF(AR88="y",CHAR(34)&amp;AR$1&amp;CHAR(34)&amp;",","")</f>
        <v/>
      </c>
      <c r="EZ88" s="44" t="str">
        <f>IF(AS88="y",CHAR(34)&amp;AS$1&amp;CHAR(34)&amp;",","")</f>
        <v/>
      </c>
      <c r="FA88" s="44" t="str">
        <f>IF(AT88&gt;0,CHAR(34)&amp;"sta"&amp;AZ88&amp;CHAR(34)&amp;",","")</f>
        <v/>
      </c>
      <c r="FB88" s="44" t="str">
        <f>IF(AND(AT88&gt;0,BA88&lt;&gt;""),CHAR(34)&amp;"sta"&amp;BA88&amp;CHAR(34)&amp;",","")</f>
        <v/>
      </c>
      <c r="FD88" s="44" t="str">
        <f>IF(BV88="n",CHAR(34)&amp;"tcWHYE"&amp;CHAR(34)&amp;",",IF(BV88="y",CHAR(34)&amp;FD$1&amp;CHAR(34)&amp;",",""))</f>
        <v/>
      </c>
      <c r="FE88" s="44" t="str">
        <f>IF(COUNTIF(BL88:BT88,"BLU")=0,CHAR(34)&amp;"NO_BLU"&amp;CHAR(34)&amp;",", "")</f>
        <v/>
      </c>
      <c r="FF88" s="44" t="str">
        <f>IF(COUNTIF(BL88:BT88,"WHI")=0,CHAR(34)&amp;"NO_WHI"&amp;CHAR(34)&amp;",", "")</f>
        <v/>
      </c>
      <c r="FG88" s="44" t="str">
        <f>IF(COUNTIF(BL88:BT88,"RED")=0,CHAR(34)&amp;"NO_RED"&amp;CHAR(34)&amp;",", "")</f>
        <v>"NO_RED",</v>
      </c>
      <c r="FH88" s="44" t="str">
        <f>IF(COUNTIF(BL88:BS88,"GRE")=0,CHAR(34)&amp;"NO_GRE"&amp;CHAR(34)&amp;",", "")</f>
        <v>"NO_GRE",</v>
      </c>
      <c r="FI88" s="44" t="str">
        <f>IF(COUNTIF(BL88:BT88,"YEL")=0,CHAR(34)&amp;"NO_YEL"&amp;CHAR(34)&amp;",", "")</f>
        <v/>
      </c>
      <c r="FJ88" s="44" t="str">
        <f>IF(COUNTIF(BL88:BT88,"BLA")=0,CHAR(34)&amp;"NO_BLA"&amp;CHAR(34)&amp;",", "")</f>
        <v>"NO_BLA",</v>
      </c>
      <c r="FK88" s="44" t="str">
        <f>IF(AND(FH88&lt;&gt;"",FF88&lt;&gt;""),CHAR(34)&amp;"WHGRNO"&amp;CHAR(34)&amp;",","")</f>
        <v/>
      </c>
      <c r="FL88" s="44" t="str">
        <f>IF(AND(FI88&lt;&gt;"",FF88&lt;&gt;""),CHAR(34)&amp;"WHYENO"&amp;CHAR(34)&amp;",","")</f>
        <v/>
      </c>
      <c r="FM88" s="44" t="str">
        <f>IF(AND(FJ88&lt;&gt;"",FF88&lt;&gt;""),CHAR(34)&amp;"BAWHNO"&amp;CHAR(34)&amp;",","")</f>
        <v/>
      </c>
      <c r="FN88" s="44" t="str">
        <f>IF(AND(FE88&lt;&gt;"",FF88&lt;&gt;""),CHAR(34)&amp;"BLWHNO"&amp;CHAR(34)&amp;",","")</f>
        <v/>
      </c>
      <c r="FO88" s="44" t="str">
        <f>IF(AND(FE88&lt;&gt;"",FG88&lt;&gt;""),CHAR(34)&amp;"BLRENO"&amp;CHAR(34)&amp;",","")</f>
        <v/>
      </c>
      <c r="FP88" s="44" t="str">
        <f>IF(AND(FF88&lt;&gt;"",FF88&lt;&gt;""),CHAR(34)&amp;"WHRENO"&amp;CHAR(34)&amp;",","")</f>
        <v/>
      </c>
      <c r="FQ88" s="44" t="str">
        <f>IF(LEN(BF88)=3,CHAR(34)&amp;"001"&amp;BF88&amp;CHAR(34)&amp;",","")</f>
        <v>"001BLU",</v>
      </c>
      <c r="FR88" s="44" t="str">
        <f>IF(LEN(BG88)=3,CHAR(34)&amp;"002"&amp;BG88&amp;CHAR(34)&amp;",","")</f>
        <v/>
      </c>
      <c r="FS88" s="44" t="str">
        <f>IF(LEN(BH88)=3,CHAR(34)&amp;"003"&amp;BH88&amp;CHAR(34)&amp;",","")</f>
        <v>"003BLU",</v>
      </c>
      <c r="FT88" s="44" t="str">
        <f>CHAR(34)&amp;"myr"&amp;BD88&amp;CHAR(34)&amp;","</f>
        <v>"myrWHI",</v>
      </c>
      <c r="FU88" s="44" t="str">
        <f>IF(AY88="y",CHAR(34)&amp;"island"&amp;CHAR(34)&amp;",","")</f>
        <v/>
      </c>
      <c r="FV88" s="44" t="str">
        <f>IF(BZ88="y",CHAR(34)&amp;"landlo"&amp;CHAR(34)&amp;",","")</f>
        <v/>
      </c>
      <c r="FW88" s="44" t="str">
        <f>IF(CA88="y",CHAR(34)&amp;"eunion"&amp;CHAR(34)&amp;",","")</f>
        <v/>
      </c>
      <c r="FY88" s="44" t="str">
        <f>IFERROR(IF(SEARCH("Arabic",CB88)&gt;0,CHAR(34)&amp;"arabic"&amp;CHAR(34)&amp;",",""),"")</f>
        <v/>
      </c>
      <c r="FZ88" s="44" t="str">
        <f>IFERROR(IF(SEARCH("English",CB88)&gt;0,CHAR(34)&amp;"englis"&amp;CHAR(34)&amp;",",""),"")</f>
        <v/>
      </c>
      <c r="GA88" s="44" t="str">
        <f>IFERROR(IF(SEARCH("French",CB88)&gt;0,CHAR(34)&amp;"french"&amp;CHAR(34)&amp;",",""),"")</f>
        <v/>
      </c>
      <c r="GB88" s="44" t="str">
        <f>IFERROR(IF(SEARCH("Spanish",CB88)&gt;0,CHAR(34)&amp;"spanis"&amp;CHAR(34)&amp;",",""),"")</f>
        <v/>
      </c>
      <c r="GE88" s="44" t="str">
        <f>IFERROR(IF(SEARCH("Dutch",CB88)&gt;0,CHAR(34)&amp;"dutchs"&amp;CHAR(34)&amp;",",""),"")</f>
        <v/>
      </c>
      <c r="GF88" s="44" t="str">
        <f>IFERROR(IF(SEARCH("Historical",AU88)&gt;0,CHAR(34)&amp;"histor"&amp;CHAR(34)&amp;",",""),"")</f>
        <v/>
      </c>
      <c r="GG88" s="44" t="str">
        <f>IF(BU88="y",CHAR(34)&amp;"unjack"&amp;CHAR(34)&amp;",","")</f>
        <v/>
      </c>
      <c r="GH88" s="44" t="str">
        <f>IF(CD88=1,CHAR(34)&amp;"southc"&amp;CHAR(34)&amp;",","")</f>
        <v/>
      </c>
      <c r="GI88" s="44" t="str">
        <f>IF(CE88=1,CHAR(34)&amp;"hasmap"&amp;CHAR(34)&amp;",","")</f>
        <v/>
      </c>
      <c r="GJ88" s="44" t="str">
        <f>IF(CP88="y",CHAR(34)&amp;CP$1&amp;CHAR(34)&amp;",","")</f>
        <v>"NoStar",</v>
      </c>
      <c r="GK88" s="44" t="str">
        <f>IF(GJ88="",CHAR(34)&amp;"HasSta"&amp;CHAR(34)&amp;",","")</f>
        <v/>
      </c>
      <c r="GL88" s="44" t="str">
        <f>IF(CQ88="y",CHAR(34)&amp;CQ$1&amp;CHAR(34)&amp;",","")</f>
        <v/>
      </c>
      <c r="GM88" s="44" t="str">
        <f>IF(CR88="y",CHAR(34)&amp;CR$1&amp;CHAR(34)&amp;",","")</f>
        <v/>
      </c>
      <c r="GN88" s="44" t="str">
        <f>IF(CS88="y",CHAR(34)&amp;CS$1&amp;CHAR(34)&amp;",","")</f>
        <v/>
      </c>
      <c r="GP88" s="44" t="str">
        <f>CHAR(34)&amp;AU88&amp;CHAR(34)</f>
        <v>"Naval Jack"</v>
      </c>
      <c r="GS88" s="44" t="str">
        <f>SUBSTITUTE("["&amp;_xlfn.CONCAT(CW88:GN88)&amp;"]",",]","]")</f>
        <v>["4Color","words2","words3","lets16","startU","with_v","with_y","year18","dgband","2Bands","Diagon","Crosse","Horizo","Vertic","Circle","HasSun","Unequa","Center","NO_RED","NO_GRE","NO_BLA","001BLU","003BLU","myrWHI","NoStar"]</v>
      </c>
      <c r="GT88" s="44" t="str">
        <f>IF(BL88&lt;&gt;"",CHAR(34)&amp;"cl_"&amp;BL88&amp;CHAR(34)&amp;",","")</f>
        <v/>
      </c>
      <c r="GU88" s="44" t="str">
        <f>IF(BM88&lt;&gt;"",CHAR(34)&amp;"cl_"&amp;BM88&amp;CHAR(34)&amp;",","")</f>
        <v>"cl_BLU",</v>
      </c>
      <c r="GV88" s="44" t="str">
        <f>IF(BN88&lt;&gt;"",CHAR(34)&amp;"cl_"&amp;BN88&amp;CHAR(34)&amp;",","")</f>
        <v/>
      </c>
      <c r="GW88" s="44" t="str">
        <f>IF(BO88&lt;&gt;"",CHAR(34)&amp;"cl_"&amp;BO88&amp;CHAR(34)&amp;",","")</f>
        <v/>
      </c>
      <c r="GX88" s="44" t="str">
        <f>IF(BP88&lt;&gt;"",CHAR(34)&amp;"cl_"&amp;BP88&amp;CHAR(34)&amp;",","")</f>
        <v>"cl_YEL",</v>
      </c>
      <c r="GY88" s="44" t="str">
        <f>IF(BQ88&lt;&gt;"",CHAR(34)&amp;"cl_"&amp;BQ88&amp;CHAR(34)&amp;",","")</f>
        <v/>
      </c>
      <c r="GZ88" s="44" t="str">
        <f>IF(BR88&lt;&gt;"",CHAR(34)&amp;"cl_"&amp;BR88&amp;CHAR(34)&amp;",","")</f>
        <v>"cl_BRO",</v>
      </c>
      <c r="HA88" s="44" t="str">
        <f>IF(BS88&lt;&gt;"",CHAR(34)&amp;"cl_"&amp;BS88&amp;CHAR(34)&amp;",","")</f>
        <v/>
      </c>
      <c r="HB88" s="44" t="str">
        <f>IF(BT88&lt;&gt;"",CHAR(34)&amp;"cl_"&amp;BT88&amp;CHAR(34)&amp;",","")</f>
        <v>"cl_WHI",</v>
      </c>
      <c r="HC88" s="44" t="str">
        <f>SUBSTITUTE("["&amp;_xlfn.CONCAT(GT88:HB88)&amp;"]",",]","]")</f>
        <v>["cl_BLU","cl_YEL","cl_BRO","cl_WHI"]</v>
      </c>
      <c r="HE88" s="64"/>
      <c r="HF88" s="65" t="str">
        <f>"{couname:"&amp;CT88&amp;(IF(HK88&lt;&gt;"",",subtype:"&amp;CHAR(34)&amp;HK88&amp;CHAR(34),""))&amp;",year:"&amp;HJ88&amp;",region:"&amp;CU88&amp;",Colors:"&amp;HC88&amp;",Items:"&amp;GS88&amp;",Flag:"&amp;CV88&amp;",HDFlag:"&amp;CHAR(34)&amp;E88&amp;CHAR(34)&amp;",type:"&amp;GP88&amp;", describe: "&amp;HH88&amp;", isnew:"&amp;CHAR(34)&amp;F88&amp;CHAR(34)&amp;", links: "&amp;HL88&amp;"},"</f>
        <v>{couname:"[URU] Uruguay Naval Jack",year:"1817",region:"rgn_South America",Colors:["cl_BLU","cl_YEL","cl_BRO","cl_WHI"],Items:["4Color","words2","words3","lets16","startU","with_v","with_y","year18","dgband","2Bands","Diagon","Crosse","Horizo","Vertic","Circle","HasSun","Unequa","Center","NO_RED","NO_GRE","NO_BLA","001BLU","003BLU","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links: "https://en.m.wikipedia.org/wiki/List_of_Uruguayan_flags"},</v>
      </c>
      <c r="HG88" s="66" t="str">
        <f>"{couname:"&amp;CT88&amp;(IF(HK88&lt;&gt;"",",subtype:"&amp;CHAR(34)&amp;HK88&amp;CHAR(34),""))&amp;",year:"&amp;HJ88&amp;",region:"&amp;CU88&amp;",Colors:"&amp;HC88&amp;",Items:"&amp;GS88&amp;",Flag:"&amp;CV88&amp;",HDFlag:"&amp;CHAR(34)&amp;E88&amp;CHAR(34)&amp;",type:"&amp;GP88&amp;", describe: "&amp;HI88&amp;", links: "&amp;HL88&amp;"},"</f>
        <v>{couname:"[URU] Uruguay Naval Jack",year:"1817",region:"rgn_South America",Colors:["cl_BLU","cl_YEL","cl_BRO","cl_WHI"],Items:["4Color","words2","words3","lets16","startU","with_v","with_y","year18","dgband","2Bands","Diagon","Crosse","Horizo","Vertic","Circle","HasSun","Unequa","Center","NO_RED","NO_GRE","NO_BLA","001BLU","003BLU","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links: "https://en.m.wikipedia.org/wiki/List_of_Uruguayan_flags"},</v>
      </c>
      <c r="HH88" s="44" t="str">
        <f>IF(P88&lt;&gt;"",CHAR(34)&amp;"\n"&amp;P88&amp;CHAR(34),CHAR(34)&amp;CHAR(34))</f>
        <v>"\nA White Field with a blue saltire that extends to the corners of the flag and the Sun of May in the center."</v>
      </c>
      <c r="HI88" s="44" t="str">
        <f>IF(J88=0,CHAR(34)&amp;CHAR(34),HH88)</f>
        <v>"\nA White Field with a blue saltire that extends to the corners of the flag and the Sun of May in the center."</v>
      </c>
      <c r="HJ88" s="44" t="str">
        <f>CHAR(34)&amp;O88&amp;CHAR(34)</f>
        <v>"1817"</v>
      </c>
      <c r="HL88" s="44" t="str">
        <f>CHAR(34)&amp;I88&amp;CHAR(34)</f>
        <v>"https://en.m.wikipedia.org/wiki/List_of_Uruguayan_flags"</v>
      </c>
      <c r="HM88" s="65" t="str">
        <f>"{"&amp;CHAR(34)&amp;"couname"&amp;CHAR(34)&amp;":"&amp;CT88&amp;(IF(H88&lt;&gt;"",","&amp;CHAR(34)&amp;"subtype"&amp;CHAR(34)&amp;":"&amp;CHAR(34)&amp;H88&amp;CHAR(34),""))&amp;","&amp;CHAR(34)&amp;"year"&amp;CHAR(34)&amp;":"&amp;HJ88&amp;","&amp;CHAR(34)&amp;"region"&amp;CHAR(34)&amp;":"&amp;CU88&amp;","&amp;CHAR(34)&amp;"Colors"&amp;CHAR(34)&amp;":"&amp;HC88&amp;","&amp;CHAR(34)&amp;"Items"&amp;CHAR(34)&amp;":"&amp;GS88&amp;","&amp;CHAR(34)&amp;"Flag"&amp;CHAR(34)&amp;":"&amp;CV88&amp;","&amp;CHAR(34)&amp;"HDFlag"&amp;CHAR(34)&amp;":"&amp;CHAR(34)&amp;E88&amp;CHAR(34)&amp;","&amp;CHAR(34)&amp;"type"&amp;CHAR(34)&amp;":"&amp;GP88&amp;", "&amp;CHAR(34)&amp;"describe"&amp;CHAR(34)&amp;": "&amp;HH88&amp;", "&amp;CHAR(34)&amp;"isnew"&amp;CHAR(34)&amp;": "&amp;CHAR(34)&amp;F88&amp;CHAR(34)&amp;", "&amp;CHAR(34)&amp;"links"&amp;CHAR(34)&amp;": "&amp;HL88&amp;"},"</f>
        <v>{"couname":"[URU] Uruguay Naval Jack","year":"1817","region":"rgn_South America","Colors":["cl_BLU","cl_YEL","cl_BRO","cl_WHI"],"Items":["4Color","words2","words3","lets16","startU","with_v","with_y","year18","dgband","2Bands","Diagon","Crosse","Horizo","Vertic","Circle","HasSun","Unequa","Center","NO_RED","NO_GRE","NO_BLA","001BLU","003BLU","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 "links": "https://en.m.wikipedia.org/wiki/List_of_Uruguayan_flags"},</v>
      </c>
      <c r="HN88" s="67" t="str">
        <f>"{"&amp;CHAR(34)&amp;"couname"&amp;CHAR(34)&amp;":"&amp;CT88&amp;(IF(H88&lt;&gt;"",","&amp;CHAR(34)&amp;"subtype"&amp;CHAR(34)&amp;":"&amp;CHAR(34)&amp;H88&amp;CHAR(34),""))&amp;","&amp;CHAR(34)&amp;"year"&amp;CHAR(34)&amp;":"&amp;HJ88&amp;","&amp;CHAR(34)&amp;"region"&amp;CHAR(34)&amp;":"&amp;CU88&amp;","&amp;CHAR(34)&amp;"Colors"&amp;CHAR(34)&amp;":"&amp;HC88&amp;","&amp;CHAR(34)&amp;"Items"&amp;CHAR(34)&amp;":"&amp;GS88&amp;","&amp;CHAR(34)&amp;"Flag"&amp;CHAR(34)&amp;":"&amp;CV88&amp;","&amp;CHAR(34)&amp;"HDFlag"&amp;CHAR(34)&amp;":"&amp;CHAR(34)&amp;E88&amp;CHAR(34)&amp;","&amp;CHAR(34)&amp;"type"&amp;CHAR(34)&amp;":"&amp;GP88&amp;", "&amp;CHAR(34)&amp;"describe"&amp;CHAR(34)&amp;": "&amp;HI88&amp;", "&amp;CHAR(34)&amp;"isnew"&amp;CHAR(34)&amp;": "&amp;CHAR(34)&amp;F88&amp;CHAR(34)&amp;", "&amp;CHAR(34)&amp;"links"&amp;CHAR(34)&amp;": "&amp;HL88&amp;"},"</f>
        <v>{"couname":"[URU] Uruguay Naval Jack","year":"1817","region":"rgn_South America","Colors":["cl_BLU","cl_YEL","cl_BRO","cl_WHI"],"Items":["4Color","words2","words3","lets16","startU","with_v","with_y","year18","dgband","2Bands","Diagon","Crosse","Horizo","Vertic","Circle","HasSun","Unequa","Center","NO_RED","NO_GRE","NO_BLA","001BLU","003BLU","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 "links": "https://en.m.wikipedia.org/wiki/List_of_Uruguayan_flags"},</v>
      </c>
      <c r="HO88" s="71">
        <v>45610</v>
      </c>
      <c r="HP88" s="44" t="str" cm="1">
        <f t="array" ref="HP88">IF(_xlfn.TEXTJOIN(", ", TRUE, IF(ISNUMBER(SEARCH("BLA", BL88:BT88)), COLUMN(BL88:BT88) - COLUMN(BL88) + 1, ""))&lt;&gt;"","BLA","")</f>
        <v/>
      </c>
      <c r="HQ88" s="44" t="str" cm="1">
        <f t="array" ref="HQ88">IF(_xlfn.TEXTJOIN(", ", TRUE, IF(ISNUMBER(SEARCH("BLU", BL88:BT88)), COLUMN(BL88:BT88) - COLUMN(BL88) + 1, ""))&lt;&gt;"","BLU","")</f>
        <v>BLU</v>
      </c>
      <c r="HR88" s="44" t="str" cm="1">
        <f t="array" ref="HR88">IF(_xlfn.TEXTJOIN(", ", TRUE, IF(ISNUMBER(SEARCH("GRE", BL88:BT88)), COLUMN(BL88:BT88) - COLUMN(BL88) + 1, ""))&lt;&gt;"","GRE","")</f>
        <v/>
      </c>
      <c r="HS88" s="44" t="str" cm="1">
        <f t="array" ref="HS88">IF(_xlfn.TEXTJOIN(", ", TRUE, IF(ISNUMBER(SEARCH("RED", BL88:BT88)), COLUMN(BL88:BT88) - COLUMN(BL88) + 1, ""))&lt;&gt;"","RED","")</f>
        <v/>
      </c>
      <c r="HT88" s="44" t="str" cm="1">
        <f t="array" ref="HT88">IF(_xlfn.TEXTJOIN(", ", TRUE, IF(ISNUMBER(SEARCH("YEL", BL88:BT88)), COLUMN(BL88:BT88) - COLUMN(BL88) + 1, ""))&lt;&gt;"","YEL","")</f>
        <v>YEL</v>
      </c>
      <c r="HU88" s="44" t="str" cm="1">
        <f t="array" ref="HU88">IF(_xlfn.TEXTJOIN(", ", TRUE, IF(ISNUMBER(SEARCH("ORA", BL88:BT88)), COLUMN(BL88:BT88) - COLUMN(BL88) + 1, ""))&lt;&gt;"","ORA","")</f>
        <v/>
      </c>
      <c r="HV88" s="44" t="str" cm="1">
        <f t="array" ref="HV88">IF(_xlfn.TEXTJOIN(", ", TRUE, IF(ISNUMBER(SEARCH("BRO", BL88:BT88)), COLUMN(BL88:BT88) - COLUMN(BL88) + 1, ""))&lt;&gt;"","BRO","")</f>
        <v>BRO</v>
      </c>
      <c r="HW88" s="44" t="str" cm="1">
        <f t="array" ref="HW88">IF(_xlfn.TEXTJOIN(", ", TRUE, IF(ISNUMBER(SEARCH("PUR", BL88:BT88)), COLUMN(BL88:BT88) - COLUMN(BL88) + 1, ""))&lt;&gt;"","PUR","")</f>
        <v/>
      </c>
      <c r="HX88" s="44" t="str" cm="1">
        <f t="array" ref="HX88">IF(_xlfn.TEXTJOIN(", ", TRUE, IF(ISNUMBER(SEARCH("WHI", BL88:BT88)), COLUMN(BL88:BT88) - COLUMN(BL88) + 1, ""))&lt;&gt;"","WHI","")</f>
        <v>WHI</v>
      </c>
      <c r="HY88" s="72"/>
      <c r="HZ88" s="72"/>
      <c r="IA88" s="5"/>
      <c r="IB88" s="5"/>
      <c r="IC88" s="68"/>
      <c r="ID88" s="68"/>
      <c r="IE88" s="68"/>
      <c r="IF88" s="68"/>
      <c r="IG88" s="68"/>
      <c r="IH88" s="68"/>
      <c r="II88" s="68"/>
      <c r="IJ88" s="68"/>
      <c r="IK88" s="68"/>
      <c r="IM88" s="42">
        <f>COUNTIF(IC88:IK88,"&gt;0")-CG88</f>
        <v>-4</v>
      </c>
      <c r="IN88" s="69" t="str">
        <f>"http://mkweb.bcgsc.ca/color-summarizer/?url="&amp;D88&amp;"&amp;precision=low&amp;num_clusters="&amp;CG88&amp;"&amp;text=1"</f>
        <v>http://mkweb.bcgsc.ca/color-summarizer/?url=https://upload.wikimedia.org/wikipedia/commons/thumb/1/14/Naval_Jack_of_Uruguay.svg/640px-Naval_Jack_of_Uruguay.svg.png&amp;precision=low&amp;num_clusters=4&amp;text=1</v>
      </c>
      <c r="IO88" s="44" t="str">
        <f>IF(HP88&lt;&gt;"",CHAR(34)&amp;"black"&amp;CHAR(34),"")</f>
        <v/>
      </c>
      <c r="IP88" s="44" t="str">
        <f>IF(HQ88&lt;&gt;"",CHAR(34)&amp;"blue"&amp;CHAR(34),"")</f>
        <v>"blue"</v>
      </c>
      <c r="IQ88" s="44" t="str">
        <f>IF(HR88&lt;&gt;"",CHAR(34)&amp;"green"&amp;CHAR(34),"")</f>
        <v/>
      </c>
      <c r="IR88" s="44" t="str">
        <f>IF(HS88&lt;&gt;"",CHAR(34)&amp;"red"&amp;CHAR(34),"")</f>
        <v/>
      </c>
      <c r="IS88" s="44" t="str">
        <f>IF(HT88&lt;&gt;"",CHAR(34)&amp;"yellow"&amp;CHAR(34),"")</f>
        <v>"yellow"</v>
      </c>
      <c r="IT88" s="44" t="str">
        <f>IF(HU88&lt;&gt;"",CHAR(34)&amp;"orange"&amp;CHAR(34),"")</f>
        <v/>
      </c>
      <c r="IU88" s="44" t="str">
        <f>IF(HV88&lt;&gt;"",CHAR(34)&amp;"brown"&amp;CHAR(34),"")</f>
        <v>"brown"</v>
      </c>
      <c r="IV88" s="44" t="str">
        <f>IF(HW88&lt;&gt;"",CHAR(34)&amp;"purple"&amp;CHAR(34),"")</f>
        <v/>
      </c>
      <c r="IW88" s="44" t="str">
        <f>IF(HX88&lt;&gt;"",CHAR(34)&amp;"white"&amp;CHAR(34),"")</f>
        <v>"white"</v>
      </c>
      <c r="IX88" s="44" t="str">
        <f>"{"&amp;CHAR(34)&amp;"url"&amp;CHAR(34)&amp;":"&amp;CHAR(34)&amp;IN88&amp;CHAR(34)&amp;","&amp;CHAR(34)&amp;"name"&amp;CHAR(34)&amp;":"&amp;CHAR(34)&amp;A88&amp;CHAR(34)&amp;"},"</f>
        <v>{"url":"http://mkweb.bcgsc.ca/color-summarizer/?url=https://upload.wikimedia.org/wikipedia/commons/thumb/1/14/Naval_Jack_of_Uruguay.svg/640px-Naval_Jack_of_Uruguay.svg.png&amp;precision=low&amp;num_clusters=4&amp;text=1","name":"[URU] Uruguay Naval Jack"},</v>
      </c>
      <c r="IY88" s="44">
        <v>1430</v>
      </c>
    </row>
    <row r="89" spans="1:259" s="44" customFormat="1" ht="38.4" customHeight="1" thickBot="1" x14ac:dyDescent="0.35">
      <c r="A89" s="38" t="s">
        <v>731</v>
      </c>
      <c r="B89" s="83"/>
      <c r="C89" s="39"/>
      <c r="D89" s="70" t="s">
        <v>732</v>
      </c>
      <c r="E89" s="40" t="s">
        <v>733</v>
      </c>
      <c r="F89" s="41" t="s">
        <v>163</v>
      </c>
      <c r="G89" s="42">
        <f>COUNTIF($A$1:$A$8405,A89)</f>
        <v>1</v>
      </c>
      <c r="H89" s="43"/>
      <c r="I89" s="59" t="s">
        <v>734</v>
      </c>
      <c r="J89" s="44" t="str">
        <f>""</f>
        <v/>
      </c>
      <c r="K89" s="45"/>
      <c r="L89" s="46"/>
      <c r="M89" s="46"/>
      <c r="N89" s="47"/>
      <c r="O89" s="74">
        <v>2002</v>
      </c>
      <c r="P89" s="48" t="s">
        <v>735</v>
      </c>
      <c r="Q89" s="73">
        <v>1</v>
      </c>
      <c r="R89" s="49" t="str">
        <f>_xlfn.XLOOKUP(LEFT(A89,5),[1]CODES!$D$2:$D$244,[1]CODES!$B$2:$B$244)</f>
        <v>South America</v>
      </c>
      <c r="S89" s="50">
        <v>3</v>
      </c>
      <c r="T89" s="51" t="s">
        <v>164</v>
      </c>
      <c r="U89" s="52" t="s">
        <v>164</v>
      </c>
      <c r="V89" s="52" t="s">
        <v>165</v>
      </c>
      <c r="W89" s="52" t="s">
        <v>164</v>
      </c>
      <c r="X89" s="52" t="s">
        <v>165</v>
      </c>
      <c r="Y89" s="52" t="s">
        <v>164</v>
      </c>
      <c r="Z89" s="52" t="s">
        <v>164</v>
      </c>
      <c r="AA89" s="52" t="s">
        <v>164</v>
      </c>
      <c r="AB89" s="52" t="s">
        <v>164</v>
      </c>
      <c r="AC89" s="52" t="s">
        <v>164</v>
      </c>
      <c r="AD89" s="52" t="s">
        <v>164</v>
      </c>
      <c r="AE89" s="52" t="s">
        <v>164</v>
      </c>
      <c r="AF89" s="53" t="s">
        <v>164</v>
      </c>
      <c r="AG89" s="53" t="s">
        <v>165</v>
      </c>
      <c r="AH89" s="53" t="s">
        <v>165</v>
      </c>
      <c r="AI89" s="53" t="s">
        <v>164</v>
      </c>
      <c r="AJ89" s="53" t="s">
        <v>164</v>
      </c>
      <c r="AK89" s="53" t="s">
        <v>164</v>
      </c>
      <c r="AL89" s="53" t="s">
        <v>164</v>
      </c>
      <c r="AM89" s="53" t="s">
        <v>165</v>
      </c>
      <c r="AN89" s="53" t="s">
        <v>165</v>
      </c>
      <c r="AO89" s="53" t="s">
        <v>164</v>
      </c>
      <c r="AP89" s="53" t="s">
        <v>164</v>
      </c>
      <c r="AQ89" s="53" t="s">
        <v>164</v>
      </c>
      <c r="AR89" s="53" t="s">
        <v>164</v>
      </c>
      <c r="AS89" s="53" t="s">
        <v>164</v>
      </c>
      <c r="AT89" s="54">
        <v>7</v>
      </c>
      <c r="AU89" s="53" t="s">
        <v>308</v>
      </c>
      <c r="AV89" s="53" t="str">
        <f>IF(LEFT(A89,1)="[",LEFT(A89,5)&amp;AU89&amp;A89,"")</f>
        <v>[VEN]State[VEN] Amazonas</v>
      </c>
      <c r="AW89" s="53" t="str">
        <f>C89&amp;A89</f>
        <v>[VEN] Amazonas</v>
      </c>
      <c r="AX89" s="55"/>
      <c r="AY89" s="55"/>
      <c r="AZ89" s="56" t="s">
        <v>159</v>
      </c>
      <c r="BA89" s="56" t="s">
        <v>234</v>
      </c>
      <c r="BB89" s="56"/>
      <c r="BC89" s="57"/>
      <c r="BD89" s="58" t="s">
        <v>167</v>
      </c>
      <c r="BE89" s="59"/>
      <c r="BF89" s="58" t="s">
        <v>152</v>
      </c>
      <c r="BG89" s="58" t="s">
        <v>153</v>
      </c>
      <c r="BH89" s="58" t="s">
        <v>154</v>
      </c>
      <c r="BI89" s="58"/>
      <c r="BJ89" s="58"/>
      <c r="BK89" s="59"/>
      <c r="BL89" s="58" t="s">
        <v>234</v>
      </c>
      <c r="BM89" s="58" t="s">
        <v>152</v>
      </c>
      <c r="BN89" s="58" t="s">
        <v>153</v>
      </c>
      <c r="BO89" s="58" t="s">
        <v>154</v>
      </c>
      <c r="BP89" s="58" t="s">
        <v>155</v>
      </c>
      <c r="BQ89" s="58" t="s">
        <v>234</v>
      </c>
      <c r="BR89" s="58" t="s">
        <v>157</v>
      </c>
      <c r="BS89" s="58" t="s">
        <v>234</v>
      </c>
      <c r="BT89" s="58" t="s">
        <v>159</v>
      </c>
      <c r="BU89" s="60"/>
      <c r="BV89" s="61"/>
      <c r="BW89" s="61">
        <v>0</v>
      </c>
      <c r="BX89" s="59"/>
      <c r="CB89" s="5"/>
      <c r="CC89" s="5"/>
      <c r="CD89" s="62">
        <v>0</v>
      </c>
      <c r="CE89" s="62">
        <v>1</v>
      </c>
      <c r="CF89" s="62" t="e">
        <f>COUNTIF([1]Sheet7!$B$2:'[1]Sheet7'!$B$100,Main!A94)</f>
        <v>#REF!</v>
      </c>
      <c r="CG89" s="75" cm="1">
        <f t="array" ref="CG89">SUMPRODUCT(--(LEN(TRIM(BL89:BT89))&gt;0))</f>
        <v>6</v>
      </c>
      <c r="CH89" s="53" t="str">
        <f>IF(CG89=2,"y","n")</f>
        <v>n</v>
      </c>
      <c r="CI89" s="53" t="str">
        <f>IF(CG89=3,"y","n")</f>
        <v>n</v>
      </c>
      <c r="CJ89" s="53" t="str">
        <f>IF(CG89=4,"y","n")</f>
        <v>n</v>
      </c>
      <c r="CK89" s="53" t="str">
        <f>IF(CG89&gt;4,"y","n")</f>
        <v>y</v>
      </c>
      <c r="CL89" s="53" t="str">
        <f>IF(S89=0,"y","n")</f>
        <v>n</v>
      </c>
      <c r="CM89" s="53" t="str">
        <f>IF(S89=2,"y","n")</f>
        <v>n</v>
      </c>
      <c r="CN89" s="53" t="str">
        <f>IF(S89=3,"y","n")</f>
        <v>y</v>
      </c>
      <c r="CO89" s="53" t="str">
        <f>IF(S89&gt;=4,"y","n")</f>
        <v>n</v>
      </c>
      <c r="CP89" s="53" t="str">
        <f>IF(AT89=0,"y","n")</f>
        <v>n</v>
      </c>
      <c r="CQ89" s="53" t="str">
        <f>IF(AT89=1,"y","n")</f>
        <v>n</v>
      </c>
      <c r="CR89" s="53" t="str">
        <f>IF(AT89=2,"y","n")</f>
        <v>n</v>
      </c>
      <c r="CS89" s="53" t="str">
        <f>IF(AT89&gt;=3,"y","n")</f>
        <v>y</v>
      </c>
      <c r="CT89" s="38" t="str">
        <f>CHAR(34)&amp;A89&amp;CHAR(34)</f>
        <v>"[VEN] Amazonas"</v>
      </c>
      <c r="CU89" s="63" t="str">
        <f>CHAR(34)&amp;"rgn_"&amp;R89&amp;CHAR(34)</f>
        <v>"rgn_South America"</v>
      </c>
      <c r="CV89" s="44" t="str">
        <f>CHAR(34)&amp;D89&amp;CHAR(34)</f>
        <v>"https://upload.wikimedia.org/wikipedia/commons/thumb/7/7f/Flag_of_Amazonas_Indigenous_State.svg/320px-Flag_of_Amazonas_Indigenous_State.svg.png"</v>
      </c>
      <c r="CW89" s="44" t="str">
        <f>IF(CH89="y",CHAR(34)&amp;CH$1&amp;CHAR(34)&amp;",","")</f>
        <v/>
      </c>
      <c r="CX89" s="44" t="str">
        <f>IF(CI89="y",CHAR(34)&amp;CI$1&amp;CHAR(34)&amp;",","")</f>
        <v/>
      </c>
      <c r="CY89" s="44" t="str">
        <f>IF(CJ89="y",CHAR(34)&amp;CJ$1&amp;CHAR(34)&amp;",","")</f>
        <v/>
      </c>
      <c r="CZ89" s="44" t="str">
        <f>IF(CK89="y",CHAR(34)&amp;CK$1&amp;CHAR(34)&amp;",","")</f>
        <v>"5+Colo",</v>
      </c>
      <c r="DA89" s="44" t="str">
        <f>IF(Q89&gt;1,CHAR(34)&amp;"words2"&amp;CHAR(34)&amp;",","")</f>
        <v/>
      </c>
      <c r="DB89" s="44" t="str">
        <f>IF(Q89&gt;2,CHAR(34)&amp;"words3"&amp;CHAR(34)&amp;",","")</f>
        <v/>
      </c>
      <c r="DD89" s="44" t="str">
        <f>IF(LEN(CHAR(34)&amp;"lets"&amp;LEN(SUBSTITUTE(SUBSTITUTE(IFERROR(TRIM(SUBSTITUTE(A89,MID(A89,FIND("[",A89),FIND("]",A89)-FIND("[",A89)+1),"")),A89)," ",""),"-",""))&amp;CHAR(34)&amp;",")=9,CHAR(34)&amp;"lets"&amp;LEN(SUBSTITUTE(SUBSTITUTE(IFERROR(TRIM(SUBSTITUTE(A89,MID(A89,FIND("[",A89),FIND("]",A89)-FIND("[",A89)+1),"")),A89)," ",""),"-",""))&amp;CHAR(34)&amp;",",CHAR(34)&amp;"lets0"&amp;LEN(SUBSTITUTE(SUBSTITUTE(IFERROR(TRIM(SUBSTITUTE(A89,MID(A89,FIND("[",A89),FIND("]",A89)-FIND("[",A89)+1),"")),A89)," ",""),"-",""))&amp;CHAR(34)&amp;",")</f>
        <v>"lets08",</v>
      </c>
      <c r="DE89" s="44" t="str">
        <f>CHAR(34)&amp;"start"&amp;IFERROR(LEFT(SUBSTITUTE(A89,"["&amp;MID(A89,FIND("[",A89)+1,FIND("]",A89)-FIND("[",A89)-1)&amp;"] ",""),1),LEFT(A89,1))&amp;CHAR(34)&amp;","</f>
        <v>"startA",</v>
      </c>
      <c r="DF89" s="44" t="str">
        <f>IFERROR(IF(SEARCH("tan",A89)&gt;0,CHAR(34)&amp;"withtn"&amp;CHAR(34)&amp;",",""),"")</f>
        <v/>
      </c>
      <c r="DG89" s="44" t="str">
        <f>IFERROR(IF(SEARCH("q",A89)&gt;0,CHAR(34)&amp;"with_q"&amp;CHAR(34)&amp;",",""),"")</f>
        <v/>
      </c>
      <c r="DH89" s="44" t="str">
        <f>IFERROR(IF(SEARCH("v",A89)&gt;0,CHAR(34)&amp;"with_v"&amp;CHAR(34)&amp;",",""),"")</f>
        <v>"with_v",</v>
      </c>
      <c r="DI89" s="44" t="str">
        <f>IFERROR(IF(SEARCH("w",A89)&gt;0,CHAR(34)&amp;"with_w"&amp;CHAR(34)&amp;",",""),"")</f>
        <v/>
      </c>
      <c r="DJ89" s="44" t="str">
        <f>IFERROR(IF(SEARCH("y",A89)&gt;0,CHAR(34)&amp;"with_y"&amp;CHAR(34)&amp;",",""),"")</f>
        <v/>
      </c>
      <c r="DK89" s="44" t="str">
        <f>IFERROR(IF(SEARCH("z",A89)&gt;0,CHAR(34)&amp;"with_z"&amp;CHAR(34)&amp;",",""),"")</f>
        <v>"with_z",</v>
      </c>
      <c r="DL89" s="44" t="str">
        <f>IF(CG89=2, CHAR(34) &amp; _xlfn.TEXTJOIN("", TRUE, _xlfn._xlws.SORT(HP89:HX89)) &amp; CHAR(34) &amp; ",", "")</f>
        <v/>
      </c>
      <c r="DM89" s="44" t="str" cm="1">
        <f t="array" ref="DM89">IF(CG89=3,CHAR(34) &amp; _xlfn.TEXTJOIN("", TRUE, RIGHT(HP89:HX89, 2)) &amp; CHAR(34) &amp; ",", "")</f>
        <v/>
      </c>
      <c r="DN89" s="44" t="str">
        <f>IF(AND(ISNUMBER(SEARCH("18", O89)), ISERROR(SEARCH("1918", O89)), ISERROR(SEARCH("2018", O89))), CHAR(34) &amp; "year18" &amp; CHAR(34) &amp; ",", "")</f>
        <v/>
      </c>
      <c r="DO89" s="44" t="str">
        <f>IF(AND(ISNUMBER(SEARCH("19", O89)), ISERROR(SEARCH("1819", O89)),  ISERROR(SEARCH("1219", O89)),ISERROR(SEARCH("1119", O89)),ISERROR(SEARCH("1190", O89)),ISERROR(SEARCH("2019", O89))), CHAR(34) &amp; "year19" &amp; CHAR(34) &amp; ",", "")</f>
        <v/>
      </c>
      <c r="DP89" s="5" t="str">
        <f>IF(AND(ISNUMBER(SEARCH("20", O89)), ISERROR(SEARCH("1920", O89))), CHAR(34)&amp;"year00"&amp;CHAR(34)&amp;",", "")</f>
        <v>"year00",</v>
      </c>
      <c r="DQ89" s="5" t="str">
        <f>IF(CC89="y",CHAR(34)&amp;"soviet"&amp;CHAR(34)&amp;",","")</f>
        <v/>
      </c>
      <c r="DR89" s="5" t="str">
        <f>IF(BY89="y",CHAR(34)&amp;"dgband"&amp;CHAR(34)&amp;",","")</f>
        <v/>
      </c>
      <c r="DS89" s="5" t="str">
        <f>IF(W89="y",IF(AND(V89="n",BY89&lt;&gt;"y"),CHAR(34)&amp;"allver"&amp;CHAR(34)&amp;",",""),"")</f>
        <v/>
      </c>
      <c r="DT89" s="5" t="str">
        <f>IF(V89="y",IF(AND(W89="n",BY89&lt;&gt;"y"),CHAR(34)&amp;"allhor"&amp;CHAR(34)&amp;",",""),"")</f>
        <v>"allhor",</v>
      </c>
      <c r="DU89" s="5" t="str">
        <f>IF(BY89="y",IF(AND(W89="n",V89="n"),CHAR(34)&amp;"alldia"&amp;CHAR(34)&amp;",",""),"")</f>
        <v/>
      </c>
      <c r="DW89" s="44" t="str">
        <f>IF(CL89="y",CHAR(34)&amp;CL$1&amp;CHAR(34)&amp;",","")</f>
        <v/>
      </c>
      <c r="DX89" s="44" t="str">
        <f>IF(CM89="y",CHAR(34)&amp;CM$1&amp;CHAR(34)&amp;",","")</f>
        <v/>
      </c>
      <c r="DY89" s="44" t="str">
        <f>IF(CN89="y",CHAR(34)&amp;CN$1&amp;CHAR(34)&amp;",","")</f>
        <v>"3Bands",</v>
      </c>
      <c r="DZ89" s="44" t="str">
        <f>IF(CO89="y",CHAR(34)&amp;CO$1&amp;CHAR(34)&amp;",","")</f>
        <v/>
      </c>
      <c r="EA89" s="44" t="str">
        <f>IF(T89="y",CHAR(34)&amp;T$1&amp;CHAR(34)&amp;",","")</f>
        <v/>
      </c>
      <c r="EB89" s="44" t="str">
        <f>IF(U89="y",CHAR(34)&amp;U$1&amp;CHAR(34)&amp;",","")</f>
        <v/>
      </c>
      <c r="EC89" s="44" t="str">
        <f>IF(V89="y",CHAR(34)&amp;V$1&amp;CHAR(34)&amp;",","")</f>
        <v>"Horizo",</v>
      </c>
      <c r="ED89" s="44" t="str">
        <f>IF(W89="y",CHAR(34)&amp;W$1&amp;CHAR(34)&amp;",","")</f>
        <v/>
      </c>
      <c r="EE89" s="44" t="str">
        <f>IF(X89="y",CHAR(34)&amp;X$1&amp;CHAR(34)&amp;",","")</f>
        <v>"Circle",</v>
      </c>
      <c r="EF89" s="44" t="str">
        <f>IF(AND(Y89&lt;&gt;"n",Y89&lt;&gt;""),CHAR(34)&amp;Y$1&amp;CHAR(34)&amp;",","")</f>
        <v/>
      </c>
      <c r="EG89" s="44" t="str">
        <f>IF(Z89="y",CHAR(34)&amp;Z$1&amp;CHAR(34)&amp;",","")</f>
        <v/>
      </c>
      <c r="EH89" s="44" t="str">
        <f>IF(AA89="y",CHAR(34)&amp;AA$1&amp;CHAR(34)&amp;",","")</f>
        <v/>
      </c>
      <c r="EI89" s="44" t="str">
        <f>IF(AB89="y",CHAR(34)&amp;AB$1&amp;CHAR(34)&amp;",","")</f>
        <v/>
      </c>
      <c r="EJ89" s="44" t="str">
        <f>IF(AC89="y",CHAR(34)&amp;AC$1&amp;CHAR(34)&amp;",","")</f>
        <v/>
      </c>
      <c r="EK89" s="44" t="str">
        <f>IF(AD89="y",CHAR(34)&amp;AD$1&amp;CHAR(34)&amp;",","")</f>
        <v/>
      </c>
      <c r="EL89" s="44" t="str">
        <f>IF(AE89="y",CHAR(34)&amp;AE$1&amp;CHAR(34)&amp;",","")</f>
        <v/>
      </c>
      <c r="EM89" s="44" t="str">
        <f>IF(AF89="y",CHAR(34)&amp;AF$1&amp;CHAR(34)&amp;",","")</f>
        <v/>
      </c>
      <c r="EN89" s="44" t="str">
        <f>IF(AG89="y",CHAR(34)&amp;AG$1&amp;CHAR(34)&amp;",","")</f>
        <v>"Unequa",</v>
      </c>
      <c r="EO89" s="44" t="str">
        <f>IF(AH89="y",CHAR(34)&amp;AH$1&amp;CHAR(34)&amp;",","")</f>
        <v>"Center",</v>
      </c>
      <c r="EP89" s="44" t="str">
        <f>IF(AI89="y",CHAR(34)&amp;AI$1&amp;CHAR(34)&amp;",","")</f>
        <v/>
      </c>
      <c r="EQ89" s="44" t="str">
        <f>IF(AJ89="y",CHAR(34)&amp;AJ$1&amp;CHAR(34)&amp;",","")</f>
        <v/>
      </c>
      <c r="ER89" s="44" t="str">
        <f>IF(AK89="y",CHAR(34)&amp;AK$1&amp;CHAR(34)&amp;",","")</f>
        <v/>
      </c>
      <c r="ES89" s="44" t="str">
        <f>IF(AL89="y",CHAR(34)&amp;AL$1&amp;CHAR(34)&amp;",","")</f>
        <v/>
      </c>
      <c r="ET89" s="44" t="str">
        <f>IF(AM89="y",CHAR(34)&amp;AM$1&amp;CHAR(34)&amp;",","")</f>
        <v>"Geogrh",</v>
      </c>
      <c r="EU89" s="44" t="str">
        <f>IF(AN89="y",CHAR(34)&amp;AN$1&amp;CHAR(34)&amp;",","")</f>
        <v>"Humans",</v>
      </c>
      <c r="EV89" s="44" t="str">
        <f>IF(AO89="y",CHAR(34)&amp;AO$1&amp;CHAR(34)&amp;",","")</f>
        <v/>
      </c>
      <c r="EW89" s="44" t="str">
        <f>IF(AP89="y",CHAR(34)&amp;AP$1&amp;CHAR(34)&amp;",","")</f>
        <v/>
      </c>
      <c r="EX89" s="44" t="str">
        <f>IF(AQ89="y",CHAR(34)&amp;AQ$1&amp;CHAR(34)&amp;",","")</f>
        <v/>
      </c>
      <c r="EY89" s="44" t="str">
        <f>IF(AR89="y",CHAR(34)&amp;AR$1&amp;CHAR(34)&amp;",","")</f>
        <v/>
      </c>
      <c r="EZ89" s="44" t="str">
        <f>IF(AS89="y",CHAR(34)&amp;AS$1&amp;CHAR(34)&amp;",","")</f>
        <v/>
      </c>
      <c r="FA89" s="44" t="str">
        <f>IF(AT89&gt;0,CHAR(34)&amp;"sta"&amp;AZ89&amp;CHAR(34)&amp;",","")</f>
        <v>"staWHI",</v>
      </c>
      <c r="FB89" s="44" t="str">
        <f>IF(AND(AT89&gt;0,BA89&lt;&gt;""),CHAR(34)&amp;"sta"&amp;BA89&amp;CHAR(34)&amp;",","")</f>
        <v/>
      </c>
      <c r="FD89" s="44" t="str">
        <f>IF(BV89="n",CHAR(34)&amp;"tcWHYE"&amp;CHAR(34)&amp;",",IF(BV89="y",CHAR(34)&amp;FD$1&amp;CHAR(34)&amp;",",""))</f>
        <v/>
      </c>
      <c r="FE89" s="44" t="str">
        <f>IF(COUNTIF(BL89:BT89,"BLU")=0,CHAR(34)&amp;"NO_BLU"&amp;CHAR(34)&amp;",", "")</f>
        <v/>
      </c>
      <c r="FF89" s="44" t="str">
        <f>IF(COUNTIF(BL89:BT89,"WHI")=0,CHAR(34)&amp;"NO_WHI"&amp;CHAR(34)&amp;",", "")</f>
        <v/>
      </c>
      <c r="FG89" s="44" t="str">
        <f>IF(COUNTIF(BL89:BT89,"RED")=0,CHAR(34)&amp;"NO_RED"&amp;CHAR(34)&amp;",", "")</f>
        <v/>
      </c>
      <c r="FH89" s="44" t="str">
        <f>IF(COUNTIF(BL89:BS89,"GRE")=0,CHAR(34)&amp;"NO_GRE"&amp;CHAR(34)&amp;",", "")</f>
        <v/>
      </c>
      <c r="FI89" s="44" t="str">
        <f>IF(COUNTIF(BL89:BT89,"YEL")=0,CHAR(34)&amp;"NO_YEL"&amp;CHAR(34)&amp;",", "")</f>
        <v/>
      </c>
      <c r="FJ89" s="44" t="str">
        <f>IF(COUNTIF(BL89:BT89,"BLA")=0,CHAR(34)&amp;"NO_BLA"&amp;CHAR(34)&amp;",", "")</f>
        <v>"NO_BLA",</v>
      </c>
      <c r="FK89" s="44" t="str">
        <f>IF(AND(FH89&lt;&gt;"",FF89&lt;&gt;""),CHAR(34)&amp;"WHGRNO"&amp;CHAR(34)&amp;",","")</f>
        <v/>
      </c>
      <c r="FL89" s="44" t="str">
        <f>IF(AND(FI89&lt;&gt;"",FF89&lt;&gt;""),CHAR(34)&amp;"WHYENO"&amp;CHAR(34)&amp;",","")</f>
        <v/>
      </c>
      <c r="FM89" s="44" t="str">
        <f>IF(AND(FJ89&lt;&gt;"",FF89&lt;&gt;""),CHAR(34)&amp;"BAWHNO"&amp;CHAR(34)&amp;",","")</f>
        <v/>
      </c>
      <c r="FN89" s="44" t="str">
        <f>IF(AND(FE89&lt;&gt;"",FF89&lt;&gt;""),CHAR(34)&amp;"BLWHNO"&amp;CHAR(34)&amp;",","")</f>
        <v/>
      </c>
      <c r="FO89" s="44" t="str">
        <f>IF(AND(FE89&lt;&gt;"",FG89&lt;&gt;""),CHAR(34)&amp;"BLRENO"&amp;CHAR(34)&amp;",","")</f>
        <v/>
      </c>
      <c r="FP89" s="44" t="str">
        <f>IF(AND(FF89&lt;&gt;"",FF89&lt;&gt;""),CHAR(34)&amp;"WHRENO"&amp;CHAR(34)&amp;",","")</f>
        <v/>
      </c>
      <c r="FQ89" s="44" t="str">
        <f>IF(LEN(BF89)=3,CHAR(34)&amp;"001"&amp;BF89&amp;CHAR(34)&amp;",","")</f>
        <v>"001BLU",</v>
      </c>
      <c r="FR89" s="44" t="str">
        <f>IF(LEN(BG89)=3,CHAR(34)&amp;"002"&amp;BG89&amp;CHAR(34)&amp;",","")</f>
        <v>"002GRE",</v>
      </c>
      <c r="FS89" s="44" t="str">
        <f>IF(LEN(BH89)=3,CHAR(34)&amp;"003"&amp;BH89&amp;CHAR(34)&amp;",","")</f>
        <v>"003RED",</v>
      </c>
      <c r="FT89" s="44" t="str">
        <f>CHAR(34)&amp;"myr"&amp;BD89&amp;CHAR(34)&amp;","</f>
        <v>"myrEQ",</v>
      </c>
      <c r="FU89" s="44" t="str">
        <f>IF(AY89="y",CHAR(34)&amp;"island"&amp;CHAR(34)&amp;",","")</f>
        <v/>
      </c>
      <c r="FV89" s="44" t="str">
        <f>IF(BZ89="y",CHAR(34)&amp;"landlo"&amp;CHAR(34)&amp;",","")</f>
        <v/>
      </c>
      <c r="FW89" s="44" t="str">
        <f>IF(CA89="y",CHAR(34)&amp;"eunion"&amp;CHAR(34)&amp;",","")</f>
        <v/>
      </c>
      <c r="FY89" s="44" t="str">
        <f>IFERROR(IF(SEARCH("Arabic",CB89)&gt;0,CHAR(34)&amp;"arabic"&amp;CHAR(34)&amp;",",""),"")</f>
        <v/>
      </c>
      <c r="FZ89" s="44" t="str">
        <f>IFERROR(IF(SEARCH("English",CB89)&gt;0,CHAR(34)&amp;"englis"&amp;CHAR(34)&amp;",",""),"")</f>
        <v/>
      </c>
      <c r="GA89" s="44" t="str">
        <f>IFERROR(IF(SEARCH("French",CB89)&gt;0,CHAR(34)&amp;"french"&amp;CHAR(34)&amp;",",""),"")</f>
        <v/>
      </c>
      <c r="GB89" s="44" t="str">
        <f>IFERROR(IF(SEARCH("Spanish",CB89)&gt;0,CHAR(34)&amp;"spanis"&amp;CHAR(34)&amp;",",""),"")</f>
        <v/>
      </c>
      <c r="GE89" s="44" t="str">
        <f>IFERROR(IF(SEARCH("Dutch",CB89)&gt;0,CHAR(34)&amp;"dutchs"&amp;CHAR(34)&amp;",",""),"")</f>
        <v/>
      </c>
      <c r="GF89" s="44" t="str">
        <f>IFERROR(IF(SEARCH("Historical",AU89)&gt;0,CHAR(34)&amp;"histor"&amp;CHAR(34)&amp;",",""),"")</f>
        <v/>
      </c>
      <c r="GG89" s="44" t="str">
        <f>IF(BU89="y",CHAR(34)&amp;"unjack"&amp;CHAR(34)&amp;",","")</f>
        <v/>
      </c>
      <c r="GH89" s="44" t="str">
        <f>IF(CD89=1,CHAR(34)&amp;"southc"&amp;CHAR(34)&amp;",","")</f>
        <v/>
      </c>
      <c r="GI89" s="44" t="str">
        <f>IF(CE89=1,CHAR(34)&amp;"hasmap"&amp;CHAR(34)&amp;",","")</f>
        <v>"hasmap",</v>
      </c>
      <c r="GJ89" s="44" t="str">
        <f>IF(CP89="y",CHAR(34)&amp;CP$1&amp;CHAR(34)&amp;",","")</f>
        <v/>
      </c>
      <c r="GK89" s="44" t="str">
        <f>IF(GJ89="",CHAR(34)&amp;"HasSta"&amp;CHAR(34)&amp;",","")</f>
        <v>"HasSta",</v>
      </c>
      <c r="GL89" s="44" t="str">
        <f>IF(CQ89="y",CHAR(34)&amp;CQ$1&amp;CHAR(34)&amp;",","")</f>
        <v/>
      </c>
      <c r="GM89" s="44" t="str">
        <f>IF(CR89="y",CHAR(34)&amp;CR$1&amp;CHAR(34)&amp;",","")</f>
        <v/>
      </c>
      <c r="GN89" s="44" t="str">
        <f>IF(CS89="y",CHAR(34)&amp;CS$1&amp;CHAR(34)&amp;",","")</f>
        <v>"3+Star",</v>
      </c>
      <c r="GP89" s="44" t="str">
        <f>CHAR(34)&amp;AU89&amp;CHAR(34)</f>
        <v>"State"</v>
      </c>
      <c r="GS89" s="44" t="str">
        <f>SUBSTITUTE("["&amp;_xlfn.CONCAT(CW89:GN89)&amp;"]",",]","]")</f>
        <v>["5+Colo","lets08","startA","with_v","with_z","year00","allhor","3Bands","Horizo","Circle","Unequa","Center","Geogrh","Humans","staWHI","NO_BLA","001BLU","002GRE","003RED","myrEQ","hasmap","HasSta","3+Star"]</v>
      </c>
      <c r="GT89" s="44" t="str">
        <f>IF(BL89&lt;&gt;"",CHAR(34)&amp;"cl_"&amp;BL89&amp;CHAR(34)&amp;",","")</f>
        <v/>
      </c>
      <c r="GU89" s="44" t="str">
        <f>IF(BM89&lt;&gt;"",CHAR(34)&amp;"cl_"&amp;BM89&amp;CHAR(34)&amp;",","")</f>
        <v>"cl_BLU",</v>
      </c>
      <c r="GV89" s="44" t="str">
        <f>IF(BN89&lt;&gt;"",CHAR(34)&amp;"cl_"&amp;BN89&amp;CHAR(34)&amp;",","")</f>
        <v>"cl_GRE",</v>
      </c>
      <c r="GW89" s="44" t="str">
        <f>IF(BO89&lt;&gt;"",CHAR(34)&amp;"cl_"&amp;BO89&amp;CHAR(34)&amp;",","")</f>
        <v>"cl_RED",</v>
      </c>
      <c r="GX89" s="44" t="str">
        <f>IF(BP89&lt;&gt;"",CHAR(34)&amp;"cl_"&amp;BP89&amp;CHAR(34)&amp;",","")</f>
        <v>"cl_YEL",</v>
      </c>
      <c r="GY89" s="44" t="str">
        <f>IF(BQ89&lt;&gt;"",CHAR(34)&amp;"cl_"&amp;BQ89&amp;CHAR(34)&amp;",","")</f>
        <v/>
      </c>
      <c r="GZ89" s="44" t="str">
        <f>IF(BR89&lt;&gt;"",CHAR(34)&amp;"cl_"&amp;BR89&amp;CHAR(34)&amp;",","")</f>
        <v>"cl_BRO",</v>
      </c>
      <c r="HA89" s="44" t="str">
        <f>IF(BS89&lt;&gt;"",CHAR(34)&amp;"cl_"&amp;BS89&amp;CHAR(34)&amp;",","")</f>
        <v/>
      </c>
      <c r="HB89" s="44" t="str">
        <f>IF(BT89&lt;&gt;"",CHAR(34)&amp;"cl_"&amp;BT89&amp;CHAR(34)&amp;",","")</f>
        <v>"cl_WHI",</v>
      </c>
      <c r="HC89" s="44" t="str">
        <f>SUBSTITUTE("["&amp;_xlfn.CONCAT(GT89:HB89)&amp;"]",",]","]")</f>
        <v>["cl_BLU","cl_GRE","cl_RED","cl_YEL","cl_BRO","cl_WHI"]</v>
      </c>
      <c r="HE89" s="64"/>
      <c r="HF89" s="65" t="str">
        <f>"{couname:"&amp;CT89&amp;(IF(HK89&lt;&gt;"",",subtype:"&amp;CHAR(34)&amp;HK89&amp;CHAR(34),""))&amp;",year:"&amp;HJ89&amp;",region:"&amp;CU89&amp;",Colors:"&amp;HC89&amp;",Items:"&amp;GS89&amp;",Flag:"&amp;CV89&amp;",HDFlag:"&amp;CHAR(34)&amp;E89&amp;CHAR(34)&amp;",type:"&amp;GP89&amp;", describe: "&amp;HH89&amp;", isnew:"&amp;CHAR(34)&amp;F89&amp;CHAR(34)&amp;", links: "&amp;HL89&amp;"},"</f>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links: "https://www.crwflags.com/fotw/flags/ve-z.html"},</v>
      </c>
      <c r="HG89" s="66" t="str">
        <f>"{couname:"&amp;CT89&amp;(IF(HK89&lt;&gt;"",",subtype:"&amp;CHAR(34)&amp;HK89&amp;CHAR(34),""))&amp;",year:"&amp;HJ89&amp;",region:"&amp;CU89&amp;",Colors:"&amp;HC89&amp;",Items:"&amp;GS89&amp;",Flag:"&amp;CV89&amp;",HDFlag:"&amp;CHAR(34)&amp;E89&amp;CHAR(34)&amp;",type:"&amp;GP89&amp;", describe: "&amp;HI89&amp;", links: "&amp;HL89&amp;"},"</f>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links: "https://www.crwflags.com/fotw/flags/ve-z.html"},</v>
      </c>
      <c r="HH89" s="44" t="str">
        <f>IF(P89&lt;&gt;"",CHAR(34)&amp;"\n"&amp;P89&amp;CHAR(34),CHAR(34)&amp;CHAR(34))</f>
        <v>"\nThe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v>
      </c>
      <c r="HI89" s="44" t="str">
        <f>IF(J89=0,CHAR(34)&amp;CHAR(34),HH89)</f>
        <v>"\nThe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v>
      </c>
      <c r="HJ89" s="44" t="str">
        <f>CHAR(34)&amp;O89&amp;CHAR(34)</f>
        <v>"2002"</v>
      </c>
      <c r="HL89" s="44" t="str">
        <f>CHAR(34)&amp;I89&amp;CHAR(34)</f>
        <v>"https://www.crwflags.com/fotw/flags/ve-z.html"</v>
      </c>
      <c r="HM89" s="65" t="str">
        <f>"{"&amp;CHAR(34)&amp;"couname"&amp;CHAR(34)&amp;":"&amp;CT89&amp;(IF(H89&lt;&gt;"",","&amp;CHAR(34)&amp;"subtype"&amp;CHAR(34)&amp;":"&amp;CHAR(34)&amp;H89&amp;CHAR(34),""))&amp;","&amp;CHAR(34)&amp;"year"&amp;CHAR(34)&amp;":"&amp;HJ89&amp;","&amp;CHAR(34)&amp;"region"&amp;CHAR(34)&amp;":"&amp;CU89&amp;","&amp;CHAR(34)&amp;"Colors"&amp;CHAR(34)&amp;":"&amp;HC89&amp;","&amp;CHAR(34)&amp;"Items"&amp;CHAR(34)&amp;":"&amp;GS89&amp;","&amp;CHAR(34)&amp;"Flag"&amp;CHAR(34)&amp;":"&amp;CV89&amp;","&amp;CHAR(34)&amp;"HDFlag"&amp;CHAR(34)&amp;":"&amp;CHAR(34)&amp;E89&amp;CHAR(34)&amp;","&amp;CHAR(34)&amp;"type"&amp;CHAR(34)&amp;":"&amp;GP89&amp;", "&amp;CHAR(34)&amp;"describe"&amp;CHAR(34)&amp;": "&amp;HH89&amp;", "&amp;CHAR(34)&amp;"isnew"&amp;CHAR(34)&amp;": "&amp;CHAR(34)&amp;F89&amp;CHAR(34)&amp;", "&amp;CHAR(34)&amp;"links"&amp;CHAR(34)&amp;": "&amp;HL89&amp;"},"</f>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 "links": "https://www.crwflags.com/fotw/flags/ve-z.html"},</v>
      </c>
      <c r="HN89" s="67" t="str">
        <f>"{"&amp;CHAR(34)&amp;"couname"&amp;CHAR(34)&amp;":"&amp;CT89&amp;(IF(H89&lt;&gt;"",","&amp;CHAR(34)&amp;"subtype"&amp;CHAR(34)&amp;":"&amp;CHAR(34)&amp;H89&amp;CHAR(34),""))&amp;","&amp;CHAR(34)&amp;"year"&amp;CHAR(34)&amp;":"&amp;HJ89&amp;","&amp;CHAR(34)&amp;"region"&amp;CHAR(34)&amp;":"&amp;CU89&amp;","&amp;CHAR(34)&amp;"Colors"&amp;CHAR(34)&amp;":"&amp;HC89&amp;","&amp;CHAR(34)&amp;"Items"&amp;CHAR(34)&amp;":"&amp;GS89&amp;","&amp;CHAR(34)&amp;"Flag"&amp;CHAR(34)&amp;":"&amp;CV89&amp;","&amp;CHAR(34)&amp;"HDFlag"&amp;CHAR(34)&amp;":"&amp;CHAR(34)&amp;E89&amp;CHAR(34)&amp;","&amp;CHAR(34)&amp;"type"&amp;CHAR(34)&amp;":"&amp;GP89&amp;", "&amp;CHAR(34)&amp;"describe"&amp;CHAR(34)&amp;": "&amp;HI89&amp;", "&amp;CHAR(34)&amp;"isnew"&amp;CHAR(34)&amp;": "&amp;CHAR(34)&amp;F89&amp;CHAR(34)&amp;", "&amp;CHAR(34)&amp;"links"&amp;CHAR(34)&amp;": "&amp;HL89&amp;"},"</f>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 "links": "https://www.crwflags.com/fotw/flags/ve-z.html"},</v>
      </c>
      <c r="HO89" s="71">
        <v>45610</v>
      </c>
      <c r="HP89" s="44" t="str" cm="1">
        <f t="array" ref="HP89">IF(_xlfn.TEXTJOIN(", ", TRUE, IF(ISNUMBER(SEARCH("BLA", BL89:BT89)), COLUMN(BL89:BT89) - COLUMN(BL89) + 1, ""))&lt;&gt;"","BLA","")</f>
        <v/>
      </c>
      <c r="HQ89" s="44" t="str" cm="1">
        <f t="array" ref="HQ89">IF(_xlfn.TEXTJOIN(", ", TRUE, IF(ISNUMBER(SEARCH("BLU", BL89:BT89)), COLUMN(BL89:BT89) - COLUMN(BL89) + 1, ""))&lt;&gt;"","BLU","")</f>
        <v>BLU</v>
      </c>
      <c r="HR89" s="44" t="str" cm="1">
        <f t="array" ref="HR89">IF(_xlfn.TEXTJOIN(", ", TRUE, IF(ISNUMBER(SEARCH("GRE", BL89:BT89)), COLUMN(BL89:BT89) - COLUMN(BL89) + 1, ""))&lt;&gt;"","GRE","")</f>
        <v>GRE</v>
      </c>
      <c r="HS89" s="44" t="str" cm="1">
        <f t="array" ref="HS89">IF(_xlfn.TEXTJOIN(", ", TRUE, IF(ISNUMBER(SEARCH("RED", BL89:BT89)), COLUMN(BL89:BT89) - COLUMN(BL89) + 1, ""))&lt;&gt;"","RED","")</f>
        <v>RED</v>
      </c>
      <c r="HT89" s="44" t="str" cm="1">
        <f t="array" ref="HT89">IF(_xlfn.TEXTJOIN(", ", TRUE, IF(ISNUMBER(SEARCH("YEL", BL89:BT89)), COLUMN(BL89:BT89) - COLUMN(BL89) + 1, ""))&lt;&gt;"","YEL","")</f>
        <v>YEL</v>
      </c>
      <c r="HU89" s="44" t="str" cm="1">
        <f t="array" ref="HU89">IF(_xlfn.TEXTJOIN(", ", TRUE, IF(ISNUMBER(SEARCH("ORA", BL89:BT89)), COLUMN(BL89:BT89) - COLUMN(BL89) + 1, ""))&lt;&gt;"","ORA","")</f>
        <v/>
      </c>
      <c r="HV89" s="44" t="str" cm="1">
        <f t="array" ref="HV89">IF(_xlfn.TEXTJOIN(", ", TRUE, IF(ISNUMBER(SEARCH("BRO", BL89:BT89)), COLUMN(BL89:BT89) - COLUMN(BL89) + 1, ""))&lt;&gt;"","BRO","")</f>
        <v>BRO</v>
      </c>
      <c r="HW89" s="44" t="str" cm="1">
        <f t="array" ref="HW89">IF(_xlfn.TEXTJOIN(", ", TRUE, IF(ISNUMBER(SEARCH("PUR", BL89:BT89)), COLUMN(BL89:BT89) - COLUMN(BL89) + 1, ""))&lt;&gt;"","PUR","")</f>
        <v/>
      </c>
      <c r="HX89" s="44" t="str" cm="1">
        <f t="array" ref="HX89">IF(_xlfn.TEXTJOIN(", ", TRUE, IF(ISNUMBER(SEARCH("WHI", BL89:BT89)), COLUMN(BL89:BT89) - COLUMN(BL89) + 1, ""))&lt;&gt;"","WHI","")</f>
        <v>WHI</v>
      </c>
      <c r="HY89" s="72"/>
      <c r="HZ89" s="72"/>
      <c r="IA89" s="5"/>
      <c r="IB89" s="5"/>
      <c r="IC89" s="68"/>
      <c r="ID89" s="68"/>
      <c r="IE89" s="68"/>
      <c r="IF89" s="68"/>
      <c r="IG89" s="68"/>
      <c r="IH89" s="68"/>
      <c r="II89" s="68"/>
      <c r="IJ89" s="68"/>
      <c r="IK89" s="68"/>
      <c r="IM89" s="42">
        <f>COUNTIF(IC89:IK89,"&gt;0")-CG89</f>
        <v>-6</v>
      </c>
      <c r="IN89" s="69" t="str">
        <f>"http://mkweb.bcgsc.ca/color-summarizer/?url="&amp;D89&amp;"&amp;precision=low&amp;num_clusters="&amp;CG89&amp;"&amp;text=1"</f>
        <v>http://mkweb.bcgsc.ca/color-summarizer/?url=https://upload.wikimedia.org/wikipedia/commons/thumb/7/7f/Flag_of_Amazonas_Indigenous_State.svg/320px-Flag_of_Amazonas_Indigenous_State.svg.png&amp;precision=low&amp;num_clusters=6&amp;text=1</v>
      </c>
      <c r="IO89" s="44" t="str">
        <f>IF(HP89&lt;&gt;"",CHAR(34)&amp;"black"&amp;CHAR(34),"")</f>
        <v/>
      </c>
      <c r="IP89" s="44" t="str">
        <f>IF(HQ89&lt;&gt;"",CHAR(34)&amp;"blue"&amp;CHAR(34),"")</f>
        <v>"blue"</v>
      </c>
      <c r="IQ89" s="44" t="str">
        <f>IF(HR89&lt;&gt;"",CHAR(34)&amp;"green"&amp;CHAR(34),"")</f>
        <v>"green"</v>
      </c>
      <c r="IR89" s="44" t="str">
        <f>IF(HS89&lt;&gt;"",CHAR(34)&amp;"red"&amp;CHAR(34),"")</f>
        <v>"red"</v>
      </c>
      <c r="IS89" s="44" t="str">
        <f>IF(HT89&lt;&gt;"",CHAR(34)&amp;"yellow"&amp;CHAR(34),"")</f>
        <v>"yellow"</v>
      </c>
      <c r="IT89" s="44" t="str">
        <f>IF(HU89&lt;&gt;"",CHAR(34)&amp;"orange"&amp;CHAR(34),"")</f>
        <v/>
      </c>
      <c r="IU89" s="44" t="str">
        <f>IF(HV89&lt;&gt;"",CHAR(34)&amp;"brown"&amp;CHAR(34),"")</f>
        <v>"brown"</v>
      </c>
      <c r="IV89" s="44" t="str">
        <f>IF(HW89&lt;&gt;"",CHAR(34)&amp;"purple"&amp;CHAR(34),"")</f>
        <v/>
      </c>
      <c r="IW89" s="44" t="str">
        <f>IF(HX89&lt;&gt;"",CHAR(34)&amp;"white"&amp;CHAR(34),"")</f>
        <v>"white"</v>
      </c>
      <c r="IX89" s="44" t="str">
        <f>"{"&amp;CHAR(34)&amp;"url"&amp;CHAR(34)&amp;":"&amp;CHAR(34)&amp;IN89&amp;CHAR(34)&amp;","&amp;CHAR(34)&amp;"name"&amp;CHAR(34)&amp;":"&amp;CHAR(34)&amp;A89&amp;CHAR(34)&amp;"},"</f>
        <v>{"url":"http://mkweb.bcgsc.ca/color-summarizer/?url=https://upload.wikimedia.org/wikipedia/commons/thumb/7/7f/Flag_of_Amazonas_Indigenous_State.svg/320px-Flag_of_Amazonas_Indigenous_State.svg.png&amp;precision=low&amp;num_clusters=6&amp;text=1","name":"[VEN] Amazonas"},</v>
      </c>
      <c r="IY89" s="44">
        <v>1467</v>
      </c>
    </row>
    <row r="90" spans="1:259" s="44" customFormat="1" ht="38.4" customHeight="1" thickBot="1" x14ac:dyDescent="0.35">
      <c r="A90" s="38" t="s">
        <v>736</v>
      </c>
      <c r="B90" s="83"/>
      <c r="C90" s="39"/>
      <c r="D90" s="70" t="s">
        <v>737</v>
      </c>
      <c r="E90" s="40" t="s">
        <v>738</v>
      </c>
      <c r="F90" s="41" t="s">
        <v>163</v>
      </c>
      <c r="G90" s="42">
        <f>COUNTIF($A$1:$A$8405,A90)</f>
        <v>1</v>
      </c>
      <c r="H90" s="43"/>
      <c r="I90" s="59" t="s">
        <v>739</v>
      </c>
      <c r="J90" s="44" t="str">
        <f>""</f>
        <v/>
      </c>
      <c r="K90" s="45"/>
      <c r="L90" s="46"/>
      <c r="M90" s="46"/>
      <c r="N90" s="47"/>
      <c r="O90" s="74">
        <v>1999</v>
      </c>
      <c r="P90" s="48" t="s">
        <v>740</v>
      </c>
      <c r="Q90" s="73">
        <v>1</v>
      </c>
      <c r="R90" s="49" t="str">
        <f>_xlfn.XLOOKUP(LEFT(A90,5),[1]CODES!$D$2:$D$244,[1]CODES!$B$2:$B$244)</f>
        <v>South America</v>
      </c>
      <c r="S90" s="50">
        <v>3</v>
      </c>
      <c r="T90" s="51" t="s">
        <v>164</v>
      </c>
      <c r="U90" s="52" t="s">
        <v>164</v>
      </c>
      <c r="V90" s="52" t="s">
        <v>165</v>
      </c>
      <c r="W90" s="52" t="s">
        <v>164</v>
      </c>
      <c r="X90" s="52" t="s">
        <v>164</v>
      </c>
      <c r="Y90" s="52" t="s">
        <v>164</v>
      </c>
      <c r="Z90" s="52" t="s">
        <v>164</v>
      </c>
      <c r="AA90" s="52" t="s">
        <v>164</v>
      </c>
      <c r="AB90" s="52" t="s">
        <v>164</v>
      </c>
      <c r="AC90" s="52" t="s">
        <v>164</v>
      </c>
      <c r="AD90" s="52" t="s">
        <v>164</v>
      </c>
      <c r="AE90" s="52" t="s">
        <v>164</v>
      </c>
      <c r="AF90" s="53" t="s">
        <v>164</v>
      </c>
      <c r="AG90" s="53" t="s">
        <v>165</v>
      </c>
      <c r="AH90" s="53" t="s">
        <v>165</v>
      </c>
      <c r="AI90" s="53" t="s">
        <v>164</v>
      </c>
      <c r="AJ90" s="53" t="s">
        <v>164</v>
      </c>
      <c r="AK90" s="53" t="s">
        <v>164</v>
      </c>
      <c r="AL90" s="53" t="s">
        <v>164</v>
      </c>
      <c r="AM90" s="53" t="s">
        <v>165</v>
      </c>
      <c r="AN90" s="53" t="s">
        <v>164</v>
      </c>
      <c r="AO90" s="53" t="s">
        <v>164</v>
      </c>
      <c r="AP90" s="53" t="s">
        <v>164</v>
      </c>
      <c r="AQ90" s="53" t="s">
        <v>164</v>
      </c>
      <c r="AR90" s="53" t="s">
        <v>164</v>
      </c>
      <c r="AS90" s="53" t="s">
        <v>164</v>
      </c>
      <c r="AT90" s="54">
        <v>0</v>
      </c>
      <c r="AU90" s="53" t="s">
        <v>308</v>
      </c>
      <c r="AV90" s="53" t="str">
        <f>IF(LEFT(A90,1)="[",LEFT(A90,5)&amp;AU90&amp;A90,"")</f>
        <v>[VEN]State[VEN] Anzoátegui</v>
      </c>
      <c r="AW90" s="53" t="str">
        <f>C90&amp;A90</f>
        <v>[VEN] Anzoátegui</v>
      </c>
      <c r="AX90" s="55"/>
      <c r="AY90" s="55"/>
      <c r="AZ90" s="56" t="s">
        <v>234</v>
      </c>
      <c r="BA90" s="56" t="s">
        <v>234</v>
      </c>
      <c r="BB90" s="56"/>
      <c r="BC90" s="57"/>
      <c r="BD90" s="58" t="s">
        <v>152</v>
      </c>
      <c r="BE90" s="59"/>
      <c r="BF90" s="58" t="s">
        <v>152</v>
      </c>
      <c r="BG90" s="58" t="s">
        <v>155</v>
      </c>
      <c r="BH90" s="58" t="s">
        <v>153</v>
      </c>
      <c r="BI90" s="58"/>
      <c r="BJ90" s="58"/>
      <c r="BK90" s="59"/>
      <c r="BL90" s="58" t="s">
        <v>151</v>
      </c>
      <c r="BM90" s="58" t="s">
        <v>152</v>
      </c>
      <c r="BN90" s="58" t="s">
        <v>153</v>
      </c>
      <c r="BO90" s="58" t="s">
        <v>234</v>
      </c>
      <c r="BP90" s="58" t="s">
        <v>155</v>
      </c>
      <c r="BQ90" s="58" t="s">
        <v>234</v>
      </c>
      <c r="BR90" s="58" t="s">
        <v>234</v>
      </c>
      <c r="BS90" s="58" t="s">
        <v>234</v>
      </c>
      <c r="BT90" s="58" t="s">
        <v>234</v>
      </c>
      <c r="BU90" s="60"/>
      <c r="BV90" s="61"/>
      <c r="BW90" s="61">
        <v>0</v>
      </c>
      <c r="BX90" s="59"/>
      <c r="CB90" s="5"/>
      <c r="CC90" s="5"/>
      <c r="CD90" s="62">
        <v>0</v>
      </c>
      <c r="CE90" s="62">
        <v>1</v>
      </c>
      <c r="CF90" s="62" t="e">
        <f>COUNTIF([1]Sheet7!$B$2:'[1]Sheet7'!$B$100,Main!A95)</f>
        <v>#REF!</v>
      </c>
      <c r="CG90" s="75" cm="1">
        <f t="array" ref="CG90">SUMPRODUCT(--(LEN(TRIM(BL90:BT90))&gt;0))</f>
        <v>4</v>
      </c>
      <c r="CH90" s="53" t="str">
        <f>IF(CG90=2,"y","n")</f>
        <v>n</v>
      </c>
      <c r="CI90" s="53" t="str">
        <f>IF(CG90=3,"y","n")</f>
        <v>n</v>
      </c>
      <c r="CJ90" s="53" t="str">
        <f>IF(CG90=4,"y","n")</f>
        <v>y</v>
      </c>
      <c r="CK90" s="53" t="str">
        <f>IF(CG90&gt;4,"y","n")</f>
        <v>n</v>
      </c>
      <c r="CL90" s="53" t="str">
        <f>IF(S90=0,"y","n")</f>
        <v>n</v>
      </c>
      <c r="CM90" s="53" t="str">
        <f>IF(S90=2,"y","n")</f>
        <v>n</v>
      </c>
      <c r="CN90" s="53" t="str">
        <f>IF(S90=3,"y","n")</f>
        <v>y</v>
      </c>
      <c r="CO90" s="53" t="str">
        <f>IF(S90&gt;=4,"y","n")</f>
        <v>n</v>
      </c>
      <c r="CP90" s="53" t="str">
        <f>IF(AT90=0,"y","n")</f>
        <v>y</v>
      </c>
      <c r="CQ90" s="53" t="str">
        <f>IF(AT90=1,"y","n")</f>
        <v>n</v>
      </c>
      <c r="CR90" s="53" t="str">
        <f>IF(AT90=2,"y","n")</f>
        <v>n</v>
      </c>
      <c r="CS90" s="53" t="str">
        <f>IF(AT90&gt;=3,"y","n")</f>
        <v>n</v>
      </c>
      <c r="CT90" s="38" t="str">
        <f>CHAR(34)&amp;A90&amp;CHAR(34)</f>
        <v>"[VEN] Anzoátegui"</v>
      </c>
      <c r="CU90" s="63" t="str">
        <f>CHAR(34)&amp;"rgn_"&amp;R90&amp;CHAR(34)</f>
        <v>"rgn_South America"</v>
      </c>
      <c r="CV90" s="44" t="str">
        <f>CHAR(34)&amp;D90&amp;CHAR(34)</f>
        <v>"https://upload.wikimedia.org/wikipedia/commons/thumb/0/03/Flag_of_Anzo%C3%A1tegui_State_%28original_version%29.svg/320px-Flag_of_Anzo%C3%A1tegui_State_%28original_version%29.svg.png"</v>
      </c>
      <c r="CW90" s="44" t="str">
        <f>IF(CH90="y",CHAR(34)&amp;CH$1&amp;CHAR(34)&amp;",","")</f>
        <v/>
      </c>
      <c r="CX90" s="44" t="str">
        <f>IF(CI90="y",CHAR(34)&amp;CI$1&amp;CHAR(34)&amp;",","")</f>
        <v/>
      </c>
      <c r="CY90" s="44" t="str">
        <f>IF(CJ90="y",CHAR(34)&amp;CJ$1&amp;CHAR(34)&amp;",","")</f>
        <v>"4Color",</v>
      </c>
      <c r="CZ90" s="44" t="str">
        <f>IF(CK90="y",CHAR(34)&amp;CK$1&amp;CHAR(34)&amp;",","")</f>
        <v/>
      </c>
      <c r="DA90" s="44" t="str">
        <f>IF(Q90&gt;1,CHAR(34)&amp;"words2"&amp;CHAR(34)&amp;",","")</f>
        <v/>
      </c>
      <c r="DB90" s="44" t="str">
        <f>IF(Q90&gt;2,CHAR(34)&amp;"words3"&amp;CHAR(34)&amp;",","")</f>
        <v/>
      </c>
      <c r="DD90" s="44" t="str">
        <f>IF(LEN(CHAR(34)&amp;"lets"&amp;LEN(SUBSTITUTE(SUBSTITUTE(IFERROR(TRIM(SUBSTITUTE(A90,MID(A90,FIND("[",A90),FIND("]",A90)-FIND("[",A90)+1),"")),A90)," ",""),"-",""))&amp;CHAR(34)&amp;",")=9,CHAR(34)&amp;"lets"&amp;LEN(SUBSTITUTE(SUBSTITUTE(IFERROR(TRIM(SUBSTITUTE(A90,MID(A90,FIND("[",A90),FIND("]",A90)-FIND("[",A90)+1),"")),A90)," ",""),"-",""))&amp;CHAR(34)&amp;",",CHAR(34)&amp;"lets0"&amp;LEN(SUBSTITUTE(SUBSTITUTE(IFERROR(TRIM(SUBSTITUTE(A90,MID(A90,FIND("[",A90),FIND("]",A90)-FIND("[",A90)+1),"")),A90)," ",""),"-",""))&amp;CHAR(34)&amp;",")</f>
        <v>"lets10",</v>
      </c>
      <c r="DE90" s="44" t="str">
        <f>CHAR(34)&amp;"start"&amp;IFERROR(LEFT(SUBSTITUTE(A90,"["&amp;MID(A90,FIND("[",A90)+1,FIND("]",A90)-FIND("[",A90)-1)&amp;"] ",""),1),LEFT(A90,1))&amp;CHAR(34)&amp;","</f>
        <v>"startA",</v>
      </c>
      <c r="DF90" s="44" t="str">
        <f>IFERROR(IF(SEARCH("tan",A90)&gt;0,CHAR(34)&amp;"withtn"&amp;CHAR(34)&amp;",",""),"")</f>
        <v/>
      </c>
      <c r="DG90" s="44" t="str">
        <f>IFERROR(IF(SEARCH("q",A90)&gt;0,CHAR(34)&amp;"with_q"&amp;CHAR(34)&amp;",",""),"")</f>
        <v/>
      </c>
      <c r="DH90" s="44" t="str">
        <f>IFERROR(IF(SEARCH("v",A90)&gt;0,CHAR(34)&amp;"with_v"&amp;CHAR(34)&amp;",",""),"")</f>
        <v>"with_v",</v>
      </c>
      <c r="DI90" s="44" t="str">
        <f>IFERROR(IF(SEARCH("w",A90)&gt;0,CHAR(34)&amp;"with_w"&amp;CHAR(34)&amp;",",""),"")</f>
        <v/>
      </c>
      <c r="DJ90" s="44" t="str">
        <f>IFERROR(IF(SEARCH("y",A90)&gt;0,CHAR(34)&amp;"with_y"&amp;CHAR(34)&amp;",",""),"")</f>
        <v/>
      </c>
      <c r="DK90" s="44" t="str">
        <f>IFERROR(IF(SEARCH("z",A90)&gt;0,CHAR(34)&amp;"with_z"&amp;CHAR(34)&amp;",",""),"")</f>
        <v>"with_z",</v>
      </c>
      <c r="DL90" s="44" t="str">
        <f>IF(CG90=2, CHAR(34) &amp; _xlfn.TEXTJOIN("", TRUE, _xlfn._xlws.SORT(HP90:HX90)) &amp; CHAR(34) &amp; ",", "")</f>
        <v/>
      </c>
      <c r="DM90" s="44" t="str" cm="1">
        <f t="array" ref="DM90">IF(CG90=3,CHAR(34) &amp; _xlfn.TEXTJOIN("", TRUE, RIGHT(HP90:HX90, 2)) &amp; CHAR(34) &amp; ",", "")</f>
        <v/>
      </c>
      <c r="DN90" s="44" t="str">
        <f>IF(AND(ISNUMBER(SEARCH("18", O90)), ISERROR(SEARCH("1918", O90)), ISERROR(SEARCH("2018", O90))), CHAR(34) &amp; "year18" &amp; CHAR(34) &amp; ",", "")</f>
        <v/>
      </c>
      <c r="DO90" s="44" t="str">
        <f>IF(AND(ISNUMBER(SEARCH("19", O90)), ISERROR(SEARCH("1819", O90)),  ISERROR(SEARCH("1219", O90)),ISERROR(SEARCH("1119", O90)),ISERROR(SEARCH("1190", O90)),ISERROR(SEARCH("2019", O90))), CHAR(34) &amp; "year19" &amp; CHAR(34) &amp; ",", "")</f>
        <v>"year19",</v>
      </c>
      <c r="DP90" s="5" t="str">
        <f>IF(AND(ISNUMBER(SEARCH("20", O90)), ISERROR(SEARCH("1920", O90))), CHAR(34)&amp;"year00"&amp;CHAR(34)&amp;",", "")</f>
        <v/>
      </c>
      <c r="DQ90" s="5" t="str">
        <f>IF(CC90="y",CHAR(34)&amp;"soviet"&amp;CHAR(34)&amp;",","")</f>
        <v/>
      </c>
      <c r="DR90" s="5" t="str">
        <f>IF(BY90="y",CHAR(34)&amp;"dgband"&amp;CHAR(34)&amp;",","")</f>
        <v/>
      </c>
      <c r="DS90" s="5" t="str">
        <f>IF(W90="y",IF(AND(V90="n",BY90&lt;&gt;"y"),CHAR(34)&amp;"allver"&amp;CHAR(34)&amp;",",""),"")</f>
        <v/>
      </c>
      <c r="DT90" s="5" t="str">
        <f>IF(V90="y",IF(AND(W90="n",BY90&lt;&gt;"y"),CHAR(34)&amp;"allhor"&amp;CHAR(34)&amp;",",""),"")</f>
        <v>"allhor",</v>
      </c>
      <c r="DU90" s="5" t="str">
        <f>IF(BY90="y",IF(AND(W90="n",V90="n"),CHAR(34)&amp;"alldia"&amp;CHAR(34)&amp;",",""),"")</f>
        <v/>
      </c>
      <c r="DW90" s="44" t="str">
        <f>IF(CL90="y",CHAR(34)&amp;CL$1&amp;CHAR(34)&amp;",","")</f>
        <v/>
      </c>
      <c r="DX90" s="44" t="str">
        <f>IF(CM90="y",CHAR(34)&amp;CM$1&amp;CHAR(34)&amp;",","")</f>
        <v/>
      </c>
      <c r="DY90" s="44" t="str">
        <f>IF(CN90="y",CHAR(34)&amp;CN$1&amp;CHAR(34)&amp;",","")</f>
        <v>"3Bands",</v>
      </c>
      <c r="DZ90" s="44" t="str">
        <f>IF(CO90="y",CHAR(34)&amp;CO$1&amp;CHAR(34)&amp;",","")</f>
        <v/>
      </c>
      <c r="EA90" s="44" t="str">
        <f>IF(T90="y",CHAR(34)&amp;T$1&amp;CHAR(34)&amp;",","")</f>
        <v/>
      </c>
      <c r="EB90" s="44" t="str">
        <f>IF(U90="y",CHAR(34)&amp;U$1&amp;CHAR(34)&amp;",","")</f>
        <v/>
      </c>
      <c r="EC90" s="44" t="str">
        <f>IF(V90="y",CHAR(34)&amp;V$1&amp;CHAR(34)&amp;",","")</f>
        <v>"Horizo",</v>
      </c>
      <c r="ED90" s="44" t="str">
        <f>IF(W90="y",CHAR(34)&amp;W$1&amp;CHAR(34)&amp;",","")</f>
        <v/>
      </c>
      <c r="EE90" s="44" t="str">
        <f>IF(X90="y",CHAR(34)&amp;X$1&amp;CHAR(34)&amp;",","")</f>
        <v/>
      </c>
      <c r="EF90" s="44" t="str">
        <f>IF(AND(Y90&lt;&gt;"n",Y90&lt;&gt;""),CHAR(34)&amp;Y$1&amp;CHAR(34)&amp;",","")</f>
        <v/>
      </c>
      <c r="EG90" s="44" t="str">
        <f>IF(Z90="y",CHAR(34)&amp;Z$1&amp;CHAR(34)&amp;",","")</f>
        <v/>
      </c>
      <c r="EH90" s="44" t="str">
        <f>IF(AA90="y",CHAR(34)&amp;AA$1&amp;CHAR(34)&amp;",","")</f>
        <v/>
      </c>
      <c r="EI90" s="44" t="str">
        <f>IF(AB90="y",CHAR(34)&amp;AB$1&amp;CHAR(34)&amp;",","")</f>
        <v/>
      </c>
      <c r="EJ90" s="44" t="str">
        <f>IF(AC90="y",CHAR(34)&amp;AC$1&amp;CHAR(34)&amp;",","")</f>
        <v/>
      </c>
      <c r="EK90" s="44" t="str">
        <f>IF(AD90="y",CHAR(34)&amp;AD$1&amp;CHAR(34)&amp;",","")</f>
        <v/>
      </c>
      <c r="EL90" s="44" t="str">
        <f>IF(AE90="y",CHAR(34)&amp;AE$1&amp;CHAR(34)&amp;",","")</f>
        <v/>
      </c>
      <c r="EM90" s="44" t="str">
        <f>IF(AF90="y",CHAR(34)&amp;AF$1&amp;CHAR(34)&amp;",","")</f>
        <v/>
      </c>
      <c r="EN90" s="44" t="str">
        <f>IF(AG90="y",CHAR(34)&amp;AG$1&amp;CHAR(34)&amp;",","")</f>
        <v>"Unequa",</v>
      </c>
      <c r="EO90" s="44" t="str">
        <f>IF(AH90="y",CHAR(34)&amp;AH$1&amp;CHAR(34)&amp;",","")</f>
        <v>"Center",</v>
      </c>
      <c r="EP90" s="44" t="str">
        <f>IF(AI90="y",CHAR(34)&amp;AI$1&amp;CHAR(34)&amp;",","")</f>
        <v/>
      </c>
      <c r="EQ90" s="44" t="str">
        <f>IF(AJ90="y",CHAR(34)&amp;AJ$1&amp;CHAR(34)&amp;",","")</f>
        <v/>
      </c>
      <c r="ER90" s="44" t="str">
        <f>IF(AK90="y",CHAR(34)&amp;AK$1&amp;CHAR(34)&amp;",","")</f>
        <v/>
      </c>
      <c r="ES90" s="44" t="str">
        <f>IF(AL90="y",CHAR(34)&amp;AL$1&amp;CHAR(34)&amp;",","")</f>
        <v/>
      </c>
      <c r="ET90" s="44" t="str">
        <f>IF(AM90="y",CHAR(34)&amp;AM$1&amp;CHAR(34)&amp;",","")</f>
        <v>"Geogrh",</v>
      </c>
      <c r="EU90" s="44" t="str">
        <f>IF(AN90="y",CHAR(34)&amp;AN$1&amp;CHAR(34)&amp;",","")</f>
        <v/>
      </c>
      <c r="EV90" s="44" t="str">
        <f>IF(AO90="y",CHAR(34)&amp;AO$1&amp;CHAR(34)&amp;",","")</f>
        <v/>
      </c>
      <c r="EW90" s="44" t="str">
        <f>IF(AP90="y",CHAR(34)&amp;AP$1&amp;CHAR(34)&amp;",","")</f>
        <v/>
      </c>
      <c r="EX90" s="44" t="str">
        <f>IF(AQ90="y",CHAR(34)&amp;AQ$1&amp;CHAR(34)&amp;",","")</f>
        <v/>
      </c>
      <c r="EY90" s="44" t="str">
        <f>IF(AR90="y",CHAR(34)&amp;AR$1&amp;CHAR(34)&amp;",","")</f>
        <v/>
      </c>
      <c r="EZ90" s="44" t="str">
        <f>IF(AS90="y",CHAR(34)&amp;AS$1&amp;CHAR(34)&amp;",","")</f>
        <v/>
      </c>
      <c r="FA90" s="44" t="str">
        <f>IF(AT90&gt;0,CHAR(34)&amp;"sta"&amp;AZ90&amp;CHAR(34)&amp;",","")</f>
        <v/>
      </c>
      <c r="FB90" s="44" t="str">
        <f>IF(AND(AT90&gt;0,BA90&lt;&gt;""),CHAR(34)&amp;"sta"&amp;BA90&amp;CHAR(34)&amp;",","")</f>
        <v/>
      </c>
      <c r="FD90" s="44" t="str">
        <f>IF(BV90="n",CHAR(34)&amp;"tcWHYE"&amp;CHAR(34)&amp;",",IF(BV90="y",CHAR(34)&amp;FD$1&amp;CHAR(34)&amp;",",""))</f>
        <v/>
      </c>
      <c r="FE90" s="44" t="str">
        <f>IF(COUNTIF(BL90:BT90,"BLU")=0,CHAR(34)&amp;"NO_BLU"&amp;CHAR(34)&amp;",", "")</f>
        <v/>
      </c>
      <c r="FF90" s="44" t="str">
        <f>IF(COUNTIF(BL90:BT90,"WHI")=0,CHAR(34)&amp;"NO_WHI"&amp;CHAR(34)&amp;",", "")</f>
        <v>"NO_WHI",</v>
      </c>
      <c r="FG90" s="44" t="str">
        <f>IF(COUNTIF(BL90:BT90,"RED")=0,CHAR(34)&amp;"NO_RED"&amp;CHAR(34)&amp;",", "")</f>
        <v>"NO_RED",</v>
      </c>
      <c r="FH90" s="44" t="str">
        <f>IF(COUNTIF(BL90:BS90,"GRE")=0,CHAR(34)&amp;"NO_GRE"&amp;CHAR(34)&amp;",", "")</f>
        <v/>
      </c>
      <c r="FI90" s="44" t="str">
        <f>IF(COUNTIF(BL90:BT90,"YEL")=0,CHAR(34)&amp;"NO_YEL"&amp;CHAR(34)&amp;",", "")</f>
        <v/>
      </c>
      <c r="FJ90" s="44" t="str">
        <f>IF(COUNTIF(BL90:BT90,"BLA")=0,CHAR(34)&amp;"NO_BLA"&amp;CHAR(34)&amp;",", "")</f>
        <v/>
      </c>
      <c r="FK90" s="44" t="str">
        <f>IF(AND(FH90&lt;&gt;"",FF90&lt;&gt;""),CHAR(34)&amp;"WHGRNO"&amp;CHAR(34)&amp;",","")</f>
        <v/>
      </c>
      <c r="FL90" s="44" t="str">
        <f>IF(AND(FI90&lt;&gt;"",FF90&lt;&gt;""),CHAR(34)&amp;"WHYENO"&amp;CHAR(34)&amp;",","")</f>
        <v/>
      </c>
      <c r="FM90" s="44" t="str">
        <f>IF(AND(FJ90&lt;&gt;"",FF90&lt;&gt;""),CHAR(34)&amp;"BAWHNO"&amp;CHAR(34)&amp;",","")</f>
        <v/>
      </c>
      <c r="FN90" s="44" t="str">
        <f>IF(AND(FE90&lt;&gt;"",FF90&lt;&gt;""),CHAR(34)&amp;"BLWHNO"&amp;CHAR(34)&amp;",","")</f>
        <v/>
      </c>
      <c r="FO90" s="44" t="str">
        <f>IF(AND(FE90&lt;&gt;"",FG90&lt;&gt;""),CHAR(34)&amp;"BLRENO"&amp;CHAR(34)&amp;",","")</f>
        <v/>
      </c>
      <c r="FP90" s="44" t="str">
        <f>IF(AND(FF90&lt;&gt;"",FF90&lt;&gt;""),CHAR(34)&amp;"WHRENO"&amp;CHAR(34)&amp;",","")</f>
        <v>"WHRENO",</v>
      </c>
      <c r="FQ90" s="44" t="str">
        <f>IF(LEN(BF90)=3,CHAR(34)&amp;"001"&amp;BF90&amp;CHAR(34)&amp;",","")</f>
        <v>"001BLU",</v>
      </c>
      <c r="FR90" s="44" t="str">
        <f>IF(LEN(BG90)=3,CHAR(34)&amp;"002"&amp;BG90&amp;CHAR(34)&amp;",","")</f>
        <v>"002YEL",</v>
      </c>
      <c r="FS90" s="44" t="str">
        <f>IF(LEN(BH90)=3,CHAR(34)&amp;"003"&amp;BH90&amp;CHAR(34)&amp;",","")</f>
        <v>"003GRE",</v>
      </c>
      <c r="FT90" s="44" t="str">
        <f>CHAR(34)&amp;"myr"&amp;BD90&amp;CHAR(34)&amp;","</f>
        <v>"myrBLU",</v>
      </c>
      <c r="FU90" s="44" t="str">
        <f>IF(AY90="y",CHAR(34)&amp;"island"&amp;CHAR(34)&amp;",","")</f>
        <v/>
      </c>
      <c r="FV90" s="44" t="str">
        <f>IF(BZ90="y",CHAR(34)&amp;"landlo"&amp;CHAR(34)&amp;",","")</f>
        <v/>
      </c>
      <c r="FW90" s="44" t="str">
        <f>IF(CA90="y",CHAR(34)&amp;"eunion"&amp;CHAR(34)&amp;",","")</f>
        <v/>
      </c>
      <c r="FY90" s="44" t="str">
        <f>IFERROR(IF(SEARCH("Arabic",CB90)&gt;0,CHAR(34)&amp;"arabic"&amp;CHAR(34)&amp;",",""),"")</f>
        <v/>
      </c>
      <c r="FZ90" s="44" t="str">
        <f>IFERROR(IF(SEARCH("English",CB90)&gt;0,CHAR(34)&amp;"englis"&amp;CHAR(34)&amp;",",""),"")</f>
        <v/>
      </c>
      <c r="GA90" s="44" t="str">
        <f>IFERROR(IF(SEARCH("French",CB90)&gt;0,CHAR(34)&amp;"french"&amp;CHAR(34)&amp;",",""),"")</f>
        <v/>
      </c>
      <c r="GB90" s="44" t="str">
        <f>IFERROR(IF(SEARCH("Spanish",CB90)&gt;0,CHAR(34)&amp;"spanis"&amp;CHAR(34)&amp;",",""),"")</f>
        <v/>
      </c>
      <c r="GE90" s="44" t="str">
        <f>IFERROR(IF(SEARCH("Dutch",CB90)&gt;0,CHAR(34)&amp;"dutchs"&amp;CHAR(34)&amp;",",""),"")</f>
        <v/>
      </c>
      <c r="GF90" s="44" t="str">
        <f>IFERROR(IF(SEARCH("Historical",AU90)&gt;0,CHAR(34)&amp;"histor"&amp;CHAR(34)&amp;",",""),"")</f>
        <v/>
      </c>
      <c r="GG90" s="44" t="str">
        <f>IF(BU90="y",CHAR(34)&amp;"unjack"&amp;CHAR(34)&amp;",","")</f>
        <v/>
      </c>
      <c r="GH90" s="44" t="str">
        <f>IF(CD90=1,CHAR(34)&amp;"southc"&amp;CHAR(34)&amp;",","")</f>
        <v/>
      </c>
      <c r="GI90" s="44" t="str">
        <f>IF(CE90=1,CHAR(34)&amp;"hasmap"&amp;CHAR(34)&amp;",","")</f>
        <v>"hasmap",</v>
      </c>
      <c r="GJ90" s="44" t="str">
        <f>IF(CP90="y",CHAR(34)&amp;CP$1&amp;CHAR(34)&amp;",","")</f>
        <v>"NoStar",</v>
      </c>
      <c r="GK90" s="44" t="str">
        <f>IF(GJ90="",CHAR(34)&amp;"HasSta"&amp;CHAR(34)&amp;",","")</f>
        <v/>
      </c>
      <c r="GL90" s="44" t="str">
        <f>IF(CQ90="y",CHAR(34)&amp;CQ$1&amp;CHAR(34)&amp;",","")</f>
        <v/>
      </c>
      <c r="GM90" s="44" t="str">
        <f>IF(CR90="y",CHAR(34)&amp;CR$1&amp;CHAR(34)&amp;",","")</f>
        <v/>
      </c>
      <c r="GN90" s="44" t="str">
        <f>IF(CS90="y",CHAR(34)&amp;CS$1&amp;CHAR(34)&amp;",","")</f>
        <v/>
      </c>
      <c r="GP90" s="44" t="str">
        <f>CHAR(34)&amp;AU90&amp;CHAR(34)</f>
        <v>"State"</v>
      </c>
      <c r="GS90" s="44" t="str">
        <f>SUBSTITUTE("["&amp;_xlfn.CONCAT(CW90:GN90)&amp;"]",",]","]")</f>
        <v>["4Color","lets10","startA","with_v","with_z","year19","allhor","3Bands","Horizo","Unequa","Center","Geogrh","NO_WHI","NO_RED","WHRENO","001BLU","002YEL","003GRE","myrBLU","hasmap","NoStar"]</v>
      </c>
      <c r="GT90" s="44" t="str">
        <f>IF(BL90&lt;&gt;"",CHAR(34)&amp;"cl_"&amp;BL90&amp;CHAR(34)&amp;",","")</f>
        <v>"cl_BLA",</v>
      </c>
      <c r="GU90" s="44" t="str">
        <f>IF(BM90&lt;&gt;"",CHAR(34)&amp;"cl_"&amp;BM90&amp;CHAR(34)&amp;",","")</f>
        <v>"cl_BLU",</v>
      </c>
      <c r="GV90" s="44" t="str">
        <f>IF(BN90&lt;&gt;"",CHAR(34)&amp;"cl_"&amp;BN90&amp;CHAR(34)&amp;",","")</f>
        <v>"cl_GRE",</v>
      </c>
      <c r="GW90" s="44" t="str">
        <f>IF(BO90&lt;&gt;"",CHAR(34)&amp;"cl_"&amp;BO90&amp;CHAR(34)&amp;",","")</f>
        <v/>
      </c>
      <c r="GX90" s="44" t="str">
        <f>IF(BP90&lt;&gt;"",CHAR(34)&amp;"cl_"&amp;BP90&amp;CHAR(34)&amp;",","")</f>
        <v>"cl_YEL",</v>
      </c>
      <c r="GY90" s="44" t="str">
        <f>IF(BQ90&lt;&gt;"",CHAR(34)&amp;"cl_"&amp;BQ90&amp;CHAR(34)&amp;",","")</f>
        <v/>
      </c>
      <c r="GZ90" s="44" t="str">
        <f>IF(BR90&lt;&gt;"",CHAR(34)&amp;"cl_"&amp;BR90&amp;CHAR(34)&amp;",","")</f>
        <v/>
      </c>
      <c r="HA90" s="44" t="str">
        <f>IF(BS90&lt;&gt;"",CHAR(34)&amp;"cl_"&amp;BS90&amp;CHAR(34)&amp;",","")</f>
        <v/>
      </c>
      <c r="HB90" s="44" t="str">
        <f>IF(BT90&lt;&gt;"",CHAR(34)&amp;"cl_"&amp;BT90&amp;CHAR(34)&amp;",","")</f>
        <v/>
      </c>
      <c r="HC90" s="44" t="str">
        <f>SUBSTITUTE("["&amp;_xlfn.CONCAT(GT90:HB90)&amp;"]",",]","]")</f>
        <v>["cl_BLA","cl_BLU","cl_GRE","cl_YEL"]</v>
      </c>
      <c r="HE90" s="64"/>
      <c r="HF90" s="65" t="str">
        <f>"{couname:"&amp;CT90&amp;(IF(HK90&lt;&gt;"",",subtype:"&amp;CHAR(34)&amp;HK90&amp;CHAR(34),""))&amp;",year:"&amp;HJ90&amp;",region:"&amp;CU90&amp;",Colors:"&amp;HC90&amp;",Items:"&amp;GS90&amp;",Flag:"&amp;CV90&amp;",HDFlag:"&amp;CHAR(34)&amp;E90&amp;CHAR(34)&amp;",type:"&amp;GP90&amp;", describe: "&amp;HH90&amp;", isnew:"&amp;CHAR(34)&amp;F90&amp;CHAR(34)&amp;", links: "&amp;HL90&amp;"},"</f>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links: "https://en.wikipedia.org/wiki/Flag_of_Anzo%C3%A1tegui"},</v>
      </c>
      <c r="HG90" s="66" t="str">
        <f>"{couname:"&amp;CT90&amp;(IF(HK90&lt;&gt;"",",subtype:"&amp;CHAR(34)&amp;HK90&amp;CHAR(34),""))&amp;",year:"&amp;HJ90&amp;",region:"&amp;CU90&amp;",Colors:"&amp;HC90&amp;",Items:"&amp;GS90&amp;",Flag:"&amp;CV90&amp;",HDFlag:"&amp;CHAR(34)&amp;E90&amp;CHAR(34)&amp;",type:"&amp;GP90&amp;", describe: "&amp;HI90&amp;", links: "&amp;HL90&amp;"},"</f>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links: "https://en.wikipedia.org/wiki/Flag_of_Anzo%C3%A1tegui"},</v>
      </c>
      <c r="HH90" s="44" t="str">
        <f>IF(P90&lt;&gt;"",CHAR(34)&amp;"\n"&amp;P90&amp;CHAR(34),CHAR(34)&amp;CHAR(34))</f>
        <v>"\nThe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v>
      </c>
      <c r="HI90" s="44" t="str">
        <f>IF(J90=0,CHAR(34)&amp;CHAR(34),HH90)</f>
        <v>"\nThe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v>
      </c>
      <c r="HJ90" s="44" t="str">
        <f>CHAR(34)&amp;O90&amp;CHAR(34)</f>
        <v>"1999"</v>
      </c>
      <c r="HL90" s="44" t="str">
        <f>CHAR(34)&amp;I90&amp;CHAR(34)</f>
        <v>"https://en.wikipedia.org/wiki/Flag_of_Anzo%C3%A1tegui"</v>
      </c>
      <c r="HM90" s="65" t="str">
        <f>"{"&amp;CHAR(34)&amp;"couname"&amp;CHAR(34)&amp;":"&amp;CT90&amp;(IF(H90&lt;&gt;"",","&amp;CHAR(34)&amp;"subtype"&amp;CHAR(34)&amp;":"&amp;CHAR(34)&amp;H90&amp;CHAR(34),""))&amp;","&amp;CHAR(34)&amp;"year"&amp;CHAR(34)&amp;":"&amp;HJ90&amp;","&amp;CHAR(34)&amp;"region"&amp;CHAR(34)&amp;":"&amp;CU90&amp;","&amp;CHAR(34)&amp;"Colors"&amp;CHAR(34)&amp;":"&amp;HC90&amp;","&amp;CHAR(34)&amp;"Items"&amp;CHAR(34)&amp;":"&amp;GS90&amp;","&amp;CHAR(34)&amp;"Flag"&amp;CHAR(34)&amp;":"&amp;CV90&amp;","&amp;CHAR(34)&amp;"HDFlag"&amp;CHAR(34)&amp;":"&amp;CHAR(34)&amp;E90&amp;CHAR(34)&amp;","&amp;CHAR(34)&amp;"type"&amp;CHAR(34)&amp;":"&amp;GP90&amp;", "&amp;CHAR(34)&amp;"describe"&amp;CHAR(34)&amp;": "&amp;HH90&amp;", "&amp;CHAR(34)&amp;"isnew"&amp;CHAR(34)&amp;": "&amp;CHAR(34)&amp;F90&amp;CHAR(34)&amp;", "&amp;CHAR(34)&amp;"links"&amp;CHAR(34)&amp;": "&amp;HL90&amp;"},"</f>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 "links": "https://en.wikipedia.org/wiki/Flag_of_Anzo%C3%A1tegui"},</v>
      </c>
      <c r="HN90" s="67" t="str">
        <f>"{"&amp;CHAR(34)&amp;"couname"&amp;CHAR(34)&amp;":"&amp;CT90&amp;(IF(H90&lt;&gt;"",","&amp;CHAR(34)&amp;"subtype"&amp;CHAR(34)&amp;":"&amp;CHAR(34)&amp;H90&amp;CHAR(34),""))&amp;","&amp;CHAR(34)&amp;"year"&amp;CHAR(34)&amp;":"&amp;HJ90&amp;","&amp;CHAR(34)&amp;"region"&amp;CHAR(34)&amp;":"&amp;CU90&amp;","&amp;CHAR(34)&amp;"Colors"&amp;CHAR(34)&amp;":"&amp;HC90&amp;","&amp;CHAR(34)&amp;"Items"&amp;CHAR(34)&amp;":"&amp;GS90&amp;","&amp;CHAR(34)&amp;"Flag"&amp;CHAR(34)&amp;":"&amp;CV90&amp;","&amp;CHAR(34)&amp;"HDFlag"&amp;CHAR(34)&amp;":"&amp;CHAR(34)&amp;E90&amp;CHAR(34)&amp;","&amp;CHAR(34)&amp;"type"&amp;CHAR(34)&amp;":"&amp;GP90&amp;", "&amp;CHAR(34)&amp;"describe"&amp;CHAR(34)&amp;": "&amp;HI90&amp;", "&amp;CHAR(34)&amp;"isnew"&amp;CHAR(34)&amp;": "&amp;CHAR(34)&amp;F90&amp;CHAR(34)&amp;", "&amp;CHAR(34)&amp;"links"&amp;CHAR(34)&amp;": "&amp;HL90&amp;"},"</f>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 "links": "https://en.wikipedia.org/wiki/Flag_of_Anzo%C3%A1tegui"},</v>
      </c>
      <c r="HO90" s="71">
        <v>45610</v>
      </c>
      <c r="HP90" s="44" t="str" cm="1">
        <f t="array" ref="HP90">IF(_xlfn.TEXTJOIN(", ", TRUE, IF(ISNUMBER(SEARCH("BLA", BL90:BT90)), COLUMN(BL90:BT90) - COLUMN(BL90) + 1, ""))&lt;&gt;"","BLA","")</f>
        <v>BLA</v>
      </c>
      <c r="HQ90" s="44" t="str" cm="1">
        <f t="array" ref="HQ90">IF(_xlfn.TEXTJOIN(", ", TRUE, IF(ISNUMBER(SEARCH("BLU", BL90:BT90)), COLUMN(BL90:BT90) - COLUMN(BL90) + 1, ""))&lt;&gt;"","BLU","")</f>
        <v>BLU</v>
      </c>
      <c r="HR90" s="44" t="str" cm="1">
        <f t="array" ref="HR90">IF(_xlfn.TEXTJOIN(", ", TRUE, IF(ISNUMBER(SEARCH("GRE", BL90:BT90)), COLUMN(BL90:BT90) - COLUMN(BL90) + 1, ""))&lt;&gt;"","GRE","")</f>
        <v>GRE</v>
      </c>
      <c r="HS90" s="44" t="str" cm="1">
        <f t="array" ref="HS90">IF(_xlfn.TEXTJOIN(", ", TRUE, IF(ISNUMBER(SEARCH("RED", BL90:BT90)), COLUMN(BL90:BT90) - COLUMN(BL90) + 1, ""))&lt;&gt;"","RED","")</f>
        <v/>
      </c>
      <c r="HT90" s="44" t="str" cm="1">
        <f t="array" ref="HT90">IF(_xlfn.TEXTJOIN(", ", TRUE, IF(ISNUMBER(SEARCH("YEL", BL90:BT90)), COLUMN(BL90:BT90) - COLUMN(BL90) + 1, ""))&lt;&gt;"","YEL","")</f>
        <v>YEL</v>
      </c>
      <c r="HU90" s="44" t="str" cm="1">
        <f t="array" ref="HU90">IF(_xlfn.TEXTJOIN(", ", TRUE, IF(ISNUMBER(SEARCH("ORA", BL90:BT90)), COLUMN(BL90:BT90) - COLUMN(BL90) + 1, ""))&lt;&gt;"","ORA","")</f>
        <v/>
      </c>
      <c r="HV90" s="44" t="str" cm="1">
        <f t="array" ref="HV90">IF(_xlfn.TEXTJOIN(", ", TRUE, IF(ISNUMBER(SEARCH("BRO", BL90:BT90)), COLUMN(BL90:BT90) - COLUMN(BL90) + 1, ""))&lt;&gt;"","BRO","")</f>
        <v/>
      </c>
      <c r="HW90" s="44" t="str" cm="1">
        <f t="array" ref="HW90">IF(_xlfn.TEXTJOIN(", ", TRUE, IF(ISNUMBER(SEARCH("PUR", BL90:BT90)), COLUMN(BL90:BT90) - COLUMN(BL90) + 1, ""))&lt;&gt;"","PUR","")</f>
        <v/>
      </c>
      <c r="HX90" s="44" t="str" cm="1">
        <f t="array" ref="HX90">IF(_xlfn.TEXTJOIN(", ", TRUE, IF(ISNUMBER(SEARCH("WHI", BL90:BT90)), COLUMN(BL90:BT90) - COLUMN(BL90) + 1, ""))&lt;&gt;"","WHI","")</f>
        <v/>
      </c>
      <c r="HY90" s="72"/>
      <c r="HZ90" s="72"/>
      <c r="IA90" s="5"/>
      <c r="IB90" s="5"/>
      <c r="IC90" s="68"/>
      <c r="ID90" s="68"/>
      <c r="IE90" s="68"/>
      <c r="IF90" s="68"/>
      <c r="IG90" s="68"/>
      <c r="IH90" s="68"/>
      <c r="II90" s="68"/>
      <c r="IJ90" s="68"/>
      <c r="IK90" s="68"/>
      <c r="IM90" s="42">
        <f>COUNTIF(IC90:IK90,"&gt;0")-CG90</f>
        <v>-4</v>
      </c>
      <c r="IN90" s="69" t="str">
        <f>"http://mkweb.bcgsc.ca/color-summarizer/?url="&amp;D90&amp;"&amp;precision=low&amp;num_clusters="&amp;CG90&amp;"&amp;text=1"</f>
        <v>http://mkweb.bcgsc.ca/color-summarizer/?url=https://upload.wikimedia.org/wikipedia/commons/thumb/0/03/Flag_of_Anzo%C3%A1tegui_State_%28original_version%29.svg/320px-Flag_of_Anzo%C3%A1tegui_State_%28original_version%29.svg.png&amp;precision=low&amp;num_clusters=4&amp;text=1</v>
      </c>
      <c r="IO90" s="44" t="str">
        <f>IF(HP90&lt;&gt;"",CHAR(34)&amp;"black"&amp;CHAR(34),"")</f>
        <v>"black"</v>
      </c>
      <c r="IP90" s="44" t="str">
        <f>IF(HQ90&lt;&gt;"",CHAR(34)&amp;"blue"&amp;CHAR(34),"")</f>
        <v>"blue"</v>
      </c>
      <c r="IQ90" s="44" t="str">
        <f>IF(HR90&lt;&gt;"",CHAR(34)&amp;"green"&amp;CHAR(34),"")</f>
        <v>"green"</v>
      </c>
      <c r="IR90" s="44" t="str">
        <f>IF(HS90&lt;&gt;"",CHAR(34)&amp;"red"&amp;CHAR(34),"")</f>
        <v/>
      </c>
      <c r="IS90" s="44" t="str">
        <f>IF(HT90&lt;&gt;"",CHAR(34)&amp;"yellow"&amp;CHAR(34),"")</f>
        <v>"yellow"</v>
      </c>
      <c r="IT90" s="44" t="str">
        <f>IF(HU90&lt;&gt;"",CHAR(34)&amp;"orange"&amp;CHAR(34),"")</f>
        <v/>
      </c>
      <c r="IU90" s="44" t="str">
        <f>IF(HV90&lt;&gt;"",CHAR(34)&amp;"brown"&amp;CHAR(34),"")</f>
        <v/>
      </c>
      <c r="IV90" s="44" t="str">
        <f>IF(HW90&lt;&gt;"",CHAR(34)&amp;"purple"&amp;CHAR(34),"")</f>
        <v/>
      </c>
      <c r="IW90" s="44" t="str">
        <f>IF(HX90&lt;&gt;"",CHAR(34)&amp;"white"&amp;CHAR(34),"")</f>
        <v/>
      </c>
      <c r="IX90" s="44" t="str">
        <f>"{"&amp;CHAR(34)&amp;"url"&amp;CHAR(34)&amp;":"&amp;CHAR(34)&amp;IN90&amp;CHAR(34)&amp;","&amp;CHAR(34)&amp;"name"&amp;CHAR(34)&amp;":"&amp;CHAR(34)&amp;A90&amp;CHAR(34)&amp;"},"</f>
        <v>{"url":"http://mkweb.bcgsc.ca/color-summarizer/?url=https://upload.wikimedia.org/wikipedia/commons/thumb/0/03/Flag_of_Anzo%C3%A1tegui_State_%28original_version%29.svg/320px-Flag_of_Anzo%C3%A1tegui_State_%28original_version%29.svg.png&amp;precision=low&amp;num_clusters=4&amp;text=1","name":"[VEN] Anzoátegui"},</v>
      </c>
      <c r="IY90" s="44">
        <v>1468</v>
      </c>
    </row>
    <row r="91" spans="1:259" s="44" customFormat="1" ht="38.4" customHeight="1" thickBot="1" x14ac:dyDescent="0.35">
      <c r="A91" s="38" t="s">
        <v>741</v>
      </c>
      <c r="B91" s="83"/>
      <c r="C91" s="39"/>
      <c r="D91" s="70" t="s">
        <v>742</v>
      </c>
      <c r="E91" s="40" t="s">
        <v>743</v>
      </c>
      <c r="F91" s="41" t="s">
        <v>163</v>
      </c>
      <c r="G91" s="42">
        <f>COUNTIF($A$1:$A$8405,A91)</f>
        <v>1</v>
      </c>
      <c r="H91" s="43"/>
      <c r="I91" s="59" t="s">
        <v>744</v>
      </c>
      <c r="J91" s="44" t="str">
        <f>""</f>
        <v/>
      </c>
      <c r="K91" s="45"/>
      <c r="L91" s="46"/>
      <c r="M91" s="46"/>
      <c r="N91" s="47"/>
      <c r="O91" s="74">
        <v>1996</v>
      </c>
      <c r="P91" s="48" t="s">
        <v>745</v>
      </c>
      <c r="Q91" s="73">
        <v>1</v>
      </c>
      <c r="R91" s="49" t="str">
        <f>_xlfn.XLOOKUP(LEFT(A91,5),[1]CODES!$D$2:$D$244,[1]CODES!$B$2:$B$244)</f>
        <v>South America</v>
      </c>
      <c r="S91" s="50">
        <v>3</v>
      </c>
      <c r="T91" s="51" t="s">
        <v>165</v>
      </c>
      <c r="U91" s="52" t="s">
        <v>164</v>
      </c>
      <c r="V91" s="52" t="s">
        <v>165</v>
      </c>
      <c r="W91" s="52" t="s">
        <v>164</v>
      </c>
      <c r="X91" s="52" t="s">
        <v>164</v>
      </c>
      <c r="Y91" s="52" t="s">
        <v>165</v>
      </c>
      <c r="Z91" s="52" t="s">
        <v>164</v>
      </c>
      <c r="AA91" s="52" t="s">
        <v>165</v>
      </c>
      <c r="AB91" s="52" t="s">
        <v>165</v>
      </c>
      <c r="AC91" s="52" t="s">
        <v>165</v>
      </c>
      <c r="AD91" s="52" t="s">
        <v>165</v>
      </c>
      <c r="AE91" s="52" t="s">
        <v>164</v>
      </c>
      <c r="AF91" s="53" t="s">
        <v>165</v>
      </c>
      <c r="AG91" s="53" t="s">
        <v>165</v>
      </c>
      <c r="AH91" s="53" t="s">
        <v>164</v>
      </c>
      <c r="AI91" s="53" t="s">
        <v>164</v>
      </c>
      <c r="AJ91" s="53" t="s">
        <v>164</v>
      </c>
      <c r="AK91" s="53" t="s">
        <v>164</v>
      </c>
      <c r="AL91" s="53" t="s">
        <v>164</v>
      </c>
      <c r="AM91" s="53" t="s">
        <v>165</v>
      </c>
      <c r="AN91" s="53" t="s">
        <v>164</v>
      </c>
      <c r="AO91" s="53" t="s">
        <v>164</v>
      </c>
      <c r="AP91" s="53" t="s">
        <v>164</v>
      </c>
      <c r="AQ91" s="53" t="s">
        <v>164</v>
      </c>
      <c r="AR91" s="53" t="s">
        <v>164</v>
      </c>
      <c r="AS91" s="53" t="s">
        <v>164</v>
      </c>
      <c r="AT91" s="54">
        <v>8</v>
      </c>
      <c r="AU91" s="53" t="s">
        <v>308</v>
      </c>
      <c r="AV91" s="53" t="str">
        <f>IF(LEFT(A91,1)="[",LEFT(A91,5)&amp;AU91&amp;A91,"")</f>
        <v>[VEN]State[VEN] Apure</v>
      </c>
      <c r="AW91" s="53" t="str">
        <f>C91&amp;A91</f>
        <v>[VEN] Apure</v>
      </c>
      <c r="AX91" s="55"/>
      <c r="AY91" s="55"/>
      <c r="AZ91" s="56" t="s">
        <v>159</v>
      </c>
      <c r="BA91" s="56"/>
      <c r="BB91" s="56"/>
      <c r="BC91" s="57"/>
      <c r="BD91" s="58" t="s">
        <v>167</v>
      </c>
      <c r="BE91" s="59"/>
      <c r="BF91" s="58" t="s">
        <v>155</v>
      </c>
      <c r="BG91" s="58" t="s">
        <v>152</v>
      </c>
      <c r="BH91" s="58" t="s">
        <v>153</v>
      </c>
      <c r="BI91" s="58"/>
      <c r="BJ91" s="58"/>
      <c r="BK91" s="59"/>
      <c r="BL91" s="58" t="s">
        <v>151</v>
      </c>
      <c r="BM91" s="58" t="s">
        <v>152</v>
      </c>
      <c r="BN91" s="58" t="s">
        <v>153</v>
      </c>
      <c r="BO91" s="58" t="s">
        <v>154</v>
      </c>
      <c r="BP91" s="58" t="s">
        <v>155</v>
      </c>
      <c r="BQ91" s="58" t="s">
        <v>234</v>
      </c>
      <c r="BR91" s="58" t="s">
        <v>234</v>
      </c>
      <c r="BS91" s="58" t="s">
        <v>234</v>
      </c>
      <c r="BT91" s="58" t="s">
        <v>159</v>
      </c>
      <c r="BU91" s="60"/>
      <c r="BV91" s="61"/>
      <c r="BW91" s="61">
        <v>0</v>
      </c>
      <c r="BX91" s="59"/>
      <c r="BY91" s="44" t="s">
        <v>164</v>
      </c>
      <c r="CB91" s="5"/>
      <c r="CC91" s="5"/>
      <c r="CD91" s="62">
        <v>0</v>
      </c>
      <c r="CE91" s="62">
        <v>0</v>
      </c>
      <c r="CF91" s="62" t="e">
        <f>COUNTIF([1]Sheet7!$B$2:'[1]Sheet7'!$B$100,Main!A96)</f>
        <v>#REF!</v>
      </c>
      <c r="CG91" s="75" cm="1">
        <f t="array" ref="CG91">SUMPRODUCT(--(LEN(TRIM(BL91:BT91))&gt;0))</f>
        <v>6</v>
      </c>
      <c r="CH91" s="53" t="str">
        <f>IF(CG91=2,"y","n")</f>
        <v>n</v>
      </c>
      <c r="CI91" s="53" t="str">
        <f>IF(CG91=3,"y","n")</f>
        <v>n</v>
      </c>
      <c r="CJ91" s="53" t="str">
        <f>IF(CG91=4,"y","n")</f>
        <v>n</v>
      </c>
      <c r="CK91" s="53" t="str">
        <f>IF(CG91&gt;4,"y","n")</f>
        <v>y</v>
      </c>
      <c r="CL91" s="53" t="str">
        <f>IF(S91=0,"y","n")</f>
        <v>n</v>
      </c>
      <c r="CM91" s="53" t="str">
        <f>IF(S91=2,"y","n")</f>
        <v>n</v>
      </c>
      <c r="CN91" s="53" t="str">
        <f>IF(S91=3,"y","n")</f>
        <v>y</v>
      </c>
      <c r="CO91" s="53" t="str">
        <f>IF(S91&gt;=4,"y","n")</f>
        <v>n</v>
      </c>
      <c r="CP91" s="53" t="str">
        <f>IF(AT91=0,"y","n")</f>
        <v>n</v>
      </c>
      <c r="CQ91" s="53" t="str">
        <f>IF(AT91=1,"y","n")</f>
        <v>n</v>
      </c>
      <c r="CR91" s="53" t="str">
        <f>IF(AT91=2,"y","n")</f>
        <v>n</v>
      </c>
      <c r="CS91" s="53" t="str">
        <f>IF(AT91&gt;=3,"y","n")</f>
        <v>y</v>
      </c>
      <c r="CT91" s="38" t="str">
        <f>CHAR(34)&amp;A91&amp;CHAR(34)</f>
        <v>"[VEN] Apure"</v>
      </c>
      <c r="CU91" s="63" t="str">
        <f>CHAR(34)&amp;"rgn_"&amp;R91&amp;CHAR(34)</f>
        <v>"rgn_South America"</v>
      </c>
      <c r="CV91" s="44" t="str">
        <f>CHAR(34)&amp;D91&amp;CHAR(34)</f>
        <v>"https://upload.wikimedia.org/wikipedia/commons/thumb/1/1a/Flag_of_Apure_State.svg/320px-Flag_of_Apure_State.svg.png"</v>
      </c>
      <c r="CW91" s="44" t="str">
        <f>IF(CH91="y",CHAR(34)&amp;CH$1&amp;CHAR(34)&amp;",","")</f>
        <v/>
      </c>
      <c r="CX91" s="44" t="str">
        <f>IF(CI91="y",CHAR(34)&amp;CI$1&amp;CHAR(34)&amp;",","")</f>
        <v/>
      </c>
      <c r="CY91" s="44" t="str">
        <f>IF(CJ91="y",CHAR(34)&amp;CJ$1&amp;CHAR(34)&amp;",","")</f>
        <v/>
      </c>
      <c r="CZ91" s="44" t="str">
        <f>IF(CK91="y",CHAR(34)&amp;CK$1&amp;CHAR(34)&amp;",","")</f>
        <v>"5+Colo",</v>
      </c>
      <c r="DA91" s="44" t="str">
        <f>IF(Q91&gt;1,CHAR(34)&amp;"words2"&amp;CHAR(34)&amp;",","")</f>
        <v/>
      </c>
      <c r="DB91" s="44" t="str">
        <f>IF(Q91&gt;2,CHAR(34)&amp;"words3"&amp;CHAR(34)&amp;",","")</f>
        <v/>
      </c>
      <c r="DD91" s="44" t="str">
        <f>IF(LEN(CHAR(34)&amp;"lets"&amp;LEN(SUBSTITUTE(SUBSTITUTE(IFERROR(TRIM(SUBSTITUTE(A91,MID(A91,FIND("[",A91),FIND("]",A91)-FIND("[",A91)+1),"")),A91)," ",""),"-",""))&amp;CHAR(34)&amp;",")=9,CHAR(34)&amp;"lets"&amp;LEN(SUBSTITUTE(SUBSTITUTE(IFERROR(TRIM(SUBSTITUTE(A91,MID(A91,FIND("[",A91),FIND("]",A91)-FIND("[",A91)+1),"")),A91)," ",""),"-",""))&amp;CHAR(34)&amp;",",CHAR(34)&amp;"lets0"&amp;LEN(SUBSTITUTE(SUBSTITUTE(IFERROR(TRIM(SUBSTITUTE(A91,MID(A91,FIND("[",A91),FIND("]",A91)-FIND("[",A91)+1),"")),A91)," ",""),"-",""))&amp;CHAR(34)&amp;",")</f>
        <v>"lets05",</v>
      </c>
      <c r="DE91" s="44" t="str">
        <f>CHAR(34)&amp;"start"&amp;IFERROR(LEFT(SUBSTITUTE(A91,"["&amp;MID(A91,FIND("[",A91)+1,FIND("]",A91)-FIND("[",A91)-1)&amp;"] ",""),1),LEFT(A91,1))&amp;CHAR(34)&amp;","</f>
        <v>"startA",</v>
      </c>
      <c r="DF91" s="44" t="str">
        <f>IFERROR(IF(SEARCH("tan",A91)&gt;0,CHAR(34)&amp;"withtn"&amp;CHAR(34)&amp;",",""),"")</f>
        <v/>
      </c>
      <c r="DG91" s="44" t="str">
        <f>IFERROR(IF(SEARCH("q",A91)&gt;0,CHAR(34)&amp;"with_q"&amp;CHAR(34)&amp;",",""),"")</f>
        <v/>
      </c>
      <c r="DH91" s="44" t="str">
        <f>IFERROR(IF(SEARCH("v",A91)&gt;0,CHAR(34)&amp;"with_v"&amp;CHAR(34)&amp;",",""),"")</f>
        <v>"with_v",</v>
      </c>
      <c r="DI91" s="44" t="str">
        <f>IFERROR(IF(SEARCH("w",A91)&gt;0,CHAR(34)&amp;"with_w"&amp;CHAR(34)&amp;",",""),"")</f>
        <v/>
      </c>
      <c r="DJ91" s="44" t="str">
        <f>IFERROR(IF(SEARCH("y",A91)&gt;0,CHAR(34)&amp;"with_y"&amp;CHAR(34)&amp;",",""),"")</f>
        <v/>
      </c>
      <c r="DK91" s="44" t="str">
        <f>IFERROR(IF(SEARCH("z",A91)&gt;0,CHAR(34)&amp;"with_z"&amp;CHAR(34)&amp;",",""),"")</f>
        <v/>
      </c>
      <c r="DL91" s="44" t="str">
        <f>IF(CG91=2, CHAR(34) &amp; _xlfn.TEXTJOIN("", TRUE, _xlfn._xlws.SORT(HP91:HX91)) &amp; CHAR(34) &amp; ",", "")</f>
        <v/>
      </c>
      <c r="DM91" s="44" t="str" cm="1">
        <f t="array" ref="DM91">IF(CG91=3,CHAR(34) &amp; _xlfn.TEXTJOIN("", TRUE, RIGHT(HP91:HX91, 2)) &amp; CHAR(34) &amp; ",", "")</f>
        <v/>
      </c>
      <c r="DN91" s="44" t="str">
        <f>IF(AND(ISNUMBER(SEARCH("18", O91)), ISERROR(SEARCH("1918", O91)), ISERROR(SEARCH("2018", O91))), CHAR(34) &amp; "year18" &amp; CHAR(34) &amp; ",", "")</f>
        <v/>
      </c>
      <c r="DO91" s="44" t="str">
        <f>IF(AND(ISNUMBER(SEARCH("19", O91)), ISERROR(SEARCH("1819", O91)),  ISERROR(SEARCH("1219", O91)),ISERROR(SEARCH("1119", O91)),ISERROR(SEARCH("1190", O91)),ISERROR(SEARCH("2019", O91))), CHAR(34) &amp; "year19" &amp; CHAR(34) &amp; ",", "")</f>
        <v>"year19",</v>
      </c>
      <c r="DP91" s="5" t="str">
        <f>IF(AND(ISNUMBER(SEARCH("20", O91)), ISERROR(SEARCH("1920", O91))), CHAR(34)&amp;"year00"&amp;CHAR(34)&amp;",", "")</f>
        <v/>
      </c>
      <c r="DQ91" s="5" t="str">
        <f>IF(CC91="y",CHAR(34)&amp;"soviet"&amp;CHAR(34)&amp;",","")</f>
        <v/>
      </c>
      <c r="DR91" s="5" t="str">
        <f>IF(BY91="y",CHAR(34)&amp;"dgband"&amp;CHAR(34)&amp;",","")</f>
        <v/>
      </c>
      <c r="DS91" s="5" t="str">
        <f>IF(W91="y",IF(AND(V91="n",BY91&lt;&gt;"y"),CHAR(34)&amp;"allver"&amp;CHAR(34)&amp;",",""),"")</f>
        <v/>
      </c>
      <c r="DT91" s="5" t="str">
        <f>IF(V91="y",IF(AND(W91="n",BY91&lt;&gt;"y"),CHAR(34)&amp;"allhor"&amp;CHAR(34)&amp;",",""),"")</f>
        <v>"allhor",</v>
      </c>
      <c r="DU91" s="5" t="str">
        <f>IF(BY91="y",IF(AND(W91="n",V91="n"),CHAR(34)&amp;"alldia"&amp;CHAR(34)&amp;",",""),"")</f>
        <v/>
      </c>
      <c r="DW91" s="44" t="str">
        <f>IF(CL91="y",CHAR(34)&amp;CL$1&amp;CHAR(34)&amp;",","")</f>
        <v/>
      </c>
      <c r="DX91" s="44" t="str">
        <f>IF(CM91="y",CHAR(34)&amp;CM$1&amp;CHAR(34)&amp;",","")</f>
        <v/>
      </c>
      <c r="DY91" s="44" t="str">
        <f>IF(CN91="y",CHAR(34)&amp;CN$1&amp;CHAR(34)&amp;",","")</f>
        <v>"3Bands",</v>
      </c>
      <c r="DZ91" s="44" t="str">
        <f>IF(CO91="y",CHAR(34)&amp;CO$1&amp;CHAR(34)&amp;",","")</f>
        <v/>
      </c>
      <c r="EA91" s="44" t="str">
        <f>IF(T91="y",CHAR(34)&amp;T$1&amp;CHAR(34)&amp;",","")</f>
        <v>"Diagon",</v>
      </c>
      <c r="EB91" s="44" t="str">
        <f>IF(U91="y",CHAR(34)&amp;U$1&amp;CHAR(34)&amp;",","")</f>
        <v/>
      </c>
      <c r="EC91" s="44" t="str">
        <f>IF(V91="y",CHAR(34)&amp;V$1&amp;CHAR(34)&amp;",","")</f>
        <v>"Horizo",</v>
      </c>
      <c r="ED91" s="44" t="str">
        <f>IF(W91="y",CHAR(34)&amp;W$1&amp;CHAR(34)&amp;",","")</f>
        <v/>
      </c>
      <c r="EE91" s="44" t="str">
        <f>IF(X91="y",CHAR(34)&amp;X$1&amp;CHAR(34)&amp;",","")</f>
        <v/>
      </c>
      <c r="EF91" s="44" t="str">
        <f>IF(AND(Y91&lt;&gt;"n",Y91&lt;&gt;""),CHAR(34)&amp;Y$1&amp;CHAR(34)&amp;",","")</f>
        <v>"Animal",</v>
      </c>
      <c r="EG91" s="44" t="str">
        <f>IF(Z91="y",CHAR(34)&amp;Z$1&amp;CHAR(34)&amp;",","")</f>
        <v/>
      </c>
      <c r="EH91" s="44" t="str">
        <f>IF(AA91="y",CHAR(34)&amp;AA$1&amp;CHAR(34)&amp;",","")</f>
        <v>"Plants",</v>
      </c>
      <c r="EI91" s="44" t="str">
        <f>IF(AB91="y",CHAR(34)&amp;AB$1&amp;CHAR(34)&amp;",","")</f>
        <v>"Texted",</v>
      </c>
      <c r="EJ91" s="44" t="str">
        <f>IF(AC91="y",CHAR(34)&amp;AC$1&amp;CHAR(34)&amp;",","")</f>
        <v>"Weapon",</v>
      </c>
      <c r="EK91" s="44" t="str">
        <f>IF(AD91="y",CHAR(34)&amp;AD$1&amp;CHAR(34)&amp;",","")</f>
        <v>"HasSun",</v>
      </c>
      <c r="EL91" s="44" t="str">
        <f>IF(AE91="y",CHAR(34)&amp;AE$1&amp;CHAR(34)&amp;",","")</f>
        <v/>
      </c>
      <c r="EM91" s="44" t="str">
        <f>IF(AF91="y",CHAR(34)&amp;AF$1&amp;CHAR(34)&amp;",","")</f>
        <v>"Trside",</v>
      </c>
      <c r="EN91" s="44" t="str">
        <f>IF(AG91="y",CHAR(34)&amp;AG$1&amp;CHAR(34)&amp;",","")</f>
        <v>"Unequa",</v>
      </c>
      <c r="EO91" s="44" t="str">
        <f>IF(AH91="y",CHAR(34)&amp;AH$1&amp;CHAR(34)&amp;",","")</f>
        <v/>
      </c>
      <c r="EP91" s="44" t="str">
        <f>IF(AI91="y",CHAR(34)&amp;AI$1&amp;CHAR(34)&amp;",","")</f>
        <v/>
      </c>
      <c r="EQ91" s="44" t="str">
        <f>IF(AJ91="y",CHAR(34)&amp;AJ$1&amp;CHAR(34)&amp;",","")</f>
        <v/>
      </c>
      <c r="ER91" s="44" t="str">
        <f>IF(AK91="y",CHAR(34)&amp;AK$1&amp;CHAR(34)&amp;",","")</f>
        <v/>
      </c>
      <c r="ES91" s="44" t="str">
        <f>IF(AL91="y",CHAR(34)&amp;AL$1&amp;CHAR(34)&amp;",","")</f>
        <v/>
      </c>
      <c r="ET91" s="44" t="str">
        <f>IF(AM91="y",CHAR(34)&amp;AM$1&amp;CHAR(34)&amp;",","")</f>
        <v>"Geogrh",</v>
      </c>
      <c r="EU91" s="44" t="str">
        <f>IF(AN91="y",CHAR(34)&amp;AN$1&amp;CHAR(34)&amp;",","")</f>
        <v/>
      </c>
      <c r="EV91" s="44" t="str">
        <f>IF(AO91="y",CHAR(34)&amp;AO$1&amp;CHAR(34)&amp;",","")</f>
        <v/>
      </c>
      <c r="EW91" s="44" t="str">
        <f>IF(AP91="y",CHAR(34)&amp;AP$1&amp;CHAR(34)&amp;",","")</f>
        <v/>
      </c>
      <c r="EX91" s="44" t="str">
        <f>IF(AQ91="y",CHAR(34)&amp;AQ$1&amp;CHAR(34)&amp;",","")</f>
        <v/>
      </c>
      <c r="EY91" s="44" t="str">
        <f>IF(AR91="y",CHAR(34)&amp;AR$1&amp;CHAR(34)&amp;",","")</f>
        <v/>
      </c>
      <c r="EZ91" s="44" t="str">
        <f>IF(AS91="y",CHAR(34)&amp;AS$1&amp;CHAR(34)&amp;",","")</f>
        <v/>
      </c>
      <c r="FA91" s="44" t="str">
        <f>IF(AT91&gt;0,CHAR(34)&amp;"sta"&amp;AZ91&amp;CHAR(34)&amp;",","")</f>
        <v>"staWHI",</v>
      </c>
      <c r="FB91" s="44" t="str">
        <f>IF(AND(AT91&gt;0,BA91&lt;&gt;""),CHAR(34)&amp;"sta"&amp;BA91&amp;CHAR(34)&amp;",","")</f>
        <v/>
      </c>
      <c r="FD91" s="44" t="str">
        <f>IF(BV91="n",CHAR(34)&amp;"tcWHYE"&amp;CHAR(34)&amp;",",IF(BV91="y",CHAR(34)&amp;FD$1&amp;CHAR(34)&amp;",",""))</f>
        <v/>
      </c>
      <c r="FE91" s="44" t="str">
        <f>IF(COUNTIF(BL91:BT91,"BLU")=0,CHAR(34)&amp;"NO_BLU"&amp;CHAR(34)&amp;",", "")</f>
        <v/>
      </c>
      <c r="FF91" s="44" t="str">
        <f>IF(COUNTIF(BL91:BT91,"WHI")=0,CHAR(34)&amp;"NO_WHI"&amp;CHAR(34)&amp;",", "")</f>
        <v/>
      </c>
      <c r="FG91" s="44" t="str">
        <f>IF(COUNTIF(BL91:BT91,"RED")=0,CHAR(34)&amp;"NO_RED"&amp;CHAR(34)&amp;",", "")</f>
        <v/>
      </c>
      <c r="FH91" s="44" t="str">
        <f>IF(COUNTIF(BL91:BS91,"GRE")=0,CHAR(34)&amp;"NO_GRE"&amp;CHAR(34)&amp;",", "")</f>
        <v/>
      </c>
      <c r="FI91" s="44" t="str">
        <f>IF(COUNTIF(BL91:BT91,"YEL")=0,CHAR(34)&amp;"NO_YEL"&amp;CHAR(34)&amp;",", "")</f>
        <v/>
      </c>
      <c r="FJ91" s="44" t="str">
        <f>IF(COUNTIF(BL91:BT91,"BLA")=0,CHAR(34)&amp;"NO_BLA"&amp;CHAR(34)&amp;",", "")</f>
        <v/>
      </c>
      <c r="FK91" s="44" t="str">
        <f>IF(AND(FH91&lt;&gt;"",FF91&lt;&gt;""),CHAR(34)&amp;"WHGRNO"&amp;CHAR(34)&amp;",","")</f>
        <v/>
      </c>
      <c r="FL91" s="44" t="str">
        <f>IF(AND(FI91&lt;&gt;"",FF91&lt;&gt;""),CHAR(34)&amp;"WHYENO"&amp;CHAR(34)&amp;",","")</f>
        <v/>
      </c>
      <c r="FM91" s="44" t="str">
        <f>IF(AND(FJ91&lt;&gt;"",FF91&lt;&gt;""),CHAR(34)&amp;"BAWHNO"&amp;CHAR(34)&amp;",","")</f>
        <v/>
      </c>
      <c r="FN91" s="44" t="str">
        <f>IF(AND(FE91&lt;&gt;"",FF91&lt;&gt;""),CHAR(34)&amp;"BLWHNO"&amp;CHAR(34)&amp;",","")</f>
        <v/>
      </c>
      <c r="FO91" s="44" t="str">
        <f>IF(AND(FE91&lt;&gt;"",FG91&lt;&gt;""),CHAR(34)&amp;"BLRENO"&amp;CHAR(34)&amp;",","")</f>
        <v/>
      </c>
      <c r="FP91" s="44" t="str">
        <f>IF(AND(FF91&lt;&gt;"",FF91&lt;&gt;""),CHAR(34)&amp;"WHRENO"&amp;CHAR(34)&amp;",","")</f>
        <v/>
      </c>
      <c r="FQ91" s="44" t="str">
        <f>IF(LEN(BF91)=3,CHAR(34)&amp;"001"&amp;BF91&amp;CHAR(34)&amp;",","")</f>
        <v>"001YEL",</v>
      </c>
      <c r="FR91" s="44" t="str">
        <f>IF(LEN(BG91)=3,CHAR(34)&amp;"002"&amp;BG91&amp;CHAR(34)&amp;",","")</f>
        <v>"002BLU",</v>
      </c>
      <c r="FS91" s="44" t="str">
        <f>IF(LEN(BH91)=3,CHAR(34)&amp;"003"&amp;BH91&amp;CHAR(34)&amp;",","")</f>
        <v>"003GRE",</v>
      </c>
      <c r="FT91" s="44" t="str">
        <f>CHAR(34)&amp;"myr"&amp;BD91&amp;CHAR(34)&amp;","</f>
        <v>"myrEQ",</v>
      </c>
      <c r="FU91" s="44" t="str">
        <f>IF(AY91="y",CHAR(34)&amp;"island"&amp;CHAR(34)&amp;",","")</f>
        <v/>
      </c>
      <c r="FV91" s="44" t="str">
        <f>IF(BZ91="y",CHAR(34)&amp;"landlo"&amp;CHAR(34)&amp;",","")</f>
        <v/>
      </c>
      <c r="FW91" s="44" t="str">
        <f>IF(CA91="y",CHAR(34)&amp;"eunion"&amp;CHAR(34)&amp;",","")</f>
        <v/>
      </c>
      <c r="FY91" s="44" t="str">
        <f>IFERROR(IF(SEARCH("Arabic",CB91)&gt;0,CHAR(34)&amp;"arabic"&amp;CHAR(34)&amp;",",""),"")</f>
        <v/>
      </c>
      <c r="FZ91" s="44" t="str">
        <f>IFERROR(IF(SEARCH("English",CB91)&gt;0,CHAR(34)&amp;"englis"&amp;CHAR(34)&amp;",",""),"")</f>
        <v/>
      </c>
      <c r="GA91" s="44" t="str">
        <f>IFERROR(IF(SEARCH("French",CB91)&gt;0,CHAR(34)&amp;"french"&amp;CHAR(34)&amp;",",""),"")</f>
        <v/>
      </c>
      <c r="GB91" s="44" t="str">
        <f>IFERROR(IF(SEARCH("Spanish",CB91)&gt;0,CHAR(34)&amp;"spanis"&amp;CHAR(34)&amp;",",""),"")</f>
        <v/>
      </c>
      <c r="GE91" s="44" t="str">
        <f>IFERROR(IF(SEARCH("Dutch",CB91)&gt;0,CHAR(34)&amp;"dutchs"&amp;CHAR(34)&amp;",",""),"")</f>
        <v/>
      </c>
      <c r="GF91" s="44" t="str">
        <f>IFERROR(IF(SEARCH("Historical",AU91)&gt;0,CHAR(34)&amp;"histor"&amp;CHAR(34)&amp;",",""),"")</f>
        <v/>
      </c>
      <c r="GG91" s="44" t="str">
        <f>IF(BU91="y",CHAR(34)&amp;"unjack"&amp;CHAR(34)&amp;",","")</f>
        <v/>
      </c>
      <c r="GH91" s="44" t="str">
        <f>IF(CD91=1,CHAR(34)&amp;"southc"&amp;CHAR(34)&amp;",","")</f>
        <v/>
      </c>
      <c r="GI91" s="44" t="str">
        <f>IF(CE91=1,CHAR(34)&amp;"hasmap"&amp;CHAR(34)&amp;",","")</f>
        <v/>
      </c>
      <c r="GJ91" s="44" t="str">
        <f>IF(CP91="y",CHAR(34)&amp;CP$1&amp;CHAR(34)&amp;",","")</f>
        <v/>
      </c>
      <c r="GK91" s="44" t="str">
        <f>IF(GJ91="",CHAR(34)&amp;"HasSta"&amp;CHAR(34)&amp;",","")</f>
        <v>"HasSta",</v>
      </c>
      <c r="GL91" s="44" t="str">
        <f>IF(CQ91="y",CHAR(34)&amp;CQ$1&amp;CHAR(34)&amp;",","")</f>
        <v/>
      </c>
      <c r="GM91" s="44" t="str">
        <f>IF(CR91="y",CHAR(34)&amp;CR$1&amp;CHAR(34)&amp;",","")</f>
        <v/>
      </c>
      <c r="GN91" s="44" t="str">
        <f>IF(CS91="y",CHAR(34)&amp;CS$1&amp;CHAR(34)&amp;",","")</f>
        <v>"3+Star",</v>
      </c>
      <c r="GP91" s="44" t="str">
        <f>CHAR(34)&amp;AU91&amp;CHAR(34)</f>
        <v>"State"</v>
      </c>
      <c r="GS91" s="44" t="str">
        <f>SUBSTITUTE("["&amp;_xlfn.CONCAT(CW91:GN91)&amp;"]",",]","]")</f>
        <v>["5+Colo","lets05","startA","with_v","year19","allhor","3Bands","Diagon","Horizo","Animal","Plants","Texted","Weapon","HasSun","Trside","Unequa","Geogrh","staWHI","001YEL","002BLU","003GRE","myrEQ","HasSta","3+Star"]</v>
      </c>
      <c r="GT91" s="44" t="str">
        <f>IF(BL91&lt;&gt;"",CHAR(34)&amp;"cl_"&amp;BL91&amp;CHAR(34)&amp;",","")</f>
        <v>"cl_BLA",</v>
      </c>
      <c r="GU91" s="44" t="str">
        <f>IF(BM91&lt;&gt;"",CHAR(34)&amp;"cl_"&amp;BM91&amp;CHAR(34)&amp;",","")</f>
        <v>"cl_BLU",</v>
      </c>
      <c r="GV91" s="44" t="str">
        <f>IF(BN91&lt;&gt;"",CHAR(34)&amp;"cl_"&amp;BN91&amp;CHAR(34)&amp;",","")</f>
        <v>"cl_GRE",</v>
      </c>
      <c r="GW91" s="44" t="str">
        <f>IF(BO91&lt;&gt;"",CHAR(34)&amp;"cl_"&amp;BO91&amp;CHAR(34)&amp;",","")</f>
        <v>"cl_RED",</v>
      </c>
      <c r="GX91" s="44" t="str">
        <f>IF(BP91&lt;&gt;"",CHAR(34)&amp;"cl_"&amp;BP91&amp;CHAR(34)&amp;",","")</f>
        <v>"cl_YEL",</v>
      </c>
      <c r="GY91" s="44" t="str">
        <f>IF(BQ91&lt;&gt;"",CHAR(34)&amp;"cl_"&amp;BQ91&amp;CHAR(34)&amp;",","")</f>
        <v/>
      </c>
      <c r="GZ91" s="44" t="str">
        <f>IF(BR91&lt;&gt;"",CHAR(34)&amp;"cl_"&amp;BR91&amp;CHAR(34)&amp;",","")</f>
        <v/>
      </c>
      <c r="HA91" s="44" t="str">
        <f>IF(BS91&lt;&gt;"",CHAR(34)&amp;"cl_"&amp;BS91&amp;CHAR(34)&amp;",","")</f>
        <v/>
      </c>
      <c r="HB91" s="44" t="str">
        <f>IF(BT91&lt;&gt;"",CHAR(34)&amp;"cl_"&amp;BT91&amp;CHAR(34)&amp;",","")</f>
        <v>"cl_WHI",</v>
      </c>
      <c r="HC91" s="44" t="str">
        <f>SUBSTITUTE("["&amp;_xlfn.CONCAT(GT91:HB91)&amp;"]",",]","]")</f>
        <v>["cl_BLA","cl_BLU","cl_GRE","cl_RED","cl_YEL","cl_WHI"]</v>
      </c>
      <c r="HE91" s="64"/>
      <c r="HF91" s="65" t="str">
        <f>"{couname:"&amp;CT91&amp;(IF(HK91&lt;&gt;"",",subtype:"&amp;CHAR(34)&amp;HK91&amp;CHAR(34),""))&amp;",year:"&amp;HJ91&amp;",region:"&amp;CU91&amp;",Colors:"&amp;HC91&amp;",Items:"&amp;GS91&amp;",Flag:"&amp;CV91&amp;",HDFlag:"&amp;CHAR(34)&amp;E91&amp;CHAR(34)&amp;",type:"&amp;GP91&amp;", describe: "&amp;HH91&amp;", isnew:"&amp;CHAR(34)&amp;F91&amp;CHAR(34)&amp;", links: "&amp;HL91&amp;"},"</f>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links: "https://www.crwflags.com/fotw/flags/ve-c.html"},</v>
      </c>
      <c r="HG91" s="66" t="str">
        <f>"{couname:"&amp;CT91&amp;(IF(HK91&lt;&gt;"",",subtype:"&amp;CHAR(34)&amp;HK91&amp;CHAR(34),""))&amp;",year:"&amp;HJ91&amp;",region:"&amp;CU91&amp;",Colors:"&amp;HC91&amp;",Items:"&amp;GS91&amp;",Flag:"&amp;CV91&amp;",HDFlag:"&amp;CHAR(34)&amp;E91&amp;CHAR(34)&amp;",type:"&amp;GP91&amp;", describe: "&amp;HI91&amp;", links: "&amp;HL91&amp;"},"</f>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links: "https://www.crwflags.com/fotw/flags/ve-c.html"},</v>
      </c>
      <c r="HH91" s="44" t="str">
        <f>IF(P91&lt;&gt;"",CHAR(34)&amp;"\n"&amp;P91&amp;CHAR(34),CHAR(34)&amp;CHAR(34))</f>
        <v>"\nThe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v>
      </c>
      <c r="HI91" s="44" t="str">
        <f>IF(J91=0,CHAR(34)&amp;CHAR(34),HH91)</f>
        <v>"\nThe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v>
      </c>
      <c r="HJ91" s="44" t="str">
        <f>CHAR(34)&amp;O91&amp;CHAR(34)</f>
        <v>"1996"</v>
      </c>
      <c r="HL91" s="44" t="str">
        <f>CHAR(34)&amp;I91&amp;CHAR(34)</f>
        <v>"https://www.crwflags.com/fotw/flags/ve-c.html"</v>
      </c>
      <c r="HM91" s="65" t="str">
        <f>"{"&amp;CHAR(34)&amp;"couname"&amp;CHAR(34)&amp;":"&amp;CT91&amp;(IF(H91&lt;&gt;"",","&amp;CHAR(34)&amp;"subtype"&amp;CHAR(34)&amp;":"&amp;CHAR(34)&amp;H91&amp;CHAR(34),""))&amp;","&amp;CHAR(34)&amp;"year"&amp;CHAR(34)&amp;":"&amp;HJ91&amp;","&amp;CHAR(34)&amp;"region"&amp;CHAR(34)&amp;":"&amp;CU91&amp;","&amp;CHAR(34)&amp;"Colors"&amp;CHAR(34)&amp;":"&amp;HC91&amp;","&amp;CHAR(34)&amp;"Items"&amp;CHAR(34)&amp;":"&amp;GS91&amp;","&amp;CHAR(34)&amp;"Flag"&amp;CHAR(34)&amp;":"&amp;CV91&amp;","&amp;CHAR(34)&amp;"HDFlag"&amp;CHAR(34)&amp;":"&amp;CHAR(34)&amp;E91&amp;CHAR(34)&amp;","&amp;CHAR(34)&amp;"type"&amp;CHAR(34)&amp;":"&amp;GP91&amp;", "&amp;CHAR(34)&amp;"describe"&amp;CHAR(34)&amp;": "&amp;HH91&amp;", "&amp;CHAR(34)&amp;"isnew"&amp;CHAR(34)&amp;": "&amp;CHAR(34)&amp;F91&amp;CHAR(34)&amp;", "&amp;CHAR(34)&amp;"links"&amp;CHAR(34)&amp;": "&amp;HL91&amp;"},"</f>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 "links": "https://www.crwflags.com/fotw/flags/ve-c.html"},</v>
      </c>
      <c r="HN91" s="67" t="str">
        <f>"{"&amp;CHAR(34)&amp;"couname"&amp;CHAR(34)&amp;":"&amp;CT91&amp;(IF(H91&lt;&gt;"",","&amp;CHAR(34)&amp;"subtype"&amp;CHAR(34)&amp;":"&amp;CHAR(34)&amp;H91&amp;CHAR(34),""))&amp;","&amp;CHAR(34)&amp;"year"&amp;CHAR(34)&amp;":"&amp;HJ91&amp;","&amp;CHAR(34)&amp;"region"&amp;CHAR(34)&amp;":"&amp;CU91&amp;","&amp;CHAR(34)&amp;"Colors"&amp;CHAR(34)&amp;":"&amp;HC91&amp;","&amp;CHAR(34)&amp;"Items"&amp;CHAR(34)&amp;":"&amp;GS91&amp;","&amp;CHAR(34)&amp;"Flag"&amp;CHAR(34)&amp;":"&amp;CV91&amp;","&amp;CHAR(34)&amp;"HDFlag"&amp;CHAR(34)&amp;":"&amp;CHAR(34)&amp;E91&amp;CHAR(34)&amp;","&amp;CHAR(34)&amp;"type"&amp;CHAR(34)&amp;":"&amp;GP91&amp;", "&amp;CHAR(34)&amp;"describe"&amp;CHAR(34)&amp;": "&amp;HI91&amp;", "&amp;CHAR(34)&amp;"isnew"&amp;CHAR(34)&amp;": "&amp;CHAR(34)&amp;F91&amp;CHAR(34)&amp;", "&amp;CHAR(34)&amp;"links"&amp;CHAR(34)&amp;": "&amp;HL91&amp;"},"</f>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 "links": "https://www.crwflags.com/fotw/flags/ve-c.html"},</v>
      </c>
      <c r="HO91" s="71">
        <v>45610</v>
      </c>
      <c r="HP91" s="44" t="str" cm="1">
        <f t="array" ref="HP91">IF(_xlfn.TEXTJOIN(", ", TRUE, IF(ISNUMBER(SEARCH("BLA", BL91:BT91)), COLUMN(BL91:BT91) - COLUMN(BL91) + 1, ""))&lt;&gt;"","BLA","")</f>
        <v>BLA</v>
      </c>
      <c r="HQ91" s="44" t="str" cm="1">
        <f t="array" ref="HQ91">IF(_xlfn.TEXTJOIN(", ", TRUE, IF(ISNUMBER(SEARCH("BLU", BL91:BT91)), COLUMN(BL91:BT91) - COLUMN(BL91) + 1, ""))&lt;&gt;"","BLU","")</f>
        <v>BLU</v>
      </c>
      <c r="HR91" s="44" t="str" cm="1">
        <f t="array" ref="HR91">IF(_xlfn.TEXTJOIN(", ", TRUE, IF(ISNUMBER(SEARCH("GRE", BL91:BT91)), COLUMN(BL91:BT91) - COLUMN(BL91) + 1, ""))&lt;&gt;"","GRE","")</f>
        <v>GRE</v>
      </c>
      <c r="HS91" s="44" t="str" cm="1">
        <f t="array" ref="HS91">IF(_xlfn.TEXTJOIN(", ", TRUE, IF(ISNUMBER(SEARCH("RED", BL91:BT91)), COLUMN(BL91:BT91) - COLUMN(BL91) + 1, ""))&lt;&gt;"","RED","")</f>
        <v>RED</v>
      </c>
      <c r="HT91" s="44" t="str" cm="1">
        <f t="array" ref="HT91">IF(_xlfn.TEXTJOIN(", ", TRUE, IF(ISNUMBER(SEARCH("YEL", BL91:BT91)), COLUMN(BL91:BT91) - COLUMN(BL91) + 1, ""))&lt;&gt;"","YEL","")</f>
        <v>YEL</v>
      </c>
      <c r="HU91" s="44" t="str" cm="1">
        <f t="array" ref="HU91">IF(_xlfn.TEXTJOIN(", ", TRUE, IF(ISNUMBER(SEARCH("ORA", BL91:BT91)), COLUMN(BL91:BT91) - COLUMN(BL91) + 1, ""))&lt;&gt;"","ORA","")</f>
        <v/>
      </c>
      <c r="HV91" s="44" t="str" cm="1">
        <f t="array" ref="HV91">IF(_xlfn.TEXTJOIN(", ", TRUE, IF(ISNUMBER(SEARCH("BRO", BL91:BT91)), COLUMN(BL91:BT91) - COLUMN(BL91) + 1, ""))&lt;&gt;"","BRO","")</f>
        <v/>
      </c>
      <c r="HW91" s="44" t="str" cm="1">
        <f t="array" ref="HW91">IF(_xlfn.TEXTJOIN(", ", TRUE, IF(ISNUMBER(SEARCH("PUR", BL91:BT91)), COLUMN(BL91:BT91) - COLUMN(BL91) + 1, ""))&lt;&gt;"","PUR","")</f>
        <v/>
      </c>
      <c r="HX91" s="44" t="str" cm="1">
        <f t="array" ref="HX91">IF(_xlfn.TEXTJOIN(", ", TRUE, IF(ISNUMBER(SEARCH("WHI", BL91:BT91)), COLUMN(BL91:BT91) - COLUMN(BL91) + 1, ""))&lt;&gt;"","WHI","")</f>
        <v>WHI</v>
      </c>
      <c r="HY91" s="72"/>
      <c r="HZ91" s="72"/>
      <c r="IA91" s="5"/>
      <c r="IB91" s="5"/>
      <c r="IC91" s="68"/>
      <c r="ID91" s="68"/>
      <c r="IE91" s="68"/>
      <c r="IF91" s="68"/>
      <c r="IG91" s="68"/>
      <c r="IH91" s="68"/>
      <c r="II91" s="68"/>
      <c r="IJ91" s="68"/>
      <c r="IK91" s="68"/>
      <c r="IM91" s="42">
        <f>COUNTIF(IC91:IK91,"&gt;0")-CG91</f>
        <v>-6</v>
      </c>
      <c r="IN91" s="69" t="str">
        <f>"http://mkweb.bcgsc.ca/color-summarizer/?url="&amp;D91&amp;"&amp;precision=low&amp;num_clusters="&amp;CG91&amp;"&amp;text=1"</f>
        <v>http://mkweb.bcgsc.ca/color-summarizer/?url=https://upload.wikimedia.org/wikipedia/commons/thumb/1/1a/Flag_of_Apure_State.svg/320px-Flag_of_Apure_State.svg.png&amp;precision=low&amp;num_clusters=6&amp;text=1</v>
      </c>
      <c r="IO91" s="44" t="str">
        <f>IF(HP91&lt;&gt;"",CHAR(34)&amp;"black"&amp;CHAR(34),"")</f>
        <v>"black"</v>
      </c>
      <c r="IP91" s="44" t="str">
        <f>IF(HQ91&lt;&gt;"",CHAR(34)&amp;"blue"&amp;CHAR(34),"")</f>
        <v>"blue"</v>
      </c>
      <c r="IQ91" s="44" t="str">
        <f>IF(HR91&lt;&gt;"",CHAR(34)&amp;"green"&amp;CHAR(34),"")</f>
        <v>"green"</v>
      </c>
      <c r="IR91" s="44" t="str">
        <f>IF(HS91&lt;&gt;"",CHAR(34)&amp;"red"&amp;CHAR(34),"")</f>
        <v>"red"</v>
      </c>
      <c r="IS91" s="44" t="str">
        <f>IF(HT91&lt;&gt;"",CHAR(34)&amp;"yellow"&amp;CHAR(34),"")</f>
        <v>"yellow"</v>
      </c>
      <c r="IT91" s="44" t="str">
        <f>IF(HU91&lt;&gt;"",CHAR(34)&amp;"orange"&amp;CHAR(34),"")</f>
        <v/>
      </c>
      <c r="IU91" s="44" t="str">
        <f>IF(HV91&lt;&gt;"",CHAR(34)&amp;"brown"&amp;CHAR(34),"")</f>
        <v/>
      </c>
      <c r="IV91" s="44" t="str">
        <f>IF(HW91&lt;&gt;"",CHAR(34)&amp;"purple"&amp;CHAR(34),"")</f>
        <v/>
      </c>
      <c r="IW91" s="44" t="str">
        <f>IF(HX91&lt;&gt;"",CHAR(34)&amp;"white"&amp;CHAR(34),"")</f>
        <v>"white"</v>
      </c>
      <c r="IX91" s="44" t="str">
        <f>"{"&amp;CHAR(34)&amp;"url"&amp;CHAR(34)&amp;":"&amp;CHAR(34)&amp;IN91&amp;CHAR(34)&amp;","&amp;CHAR(34)&amp;"name"&amp;CHAR(34)&amp;":"&amp;CHAR(34)&amp;A91&amp;CHAR(34)&amp;"},"</f>
        <v>{"url":"http://mkweb.bcgsc.ca/color-summarizer/?url=https://upload.wikimedia.org/wikipedia/commons/thumb/1/1a/Flag_of_Apure_State.svg/320px-Flag_of_Apure_State.svg.png&amp;precision=low&amp;num_clusters=6&amp;text=1","name":"[VEN] Apure"},</v>
      </c>
      <c r="IY91" s="44">
        <v>1469</v>
      </c>
    </row>
    <row r="92" spans="1:259" s="44" customFormat="1" ht="38.4" customHeight="1" thickBot="1" x14ac:dyDescent="0.35">
      <c r="A92" s="38" t="s">
        <v>746</v>
      </c>
      <c r="B92" s="83"/>
      <c r="C92" s="39"/>
      <c r="D92" s="70" t="s">
        <v>747</v>
      </c>
      <c r="E92" s="40" t="s">
        <v>748</v>
      </c>
      <c r="F92" s="41" t="s">
        <v>163</v>
      </c>
      <c r="G92" s="42">
        <f>COUNTIF($A$1:$A$8405,A92)</f>
        <v>1</v>
      </c>
      <c r="H92" s="43"/>
      <c r="I92" s="59" t="s">
        <v>749</v>
      </c>
      <c r="J92" s="44" t="str">
        <f>""</f>
        <v/>
      </c>
      <c r="K92" s="45"/>
      <c r="L92" s="46"/>
      <c r="M92" s="46"/>
      <c r="N92" s="47"/>
      <c r="O92" s="74">
        <v>1993</v>
      </c>
      <c r="P92" s="48" t="s">
        <v>750</v>
      </c>
      <c r="Q92" s="73">
        <v>1</v>
      </c>
      <c r="R92" s="49" t="str">
        <f>_xlfn.XLOOKUP(LEFT(A92,5),[1]CODES!$D$2:$D$244,[1]CODES!$B$2:$B$244)</f>
        <v>South America</v>
      </c>
      <c r="S92" s="50">
        <v>3</v>
      </c>
      <c r="T92" s="51" t="s">
        <v>165</v>
      </c>
      <c r="U92" s="52" t="s">
        <v>164</v>
      </c>
      <c r="V92" s="52" t="s">
        <v>164</v>
      </c>
      <c r="W92" s="52" t="s">
        <v>164</v>
      </c>
      <c r="X92" s="52" t="s">
        <v>165</v>
      </c>
      <c r="Y92" s="52" t="s">
        <v>165</v>
      </c>
      <c r="Z92" s="52" t="s">
        <v>164</v>
      </c>
      <c r="AA92" s="52" t="s">
        <v>165</v>
      </c>
      <c r="AB92" s="52" t="s">
        <v>165</v>
      </c>
      <c r="AC92" s="52" t="s">
        <v>164</v>
      </c>
      <c r="AD92" s="52" t="s">
        <v>165</v>
      </c>
      <c r="AE92" s="52" t="s">
        <v>164</v>
      </c>
      <c r="AF92" s="53" t="s">
        <v>165</v>
      </c>
      <c r="AG92" s="53" t="s">
        <v>165</v>
      </c>
      <c r="AH92" s="53" t="s">
        <v>165</v>
      </c>
      <c r="AI92" s="53" t="s">
        <v>164</v>
      </c>
      <c r="AJ92" s="53" t="s">
        <v>164</v>
      </c>
      <c r="AK92" s="53" t="s">
        <v>164</v>
      </c>
      <c r="AL92" s="53" t="s">
        <v>164</v>
      </c>
      <c r="AM92" s="53" t="s">
        <v>165</v>
      </c>
      <c r="AN92" s="53" t="s">
        <v>165</v>
      </c>
      <c r="AO92" s="53" t="s">
        <v>165</v>
      </c>
      <c r="AP92" s="53" t="s">
        <v>164</v>
      </c>
      <c r="AQ92" s="53" t="s">
        <v>164</v>
      </c>
      <c r="AR92" s="53" t="s">
        <v>164</v>
      </c>
      <c r="AS92" s="53" t="s">
        <v>164</v>
      </c>
      <c r="AT92" s="54">
        <v>0</v>
      </c>
      <c r="AU92" s="53" t="s">
        <v>308</v>
      </c>
      <c r="AV92" s="53" t="str">
        <f>IF(LEFT(A92,1)="[",LEFT(A92,5)&amp;AU92&amp;A92,"")</f>
        <v>[VEN]State[VEN] Aragua</v>
      </c>
      <c r="AW92" s="53" t="str">
        <f>C92&amp;A92</f>
        <v>[VEN] Aragua</v>
      </c>
      <c r="AX92" s="55"/>
      <c r="AY92" s="55"/>
      <c r="AZ92" s="56" t="s">
        <v>234</v>
      </c>
      <c r="BA92" s="56" t="s">
        <v>234</v>
      </c>
      <c r="BB92" s="56"/>
      <c r="BC92" s="57"/>
      <c r="BD92" s="58" t="s">
        <v>167</v>
      </c>
      <c r="BE92" s="59"/>
      <c r="BF92" s="58" t="s">
        <v>154</v>
      </c>
      <c r="BG92" s="58" t="s">
        <v>155</v>
      </c>
      <c r="BH92" s="58" t="s">
        <v>154</v>
      </c>
      <c r="BI92" s="58"/>
      <c r="BJ92" s="58"/>
      <c r="BK92" s="59"/>
      <c r="BL92" s="58" t="s">
        <v>151</v>
      </c>
      <c r="BM92" s="58" t="s">
        <v>152</v>
      </c>
      <c r="BN92" s="58" t="s">
        <v>153</v>
      </c>
      <c r="BO92" s="58" t="s">
        <v>154</v>
      </c>
      <c r="BP92" s="58" t="s">
        <v>155</v>
      </c>
      <c r="BQ92" s="58" t="s">
        <v>156</v>
      </c>
      <c r="BR92" s="58" t="s">
        <v>234</v>
      </c>
      <c r="BS92" s="58" t="s">
        <v>234</v>
      </c>
      <c r="BT92" s="58" t="s">
        <v>159</v>
      </c>
      <c r="BU92" s="60"/>
      <c r="BV92" s="61"/>
      <c r="BW92" s="61">
        <v>0</v>
      </c>
      <c r="BX92" s="59"/>
      <c r="BY92" s="44" t="s">
        <v>164</v>
      </c>
      <c r="CB92" s="5"/>
      <c r="CC92" s="5"/>
      <c r="CD92" s="62">
        <v>0</v>
      </c>
      <c r="CE92" s="62">
        <v>0</v>
      </c>
      <c r="CF92" s="62" t="e">
        <f>COUNTIF([1]Sheet7!$B$2:'[1]Sheet7'!$B$100,Main!A97)</f>
        <v>#REF!</v>
      </c>
      <c r="CG92" s="75" cm="1">
        <f t="array" ref="CG92">SUMPRODUCT(--(LEN(TRIM(BL92:BT92))&gt;0))</f>
        <v>7</v>
      </c>
      <c r="CH92" s="53" t="str">
        <f>IF(CG92=2,"y","n")</f>
        <v>n</v>
      </c>
      <c r="CI92" s="53" t="str">
        <f>IF(CG92=3,"y","n")</f>
        <v>n</v>
      </c>
      <c r="CJ92" s="53" t="str">
        <f>IF(CG92=4,"y","n")</f>
        <v>n</v>
      </c>
      <c r="CK92" s="53" t="str">
        <f>IF(CG92&gt;4,"y","n")</f>
        <v>y</v>
      </c>
      <c r="CL92" s="53" t="str">
        <f>IF(S92=0,"y","n")</f>
        <v>n</v>
      </c>
      <c r="CM92" s="53" t="str">
        <f>IF(S92=2,"y","n")</f>
        <v>n</v>
      </c>
      <c r="CN92" s="53" t="str">
        <f>IF(S92=3,"y","n")</f>
        <v>y</v>
      </c>
      <c r="CO92" s="53" t="str">
        <f>IF(S92&gt;=4,"y","n")</f>
        <v>n</v>
      </c>
      <c r="CP92" s="53" t="str">
        <f>IF(AT92=0,"y","n")</f>
        <v>y</v>
      </c>
      <c r="CQ92" s="53" t="str">
        <f>IF(AT92=1,"y","n")</f>
        <v>n</v>
      </c>
      <c r="CR92" s="53" t="str">
        <f>IF(AT92=2,"y","n")</f>
        <v>n</v>
      </c>
      <c r="CS92" s="53" t="str">
        <f>IF(AT92&gt;=3,"y","n")</f>
        <v>n</v>
      </c>
      <c r="CT92" s="38" t="str">
        <f>CHAR(34)&amp;A92&amp;CHAR(34)</f>
        <v>"[VEN] Aragua"</v>
      </c>
      <c r="CU92" s="63" t="str">
        <f>CHAR(34)&amp;"rgn_"&amp;R92&amp;CHAR(34)</f>
        <v>"rgn_South America"</v>
      </c>
      <c r="CV92" s="44" t="str">
        <f>CHAR(34)&amp;D92&amp;CHAR(34)</f>
        <v>"https://upload.wikimedia.org/wikipedia/commons/thumb/4/4f/Flag_of_Aragua_State.svg/320px-Flag_of_Aragua_State.svg.png"</v>
      </c>
      <c r="CW92" s="44" t="str">
        <f>IF(CH92="y",CHAR(34)&amp;CH$1&amp;CHAR(34)&amp;",","")</f>
        <v/>
      </c>
      <c r="CX92" s="44" t="str">
        <f>IF(CI92="y",CHAR(34)&amp;CI$1&amp;CHAR(34)&amp;",","")</f>
        <v/>
      </c>
      <c r="CY92" s="44" t="str">
        <f>IF(CJ92="y",CHAR(34)&amp;CJ$1&amp;CHAR(34)&amp;",","")</f>
        <v/>
      </c>
      <c r="CZ92" s="44" t="str">
        <f>IF(CK92="y",CHAR(34)&amp;CK$1&amp;CHAR(34)&amp;",","")</f>
        <v>"5+Colo",</v>
      </c>
      <c r="DA92" s="44" t="str">
        <f>IF(Q92&gt;1,CHAR(34)&amp;"words2"&amp;CHAR(34)&amp;",","")</f>
        <v/>
      </c>
      <c r="DB92" s="44" t="str">
        <f>IF(Q92&gt;2,CHAR(34)&amp;"words3"&amp;CHAR(34)&amp;",","")</f>
        <v/>
      </c>
      <c r="DD92" s="44" t="str">
        <f>IF(LEN(CHAR(34)&amp;"lets"&amp;LEN(SUBSTITUTE(SUBSTITUTE(IFERROR(TRIM(SUBSTITUTE(A92,MID(A92,FIND("[",A92),FIND("]",A92)-FIND("[",A92)+1),"")),A92)," ",""),"-",""))&amp;CHAR(34)&amp;",")=9,CHAR(34)&amp;"lets"&amp;LEN(SUBSTITUTE(SUBSTITUTE(IFERROR(TRIM(SUBSTITUTE(A92,MID(A92,FIND("[",A92),FIND("]",A92)-FIND("[",A92)+1),"")),A92)," ",""),"-",""))&amp;CHAR(34)&amp;",",CHAR(34)&amp;"lets0"&amp;LEN(SUBSTITUTE(SUBSTITUTE(IFERROR(TRIM(SUBSTITUTE(A92,MID(A92,FIND("[",A92),FIND("]",A92)-FIND("[",A92)+1),"")),A92)," ",""),"-",""))&amp;CHAR(34)&amp;",")</f>
        <v>"lets06",</v>
      </c>
      <c r="DE92" s="44" t="str">
        <f>CHAR(34)&amp;"start"&amp;IFERROR(LEFT(SUBSTITUTE(A92,"["&amp;MID(A92,FIND("[",A92)+1,FIND("]",A92)-FIND("[",A92)-1)&amp;"] ",""),1),LEFT(A92,1))&amp;CHAR(34)&amp;","</f>
        <v>"startA",</v>
      </c>
      <c r="DF92" s="44" t="str">
        <f>IFERROR(IF(SEARCH("tan",A92)&gt;0,CHAR(34)&amp;"withtn"&amp;CHAR(34)&amp;",",""),"")</f>
        <v/>
      </c>
      <c r="DG92" s="44" t="str">
        <f>IFERROR(IF(SEARCH("q",A92)&gt;0,CHAR(34)&amp;"with_q"&amp;CHAR(34)&amp;",",""),"")</f>
        <v/>
      </c>
      <c r="DH92" s="44" t="str">
        <f>IFERROR(IF(SEARCH("v",A92)&gt;0,CHAR(34)&amp;"with_v"&amp;CHAR(34)&amp;",",""),"")</f>
        <v>"with_v",</v>
      </c>
      <c r="DI92" s="44" t="str">
        <f>IFERROR(IF(SEARCH("w",A92)&gt;0,CHAR(34)&amp;"with_w"&amp;CHAR(34)&amp;",",""),"")</f>
        <v/>
      </c>
      <c r="DJ92" s="44" t="str">
        <f>IFERROR(IF(SEARCH("y",A92)&gt;0,CHAR(34)&amp;"with_y"&amp;CHAR(34)&amp;",",""),"")</f>
        <v/>
      </c>
      <c r="DK92" s="44" t="str">
        <f>IFERROR(IF(SEARCH("z",A92)&gt;0,CHAR(34)&amp;"with_z"&amp;CHAR(34)&amp;",",""),"")</f>
        <v/>
      </c>
      <c r="DL92" s="44" t="str">
        <f>IF(CG92=2, CHAR(34) &amp; _xlfn.TEXTJOIN("", TRUE, _xlfn._xlws.SORT(HP92:HX92)) &amp; CHAR(34) &amp; ",", "")</f>
        <v/>
      </c>
      <c r="DM92" s="44" t="str" cm="1">
        <f t="array" ref="DM92">IF(CG92=3,CHAR(34) &amp; _xlfn.TEXTJOIN("", TRUE, RIGHT(HP92:HX92, 2)) &amp; CHAR(34) &amp; ",", "")</f>
        <v/>
      </c>
      <c r="DN92" s="44" t="str">
        <f>IF(AND(ISNUMBER(SEARCH("18", O92)), ISERROR(SEARCH("1918", O92)), ISERROR(SEARCH("2018", O92))), CHAR(34) &amp; "year18" &amp; CHAR(34) &amp; ",", "")</f>
        <v/>
      </c>
      <c r="DO92" s="44" t="str">
        <f>IF(AND(ISNUMBER(SEARCH("19", O92)), ISERROR(SEARCH("1819", O92)),  ISERROR(SEARCH("1219", O92)),ISERROR(SEARCH("1119", O92)),ISERROR(SEARCH("1190", O92)),ISERROR(SEARCH("2019", O92))), CHAR(34) &amp; "year19" &amp; CHAR(34) &amp; ",", "")</f>
        <v>"year19",</v>
      </c>
      <c r="DP92" s="5" t="str">
        <f>IF(AND(ISNUMBER(SEARCH("20", O92)), ISERROR(SEARCH("1920", O92))), CHAR(34)&amp;"year00"&amp;CHAR(34)&amp;",", "")</f>
        <v/>
      </c>
      <c r="DQ92" s="5" t="str">
        <f>IF(CC92="y",CHAR(34)&amp;"soviet"&amp;CHAR(34)&amp;",","")</f>
        <v/>
      </c>
      <c r="DR92" s="5" t="str">
        <f>IF(BY92="y",CHAR(34)&amp;"dgband"&amp;CHAR(34)&amp;",","")</f>
        <v/>
      </c>
      <c r="DS92" s="5" t="str">
        <f>IF(W92="y",IF(AND(V92="n",BY92&lt;&gt;"y"),CHAR(34)&amp;"allver"&amp;CHAR(34)&amp;",",""),"")</f>
        <v/>
      </c>
      <c r="DT92" s="5" t="str">
        <f>IF(V92="y",IF(AND(W92="n",BY92&lt;&gt;"y"),CHAR(34)&amp;"allhor"&amp;CHAR(34)&amp;",",""),"")</f>
        <v/>
      </c>
      <c r="DU92" s="5" t="str">
        <f>IF(BY92="y",IF(AND(W92="n",V92="n"),CHAR(34)&amp;"alldia"&amp;CHAR(34)&amp;",",""),"")</f>
        <v/>
      </c>
      <c r="DW92" s="44" t="str">
        <f>IF(CL92="y",CHAR(34)&amp;CL$1&amp;CHAR(34)&amp;",","")</f>
        <v/>
      </c>
      <c r="DX92" s="44" t="str">
        <f>IF(CM92="y",CHAR(34)&amp;CM$1&amp;CHAR(34)&amp;",","")</f>
        <v/>
      </c>
      <c r="DY92" s="44" t="str">
        <f>IF(CN92="y",CHAR(34)&amp;CN$1&amp;CHAR(34)&amp;",","")</f>
        <v>"3Bands",</v>
      </c>
      <c r="DZ92" s="44" t="str">
        <f>IF(CO92="y",CHAR(34)&amp;CO$1&amp;CHAR(34)&amp;",","")</f>
        <v/>
      </c>
      <c r="EA92" s="44" t="str">
        <f>IF(T92="y",CHAR(34)&amp;T$1&amp;CHAR(34)&amp;",","")</f>
        <v>"Diagon",</v>
      </c>
      <c r="EB92" s="44" t="str">
        <f>IF(U92="y",CHAR(34)&amp;U$1&amp;CHAR(34)&amp;",","")</f>
        <v/>
      </c>
      <c r="EC92" s="44" t="str">
        <f>IF(V92="y",CHAR(34)&amp;V$1&amp;CHAR(34)&amp;",","")</f>
        <v/>
      </c>
      <c r="ED92" s="44" t="str">
        <f>IF(W92="y",CHAR(34)&amp;W$1&amp;CHAR(34)&amp;",","")</f>
        <v/>
      </c>
      <c r="EE92" s="44" t="str">
        <f>IF(X92="y",CHAR(34)&amp;X$1&amp;CHAR(34)&amp;",","")</f>
        <v>"Circle",</v>
      </c>
      <c r="EF92" s="44" t="str">
        <f>IF(AND(Y92&lt;&gt;"n",Y92&lt;&gt;""),CHAR(34)&amp;Y$1&amp;CHAR(34)&amp;",","")</f>
        <v>"Animal",</v>
      </c>
      <c r="EG92" s="44" t="str">
        <f>IF(Z92="y",CHAR(34)&amp;Z$1&amp;CHAR(34)&amp;",","")</f>
        <v/>
      </c>
      <c r="EH92" s="44" t="str">
        <f>IF(AA92="y",CHAR(34)&amp;AA$1&amp;CHAR(34)&amp;",","")</f>
        <v>"Plants",</v>
      </c>
      <c r="EI92" s="44" t="str">
        <f>IF(AB92="y",CHAR(34)&amp;AB$1&amp;CHAR(34)&amp;",","")</f>
        <v>"Texted",</v>
      </c>
      <c r="EJ92" s="44" t="str">
        <f>IF(AC92="y",CHAR(34)&amp;AC$1&amp;CHAR(34)&amp;",","")</f>
        <v/>
      </c>
      <c r="EK92" s="44" t="str">
        <f>IF(AD92="y",CHAR(34)&amp;AD$1&amp;CHAR(34)&amp;",","")</f>
        <v>"HasSun",</v>
      </c>
      <c r="EL92" s="44" t="str">
        <f>IF(AE92="y",CHAR(34)&amp;AE$1&amp;CHAR(34)&amp;",","")</f>
        <v/>
      </c>
      <c r="EM92" s="44" t="str">
        <f>IF(AF92="y",CHAR(34)&amp;AF$1&amp;CHAR(34)&amp;",","")</f>
        <v>"Trside",</v>
      </c>
      <c r="EN92" s="44" t="str">
        <f>IF(AG92="y",CHAR(34)&amp;AG$1&amp;CHAR(34)&amp;",","")</f>
        <v>"Unequa",</v>
      </c>
      <c r="EO92" s="44" t="str">
        <f>IF(AH92="y",CHAR(34)&amp;AH$1&amp;CHAR(34)&amp;",","")</f>
        <v>"Center",</v>
      </c>
      <c r="EP92" s="44" t="str">
        <f>IF(AI92="y",CHAR(34)&amp;AI$1&amp;CHAR(34)&amp;",","")</f>
        <v/>
      </c>
      <c r="EQ92" s="44" t="str">
        <f>IF(AJ92="y",CHAR(34)&amp;AJ$1&amp;CHAR(34)&amp;",","")</f>
        <v/>
      </c>
      <c r="ER92" s="44" t="str">
        <f>IF(AK92="y",CHAR(34)&amp;AK$1&amp;CHAR(34)&amp;",","")</f>
        <v/>
      </c>
      <c r="ES92" s="44" t="str">
        <f>IF(AL92="y",CHAR(34)&amp;AL$1&amp;CHAR(34)&amp;",","")</f>
        <v/>
      </c>
      <c r="ET92" s="44" t="str">
        <f>IF(AM92="y",CHAR(34)&amp;AM$1&amp;CHAR(34)&amp;",","")</f>
        <v>"Geogrh",</v>
      </c>
      <c r="EU92" s="44" t="str">
        <f>IF(AN92="y",CHAR(34)&amp;AN$1&amp;CHAR(34)&amp;",","")</f>
        <v>"Humans",</v>
      </c>
      <c r="EV92" s="44" t="str">
        <f>IF(AO92="y",CHAR(34)&amp;AO$1&amp;CHAR(34)&amp;",","")</f>
        <v>"Builds",</v>
      </c>
      <c r="EW92" s="44" t="str">
        <f>IF(AP92="y",CHAR(34)&amp;AP$1&amp;CHAR(34)&amp;",","")</f>
        <v/>
      </c>
      <c r="EX92" s="44" t="str">
        <f>IF(AQ92="y",CHAR(34)&amp;AQ$1&amp;CHAR(34)&amp;",","")</f>
        <v/>
      </c>
      <c r="EY92" s="44" t="str">
        <f>IF(AR92="y",CHAR(34)&amp;AR$1&amp;CHAR(34)&amp;",","")</f>
        <v/>
      </c>
      <c r="EZ92" s="44" t="str">
        <f>IF(AS92="y",CHAR(34)&amp;AS$1&amp;CHAR(34)&amp;",","")</f>
        <v/>
      </c>
      <c r="FA92" s="44" t="str">
        <f>IF(AT92&gt;0,CHAR(34)&amp;"sta"&amp;AZ92&amp;CHAR(34)&amp;",","")</f>
        <v/>
      </c>
      <c r="FB92" s="44" t="str">
        <f>IF(AND(AT92&gt;0,BA92&lt;&gt;""),CHAR(34)&amp;"sta"&amp;BA92&amp;CHAR(34)&amp;",","")</f>
        <v/>
      </c>
      <c r="FD92" s="44" t="str">
        <f>IF(BV92="n",CHAR(34)&amp;"tcWHYE"&amp;CHAR(34)&amp;",",IF(BV92="y",CHAR(34)&amp;FD$1&amp;CHAR(34)&amp;",",""))</f>
        <v/>
      </c>
      <c r="FE92" s="44" t="str">
        <f>IF(COUNTIF(BL92:BT92,"BLU")=0,CHAR(34)&amp;"NO_BLU"&amp;CHAR(34)&amp;",", "")</f>
        <v/>
      </c>
      <c r="FF92" s="44" t="str">
        <f>IF(COUNTIF(BL92:BT92,"WHI")=0,CHAR(34)&amp;"NO_WHI"&amp;CHAR(34)&amp;",", "")</f>
        <v/>
      </c>
      <c r="FG92" s="44" t="str">
        <f>IF(COUNTIF(BL92:BT92,"RED")=0,CHAR(34)&amp;"NO_RED"&amp;CHAR(34)&amp;",", "")</f>
        <v/>
      </c>
      <c r="FH92" s="44" t="str">
        <f>IF(COUNTIF(BL92:BS92,"GRE")=0,CHAR(34)&amp;"NO_GRE"&amp;CHAR(34)&amp;",", "")</f>
        <v/>
      </c>
      <c r="FI92" s="44" t="str">
        <f>IF(COUNTIF(BL92:BT92,"YEL")=0,CHAR(34)&amp;"NO_YEL"&amp;CHAR(34)&amp;",", "")</f>
        <v/>
      </c>
      <c r="FJ92" s="44" t="str">
        <f>IF(COUNTIF(BL92:BT92,"BLA")=0,CHAR(34)&amp;"NO_BLA"&amp;CHAR(34)&amp;",", "")</f>
        <v/>
      </c>
      <c r="FK92" s="44" t="str">
        <f>IF(AND(FH92&lt;&gt;"",FF92&lt;&gt;""),CHAR(34)&amp;"WHGRNO"&amp;CHAR(34)&amp;",","")</f>
        <v/>
      </c>
      <c r="FL92" s="44" t="str">
        <f>IF(AND(FI92&lt;&gt;"",FF92&lt;&gt;""),CHAR(34)&amp;"WHYENO"&amp;CHAR(34)&amp;",","")</f>
        <v/>
      </c>
      <c r="FM92" s="44" t="str">
        <f>IF(AND(FJ92&lt;&gt;"",FF92&lt;&gt;""),CHAR(34)&amp;"BAWHNO"&amp;CHAR(34)&amp;",","")</f>
        <v/>
      </c>
      <c r="FN92" s="44" t="str">
        <f>IF(AND(FE92&lt;&gt;"",FF92&lt;&gt;""),CHAR(34)&amp;"BLWHNO"&amp;CHAR(34)&amp;",","")</f>
        <v/>
      </c>
      <c r="FO92" s="44" t="str">
        <f>IF(AND(FE92&lt;&gt;"",FG92&lt;&gt;""),CHAR(34)&amp;"BLRENO"&amp;CHAR(34)&amp;",","")</f>
        <v/>
      </c>
      <c r="FP92" s="44" t="str">
        <f>IF(AND(FF92&lt;&gt;"",FF92&lt;&gt;""),CHAR(34)&amp;"WHRENO"&amp;CHAR(34)&amp;",","")</f>
        <v/>
      </c>
      <c r="FQ92" s="44" t="str">
        <f>IF(LEN(BF92)=3,CHAR(34)&amp;"001"&amp;BF92&amp;CHAR(34)&amp;",","")</f>
        <v>"001RED",</v>
      </c>
      <c r="FR92" s="44" t="str">
        <f>IF(LEN(BG92)=3,CHAR(34)&amp;"002"&amp;BG92&amp;CHAR(34)&amp;",","")</f>
        <v>"002YEL",</v>
      </c>
      <c r="FS92" s="44" t="str">
        <f>IF(LEN(BH92)=3,CHAR(34)&amp;"003"&amp;BH92&amp;CHAR(34)&amp;",","")</f>
        <v>"003RED",</v>
      </c>
      <c r="FT92" s="44" t="str">
        <f>CHAR(34)&amp;"myr"&amp;BD92&amp;CHAR(34)&amp;","</f>
        <v>"myrEQ",</v>
      </c>
      <c r="FU92" s="44" t="str">
        <f>IF(AY92="y",CHAR(34)&amp;"island"&amp;CHAR(34)&amp;",","")</f>
        <v/>
      </c>
      <c r="FV92" s="44" t="str">
        <f>IF(BZ92="y",CHAR(34)&amp;"landlo"&amp;CHAR(34)&amp;",","")</f>
        <v/>
      </c>
      <c r="FW92" s="44" t="str">
        <f>IF(CA92="y",CHAR(34)&amp;"eunion"&amp;CHAR(34)&amp;",","")</f>
        <v/>
      </c>
      <c r="FY92" s="44" t="str">
        <f>IFERROR(IF(SEARCH("Arabic",CB92)&gt;0,CHAR(34)&amp;"arabic"&amp;CHAR(34)&amp;",",""),"")</f>
        <v/>
      </c>
      <c r="FZ92" s="44" t="str">
        <f>IFERROR(IF(SEARCH("English",CB92)&gt;0,CHAR(34)&amp;"englis"&amp;CHAR(34)&amp;",",""),"")</f>
        <v/>
      </c>
      <c r="GA92" s="44" t="str">
        <f>IFERROR(IF(SEARCH("French",CB92)&gt;0,CHAR(34)&amp;"french"&amp;CHAR(34)&amp;",",""),"")</f>
        <v/>
      </c>
      <c r="GB92" s="44" t="str">
        <f>IFERROR(IF(SEARCH("Spanish",CB92)&gt;0,CHAR(34)&amp;"spanis"&amp;CHAR(34)&amp;",",""),"")</f>
        <v/>
      </c>
      <c r="GE92" s="44" t="str">
        <f>IFERROR(IF(SEARCH("Dutch",CB92)&gt;0,CHAR(34)&amp;"dutchs"&amp;CHAR(34)&amp;",",""),"")</f>
        <v/>
      </c>
      <c r="GF92" s="44" t="str">
        <f>IFERROR(IF(SEARCH("Historical",AU92)&gt;0,CHAR(34)&amp;"histor"&amp;CHAR(34)&amp;",",""),"")</f>
        <v/>
      </c>
      <c r="GG92" s="44" t="str">
        <f>IF(BU92="y",CHAR(34)&amp;"unjack"&amp;CHAR(34)&amp;",","")</f>
        <v/>
      </c>
      <c r="GH92" s="44" t="str">
        <f>IF(CD92=1,CHAR(34)&amp;"southc"&amp;CHAR(34)&amp;",","")</f>
        <v/>
      </c>
      <c r="GI92" s="44" t="str">
        <f>IF(CE92=1,CHAR(34)&amp;"hasmap"&amp;CHAR(34)&amp;",","")</f>
        <v/>
      </c>
      <c r="GJ92" s="44" t="str">
        <f>IF(CP92="y",CHAR(34)&amp;CP$1&amp;CHAR(34)&amp;",","")</f>
        <v>"NoStar",</v>
      </c>
      <c r="GK92" s="44" t="str">
        <f>IF(GJ92="",CHAR(34)&amp;"HasSta"&amp;CHAR(34)&amp;",","")</f>
        <v/>
      </c>
      <c r="GL92" s="44" t="str">
        <f>IF(CQ92="y",CHAR(34)&amp;CQ$1&amp;CHAR(34)&amp;",","")</f>
        <v/>
      </c>
      <c r="GM92" s="44" t="str">
        <f>IF(CR92="y",CHAR(34)&amp;CR$1&amp;CHAR(34)&amp;",","")</f>
        <v/>
      </c>
      <c r="GN92" s="44" t="str">
        <f>IF(CS92="y",CHAR(34)&amp;CS$1&amp;CHAR(34)&amp;",","")</f>
        <v/>
      </c>
      <c r="GP92" s="44" t="str">
        <f>CHAR(34)&amp;AU92&amp;CHAR(34)</f>
        <v>"State"</v>
      </c>
      <c r="GS92" s="44" t="str">
        <f>SUBSTITUTE("["&amp;_xlfn.CONCAT(CW92:GN92)&amp;"]",",]","]")</f>
        <v>["5+Colo","lets06","startA","with_v","year19","3Bands","Diagon","Circle","Animal","Plants","Texted","HasSun","Trside","Unequa","Center","Geogrh","Humans","Builds","001RED","002YEL","003RED","myrEQ","NoStar"]</v>
      </c>
      <c r="GT92" s="44" t="str">
        <f>IF(BL92&lt;&gt;"",CHAR(34)&amp;"cl_"&amp;BL92&amp;CHAR(34)&amp;",","")</f>
        <v>"cl_BLA",</v>
      </c>
      <c r="GU92" s="44" t="str">
        <f>IF(BM92&lt;&gt;"",CHAR(34)&amp;"cl_"&amp;BM92&amp;CHAR(34)&amp;",","")</f>
        <v>"cl_BLU",</v>
      </c>
      <c r="GV92" s="44" t="str">
        <f>IF(BN92&lt;&gt;"",CHAR(34)&amp;"cl_"&amp;BN92&amp;CHAR(34)&amp;",","")</f>
        <v>"cl_GRE",</v>
      </c>
      <c r="GW92" s="44" t="str">
        <f>IF(BO92&lt;&gt;"",CHAR(34)&amp;"cl_"&amp;BO92&amp;CHAR(34)&amp;",","")</f>
        <v>"cl_RED",</v>
      </c>
      <c r="GX92" s="44" t="str">
        <f>IF(BP92&lt;&gt;"",CHAR(34)&amp;"cl_"&amp;BP92&amp;CHAR(34)&amp;",","")</f>
        <v>"cl_YEL",</v>
      </c>
      <c r="GY92" s="44" t="str">
        <f>IF(BQ92&lt;&gt;"",CHAR(34)&amp;"cl_"&amp;BQ92&amp;CHAR(34)&amp;",","")</f>
        <v>"cl_ORA",</v>
      </c>
      <c r="GZ92" s="44" t="str">
        <f>IF(BR92&lt;&gt;"",CHAR(34)&amp;"cl_"&amp;BR92&amp;CHAR(34)&amp;",","")</f>
        <v/>
      </c>
      <c r="HA92" s="44" t="str">
        <f>IF(BS92&lt;&gt;"",CHAR(34)&amp;"cl_"&amp;BS92&amp;CHAR(34)&amp;",","")</f>
        <v/>
      </c>
      <c r="HB92" s="44" t="str">
        <f>IF(BT92&lt;&gt;"",CHAR(34)&amp;"cl_"&amp;BT92&amp;CHAR(34)&amp;",","")</f>
        <v>"cl_WHI",</v>
      </c>
      <c r="HC92" s="44" t="str">
        <f>SUBSTITUTE("["&amp;_xlfn.CONCAT(GT92:HB92)&amp;"]",",]","]")</f>
        <v>["cl_BLA","cl_BLU","cl_GRE","cl_RED","cl_YEL","cl_ORA","cl_WHI"]</v>
      </c>
      <c r="HE92" s="64"/>
      <c r="HF92" s="65" t="str">
        <f>"{couname:"&amp;CT92&amp;(IF(HK92&lt;&gt;"",",subtype:"&amp;CHAR(34)&amp;HK92&amp;CHAR(34),""))&amp;",year:"&amp;HJ92&amp;",region:"&amp;CU92&amp;",Colors:"&amp;HC92&amp;",Items:"&amp;GS92&amp;",Flag:"&amp;CV92&amp;",HDFlag:"&amp;CHAR(34)&amp;E92&amp;CHAR(34)&amp;",type:"&amp;GP92&amp;", describe: "&amp;HH92&amp;", isnew:"&amp;CHAR(34)&amp;F92&amp;CHAR(34)&amp;", links: "&amp;HL92&amp;"},"</f>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links: "https://en.wikipedia.org/wiki/Flag_of_Aragua"},</v>
      </c>
      <c r="HG92" s="66" t="str">
        <f>"{couname:"&amp;CT92&amp;(IF(HK92&lt;&gt;"",",subtype:"&amp;CHAR(34)&amp;HK92&amp;CHAR(34),""))&amp;",year:"&amp;HJ92&amp;",region:"&amp;CU92&amp;",Colors:"&amp;HC92&amp;",Items:"&amp;GS92&amp;",Flag:"&amp;CV92&amp;",HDFlag:"&amp;CHAR(34)&amp;E92&amp;CHAR(34)&amp;",type:"&amp;GP92&amp;", describe: "&amp;HI92&amp;", links: "&amp;HL92&amp;"},"</f>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links: "https://en.wikipedia.org/wiki/Flag_of_Aragua"},</v>
      </c>
      <c r="HH92" s="44" t="str">
        <f>IF(P92&lt;&gt;"",CHAR(34)&amp;"\n"&amp;P92&amp;CHAR(34),CHAR(34)&amp;CHAR(34))</f>
        <v>"\nThe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v>
      </c>
      <c r="HI92" s="44" t="str">
        <f>IF(J92=0,CHAR(34)&amp;CHAR(34),HH92)</f>
        <v>"\nThe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v>
      </c>
      <c r="HJ92" s="44" t="str">
        <f>CHAR(34)&amp;O92&amp;CHAR(34)</f>
        <v>"1993"</v>
      </c>
      <c r="HL92" s="44" t="str">
        <f>CHAR(34)&amp;I92&amp;CHAR(34)</f>
        <v>"https://en.wikipedia.org/wiki/Flag_of_Aragua"</v>
      </c>
      <c r="HM92" s="65" t="str">
        <f>"{"&amp;CHAR(34)&amp;"couname"&amp;CHAR(34)&amp;":"&amp;CT92&amp;(IF(H92&lt;&gt;"",","&amp;CHAR(34)&amp;"subtype"&amp;CHAR(34)&amp;":"&amp;CHAR(34)&amp;H92&amp;CHAR(34),""))&amp;","&amp;CHAR(34)&amp;"year"&amp;CHAR(34)&amp;":"&amp;HJ92&amp;","&amp;CHAR(34)&amp;"region"&amp;CHAR(34)&amp;":"&amp;CU92&amp;","&amp;CHAR(34)&amp;"Colors"&amp;CHAR(34)&amp;":"&amp;HC92&amp;","&amp;CHAR(34)&amp;"Items"&amp;CHAR(34)&amp;":"&amp;GS92&amp;","&amp;CHAR(34)&amp;"Flag"&amp;CHAR(34)&amp;":"&amp;CV92&amp;","&amp;CHAR(34)&amp;"HDFlag"&amp;CHAR(34)&amp;":"&amp;CHAR(34)&amp;E92&amp;CHAR(34)&amp;","&amp;CHAR(34)&amp;"type"&amp;CHAR(34)&amp;":"&amp;GP92&amp;", "&amp;CHAR(34)&amp;"describe"&amp;CHAR(34)&amp;": "&amp;HH92&amp;", "&amp;CHAR(34)&amp;"isnew"&amp;CHAR(34)&amp;": "&amp;CHAR(34)&amp;F92&amp;CHAR(34)&amp;", "&amp;CHAR(34)&amp;"links"&amp;CHAR(34)&amp;": "&amp;HL92&amp;"},"</f>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 "links": "https://en.wikipedia.org/wiki/Flag_of_Aragua"},</v>
      </c>
      <c r="HN92" s="67" t="str">
        <f>"{"&amp;CHAR(34)&amp;"couname"&amp;CHAR(34)&amp;":"&amp;CT92&amp;(IF(H92&lt;&gt;"",","&amp;CHAR(34)&amp;"subtype"&amp;CHAR(34)&amp;":"&amp;CHAR(34)&amp;H92&amp;CHAR(34),""))&amp;","&amp;CHAR(34)&amp;"year"&amp;CHAR(34)&amp;":"&amp;HJ92&amp;","&amp;CHAR(34)&amp;"region"&amp;CHAR(34)&amp;":"&amp;CU92&amp;","&amp;CHAR(34)&amp;"Colors"&amp;CHAR(34)&amp;":"&amp;HC92&amp;","&amp;CHAR(34)&amp;"Items"&amp;CHAR(34)&amp;":"&amp;GS92&amp;","&amp;CHAR(34)&amp;"Flag"&amp;CHAR(34)&amp;":"&amp;CV92&amp;","&amp;CHAR(34)&amp;"HDFlag"&amp;CHAR(34)&amp;":"&amp;CHAR(34)&amp;E92&amp;CHAR(34)&amp;","&amp;CHAR(34)&amp;"type"&amp;CHAR(34)&amp;":"&amp;GP92&amp;", "&amp;CHAR(34)&amp;"describe"&amp;CHAR(34)&amp;": "&amp;HI92&amp;", "&amp;CHAR(34)&amp;"isnew"&amp;CHAR(34)&amp;": "&amp;CHAR(34)&amp;F92&amp;CHAR(34)&amp;", "&amp;CHAR(34)&amp;"links"&amp;CHAR(34)&amp;": "&amp;HL92&amp;"},"</f>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 "links": "https://en.wikipedia.org/wiki/Flag_of_Aragua"},</v>
      </c>
      <c r="HO92" s="71">
        <v>45610</v>
      </c>
      <c r="HP92" s="44" t="str" cm="1">
        <f t="array" ref="HP92">IF(_xlfn.TEXTJOIN(", ", TRUE, IF(ISNUMBER(SEARCH("BLA", BL92:BT92)), COLUMN(BL92:BT92) - COLUMN(BL92) + 1, ""))&lt;&gt;"","BLA","")</f>
        <v>BLA</v>
      </c>
      <c r="HQ92" s="44" t="str" cm="1">
        <f t="array" ref="HQ92">IF(_xlfn.TEXTJOIN(", ", TRUE, IF(ISNUMBER(SEARCH("BLU", BL92:BT92)), COLUMN(BL92:BT92) - COLUMN(BL92) + 1, ""))&lt;&gt;"","BLU","")</f>
        <v>BLU</v>
      </c>
      <c r="HR92" s="44" t="str" cm="1">
        <f t="array" ref="HR92">IF(_xlfn.TEXTJOIN(", ", TRUE, IF(ISNUMBER(SEARCH("GRE", BL92:BT92)), COLUMN(BL92:BT92) - COLUMN(BL92) + 1, ""))&lt;&gt;"","GRE","")</f>
        <v>GRE</v>
      </c>
      <c r="HS92" s="44" t="str" cm="1">
        <f t="array" ref="HS92">IF(_xlfn.TEXTJOIN(", ", TRUE, IF(ISNUMBER(SEARCH("RED", BL92:BT92)), COLUMN(BL92:BT92) - COLUMN(BL92) + 1, ""))&lt;&gt;"","RED","")</f>
        <v>RED</v>
      </c>
      <c r="HT92" s="44" t="str" cm="1">
        <f t="array" ref="HT92">IF(_xlfn.TEXTJOIN(", ", TRUE, IF(ISNUMBER(SEARCH("YEL", BL92:BT92)), COLUMN(BL92:BT92) - COLUMN(BL92) + 1, ""))&lt;&gt;"","YEL","")</f>
        <v>YEL</v>
      </c>
      <c r="HU92" s="44" t="str" cm="1">
        <f t="array" ref="HU92">IF(_xlfn.TEXTJOIN(", ", TRUE, IF(ISNUMBER(SEARCH("ORA", BL92:BT92)), COLUMN(BL92:BT92) - COLUMN(BL92) + 1, ""))&lt;&gt;"","ORA","")</f>
        <v>ORA</v>
      </c>
      <c r="HV92" s="44" t="str" cm="1">
        <f t="array" ref="HV92">IF(_xlfn.TEXTJOIN(", ", TRUE, IF(ISNUMBER(SEARCH("BRO", BL92:BT92)), COLUMN(BL92:BT92) - COLUMN(BL92) + 1, ""))&lt;&gt;"","BRO","")</f>
        <v/>
      </c>
      <c r="HW92" s="44" t="str" cm="1">
        <f t="array" ref="HW92">IF(_xlfn.TEXTJOIN(", ", TRUE, IF(ISNUMBER(SEARCH("PUR", BL92:BT92)), COLUMN(BL92:BT92) - COLUMN(BL92) + 1, ""))&lt;&gt;"","PUR","")</f>
        <v/>
      </c>
      <c r="HX92" s="44" t="str" cm="1">
        <f t="array" ref="HX92">IF(_xlfn.TEXTJOIN(", ", TRUE, IF(ISNUMBER(SEARCH("WHI", BL92:BT92)), COLUMN(BL92:BT92) - COLUMN(BL92) + 1, ""))&lt;&gt;"","WHI","")</f>
        <v>WHI</v>
      </c>
      <c r="HY92" s="72"/>
      <c r="HZ92" s="72"/>
      <c r="IA92" s="5"/>
      <c r="IB92" s="5"/>
      <c r="IC92" s="68"/>
      <c r="ID92" s="68"/>
      <c r="IE92" s="68"/>
      <c r="IF92" s="68"/>
      <c r="IG92" s="68"/>
      <c r="IH92" s="68"/>
      <c r="II92" s="68"/>
      <c r="IJ92" s="68"/>
      <c r="IK92" s="68"/>
      <c r="IM92" s="42">
        <f>COUNTIF(IC92:IK92,"&gt;0")-CG92</f>
        <v>-7</v>
      </c>
      <c r="IN92" s="69" t="str">
        <f>"http://mkweb.bcgsc.ca/color-summarizer/?url="&amp;D92&amp;"&amp;precision=low&amp;num_clusters="&amp;CG92&amp;"&amp;text=1"</f>
        <v>http://mkweb.bcgsc.ca/color-summarizer/?url=https://upload.wikimedia.org/wikipedia/commons/thumb/4/4f/Flag_of_Aragua_State.svg/320px-Flag_of_Aragua_State.svg.png&amp;precision=low&amp;num_clusters=7&amp;text=1</v>
      </c>
      <c r="IO92" s="44" t="str">
        <f>IF(HP92&lt;&gt;"",CHAR(34)&amp;"black"&amp;CHAR(34),"")</f>
        <v>"black"</v>
      </c>
      <c r="IP92" s="44" t="str">
        <f>IF(HQ92&lt;&gt;"",CHAR(34)&amp;"blue"&amp;CHAR(34),"")</f>
        <v>"blue"</v>
      </c>
      <c r="IQ92" s="44" t="str">
        <f>IF(HR92&lt;&gt;"",CHAR(34)&amp;"green"&amp;CHAR(34),"")</f>
        <v>"green"</v>
      </c>
      <c r="IR92" s="44" t="str">
        <f>IF(HS92&lt;&gt;"",CHAR(34)&amp;"red"&amp;CHAR(34),"")</f>
        <v>"red"</v>
      </c>
      <c r="IS92" s="44" t="str">
        <f>IF(HT92&lt;&gt;"",CHAR(34)&amp;"yellow"&amp;CHAR(34),"")</f>
        <v>"yellow"</v>
      </c>
      <c r="IT92" s="44" t="str">
        <f>IF(HU92&lt;&gt;"",CHAR(34)&amp;"orange"&amp;CHAR(34),"")</f>
        <v>"orange"</v>
      </c>
      <c r="IU92" s="44" t="str">
        <f>IF(HV92&lt;&gt;"",CHAR(34)&amp;"brown"&amp;CHAR(34),"")</f>
        <v/>
      </c>
      <c r="IV92" s="44" t="str">
        <f>IF(HW92&lt;&gt;"",CHAR(34)&amp;"purple"&amp;CHAR(34),"")</f>
        <v/>
      </c>
      <c r="IW92" s="44" t="str">
        <f>IF(HX92&lt;&gt;"",CHAR(34)&amp;"white"&amp;CHAR(34),"")</f>
        <v>"white"</v>
      </c>
      <c r="IX92" s="44" t="str">
        <f>"{"&amp;CHAR(34)&amp;"url"&amp;CHAR(34)&amp;":"&amp;CHAR(34)&amp;IN92&amp;CHAR(34)&amp;","&amp;CHAR(34)&amp;"name"&amp;CHAR(34)&amp;":"&amp;CHAR(34)&amp;A92&amp;CHAR(34)&amp;"},"</f>
        <v>{"url":"http://mkweb.bcgsc.ca/color-summarizer/?url=https://upload.wikimedia.org/wikipedia/commons/thumb/4/4f/Flag_of_Aragua_State.svg/320px-Flag_of_Aragua_State.svg.png&amp;precision=low&amp;num_clusters=7&amp;text=1","name":"[VEN] Aragua"},</v>
      </c>
      <c r="IY92" s="44">
        <v>1470</v>
      </c>
    </row>
    <row r="93" spans="1:259" s="44" customFormat="1" ht="38.4" customHeight="1" thickBot="1" x14ac:dyDescent="0.35">
      <c r="A93" s="38" t="s">
        <v>751</v>
      </c>
      <c r="B93" s="83"/>
      <c r="C93" s="39"/>
      <c r="D93" s="70" t="s">
        <v>752</v>
      </c>
      <c r="E93" s="40" t="s">
        <v>753</v>
      </c>
      <c r="F93" s="41" t="s">
        <v>163</v>
      </c>
      <c r="G93" s="42">
        <f>COUNTIF($A$1:$A$8405,A93)</f>
        <v>1</v>
      </c>
      <c r="H93" s="43"/>
      <c r="I93" s="59" t="s">
        <v>754</v>
      </c>
      <c r="J93" s="44" t="str">
        <f>""</f>
        <v/>
      </c>
      <c r="K93" s="45"/>
      <c r="L93" s="46"/>
      <c r="M93" s="46"/>
      <c r="N93" s="47"/>
      <c r="O93" s="74">
        <v>1997</v>
      </c>
      <c r="P93" s="48" t="s">
        <v>755</v>
      </c>
      <c r="Q93" s="73">
        <v>1</v>
      </c>
      <c r="R93" s="49" t="str">
        <f>_xlfn.XLOOKUP(LEFT(A93,5),[1]CODES!$D$2:$D$244,[1]CODES!$B$2:$B$244)</f>
        <v>South America</v>
      </c>
      <c r="S93" s="50">
        <v>3</v>
      </c>
      <c r="T93" s="51" t="s">
        <v>164</v>
      </c>
      <c r="U93" s="52" t="s">
        <v>164</v>
      </c>
      <c r="V93" s="52" t="s">
        <v>165</v>
      </c>
      <c r="W93" s="52" t="s">
        <v>164</v>
      </c>
      <c r="X93" s="52" t="s">
        <v>164</v>
      </c>
      <c r="Y93" s="52" t="s">
        <v>164</v>
      </c>
      <c r="Z93" s="52" t="s">
        <v>164</v>
      </c>
      <c r="AA93" s="52" t="s">
        <v>165</v>
      </c>
      <c r="AB93" s="52" t="s">
        <v>164</v>
      </c>
      <c r="AC93" s="52" t="s">
        <v>164</v>
      </c>
      <c r="AD93" s="52" t="s">
        <v>165</v>
      </c>
      <c r="AE93" s="52" t="s">
        <v>164</v>
      </c>
      <c r="AF93" s="53" t="s">
        <v>164</v>
      </c>
      <c r="AG93" s="53" t="s">
        <v>165</v>
      </c>
      <c r="AH93" s="53" t="s">
        <v>165</v>
      </c>
      <c r="AI93" s="53" t="s">
        <v>164</v>
      </c>
      <c r="AJ93" s="53" t="s">
        <v>164</v>
      </c>
      <c r="AK93" s="53" t="s">
        <v>164</v>
      </c>
      <c r="AL93" s="53" t="s">
        <v>164</v>
      </c>
      <c r="AM93" s="53" t="s">
        <v>164</v>
      </c>
      <c r="AN93" s="53" t="s">
        <v>164</v>
      </c>
      <c r="AO93" s="53" t="s">
        <v>164</v>
      </c>
      <c r="AP93" s="53" t="s">
        <v>164</v>
      </c>
      <c r="AQ93" s="53" t="s">
        <v>164</v>
      </c>
      <c r="AR93" s="53" t="s">
        <v>164</v>
      </c>
      <c r="AS93" s="53" t="s">
        <v>164</v>
      </c>
      <c r="AT93" s="54">
        <v>0</v>
      </c>
      <c r="AU93" s="53" t="s">
        <v>308</v>
      </c>
      <c r="AV93" s="53" t="str">
        <f>IF(LEFT(A93,1)="[",LEFT(A93,5)&amp;AU93&amp;A93,"")</f>
        <v>[VEN]State[VEN] Barinas</v>
      </c>
      <c r="AW93" s="53" t="str">
        <f>C93&amp;A93</f>
        <v>[VEN] Barinas</v>
      </c>
      <c r="AX93" s="55"/>
      <c r="AY93" s="55"/>
      <c r="AZ93" s="56" t="s">
        <v>234</v>
      </c>
      <c r="BA93" s="56" t="s">
        <v>234</v>
      </c>
      <c r="BB93" s="56"/>
      <c r="BC93" s="57"/>
      <c r="BD93" s="58" t="s">
        <v>153</v>
      </c>
      <c r="BE93" s="59"/>
      <c r="BF93" s="58" t="s">
        <v>152</v>
      </c>
      <c r="BG93" s="58" t="s">
        <v>159</v>
      </c>
      <c r="BH93" s="58" t="s">
        <v>153</v>
      </c>
      <c r="BI93" s="58"/>
      <c r="BJ93" s="58"/>
      <c r="BK93" s="59"/>
      <c r="BL93" s="58" t="s">
        <v>234</v>
      </c>
      <c r="BM93" s="58" t="s">
        <v>152</v>
      </c>
      <c r="BN93" s="58" t="s">
        <v>153</v>
      </c>
      <c r="BO93" s="58" t="s">
        <v>154</v>
      </c>
      <c r="BP93" s="58" t="s">
        <v>155</v>
      </c>
      <c r="BQ93" s="58" t="s">
        <v>234</v>
      </c>
      <c r="BR93" s="58" t="s">
        <v>234</v>
      </c>
      <c r="BS93" s="58" t="s">
        <v>234</v>
      </c>
      <c r="BT93" s="58" t="s">
        <v>159</v>
      </c>
      <c r="BU93" s="60"/>
      <c r="BV93" s="61"/>
      <c r="BW93" s="61">
        <v>0</v>
      </c>
      <c r="BX93" s="59"/>
      <c r="CB93" s="5"/>
      <c r="CC93" s="5"/>
      <c r="CD93" s="62">
        <v>0</v>
      </c>
      <c r="CE93" s="62">
        <v>0</v>
      </c>
      <c r="CF93" s="62" t="e">
        <f>COUNTIF([1]Sheet7!$B$2:'[1]Sheet7'!$B$100,Main!A98)</f>
        <v>#REF!</v>
      </c>
      <c r="CG93" s="75" cm="1">
        <f t="array" ref="CG93">SUMPRODUCT(--(LEN(TRIM(BL93:BT93))&gt;0))</f>
        <v>5</v>
      </c>
      <c r="CH93" s="53" t="str">
        <f>IF(CG93=2,"y","n")</f>
        <v>n</v>
      </c>
      <c r="CI93" s="53" t="str">
        <f>IF(CG93=3,"y","n")</f>
        <v>n</v>
      </c>
      <c r="CJ93" s="53" t="str">
        <f>IF(CG93=4,"y","n")</f>
        <v>n</v>
      </c>
      <c r="CK93" s="53" t="str">
        <f>IF(CG93&gt;4,"y","n")</f>
        <v>y</v>
      </c>
      <c r="CL93" s="53" t="str">
        <f>IF(S93=0,"y","n")</f>
        <v>n</v>
      </c>
      <c r="CM93" s="53" t="str">
        <f>IF(S93=2,"y","n")</f>
        <v>n</v>
      </c>
      <c r="CN93" s="53" t="str">
        <f>IF(S93=3,"y","n")</f>
        <v>y</v>
      </c>
      <c r="CO93" s="53" t="str">
        <f>IF(S93&gt;=4,"y","n")</f>
        <v>n</v>
      </c>
      <c r="CP93" s="53" t="str">
        <f>IF(AT93=0,"y","n")</f>
        <v>y</v>
      </c>
      <c r="CQ93" s="53" t="str">
        <f>IF(AT93=1,"y","n")</f>
        <v>n</v>
      </c>
      <c r="CR93" s="53" t="str">
        <f>IF(AT93=2,"y","n")</f>
        <v>n</v>
      </c>
      <c r="CS93" s="53" t="str">
        <f>IF(AT93&gt;=3,"y","n")</f>
        <v>n</v>
      </c>
      <c r="CT93" s="38" t="str">
        <f>CHAR(34)&amp;A93&amp;CHAR(34)</f>
        <v>"[VEN] Barinas"</v>
      </c>
      <c r="CU93" s="63" t="str">
        <f>CHAR(34)&amp;"rgn_"&amp;R93&amp;CHAR(34)</f>
        <v>"rgn_South America"</v>
      </c>
      <c r="CV93" s="44" t="str">
        <f>CHAR(34)&amp;D93&amp;CHAR(34)</f>
        <v>"https://upload.wikimedia.org/wikipedia/commons/thumb/5/5e/Flag_of_Barinas_State.svg/320px-Flag_of_Barinas_State.svg.png"</v>
      </c>
      <c r="CW93" s="44" t="str">
        <f>IF(CH93="y",CHAR(34)&amp;CH$1&amp;CHAR(34)&amp;",","")</f>
        <v/>
      </c>
      <c r="CX93" s="44" t="str">
        <f>IF(CI93="y",CHAR(34)&amp;CI$1&amp;CHAR(34)&amp;",","")</f>
        <v/>
      </c>
      <c r="CY93" s="44" t="str">
        <f>IF(CJ93="y",CHAR(34)&amp;CJ$1&amp;CHAR(34)&amp;",","")</f>
        <v/>
      </c>
      <c r="CZ93" s="44" t="str">
        <f>IF(CK93="y",CHAR(34)&amp;CK$1&amp;CHAR(34)&amp;",","")</f>
        <v>"5+Colo",</v>
      </c>
      <c r="DA93" s="44" t="str">
        <f>IF(Q93&gt;1,CHAR(34)&amp;"words2"&amp;CHAR(34)&amp;",","")</f>
        <v/>
      </c>
      <c r="DB93" s="44" t="str">
        <f>IF(Q93&gt;2,CHAR(34)&amp;"words3"&amp;CHAR(34)&amp;",","")</f>
        <v/>
      </c>
      <c r="DD93" s="44" t="str">
        <f>IF(LEN(CHAR(34)&amp;"lets"&amp;LEN(SUBSTITUTE(SUBSTITUTE(IFERROR(TRIM(SUBSTITUTE(A93,MID(A93,FIND("[",A93),FIND("]",A93)-FIND("[",A93)+1),"")),A93)," ",""),"-",""))&amp;CHAR(34)&amp;",")=9,CHAR(34)&amp;"lets"&amp;LEN(SUBSTITUTE(SUBSTITUTE(IFERROR(TRIM(SUBSTITUTE(A93,MID(A93,FIND("[",A93),FIND("]",A93)-FIND("[",A93)+1),"")),A93)," ",""),"-",""))&amp;CHAR(34)&amp;",",CHAR(34)&amp;"lets0"&amp;LEN(SUBSTITUTE(SUBSTITUTE(IFERROR(TRIM(SUBSTITUTE(A93,MID(A93,FIND("[",A93),FIND("]",A93)-FIND("[",A93)+1),"")),A93)," ",""),"-",""))&amp;CHAR(34)&amp;",")</f>
        <v>"lets07",</v>
      </c>
      <c r="DE93" s="44" t="str">
        <f>CHAR(34)&amp;"start"&amp;IFERROR(LEFT(SUBSTITUTE(A93,"["&amp;MID(A93,FIND("[",A93)+1,FIND("]",A93)-FIND("[",A93)-1)&amp;"] ",""),1),LEFT(A93,1))&amp;CHAR(34)&amp;","</f>
        <v>"startB",</v>
      </c>
      <c r="DF93" s="44" t="str">
        <f>IFERROR(IF(SEARCH("tan",A93)&gt;0,CHAR(34)&amp;"withtn"&amp;CHAR(34)&amp;",",""),"")</f>
        <v/>
      </c>
      <c r="DG93" s="44" t="str">
        <f>IFERROR(IF(SEARCH("q",A93)&gt;0,CHAR(34)&amp;"with_q"&amp;CHAR(34)&amp;",",""),"")</f>
        <v/>
      </c>
      <c r="DH93" s="44" t="str">
        <f>IFERROR(IF(SEARCH("v",A93)&gt;0,CHAR(34)&amp;"with_v"&amp;CHAR(34)&amp;",",""),"")</f>
        <v>"with_v",</v>
      </c>
      <c r="DI93" s="44" t="str">
        <f>IFERROR(IF(SEARCH("w",A93)&gt;0,CHAR(34)&amp;"with_w"&amp;CHAR(34)&amp;",",""),"")</f>
        <v/>
      </c>
      <c r="DJ93" s="44" t="str">
        <f>IFERROR(IF(SEARCH("y",A93)&gt;0,CHAR(34)&amp;"with_y"&amp;CHAR(34)&amp;",",""),"")</f>
        <v/>
      </c>
      <c r="DK93" s="44" t="str">
        <f>IFERROR(IF(SEARCH("z",A93)&gt;0,CHAR(34)&amp;"with_z"&amp;CHAR(34)&amp;",",""),"")</f>
        <v/>
      </c>
      <c r="DL93" s="44" t="str">
        <f>IF(CG93=2, CHAR(34) &amp; _xlfn.TEXTJOIN("", TRUE, _xlfn._xlws.SORT(HP93:HX93)) &amp; CHAR(34) &amp; ",", "")</f>
        <v/>
      </c>
      <c r="DM93" s="44" t="str" cm="1">
        <f t="array" ref="DM93">IF(CG93=3,CHAR(34) &amp; _xlfn.TEXTJOIN("", TRUE, RIGHT(HP93:HX93, 2)) &amp; CHAR(34) &amp; ",", "")</f>
        <v/>
      </c>
      <c r="DN93" s="44" t="str">
        <f>IF(AND(ISNUMBER(SEARCH("18", O93)), ISERROR(SEARCH("1918", O93)), ISERROR(SEARCH("2018", O93))), CHAR(34) &amp; "year18" &amp; CHAR(34) &amp; ",", "")</f>
        <v/>
      </c>
      <c r="DO93" s="44" t="str">
        <f>IF(AND(ISNUMBER(SEARCH("19", O93)), ISERROR(SEARCH("1819", O93)),  ISERROR(SEARCH("1219", O93)),ISERROR(SEARCH("1119", O93)),ISERROR(SEARCH("1190", O93)),ISERROR(SEARCH("2019", O93))), CHAR(34) &amp; "year19" &amp; CHAR(34) &amp; ",", "")</f>
        <v>"year19",</v>
      </c>
      <c r="DP93" s="5" t="str">
        <f>IF(AND(ISNUMBER(SEARCH("20", O93)), ISERROR(SEARCH("1920", O93))), CHAR(34)&amp;"year00"&amp;CHAR(34)&amp;",", "")</f>
        <v/>
      </c>
      <c r="DQ93" s="5" t="str">
        <f>IF(CC93="y",CHAR(34)&amp;"soviet"&amp;CHAR(34)&amp;",","")</f>
        <v/>
      </c>
      <c r="DR93" s="5" t="str">
        <f>IF(BY93="y",CHAR(34)&amp;"dgband"&amp;CHAR(34)&amp;",","")</f>
        <v/>
      </c>
      <c r="DS93" s="5" t="str">
        <f>IF(W93="y",IF(AND(V93="n",BY93&lt;&gt;"y"),CHAR(34)&amp;"allver"&amp;CHAR(34)&amp;",",""),"")</f>
        <v/>
      </c>
      <c r="DT93" s="5" t="str">
        <f>IF(V93="y",IF(AND(W93="n",BY93&lt;&gt;"y"),CHAR(34)&amp;"allhor"&amp;CHAR(34)&amp;",",""),"")</f>
        <v>"allhor",</v>
      </c>
      <c r="DU93" s="5" t="str">
        <f>IF(BY93="y",IF(AND(W93="n",V93="n"),CHAR(34)&amp;"alldia"&amp;CHAR(34)&amp;",",""),"")</f>
        <v/>
      </c>
      <c r="DW93" s="44" t="str">
        <f>IF(CL93="y",CHAR(34)&amp;CL$1&amp;CHAR(34)&amp;",","")</f>
        <v/>
      </c>
      <c r="DX93" s="44" t="str">
        <f>IF(CM93="y",CHAR(34)&amp;CM$1&amp;CHAR(34)&amp;",","")</f>
        <v/>
      </c>
      <c r="DY93" s="44" t="str">
        <f>IF(CN93="y",CHAR(34)&amp;CN$1&amp;CHAR(34)&amp;",","")</f>
        <v>"3Bands",</v>
      </c>
      <c r="DZ93" s="44" t="str">
        <f>IF(CO93="y",CHAR(34)&amp;CO$1&amp;CHAR(34)&amp;",","")</f>
        <v/>
      </c>
      <c r="EA93" s="44" t="str">
        <f>IF(T93="y",CHAR(34)&amp;T$1&amp;CHAR(34)&amp;",","")</f>
        <v/>
      </c>
      <c r="EB93" s="44" t="str">
        <f>IF(U93="y",CHAR(34)&amp;U$1&amp;CHAR(34)&amp;",","")</f>
        <v/>
      </c>
      <c r="EC93" s="44" t="str">
        <f>IF(V93="y",CHAR(34)&amp;V$1&amp;CHAR(34)&amp;",","")</f>
        <v>"Horizo",</v>
      </c>
      <c r="ED93" s="44" t="str">
        <f>IF(W93="y",CHAR(34)&amp;W$1&amp;CHAR(34)&amp;",","")</f>
        <v/>
      </c>
      <c r="EE93" s="44" t="str">
        <f>IF(X93="y",CHAR(34)&amp;X$1&amp;CHAR(34)&amp;",","")</f>
        <v/>
      </c>
      <c r="EF93" s="44" t="str">
        <f>IF(AND(Y93&lt;&gt;"n",Y93&lt;&gt;""),CHAR(34)&amp;Y$1&amp;CHAR(34)&amp;",","")</f>
        <v/>
      </c>
      <c r="EG93" s="44" t="str">
        <f>IF(Z93="y",CHAR(34)&amp;Z$1&amp;CHAR(34)&amp;",","")</f>
        <v/>
      </c>
      <c r="EH93" s="44" t="str">
        <f>IF(AA93="y",CHAR(34)&amp;AA$1&amp;CHAR(34)&amp;",","")</f>
        <v>"Plants",</v>
      </c>
      <c r="EI93" s="44" t="str">
        <f>IF(AB93="y",CHAR(34)&amp;AB$1&amp;CHAR(34)&amp;",","")</f>
        <v/>
      </c>
      <c r="EJ93" s="44" t="str">
        <f>IF(AC93="y",CHAR(34)&amp;AC$1&amp;CHAR(34)&amp;",","")</f>
        <v/>
      </c>
      <c r="EK93" s="44" t="str">
        <f>IF(AD93="y",CHAR(34)&amp;AD$1&amp;CHAR(34)&amp;",","")</f>
        <v>"HasSun",</v>
      </c>
      <c r="EL93" s="44" t="str">
        <f>IF(AE93="y",CHAR(34)&amp;AE$1&amp;CHAR(34)&amp;",","")</f>
        <v/>
      </c>
      <c r="EM93" s="44" t="str">
        <f>IF(AF93="y",CHAR(34)&amp;AF$1&amp;CHAR(34)&amp;",","")</f>
        <v/>
      </c>
      <c r="EN93" s="44" t="str">
        <f>IF(AG93="y",CHAR(34)&amp;AG$1&amp;CHAR(34)&amp;",","")</f>
        <v>"Unequa",</v>
      </c>
      <c r="EO93" s="44" t="str">
        <f>IF(AH93="y",CHAR(34)&amp;AH$1&amp;CHAR(34)&amp;",","")</f>
        <v>"Center",</v>
      </c>
      <c r="EP93" s="44" t="str">
        <f>IF(AI93="y",CHAR(34)&amp;AI$1&amp;CHAR(34)&amp;",","")</f>
        <v/>
      </c>
      <c r="EQ93" s="44" t="str">
        <f>IF(AJ93="y",CHAR(34)&amp;AJ$1&amp;CHAR(34)&amp;",","")</f>
        <v/>
      </c>
      <c r="ER93" s="44" t="str">
        <f>IF(AK93="y",CHAR(34)&amp;AK$1&amp;CHAR(34)&amp;",","")</f>
        <v/>
      </c>
      <c r="ES93" s="44" t="str">
        <f>IF(AL93="y",CHAR(34)&amp;AL$1&amp;CHAR(34)&amp;",","")</f>
        <v/>
      </c>
      <c r="ET93" s="44" t="str">
        <f>IF(AM93="y",CHAR(34)&amp;AM$1&amp;CHAR(34)&amp;",","")</f>
        <v/>
      </c>
      <c r="EU93" s="44" t="str">
        <f>IF(AN93="y",CHAR(34)&amp;AN$1&amp;CHAR(34)&amp;",","")</f>
        <v/>
      </c>
      <c r="EV93" s="44" t="str">
        <f>IF(AO93="y",CHAR(34)&amp;AO$1&amp;CHAR(34)&amp;",","")</f>
        <v/>
      </c>
      <c r="EW93" s="44" t="str">
        <f>IF(AP93="y",CHAR(34)&amp;AP$1&amp;CHAR(34)&amp;",","")</f>
        <v/>
      </c>
      <c r="EX93" s="44" t="str">
        <f>IF(AQ93="y",CHAR(34)&amp;AQ$1&amp;CHAR(34)&amp;",","")</f>
        <v/>
      </c>
      <c r="EY93" s="44" t="str">
        <f>IF(AR93="y",CHAR(34)&amp;AR$1&amp;CHAR(34)&amp;",","")</f>
        <v/>
      </c>
      <c r="EZ93" s="44" t="str">
        <f>IF(AS93="y",CHAR(34)&amp;AS$1&amp;CHAR(34)&amp;",","")</f>
        <v/>
      </c>
      <c r="FA93" s="44" t="str">
        <f>IF(AT93&gt;0,CHAR(34)&amp;"sta"&amp;AZ93&amp;CHAR(34)&amp;",","")</f>
        <v/>
      </c>
      <c r="FB93" s="44" t="str">
        <f>IF(AND(AT93&gt;0,BA93&lt;&gt;""),CHAR(34)&amp;"sta"&amp;BA93&amp;CHAR(34)&amp;",","")</f>
        <v/>
      </c>
      <c r="FD93" s="44" t="str">
        <f>IF(BV93="n",CHAR(34)&amp;"tcWHYE"&amp;CHAR(34)&amp;",",IF(BV93="y",CHAR(34)&amp;FD$1&amp;CHAR(34)&amp;",",""))</f>
        <v/>
      </c>
      <c r="FE93" s="44" t="str">
        <f>IF(COUNTIF(BL93:BT93,"BLU")=0,CHAR(34)&amp;"NO_BLU"&amp;CHAR(34)&amp;",", "")</f>
        <v/>
      </c>
      <c r="FF93" s="44" t="str">
        <f>IF(COUNTIF(BL93:BT93,"WHI")=0,CHAR(34)&amp;"NO_WHI"&amp;CHAR(34)&amp;",", "")</f>
        <v/>
      </c>
      <c r="FG93" s="44" t="str">
        <f>IF(COUNTIF(BL93:BT93,"RED")=0,CHAR(34)&amp;"NO_RED"&amp;CHAR(34)&amp;",", "")</f>
        <v/>
      </c>
      <c r="FH93" s="44" t="str">
        <f>IF(COUNTIF(BL93:BS93,"GRE")=0,CHAR(34)&amp;"NO_GRE"&amp;CHAR(34)&amp;",", "")</f>
        <v/>
      </c>
      <c r="FI93" s="44" t="str">
        <f>IF(COUNTIF(BL93:BT93,"YEL")=0,CHAR(34)&amp;"NO_YEL"&amp;CHAR(34)&amp;",", "")</f>
        <v/>
      </c>
      <c r="FJ93" s="44" t="str">
        <f>IF(COUNTIF(BL93:BT93,"BLA")=0,CHAR(34)&amp;"NO_BLA"&amp;CHAR(34)&amp;",", "")</f>
        <v>"NO_BLA",</v>
      </c>
      <c r="FK93" s="44" t="str">
        <f>IF(AND(FH93&lt;&gt;"",FF93&lt;&gt;""),CHAR(34)&amp;"WHGRNO"&amp;CHAR(34)&amp;",","")</f>
        <v/>
      </c>
      <c r="FL93" s="44" t="str">
        <f>IF(AND(FI93&lt;&gt;"",FF93&lt;&gt;""),CHAR(34)&amp;"WHYENO"&amp;CHAR(34)&amp;",","")</f>
        <v/>
      </c>
      <c r="FM93" s="44" t="str">
        <f>IF(AND(FJ93&lt;&gt;"",FF93&lt;&gt;""),CHAR(34)&amp;"BAWHNO"&amp;CHAR(34)&amp;",","")</f>
        <v/>
      </c>
      <c r="FN93" s="44" t="str">
        <f>IF(AND(FE93&lt;&gt;"",FF93&lt;&gt;""),CHAR(34)&amp;"BLWHNO"&amp;CHAR(34)&amp;",","")</f>
        <v/>
      </c>
      <c r="FO93" s="44" t="str">
        <f>IF(AND(FE93&lt;&gt;"",FG93&lt;&gt;""),CHAR(34)&amp;"BLRENO"&amp;CHAR(34)&amp;",","")</f>
        <v/>
      </c>
      <c r="FP93" s="44" t="str">
        <f>IF(AND(FF93&lt;&gt;"",FF93&lt;&gt;""),CHAR(34)&amp;"WHRENO"&amp;CHAR(34)&amp;",","")</f>
        <v/>
      </c>
      <c r="FQ93" s="44" t="str">
        <f>IF(LEN(BF93)=3,CHAR(34)&amp;"001"&amp;BF93&amp;CHAR(34)&amp;",","")</f>
        <v>"001BLU",</v>
      </c>
      <c r="FR93" s="44" t="str">
        <f>IF(LEN(BG93)=3,CHAR(34)&amp;"002"&amp;BG93&amp;CHAR(34)&amp;",","")</f>
        <v>"002WHI",</v>
      </c>
      <c r="FS93" s="44" t="str">
        <f>IF(LEN(BH93)=3,CHAR(34)&amp;"003"&amp;BH93&amp;CHAR(34)&amp;",","")</f>
        <v>"003GRE",</v>
      </c>
      <c r="FT93" s="44" t="str">
        <f>CHAR(34)&amp;"myr"&amp;BD93&amp;CHAR(34)&amp;","</f>
        <v>"myrGRE",</v>
      </c>
      <c r="FU93" s="44" t="str">
        <f>IF(AY93="y",CHAR(34)&amp;"island"&amp;CHAR(34)&amp;",","")</f>
        <v/>
      </c>
      <c r="FV93" s="44" t="str">
        <f>IF(BZ93="y",CHAR(34)&amp;"landlo"&amp;CHAR(34)&amp;",","")</f>
        <v/>
      </c>
      <c r="FW93" s="44" t="str">
        <f>IF(CA93="y",CHAR(34)&amp;"eunion"&amp;CHAR(34)&amp;",","")</f>
        <v/>
      </c>
      <c r="FY93" s="44" t="str">
        <f>IFERROR(IF(SEARCH("Arabic",CB93)&gt;0,CHAR(34)&amp;"arabic"&amp;CHAR(34)&amp;",",""),"")</f>
        <v/>
      </c>
      <c r="FZ93" s="44" t="str">
        <f>IFERROR(IF(SEARCH("English",CB93)&gt;0,CHAR(34)&amp;"englis"&amp;CHAR(34)&amp;",",""),"")</f>
        <v/>
      </c>
      <c r="GA93" s="44" t="str">
        <f>IFERROR(IF(SEARCH("French",CB93)&gt;0,CHAR(34)&amp;"french"&amp;CHAR(34)&amp;",",""),"")</f>
        <v/>
      </c>
      <c r="GB93" s="44" t="str">
        <f>IFERROR(IF(SEARCH("Spanish",CB93)&gt;0,CHAR(34)&amp;"spanis"&amp;CHAR(34)&amp;",",""),"")</f>
        <v/>
      </c>
      <c r="GE93" s="44" t="str">
        <f>IFERROR(IF(SEARCH("Dutch",CB93)&gt;0,CHAR(34)&amp;"dutchs"&amp;CHAR(34)&amp;",",""),"")</f>
        <v/>
      </c>
      <c r="GF93" s="44" t="str">
        <f>IFERROR(IF(SEARCH("Historical",AU93)&gt;0,CHAR(34)&amp;"histor"&amp;CHAR(34)&amp;",",""),"")</f>
        <v/>
      </c>
      <c r="GG93" s="44" t="str">
        <f>IF(BU93="y",CHAR(34)&amp;"unjack"&amp;CHAR(34)&amp;",","")</f>
        <v/>
      </c>
      <c r="GH93" s="44" t="str">
        <f>IF(CD93=1,CHAR(34)&amp;"southc"&amp;CHAR(34)&amp;",","")</f>
        <v/>
      </c>
      <c r="GI93" s="44" t="str">
        <f>IF(CE93=1,CHAR(34)&amp;"hasmap"&amp;CHAR(34)&amp;",","")</f>
        <v/>
      </c>
      <c r="GJ93" s="44" t="str">
        <f>IF(CP93="y",CHAR(34)&amp;CP$1&amp;CHAR(34)&amp;",","")</f>
        <v>"NoStar",</v>
      </c>
      <c r="GK93" s="44" t="str">
        <f>IF(GJ93="",CHAR(34)&amp;"HasSta"&amp;CHAR(34)&amp;",","")</f>
        <v/>
      </c>
      <c r="GL93" s="44" t="str">
        <f>IF(CQ93="y",CHAR(34)&amp;CQ$1&amp;CHAR(34)&amp;",","")</f>
        <v/>
      </c>
      <c r="GM93" s="44" t="str">
        <f>IF(CR93="y",CHAR(34)&amp;CR$1&amp;CHAR(34)&amp;",","")</f>
        <v/>
      </c>
      <c r="GN93" s="44" t="str">
        <f>IF(CS93="y",CHAR(34)&amp;CS$1&amp;CHAR(34)&amp;",","")</f>
        <v/>
      </c>
      <c r="GP93" s="44" t="str">
        <f>CHAR(34)&amp;AU93&amp;CHAR(34)</f>
        <v>"State"</v>
      </c>
      <c r="GS93" s="44" t="str">
        <f>SUBSTITUTE("["&amp;_xlfn.CONCAT(CW93:GN93)&amp;"]",",]","]")</f>
        <v>["5+Colo","lets07","startB","with_v","year19","allhor","3Bands","Horizo","Plants","HasSun","Unequa","Center","NO_BLA","001BLU","002WHI","003GRE","myrGRE","NoStar"]</v>
      </c>
      <c r="GT93" s="44" t="str">
        <f>IF(BL93&lt;&gt;"",CHAR(34)&amp;"cl_"&amp;BL93&amp;CHAR(34)&amp;",","")</f>
        <v/>
      </c>
      <c r="GU93" s="44" t="str">
        <f>IF(BM93&lt;&gt;"",CHAR(34)&amp;"cl_"&amp;BM93&amp;CHAR(34)&amp;",","")</f>
        <v>"cl_BLU",</v>
      </c>
      <c r="GV93" s="44" t="str">
        <f>IF(BN93&lt;&gt;"",CHAR(34)&amp;"cl_"&amp;BN93&amp;CHAR(34)&amp;",","")</f>
        <v>"cl_GRE",</v>
      </c>
      <c r="GW93" s="44" t="str">
        <f>IF(BO93&lt;&gt;"",CHAR(34)&amp;"cl_"&amp;BO93&amp;CHAR(34)&amp;",","")</f>
        <v>"cl_RED",</v>
      </c>
      <c r="GX93" s="44" t="str">
        <f>IF(BP93&lt;&gt;"",CHAR(34)&amp;"cl_"&amp;BP93&amp;CHAR(34)&amp;",","")</f>
        <v>"cl_YEL",</v>
      </c>
      <c r="GY93" s="44" t="str">
        <f>IF(BQ93&lt;&gt;"",CHAR(34)&amp;"cl_"&amp;BQ93&amp;CHAR(34)&amp;",","")</f>
        <v/>
      </c>
      <c r="GZ93" s="44" t="str">
        <f>IF(BR93&lt;&gt;"",CHAR(34)&amp;"cl_"&amp;BR93&amp;CHAR(34)&amp;",","")</f>
        <v/>
      </c>
      <c r="HA93" s="44" t="str">
        <f>IF(BS93&lt;&gt;"",CHAR(34)&amp;"cl_"&amp;BS93&amp;CHAR(34)&amp;",","")</f>
        <v/>
      </c>
      <c r="HB93" s="44" t="str">
        <f>IF(BT93&lt;&gt;"",CHAR(34)&amp;"cl_"&amp;BT93&amp;CHAR(34)&amp;",","")</f>
        <v>"cl_WHI",</v>
      </c>
      <c r="HC93" s="44" t="str">
        <f>SUBSTITUTE("["&amp;_xlfn.CONCAT(GT93:HB93)&amp;"]",",]","]")</f>
        <v>["cl_BLU","cl_GRE","cl_RED","cl_YEL","cl_WHI"]</v>
      </c>
      <c r="HE93" s="64"/>
      <c r="HF93" s="65" t="str">
        <f>"{couname:"&amp;CT93&amp;(IF(HK93&lt;&gt;"",",subtype:"&amp;CHAR(34)&amp;HK93&amp;CHAR(34),""))&amp;",year:"&amp;HJ93&amp;",region:"&amp;CU93&amp;",Colors:"&amp;HC93&amp;",Items:"&amp;GS93&amp;",Flag:"&amp;CV93&amp;",HDFlag:"&amp;CHAR(34)&amp;E93&amp;CHAR(34)&amp;",type:"&amp;GP93&amp;", describe: "&amp;HH93&amp;", isnew:"&amp;CHAR(34)&amp;F93&amp;CHAR(34)&amp;", links: "&amp;HL93&amp;"},"</f>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links: "https://www.crwflags.com/fotw/flags/ve-e.html"},</v>
      </c>
      <c r="HG93" s="66" t="str">
        <f>"{couname:"&amp;CT93&amp;(IF(HK93&lt;&gt;"",",subtype:"&amp;CHAR(34)&amp;HK93&amp;CHAR(34),""))&amp;",year:"&amp;HJ93&amp;",region:"&amp;CU93&amp;",Colors:"&amp;HC93&amp;",Items:"&amp;GS93&amp;",Flag:"&amp;CV93&amp;",HDFlag:"&amp;CHAR(34)&amp;E93&amp;CHAR(34)&amp;",type:"&amp;GP93&amp;", describe: "&amp;HI93&amp;", links: "&amp;HL93&amp;"},"</f>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links: "https://www.crwflags.com/fotw/flags/ve-e.html"},</v>
      </c>
      <c r="HH93" s="44" t="str">
        <f>IF(P93&lt;&gt;"",CHAR(34)&amp;"\n"&amp;P93&amp;CHAR(34),CHAR(34)&amp;CHAR(34))</f>
        <v>"\nThe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v>
      </c>
      <c r="HI93" s="44" t="str">
        <f>IF(J93=0,CHAR(34)&amp;CHAR(34),HH93)</f>
        <v>"\nThe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v>
      </c>
      <c r="HJ93" s="44" t="str">
        <f>CHAR(34)&amp;O93&amp;CHAR(34)</f>
        <v>"1997"</v>
      </c>
      <c r="HL93" s="44" t="str">
        <f>CHAR(34)&amp;I93&amp;CHAR(34)</f>
        <v>"https://www.crwflags.com/fotw/flags/ve-e.html"</v>
      </c>
      <c r="HM93" s="65" t="str">
        <f>"{"&amp;CHAR(34)&amp;"couname"&amp;CHAR(34)&amp;":"&amp;CT93&amp;(IF(H93&lt;&gt;"",","&amp;CHAR(34)&amp;"subtype"&amp;CHAR(34)&amp;":"&amp;CHAR(34)&amp;H93&amp;CHAR(34),""))&amp;","&amp;CHAR(34)&amp;"year"&amp;CHAR(34)&amp;":"&amp;HJ93&amp;","&amp;CHAR(34)&amp;"region"&amp;CHAR(34)&amp;":"&amp;CU93&amp;","&amp;CHAR(34)&amp;"Colors"&amp;CHAR(34)&amp;":"&amp;HC93&amp;","&amp;CHAR(34)&amp;"Items"&amp;CHAR(34)&amp;":"&amp;GS93&amp;","&amp;CHAR(34)&amp;"Flag"&amp;CHAR(34)&amp;":"&amp;CV93&amp;","&amp;CHAR(34)&amp;"HDFlag"&amp;CHAR(34)&amp;":"&amp;CHAR(34)&amp;E93&amp;CHAR(34)&amp;","&amp;CHAR(34)&amp;"type"&amp;CHAR(34)&amp;":"&amp;GP93&amp;", "&amp;CHAR(34)&amp;"describe"&amp;CHAR(34)&amp;": "&amp;HH93&amp;", "&amp;CHAR(34)&amp;"isnew"&amp;CHAR(34)&amp;": "&amp;CHAR(34)&amp;F93&amp;CHAR(34)&amp;", "&amp;CHAR(34)&amp;"links"&amp;CHAR(34)&amp;": "&amp;HL93&amp;"},"</f>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 "links": "https://www.crwflags.com/fotw/flags/ve-e.html"},</v>
      </c>
      <c r="HN93" s="67" t="str">
        <f>"{"&amp;CHAR(34)&amp;"couname"&amp;CHAR(34)&amp;":"&amp;CT93&amp;(IF(H93&lt;&gt;"",","&amp;CHAR(34)&amp;"subtype"&amp;CHAR(34)&amp;":"&amp;CHAR(34)&amp;H93&amp;CHAR(34),""))&amp;","&amp;CHAR(34)&amp;"year"&amp;CHAR(34)&amp;":"&amp;HJ93&amp;","&amp;CHAR(34)&amp;"region"&amp;CHAR(34)&amp;":"&amp;CU93&amp;","&amp;CHAR(34)&amp;"Colors"&amp;CHAR(34)&amp;":"&amp;HC93&amp;","&amp;CHAR(34)&amp;"Items"&amp;CHAR(34)&amp;":"&amp;GS93&amp;","&amp;CHAR(34)&amp;"Flag"&amp;CHAR(34)&amp;":"&amp;CV93&amp;","&amp;CHAR(34)&amp;"HDFlag"&amp;CHAR(34)&amp;":"&amp;CHAR(34)&amp;E93&amp;CHAR(34)&amp;","&amp;CHAR(34)&amp;"type"&amp;CHAR(34)&amp;":"&amp;GP93&amp;", "&amp;CHAR(34)&amp;"describe"&amp;CHAR(34)&amp;": "&amp;HI93&amp;", "&amp;CHAR(34)&amp;"isnew"&amp;CHAR(34)&amp;": "&amp;CHAR(34)&amp;F93&amp;CHAR(34)&amp;", "&amp;CHAR(34)&amp;"links"&amp;CHAR(34)&amp;": "&amp;HL93&amp;"},"</f>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 "links": "https://www.crwflags.com/fotw/flags/ve-e.html"},</v>
      </c>
      <c r="HO93" s="71">
        <v>45610</v>
      </c>
      <c r="HP93" s="44" t="str" cm="1">
        <f t="array" ref="HP93">IF(_xlfn.TEXTJOIN(", ", TRUE, IF(ISNUMBER(SEARCH("BLA", BL93:BT93)), COLUMN(BL93:BT93) - COLUMN(BL93) + 1, ""))&lt;&gt;"","BLA","")</f>
        <v/>
      </c>
      <c r="HQ93" s="44" t="str" cm="1">
        <f t="array" ref="HQ93">IF(_xlfn.TEXTJOIN(", ", TRUE, IF(ISNUMBER(SEARCH("BLU", BL93:BT93)), COLUMN(BL93:BT93) - COLUMN(BL93) + 1, ""))&lt;&gt;"","BLU","")</f>
        <v>BLU</v>
      </c>
      <c r="HR93" s="44" t="str" cm="1">
        <f t="array" ref="HR93">IF(_xlfn.TEXTJOIN(", ", TRUE, IF(ISNUMBER(SEARCH("GRE", BL93:BT93)), COLUMN(BL93:BT93) - COLUMN(BL93) + 1, ""))&lt;&gt;"","GRE","")</f>
        <v>GRE</v>
      </c>
      <c r="HS93" s="44" t="str" cm="1">
        <f t="array" ref="HS93">IF(_xlfn.TEXTJOIN(", ", TRUE, IF(ISNUMBER(SEARCH("RED", BL93:BT93)), COLUMN(BL93:BT93) - COLUMN(BL93) + 1, ""))&lt;&gt;"","RED","")</f>
        <v>RED</v>
      </c>
      <c r="HT93" s="44" t="str" cm="1">
        <f t="array" ref="HT93">IF(_xlfn.TEXTJOIN(", ", TRUE, IF(ISNUMBER(SEARCH("YEL", BL93:BT93)), COLUMN(BL93:BT93) - COLUMN(BL93) + 1, ""))&lt;&gt;"","YEL","")</f>
        <v>YEL</v>
      </c>
      <c r="HU93" s="44" t="str" cm="1">
        <f t="array" ref="HU93">IF(_xlfn.TEXTJOIN(", ", TRUE, IF(ISNUMBER(SEARCH("ORA", BL93:BT93)), COLUMN(BL93:BT93) - COLUMN(BL93) + 1, ""))&lt;&gt;"","ORA","")</f>
        <v/>
      </c>
      <c r="HV93" s="44" t="str" cm="1">
        <f t="array" ref="HV93">IF(_xlfn.TEXTJOIN(", ", TRUE, IF(ISNUMBER(SEARCH("BRO", BL93:BT93)), COLUMN(BL93:BT93) - COLUMN(BL93) + 1, ""))&lt;&gt;"","BRO","")</f>
        <v/>
      </c>
      <c r="HW93" s="44" t="str" cm="1">
        <f t="array" ref="HW93">IF(_xlfn.TEXTJOIN(", ", TRUE, IF(ISNUMBER(SEARCH("PUR", BL93:BT93)), COLUMN(BL93:BT93) - COLUMN(BL93) + 1, ""))&lt;&gt;"","PUR","")</f>
        <v/>
      </c>
      <c r="HX93" s="44" t="str" cm="1">
        <f t="array" ref="HX93">IF(_xlfn.TEXTJOIN(", ", TRUE, IF(ISNUMBER(SEARCH("WHI", BL93:BT93)), COLUMN(BL93:BT93) - COLUMN(BL93) + 1, ""))&lt;&gt;"","WHI","")</f>
        <v>WHI</v>
      </c>
      <c r="HY93" s="72"/>
      <c r="HZ93" s="72"/>
      <c r="IA93" s="5"/>
      <c r="IB93" s="5"/>
      <c r="IC93" s="68"/>
      <c r="ID93" s="68"/>
      <c r="IE93" s="68"/>
      <c r="IF93" s="68"/>
      <c r="IG93" s="68"/>
      <c r="IH93" s="68"/>
      <c r="II93" s="68"/>
      <c r="IJ93" s="68"/>
      <c r="IK93" s="68"/>
      <c r="IM93" s="42">
        <f>COUNTIF(IC93:IK93,"&gt;0")-CG93</f>
        <v>-5</v>
      </c>
      <c r="IN93" s="69" t="str">
        <f>"http://mkweb.bcgsc.ca/color-summarizer/?url="&amp;D93&amp;"&amp;precision=low&amp;num_clusters="&amp;CG93&amp;"&amp;text=1"</f>
        <v>http://mkweb.bcgsc.ca/color-summarizer/?url=https://upload.wikimedia.org/wikipedia/commons/thumb/5/5e/Flag_of_Barinas_State.svg/320px-Flag_of_Barinas_State.svg.png&amp;precision=low&amp;num_clusters=5&amp;text=1</v>
      </c>
      <c r="IO93" s="44" t="str">
        <f>IF(HP93&lt;&gt;"",CHAR(34)&amp;"black"&amp;CHAR(34),"")</f>
        <v/>
      </c>
      <c r="IP93" s="44" t="str">
        <f>IF(HQ93&lt;&gt;"",CHAR(34)&amp;"blue"&amp;CHAR(34),"")</f>
        <v>"blue"</v>
      </c>
      <c r="IQ93" s="44" t="str">
        <f>IF(HR93&lt;&gt;"",CHAR(34)&amp;"green"&amp;CHAR(34),"")</f>
        <v>"green"</v>
      </c>
      <c r="IR93" s="44" t="str">
        <f>IF(HS93&lt;&gt;"",CHAR(34)&amp;"red"&amp;CHAR(34),"")</f>
        <v>"red"</v>
      </c>
      <c r="IS93" s="44" t="str">
        <f>IF(HT93&lt;&gt;"",CHAR(34)&amp;"yellow"&amp;CHAR(34),"")</f>
        <v>"yellow"</v>
      </c>
      <c r="IT93" s="44" t="str">
        <f>IF(HU93&lt;&gt;"",CHAR(34)&amp;"orange"&amp;CHAR(34),"")</f>
        <v/>
      </c>
      <c r="IU93" s="44" t="str">
        <f>IF(HV93&lt;&gt;"",CHAR(34)&amp;"brown"&amp;CHAR(34),"")</f>
        <v/>
      </c>
      <c r="IV93" s="44" t="str">
        <f>IF(HW93&lt;&gt;"",CHAR(34)&amp;"purple"&amp;CHAR(34),"")</f>
        <v/>
      </c>
      <c r="IW93" s="44" t="str">
        <f>IF(HX93&lt;&gt;"",CHAR(34)&amp;"white"&amp;CHAR(34),"")</f>
        <v>"white"</v>
      </c>
      <c r="IX93" s="44" t="str">
        <f>"{"&amp;CHAR(34)&amp;"url"&amp;CHAR(34)&amp;":"&amp;CHAR(34)&amp;IN93&amp;CHAR(34)&amp;","&amp;CHAR(34)&amp;"name"&amp;CHAR(34)&amp;":"&amp;CHAR(34)&amp;A93&amp;CHAR(34)&amp;"},"</f>
        <v>{"url":"http://mkweb.bcgsc.ca/color-summarizer/?url=https://upload.wikimedia.org/wikipedia/commons/thumb/5/5e/Flag_of_Barinas_State.svg/320px-Flag_of_Barinas_State.svg.png&amp;precision=low&amp;num_clusters=5&amp;text=1","name":"[VEN] Barinas"},</v>
      </c>
      <c r="IY93" s="44">
        <v>1471</v>
      </c>
    </row>
    <row r="94" spans="1:259" s="44" customFormat="1" ht="38.4" customHeight="1" thickBot="1" x14ac:dyDescent="0.35">
      <c r="A94" s="38" t="s">
        <v>756</v>
      </c>
      <c r="B94" s="83"/>
      <c r="C94" s="39"/>
      <c r="D94" s="70" t="s">
        <v>757</v>
      </c>
      <c r="E94" s="40" t="s">
        <v>758</v>
      </c>
      <c r="F94" s="41" t="s">
        <v>163</v>
      </c>
      <c r="G94" s="42">
        <f>COUNTIF($A$1:$A$8405,A94)</f>
        <v>1</v>
      </c>
      <c r="H94" s="43"/>
      <c r="I94" s="59" t="s">
        <v>759</v>
      </c>
      <c r="J94" s="44" t="str">
        <f>""</f>
        <v/>
      </c>
      <c r="K94" s="45"/>
      <c r="L94" s="46"/>
      <c r="M94" s="46"/>
      <c r="N94" s="47"/>
      <c r="O94" s="74">
        <v>2000</v>
      </c>
      <c r="P94" s="48" t="s">
        <v>760</v>
      </c>
      <c r="Q94" s="73">
        <v>1</v>
      </c>
      <c r="R94" s="49" t="str">
        <f>_xlfn.XLOOKUP(LEFT(A94,5),[1]CODES!$D$2:$D$244,[1]CODES!$B$2:$B$244)</f>
        <v>South America</v>
      </c>
      <c r="S94" s="50">
        <v>7</v>
      </c>
      <c r="T94" s="51" t="s">
        <v>164</v>
      </c>
      <c r="U94" s="52" t="s">
        <v>164</v>
      </c>
      <c r="V94" s="52" t="s">
        <v>165</v>
      </c>
      <c r="W94" s="52" t="s">
        <v>164</v>
      </c>
      <c r="X94" s="52" t="s">
        <v>165</v>
      </c>
      <c r="Y94" s="52" t="s">
        <v>164</v>
      </c>
      <c r="Z94" s="52" t="s">
        <v>164</v>
      </c>
      <c r="AA94" s="52" t="s">
        <v>165</v>
      </c>
      <c r="AB94" s="52" t="s">
        <v>165</v>
      </c>
      <c r="AC94" s="52" t="s">
        <v>164</v>
      </c>
      <c r="AD94" s="52" t="s">
        <v>165</v>
      </c>
      <c r="AE94" s="52" t="s">
        <v>164</v>
      </c>
      <c r="AF94" s="53" t="s">
        <v>164</v>
      </c>
      <c r="AG94" s="53" t="s">
        <v>164</v>
      </c>
      <c r="AH94" s="53" t="s">
        <v>165</v>
      </c>
      <c r="AI94" s="53" t="s">
        <v>165</v>
      </c>
      <c r="AJ94" s="53" t="s">
        <v>164</v>
      </c>
      <c r="AK94" s="53" t="s">
        <v>164</v>
      </c>
      <c r="AL94" s="53" t="s">
        <v>164</v>
      </c>
      <c r="AM94" s="53" t="s">
        <v>165</v>
      </c>
      <c r="AN94" s="53" t="s">
        <v>165</v>
      </c>
      <c r="AO94" s="53" t="s">
        <v>164</v>
      </c>
      <c r="AP94" s="53" t="s">
        <v>164</v>
      </c>
      <c r="AQ94" s="53" t="s">
        <v>164</v>
      </c>
      <c r="AR94" s="53" t="s">
        <v>164</v>
      </c>
      <c r="AS94" s="53" t="s">
        <v>164</v>
      </c>
      <c r="AT94" s="54">
        <v>8</v>
      </c>
      <c r="AU94" s="53" t="s">
        <v>308</v>
      </c>
      <c r="AV94" s="53" t="str">
        <f>IF(LEFT(A94,1)="[",LEFT(A94,5)&amp;AU94&amp;A94,"")</f>
        <v>[VEN]State[VEN] Bolívar</v>
      </c>
      <c r="AW94" s="53" t="str">
        <f>C94&amp;A94</f>
        <v>[VEN] Bolívar</v>
      </c>
      <c r="AX94" s="55"/>
      <c r="AY94" s="55"/>
      <c r="AZ94" s="56" t="s">
        <v>159</v>
      </c>
      <c r="BA94" s="56"/>
      <c r="BB94" s="56"/>
      <c r="BC94" s="57"/>
      <c r="BD94" s="58" t="s">
        <v>155</v>
      </c>
      <c r="BE94" s="59"/>
      <c r="BF94" s="58" t="s">
        <v>155</v>
      </c>
      <c r="BG94" s="58" t="s">
        <v>152</v>
      </c>
      <c r="BH94" s="58" t="s">
        <v>155</v>
      </c>
      <c r="BI94" s="58"/>
      <c r="BJ94" s="58"/>
      <c r="BK94" s="59"/>
      <c r="BL94" s="58" t="s">
        <v>151</v>
      </c>
      <c r="BM94" s="58" t="s">
        <v>152</v>
      </c>
      <c r="BN94" s="58" t="s">
        <v>153</v>
      </c>
      <c r="BO94" s="58" t="s">
        <v>154</v>
      </c>
      <c r="BP94" s="58" t="s">
        <v>155</v>
      </c>
      <c r="BQ94" s="58" t="s">
        <v>234</v>
      </c>
      <c r="BR94" s="58" t="s">
        <v>234</v>
      </c>
      <c r="BS94" s="58" t="s">
        <v>234</v>
      </c>
      <c r="BT94" s="58" t="s">
        <v>159</v>
      </c>
      <c r="BU94" s="60" t="s">
        <v>164</v>
      </c>
      <c r="BV94" s="61"/>
      <c r="BW94" s="61">
        <v>0</v>
      </c>
      <c r="BX94" s="59"/>
      <c r="CB94" s="5"/>
      <c r="CC94" s="5"/>
      <c r="CD94" s="62">
        <v>0</v>
      </c>
      <c r="CE94" s="62">
        <v>0</v>
      </c>
      <c r="CF94" s="62" t="e">
        <f>COUNTIF([1]Sheet7!$B$2:'[1]Sheet7'!$B$100,Main!A99)</f>
        <v>#REF!</v>
      </c>
      <c r="CG94" s="75" cm="1">
        <f t="array" ref="CG94">SUMPRODUCT(--(LEN(TRIM(BL94:BT94))&gt;0))</f>
        <v>6</v>
      </c>
      <c r="CH94" s="53" t="str">
        <f>IF(CG94=2,"y","n")</f>
        <v>n</v>
      </c>
      <c r="CI94" s="53" t="str">
        <f>IF(CG94=3,"y","n")</f>
        <v>n</v>
      </c>
      <c r="CJ94" s="53" t="str">
        <f>IF(CG94=4,"y","n")</f>
        <v>n</v>
      </c>
      <c r="CK94" s="53" t="str">
        <f>IF(CG94&gt;4,"y","n")</f>
        <v>y</v>
      </c>
      <c r="CL94" s="53" t="str">
        <f>IF(S94=0,"y","n")</f>
        <v>n</v>
      </c>
      <c r="CM94" s="53" t="str">
        <f>IF(S94=2,"y","n")</f>
        <v>n</v>
      </c>
      <c r="CN94" s="53" t="str">
        <f>IF(S94=3,"y","n")</f>
        <v>n</v>
      </c>
      <c r="CO94" s="53" t="str">
        <f>IF(S94&gt;=4,"y","n")</f>
        <v>y</v>
      </c>
      <c r="CP94" s="53" t="str">
        <f>IF(AT94=0,"y","n")</f>
        <v>n</v>
      </c>
      <c r="CQ94" s="53" t="str">
        <f>IF(AT94=1,"y","n")</f>
        <v>n</v>
      </c>
      <c r="CR94" s="53" t="str">
        <f>IF(AT94=2,"y","n")</f>
        <v>n</v>
      </c>
      <c r="CS94" s="53" t="str">
        <f>IF(AT94&gt;=3,"y","n")</f>
        <v>y</v>
      </c>
      <c r="CT94" s="38" t="str">
        <f>CHAR(34)&amp;A94&amp;CHAR(34)</f>
        <v>"[VEN] Bolívar"</v>
      </c>
      <c r="CU94" s="63" t="str">
        <f>CHAR(34)&amp;"rgn_"&amp;R94&amp;CHAR(34)</f>
        <v>"rgn_South America"</v>
      </c>
      <c r="CV94" s="44" t="str">
        <f>CHAR(34)&amp;D94&amp;CHAR(34)</f>
        <v>"https://upload.wikimedia.org/wikipedia/commons/thumb/0/06/Flag_of_Bol%C3%ADvar_State.svg/320px-Flag_of_Bol%C3%ADvar_State.svg.png"</v>
      </c>
      <c r="CW94" s="44" t="str">
        <f>IF(CH94="y",CHAR(34)&amp;CH$1&amp;CHAR(34)&amp;",","")</f>
        <v/>
      </c>
      <c r="CX94" s="44" t="str">
        <f>IF(CI94="y",CHAR(34)&amp;CI$1&amp;CHAR(34)&amp;",","")</f>
        <v/>
      </c>
      <c r="CY94" s="44" t="str">
        <f>IF(CJ94="y",CHAR(34)&amp;CJ$1&amp;CHAR(34)&amp;",","")</f>
        <v/>
      </c>
      <c r="CZ94" s="44" t="str">
        <f>IF(CK94="y",CHAR(34)&amp;CK$1&amp;CHAR(34)&amp;",","")</f>
        <v>"5+Colo",</v>
      </c>
      <c r="DA94" s="44" t="str">
        <f>IF(Q94&gt;1,CHAR(34)&amp;"words2"&amp;CHAR(34)&amp;",","")</f>
        <v/>
      </c>
      <c r="DB94" s="44" t="str">
        <f>IF(Q94&gt;2,CHAR(34)&amp;"words3"&amp;CHAR(34)&amp;",","")</f>
        <v/>
      </c>
      <c r="DD94" s="44" t="str">
        <f>IF(LEN(CHAR(34)&amp;"lets"&amp;LEN(SUBSTITUTE(SUBSTITUTE(IFERROR(TRIM(SUBSTITUTE(A94,MID(A94,FIND("[",A94),FIND("]",A94)-FIND("[",A94)+1),"")),A94)," ",""),"-",""))&amp;CHAR(34)&amp;",")=9,CHAR(34)&amp;"lets"&amp;LEN(SUBSTITUTE(SUBSTITUTE(IFERROR(TRIM(SUBSTITUTE(A94,MID(A94,FIND("[",A94),FIND("]",A94)-FIND("[",A94)+1),"")),A94)," ",""),"-",""))&amp;CHAR(34)&amp;",",CHAR(34)&amp;"lets0"&amp;LEN(SUBSTITUTE(SUBSTITUTE(IFERROR(TRIM(SUBSTITUTE(A94,MID(A94,FIND("[",A94),FIND("]",A94)-FIND("[",A94)+1),"")),A94)," ",""),"-",""))&amp;CHAR(34)&amp;",")</f>
        <v>"lets07",</v>
      </c>
      <c r="DE94" s="44" t="str">
        <f>CHAR(34)&amp;"start"&amp;IFERROR(LEFT(SUBSTITUTE(A94,"["&amp;MID(A94,FIND("[",A94)+1,FIND("]",A94)-FIND("[",A94)-1)&amp;"] ",""),1),LEFT(A94,1))&amp;CHAR(34)&amp;","</f>
        <v>"startB",</v>
      </c>
      <c r="DF94" s="44" t="str">
        <f>IFERROR(IF(SEARCH("tan",A94)&gt;0,CHAR(34)&amp;"withtn"&amp;CHAR(34)&amp;",",""),"")</f>
        <v/>
      </c>
      <c r="DG94" s="44" t="str">
        <f>IFERROR(IF(SEARCH("q",A94)&gt;0,CHAR(34)&amp;"with_q"&amp;CHAR(34)&amp;",",""),"")</f>
        <v/>
      </c>
      <c r="DH94" s="44" t="str">
        <f>IFERROR(IF(SEARCH("v",A94)&gt;0,CHAR(34)&amp;"with_v"&amp;CHAR(34)&amp;",",""),"")</f>
        <v>"with_v",</v>
      </c>
      <c r="DI94" s="44" t="str">
        <f>IFERROR(IF(SEARCH("w",A94)&gt;0,CHAR(34)&amp;"with_w"&amp;CHAR(34)&amp;",",""),"")</f>
        <v/>
      </c>
      <c r="DJ94" s="44" t="str">
        <f>IFERROR(IF(SEARCH("y",A94)&gt;0,CHAR(34)&amp;"with_y"&amp;CHAR(34)&amp;",",""),"")</f>
        <v/>
      </c>
      <c r="DK94" s="44" t="str">
        <f>IFERROR(IF(SEARCH("z",A94)&gt;0,CHAR(34)&amp;"with_z"&amp;CHAR(34)&amp;",",""),"")</f>
        <v/>
      </c>
      <c r="DL94" s="44" t="str">
        <f>IF(CG94=2, CHAR(34) &amp; _xlfn.TEXTJOIN("", TRUE, _xlfn._xlws.SORT(HP94:HX94)) &amp; CHAR(34) &amp; ",", "")</f>
        <v/>
      </c>
      <c r="DM94" s="44" t="str" cm="1">
        <f t="array" ref="DM94">IF(CG94=3,CHAR(34) &amp; _xlfn.TEXTJOIN("", TRUE, RIGHT(HP94:HX94, 2)) &amp; CHAR(34) &amp; ",", "")</f>
        <v/>
      </c>
      <c r="DN94" s="44" t="str">
        <f>IF(AND(ISNUMBER(SEARCH("18", O94)), ISERROR(SEARCH("1918", O94)), ISERROR(SEARCH("2018", O94))), CHAR(34) &amp; "year18" &amp; CHAR(34) &amp; ",", "")</f>
        <v/>
      </c>
      <c r="DO94" s="44" t="str">
        <f>IF(AND(ISNUMBER(SEARCH("19", O94)), ISERROR(SEARCH("1819", O94)),  ISERROR(SEARCH("1219", O94)),ISERROR(SEARCH("1119", O94)),ISERROR(SEARCH("1190", O94)),ISERROR(SEARCH("2019", O94))), CHAR(34) &amp; "year19" &amp; CHAR(34) &amp; ",", "")</f>
        <v/>
      </c>
      <c r="DP94" s="5" t="str">
        <f>IF(AND(ISNUMBER(SEARCH("20", O94)), ISERROR(SEARCH("1920", O94))), CHAR(34)&amp;"year00"&amp;CHAR(34)&amp;",", "")</f>
        <v>"year00",</v>
      </c>
      <c r="DQ94" s="5" t="str">
        <f>IF(CC94="y",CHAR(34)&amp;"soviet"&amp;CHAR(34)&amp;",","")</f>
        <v/>
      </c>
      <c r="DR94" s="5" t="str">
        <f>IF(BY94="y",CHAR(34)&amp;"dgband"&amp;CHAR(34)&amp;",","")</f>
        <v/>
      </c>
      <c r="DS94" s="5" t="str">
        <f>IF(W94="y",IF(AND(V94="n",BY94&lt;&gt;"y"),CHAR(34)&amp;"allver"&amp;CHAR(34)&amp;",",""),"")</f>
        <v/>
      </c>
      <c r="DT94" s="5" t="str">
        <f>IF(V94="y",IF(AND(W94="n",BY94&lt;&gt;"y"),CHAR(34)&amp;"allhor"&amp;CHAR(34)&amp;",",""),"")</f>
        <v>"allhor",</v>
      </c>
      <c r="DU94" s="5" t="str">
        <f>IF(BY94="y",IF(AND(W94="n",V94="n"),CHAR(34)&amp;"alldia"&amp;CHAR(34)&amp;",",""),"")</f>
        <v/>
      </c>
      <c r="DW94" s="44" t="str">
        <f>IF(CL94="y",CHAR(34)&amp;CL$1&amp;CHAR(34)&amp;",","")</f>
        <v/>
      </c>
      <c r="DX94" s="44" t="str">
        <f>IF(CM94="y",CHAR(34)&amp;CM$1&amp;CHAR(34)&amp;",","")</f>
        <v/>
      </c>
      <c r="DY94" s="44" t="str">
        <f>IF(CN94="y",CHAR(34)&amp;CN$1&amp;CHAR(34)&amp;",","")</f>
        <v/>
      </c>
      <c r="DZ94" s="44" t="str">
        <f>IF(CO94="y",CHAR(34)&amp;CO$1&amp;CHAR(34)&amp;",","")</f>
        <v>"4+Band",</v>
      </c>
      <c r="EA94" s="44" t="str">
        <f>IF(T94="y",CHAR(34)&amp;T$1&amp;CHAR(34)&amp;",","")</f>
        <v/>
      </c>
      <c r="EB94" s="44" t="str">
        <f>IF(U94="y",CHAR(34)&amp;U$1&amp;CHAR(34)&amp;",","")</f>
        <v/>
      </c>
      <c r="EC94" s="44" t="str">
        <f>IF(V94="y",CHAR(34)&amp;V$1&amp;CHAR(34)&amp;",","")</f>
        <v>"Horizo",</v>
      </c>
      <c r="ED94" s="44" t="str">
        <f>IF(W94="y",CHAR(34)&amp;W$1&amp;CHAR(34)&amp;",","")</f>
        <v/>
      </c>
      <c r="EE94" s="44" t="str">
        <f>IF(X94="y",CHAR(34)&amp;X$1&amp;CHAR(34)&amp;",","")</f>
        <v>"Circle",</v>
      </c>
      <c r="EF94" s="44" t="str">
        <f>IF(AND(Y94&lt;&gt;"n",Y94&lt;&gt;""),CHAR(34)&amp;Y$1&amp;CHAR(34)&amp;",","")</f>
        <v/>
      </c>
      <c r="EG94" s="44" t="str">
        <f>IF(Z94="y",CHAR(34)&amp;Z$1&amp;CHAR(34)&amp;",","")</f>
        <v/>
      </c>
      <c r="EH94" s="44" t="str">
        <f>IF(AA94="y",CHAR(34)&amp;AA$1&amp;CHAR(34)&amp;",","")</f>
        <v>"Plants",</v>
      </c>
      <c r="EI94" s="44" t="str">
        <f>IF(AB94="y",CHAR(34)&amp;AB$1&amp;CHAR(34)&amp;",","")</f>
        <v>"Texted",</v>
      </c>
      <c r="EJ94" s="44" t="str">
        <f>IF(AC94="y",CHAR(34)&amp;AC$1&amp;CHAR(34)&amp;",","")</f>
        <v/>
      </c>
      <c r="EK94" s="44" t="str">
        <f>IF(AD94="y",CHAR(34)&amp;AD$1&amp;CHAR(34)&amp;",","")</f>
        <v>"HasSun",</v>
      </c>
      <c r="EL94" s="44" t="str">
        <f>IF(AE94="y",CHAR(34)&amp;AE$1&amp;CHAR(34)&amp;",","")</f>
        <v/>
      </c>
      <c r="EM94" s="44" t="str">
        <f>IF(AF94="y",CHAR(34)&amp;AF$1&amp;CHAR(34)&amp;",","")</f>
        <v/>
      </c>
      <c r="EN94" s="44" t="str">
        <f>IF(AG94="y",CHAR(34)&amp;AG$1&amp;CHAR(34)&amp;",","")</f>
        <v/>
      </c>
      <c r="EO94" s="44" t="str">
        <f>IF(AH94="y",CHAR(34)&amp;AH$1&amp;CHAR(34)&amp;",","")</f>
        <v>"Center",</v>
      </c>
      <c r="EP94" s="44" t="str">
        <f>IF(AI94="y",CHAR(34)&amp;AI$1&amp;CHAR(34)&amp;",","")</f>
        <v>"Canton",</v>
      </c>
      <c r="EQ94" s="44" t="str">
        <f>IF(AJ94="y",CHAR(34)&amp;AJ$1&amp;CHAR(34)&amp;",","")</f>
        <v/>
      </c>
      <c r="ER94" s="44" t="str">
        <f>IF(AK94="y",CHAR(34)&amp;AK$1&amp;CHAR(34)&amp;",","")</f>
        <v/>
      </c>
      <c r="ES94" s="44" t="str">
        <f>IF(AL94="y",CHAR(34)&amp;AL$1&amp;CHAR(34)&amp;",","")</f>
        <v/>
      </c>
      <c r="ET94" s="44" t="str">
        <f>IF(AM94="y",CHAR(34)&amp;AM$1&amp;CHAR(34)&amp;",","")</f>
        <v>"Geogrh",</v>
      </c>
      <c r="EU94" s="44" t="str">
        <f>IF(AN94="y",CHAR(34)&amp;AN$1&amp;CHAR(34)&amp;",","")</f>
        <v>"Humans",</v>
      </c>
      <c r="EV94" s="44" t="str">
        <f>IF(AO94="y",CHAR(34)&amp;AO$1&amp;CHAR(34)&amp;",","")</f>
        <v/>
      </c>
      <c r="EW94" s="44" t="str">
        <f>IF(AP94="y",CHAR(34)&amp;AP$1&amp;CHAR(34)&amp;",","")</f>
        <v/>
      </c>
      <c r="EX94" s="44" t="str">
        <f>IF(AQ94="y",CHAR(34)&amp;AQ$1&amp;CHAR(34)&amp;",","")</f>
        <v/>
      </c>
      <c r="EY94" s="44" t="str">
        <f>IF(AR94="y",CHAR(34)&amp;AR$1&amp;CHAR(34)&amp;",","")</f>
        <v/>
      </c>
      <c r="EZ94" s="44" t="str">
        <f>IF(AS94="y",CHAR(34)&amp;AS$1&amp;CHAR(34)&amp;",","")</f>
        <v/>
      </c>
      <c r="FA94" s="44" t="str">
        <f>IF(AT94&gt;0,CHAR(34)&amp;"sta"&amp;AZ94&amp;CHAR(34)&amp;",","")</f>
        <v>"staWHI",</v>
      </c>
      <c r="FB94" s="44" t="str">
        <f>IF(AND(AT94&gt;0,BA94&lt;&gt;""),CHAR(34)&amp;"sta"&amp;BA94&amp;CHAR(34)&amp;",","")</f>
        <v/>
      </c>
      <c r="FD94" s="44" t="str">
        <f>IF(BV94="n",CHAR(34)&amp;"tcWHYE"&amp;CHAR(34)&amp;",",IF(BV94="y",CHAR(34)&amp;FD$1&amp;CHAR(34)&amp;",",""))</f>
        <v/>
      </c>
      <c r="FE94" s="44" t="str">
        <f>IF(COUNTIF(BL94:BT94,"BLU")=0,CHAR(34)&amp;"NO_BLU"&amp;CHAR(34)&amp;",", "")</f>
        <v/>
      </c>
      <c r="FF94" s="44" t="str">
        <f>IF(COUNTIF(BL94:BT94,"WHI")=0,CHAR(34)&amp;"NO_WHI"&amp;CHAR(34)&amp;",", "")</f>
        <v/>
      </c>
      <c r="FG94" s="44" t="str">
        <f>IF(COUNTIF(BL94:BT94,"RED")=0,CHAR(34)&amp;"NO_RED"&amp;CHAR(34)&amp;",", "")</f>
        <v/>
      </c>
      <c r="FH94" s="44" t="str">
        <f>IF(COUNTIF(BL94:BS94,"GRE")=0,CHAR(34)&amp;"NO_GRE"&amp;CHAR(34)&amp;",", "")</f>
        <v/>
      </c>
      <c r="FI94" s="44" t="str">
        <f>IF(COUNTIF(BL94:BT94,"YEL")=0,CHAR(34)&amp;"NO_YEL"&amp;CHAR(34)&amp;",", "")</f>
        <v/>
      </c>
      <c r="FJ94" s="44" t="str">
        <f>IF(COUNTIF(BL94:BT94,"BLA")=0,CHAR(34)&amp;"NO_BLA"&amp;CHAR(34)&amp;",", "")</f>
        <v/>
      </c>
      <c r="FK94" s="44" t="str">
        <f>IF(AND(FH94&lt;&gt;"",FF94&lt;&gt;""),CHAR(34)&amp;"WHGRNO"&amp;CHAR(34)&amp;",","")</f>
        <v/>
      </c>
      <c r="FL94" s="44" t="str">
        <f>IF(AND(FI94&lt;&gt;"",FF94&lt;&gt;""),CHAR(34)&amp;"WHYENO"&amp;CHAR(34)&amp;",","")</f>
        <v/>
      </c>
      <c r="FM94" s="44" t="str">
        <f>IF(AND(FJ94&lt;&gt;"",FF94&lt;&gt;""),CHAR(34)&amp;"BAWHNO"&amp;CHAR(34)&amp;",","")</f>
        <v/>
      </c>
      <c r="FN94" s="44" t="str">
        <f>IF(AND(FE94&lt;&gt;"",FF94&lt;&gt;""),CHAR(34)&amp;"BLWHNO"&amp;CHAR(34)&amp;",","")</f>
        <v/>
      </c>
      <c r="FO94" s="44" t="str">
        <f>IF(AND(FE94&lt;&gt;"",FG94&lt;&gt;""),CHAR(34)&amp;"BLRENO"&amp;CHAR(34)&amp;",","")</f>
        <v/>
      </c>
      <c r="FP94" s="44" t="str">
        <f>IF(AND(FF94&lt;&gt;"",FF94&lt;&gt;""),CHAR(34)&amp;"WHRENO"&amp;CHAR(34)&amp;",","")</f>
        <v/>
      </c>
      <c r="FQ94" s="44" t="str">
        <f>IF(LEN(BF94)=3,CHAR(34)&amp;"001"&amp;BF94&amp;CHAR(34)&amp;",","")</f>
        <v>"001YEL",</v>
      </c>
      <c r="FR94" s="44" t="str">
        <f>IF(LEN(BG94)=3,CHAR(34)&amp;"002"&amp;BG94&amp;CHAR(34)&amp;",","")</f>
        <v>"002BLU",</v>
      </c>
      <c r="FS94" s="44" t="str">
        <f>IF(LEN(BH94)=3,CHAR(34)&amp;"003"&amp;BH94&amp;CHAR(34)&amp;",","")</f>
        <v>"003YEL",</v>
      </c>
      <c r="FT94" s="44" t="str">
        <f>CHAR(34)&amp;"myr"&amp;BD94&amp;CHAR(34)&amp;","</f>
        <v>"myrYEL",</v>
      </c>
      <c r="FU94" s="44" t="str">
        <f>IF(AY94="y",CHAR(34)&amp;"island"&amp;CHAR(34)&amp;",","")</f>
        <v/>
      </c>
      <c r="FV94" s="44" t="str">
        <f>IF(BZ94="y",CHAR(34)&amp;"landlo"&amp;CHAR(34)&amp;",","")</f>
        <v/>
      </c>
      <c r="FW94" s="44" t="str">
        <f>IF(CA94="y",CHAR(34)&amp;"eunion"&amp;CHAR(34)&amp;",","")</f>
        <v/>
      </c>
      <c r="FY94" s="44" t="str">
        <f>IFERROR(IF(SEARCH("Arabic",CB94)&gt;0,CHAR(34)&amp;"arabic"&amp;CHAR(34)&amp;",",""),"")</f>
        <v/>
      </c>
      <c r="FZ94" s="44" t="str">
        <f>IFERROR(IF(SEARCH("English",CB94)&gt;0,CHAR(34)&amp;"englis"&amp;CHAR(34)&amp;",",""),"")</f>
        <v/>
      </c>
      <c r="GA94" s="44" t="str">
        <f>IFERROR(IF(SEARCH("French",CB94)&gt;0,CHAR(34)&amp;"french"&amp;CHAR(34)&amp;",",""),"")</f>
        <v/>
      </c>
      <c r="GB94" s="44" t="str">
        <f>IFERROR(IF(SEARCH("Spanish",CB94)&gt;0,CHAR(34)&amp;"spanis"&amp;CHAR(34)&amp;",",""),"")</f>
        <v/>
      </c>
      <c r="GE94" s="44" t="str">
        <f>IFERROR(IF(SEARCH("Dutch",CB94)&gt;0,CHAR(34)&amp;"dutchs"&amp;CHAR(34)&amp;",",""),"")</f>
        <v/>
      </c>
      <c r="GF94" s="44" t="str">
        <f>IFERROR(IF(SEARCH("Historical",AU94)&gt;0,CHAR(34)&amp;"histor"&amp;CHAR(34)&amp;",",""),"")</f>
        <v/>
      </c>
      <c r="GG94" s="44" t="str">
        <f>IF(BU94="y",CHAR(34)&amp;"unjack"&amp;CHAR(34)&amp;",","")</f>
        <v/>
      </c>
      <c r="GH94" s="44" t="str">
        <f>IF(CD94=1,CHAR(34)&amp;"southc"&amp;CHAR(34)&amp;",","")</f>
        <v/>
      </c>
      <c r="GI94" s="44" t="str">
        <f>IF(CE94=1,CHAR(34)&amp;"hasmap"&amp;CHAR(34)&amp;",","")</f>
        <v/>
      </c>
      <c r="GJ94" s="44" t="str">
        <f>IF(CP94="y",CHAR(34)&amp;CP$1&amp;CHAR(34)&amp;",","")</f>
        <v/>
      </c>
      <c r="GK94" s="44" t="str">
        <f>IF(GJ94="",CHAR(34)&amp;"HasSta"&amp;CHAR(34)&amp;",","")</f>
        <v>"HasSta",</v>
      </c>
      <c r="GL94" s="44" t="str">
        <f>IF(CQ94="y",CHAR(34)&amp;CQ$1&amp;CHAR(34)&amp;",","")</f>
        <v/>
      </c>
      <c r="GM94" s="44" t="str">
        <f>IF(CR94="y",CHAR(34)&amp;CR$1&amp;CHAR(34)&amp;",","")</f>
        <v/>
      </c>
      <c r="GN94" s="44" t="str">
        <f>IF(CS94="y",CHAR(34)&amp;CS$1&amp;CHAR(34)&amp;",","")</f>
        <v>"3+Star",</v>
      </c>
      <c r="GP94" s="44" t="str">
        <f>CHAR(34)&amp;AU94&amp;CHAR(34)</f>
        <v>"State"</v>
      </c>
      <c r="GS94" s="44" t="str">
        <f>SUBSTITUTE("["&amp;_xlfn.CONCAT(CW94:GN94)&amp;"]",",]","]")</f>
        <v>["5+Colo","lets07","startB","with_v","year00","allhor","4+Band","Horizo","Circle","Plants","Texted","HasSun","Center","Canton","Geogrh","Humans","staWHI","001YEL","002BLU","003YEL","myrYEL","HasSta","3+Star"]</v>
      </c>
      <c r="GT94" s="44" t="str">
        <f>IF(BL94&lt;&gt;"",CHAR(34)&amp;"cl_"&amp;BL94&amp;CHAR(34)&amp;",","")</f>
        <v>"cl_BLA",</v>
      </c>
      <c r="GU94" s="44" t="str">
        <f>IF(BM94&lt;&gt;"",CHAR(34)&amp;"cl_"&amp;BM94&amp;CHAR(34)&amp;",","")</f>
        <v>"cl_BLU",</v>
      </c>
      <c r="GV94" s="44" t="str">
        <f>IF(BN94&lt;&gt;"",CHAR(34)&amp;"cl_"&amp;BN94&amp;CHAR(34)&amp;",","")</f>
        <v>"cl_GRE",</v>
      </c>
      <c r="GW94" s="44" t="str">
        <f>IF(BO94&lt;&gt;"",CHAR(34)&amp;"cl_"&amp;BO94&amp;CHAR(34)&amp;",","")</f>
        <v>"cl_RED",</v>
      </c>
      <c r="GX94" s="44" t="str">
        <f>IF(BP94&lt;&gt;"",CHAR(34)&amp;"cl_"&amp;BP94&amp;CHAR(34)&amp;",","")</f>
        <v>"cl_YEL",</v>
      </c>
      <c r="GY94" s="44" t="str">
        <f>IF(BQ94&lt;&gt;"",CHAR(34)&amp;"cl_"&amp;BQ94&amp;CHAR(34)&amp;",","")</f>
        <v/>
      </c>
      <c r="GZ94" s="44" t="str">
        <f>IF(BR94&lt;&gt;"",CHAR(34)&amp;"cl_"&amp;BR94&amp;CHAR(34)&amp;",","")</f>
        <v/>
      </c>
      <c r="HA94" s="44" t="str">
        <f>IF(BS94&lt;&gt;"",CHAR(34)&amp;"cl_"&amp;BS94&amp;CHAR(34)&amp;",","")</f>
        <v/>
      </c>
      <c r="HB94" s="44" t="str">
        <f>IF(BT94&lt;&gt;"",CHAR(34)&amp;"cl_"&amp;BT94&amp;CHAR(34)&amp;",","")</f>
        <v>"cl_WHI",</v>
      </c>
      <c r="HC94" s="44" t="str">
        <f>SUBSTITUTE("["&amp;_xlfn.CONCAT(GT94:HB94)&amp;"]",",]","]")</f>
        <v>["cl_BLA","cl_BLU","cl_GRE","cl_RED","cl_YEL","cl_WHI"]</v>
      </c>
      <c r="HE94" s="64"/>
      <c r="HF94" s="65" t="str">
        <f>"{couname:"&amp;CT94&amp;(IF(HK94&lt;&gt;"",",subtype:"&amp;CHAR(34)&amp;HK94&amp;CHAR(34),""))&amp;",year:"&amp;HJ94&amp;",region:"&amp;CU94&amp;",Colors:"&amp;HC94&amp;",Items:"&amp;GS94&amp;",Flag:"&amp;CV94&amp;",HDFlag:"&amp;CHAR(34)&amp;E94&amp;CHAR(34)&amp;",type:"&amp;GP94&amp;", describe: "&amp;HH94&amp;", isnew:"&amp;CHAR(34)&amp;F94&amp;CHAR(34)&amp;", links: "&amp;HL94&amp;"},"</f>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links: "https://en.wikipedia.org/wiki/Flag_of_Bol%C3%ADvar_State"},</v>
      </c>
      <c r="HG94" s="66" t="str">
        <f>"{couname:"&amp;CT94&amp;(IF(HK94&lt;&gt;"",",subtype:"&amp;CHAR(34)&amp;HK94&amp;CHAR(34),""))&amp;",year:"&amp;HJ94&amp;",region:"&amp;CU94&amp;",Colors:"&amp;HC94&amp;",Items:"&amp;GS94&amp;",Flag:"&amp;CV94&amp;",HDFlag:"&amp;CHAR(34)&amp;E94&amp;CHAR(34)&amp;",type:"&amp;GP94&amp;", describe: "&amp;HI94&amp;", links: "&amp;HL94&amp;"},"</f>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links: "https://en.wikipedia.org/wiki/Flag_of_Bol%C3%ADvar_State"},</v>
      </c>
      <c r="HH94" s="44" t="str">
        <f>IF(P94&lt;&gt;"",CHAR(34)&amp;"\n"&amp;P94&amp;CHAR(34),CHAR(34)&amp;CHAR(34))</f>
        <v>"\nThe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v>
      </c>
      <c r="HI94" s="44" t="str">
        <f>IF(J94=0,CHAR(34)&amp;CHAR(34),HH94)</f>
        <v>"\nThe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v>
      </c>
      <c r="HJ94" s="44" t="str">
        <f>CHAR(34)&amp;O94&amp;CHAR(34)</f>
        <v>"2000"</v>
      </c>
      <c r="HL94" s="44" t="str">
        <f>CHAR(34)&amp;I94&amp;CHAR(34)</f>
        <v>"https://en.wikipedia.org/wiki/Flag_of_Bol%C3%ADvar_State"</v>
      </c>
      <c r="HM94" s="65" t="str">
        <f>"{"&amp;CHAR(34)&amp;"couname"&amp;CHAR(34)&amp;":"&amp;CT94&amp;(IF(H94&lt;&gt;"",","&amp;CHAR(34)&amp;"subtype"&amp;CHAR(34)&amp;":"&amp;CHAR(34)&amp;H94&amp;CHAR(34),""))&amp;","&amp;CHAR(34)&amp;"year"&amp;CHAR(34)&amp;":"&amp;HJ94&amp;","&amp;CHAR(34)&amp;"region"&amp;CHAR(34)&amp;":"&amp;CU94&amp;","&amp;CHAR(34)&amp;"Colors"&amp;CHAR(34)&amp;":"&amp;HC94&amp;","&amp;CHAR(34)&amp;"Items"&amp;CHAR(34)&amp;":"&amp;GS94&amp;","&amp;CHAR(34)&amp;"Flag"&amp;CHAR(34)&amp;":"&amp;CV94&amp;","&amp;CHAR(34)&amp;"HDFlag"&amp;CHAR(34)&amp;":"&amp;CHAR(34)&amp;E94&amp;CHAR(34)&amp;","&amp;CHAR(34)&amp;"type"&amp;CHAR(34)&amp;":"&amp;GP94&amp;", "&amp;CHAR(34)&amp;"describe"&amp;CHAR(34)&amp;": "&amp;HH94&amp;", "&amp;CHAR(34)&amp;"isnew"&amp;CHAR(34)&amp;": "&amp;CHAR(34)&amp;F94&amp;CHAR(34)&amp;", "&amp;CHAR(34)&amp;"links"&amp;CHAR(34)&amp;": "&amp;HL94&amp;"},"</f>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 "links": "https://en.wikipedia.org/wiki/Flag_of_Bol%C3%ADvar_State"},</v>
      </c>
      <c r="HN94" s="67" t="str">
        <f>"{"&amp;CHAR(34)&amp;"couname"&amp;CHAR(34)&amp;":"&amp;CT94&amp;(IF(H94&lt;&gt;"",","&amp;CHAR(34)&amp;"subtype"&amp;CHAR(34)&amp;":"&amp;CHAR(34)&amp;H94&amp;CHAR(34),""))&amp;","&amp;CHAR(34)&amp;"year"&amp;CHAR(34)&amp;":"&amp;HJ94&amp;","&amp;CHAR(34)&amp;"region"&amp;CHAR(34)&amp;":"&amp;CU94&amp;","&amp;CHAR(34)&amp;"Colors"&amp;CHAR(34)&amp;":"&amp;HC94&amp;","&amp;CHAR(34)&amp;"Items"&amp;CHAR(34)&amp;":"&amp;GS94&amp;","&amp;CHAR(34)&amp;"Flag"&amp;CHAR(34)&amp;":"&amp;CV94&amp;","&amp;CHAR(34)&amp;"HDFlag"&amp;CHAR(34)&amp;":"&amp;CHAR(34)&amp;E94&amp;CHAR(34)&amp;","&amp;CHAR(34)&amp;"type"&amp;CHAR(34)&amp;":"&amp;GP94&amp;", "&amp;CHAR(34)&amp;"describe"&amp;CHAR(34)&amp;": "&amp;HI94&amp;", "&amp;CHAR(34)&amp;"isnew"&amp;CHAR(34)&amp;": "&amp;CHAR(34)&amp;F94&amp;CHAR(34)&amp;", "&amp;CHAR(34)&amp;"links"&amp;CHAR(34)&amp;": "&amp;HL94&amp;"},"</f>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 "links": "https://en.wikipedia.org/wiki/Flag_of_Bol%C3%ADvar_State"},</v>
      </c>
      <c r="HO94" s="71">
        <v>45610</v>
      </c>
      <c r="HP94" s="44" t="str" cm="1">
        <f t="array" ref="HP94">IF(_xlfn.TEXTJOIN(", ", TRUE, IF(ISNUMBER(SEARCH("BLA", BL94:BT94)), COLUMN(BL94:BT94) - COLUMN(BL94) + 1, ""))&lt;&gt;"","BLA","")</f>
        <v>BLA</v>
      </c>
      <c r="HQ94" s="44" t="str" cm="1">
        <f t="array" ref="HQ94">IF(_xlfn.TEXTJOIN(", ", TRUE, IF(ISNUMBER(SEARCH("BLU", BL94:BT94)), COLUMN(BL94:BT94) - COLUMN(BL94) + 1, ""))&lt;&gt;"","BLU","")</f>
        <v>BLU</v>
      </c>
      <c r="HR94" s="44" t="str" cm="1">
        <f t="array" ref="HR94">IF(_xlfn.TEXTJOIN(", ", TRUE, IF(ISNUMBER(SEARCH("GRE", BL94:BT94)), COLUMN(BL94:BT94) - COLUMN(BL94) + 1, ""))&lt;&gt;"","GRE","")</f>
        <v>GRE</v>
      </c>
      <c r="HS94" s="44" t="str" cm="1">
        <f t="array" ref="HS94">IF(_xlfn.TEXTJOIN(", ", TRUE, IF(ISNUMBER(SEARCH("RED", BL94:BT94)), COLUMN(BL94:BT94) - COLUMN(BL94) + 1, ""))&lt;&gt;"","RED","")</f>
        <v>RED</v>
      </c>
      <c r="HT94" s="44" t="str" cm="1">
        <f t="array" ref="HT94">IF(_xlfn.TEXTJOIN(", ", TRUE, IF(ISNUMBER(SEARCH("YEL", BL94:BT94)), COLUMN(BL94:BT94) - COLUMN(BL94) + 1, ""))&lt;&gt;"","YEL","")</f>
        <v>YEL</v>
      </c>
      <c r="HU94" s="44" t="str" cm="1">
        <f t="array" ref="HU94">IF(_xlfn.TEXTJOIN(", ", TRUE, IF(ISNUMBER(SEARCH("ORA", BL94:BT94)), COLUMN(BL94:BT94) - COLUMN(BL94) + 1, ""))&lt;&gt;"","ORA","")</f>
        <v/>
      </c>
      <c r="HV94" s="44" t="str" cm="1">
        <f t="array" ref="HV94">IF(_xlfn.TEXTJOIN(", ", TRUE, IF(ISNUMBER(SEARCH("BRO", BL94:BT94)), COLUMN(BL94:BT94) - COLUMN(BL94) + 1, ""))&lt;&gt;"","BRO","")</f>
        <v/>
      </c>
      <c r="HW94" s="44" t="str" cm="1">
        <f t="array" ref="HW94">IF(_xlfn.TEXTJOIN(", ", TRUE, IF(ISNUMBER(SEARCH("PUR", BL94:BT94)), COLUMN(BL94:BT94) - COLUMN(BL94) + 1, ""))&lt;&gt;"","PUR","")</f>
        <v/>
      </c>
      <c r="HX94" s="44" t="str" cm="1">
        <f t="array" ref="HX94">IF(_xlfn.TEXTJOIN(", ", TRUE, IF(ISNUMBER(SEARCH("WHI", BL94:BT94)), COLUMN(BL94:BT94) - COLUMN(BL94) + 1, ""))&lt;&gt;"","WHI","")</f>
        <v>WHI</v>
      </c>
      <c r="HY94" s="72"/>
      <c r="HZ94" s="72"/>
      <c r="IA94" s="5"/>
      <c r="IB94" s="5"/>
      <c r="IC94" s="68"/>
      <c r="ID94" s="68"/>
      <c r="IE94" s="68"/>
      <c r="IF94" s="68"/>
      <c r="IG94" s="68"/>
      <c r="IH94" s="68"/>
      <c r="II94" s="68"/>
      <c r="IJ94" s="68"/>
      <c r="IK94" s="68"/>
      <c r="IM94" s="42">
        <f>COUNTIF(IC94:IK94,"&gt;0")-CG94</f>
        <v>-6</v>
      </c>
      <c r="IN94" s="69" t="str">
        <f>"http://mkweb.bcgsc.ca/color-summarizer/?url="&amp;D94&amp;"&amp;precision=low&amp;num_clusters="&amp;CG94&amp;"&amp;text=1"</f>
        <v>http://mkweb.bcgsc.ca/color-summarizer/?url=https://upload.wikimedia.org/wikipedia/commons/thumb/0/06/Flag_of_Bol%C3%ADvar_State.svg/320px-Flag_of_Bol%C3%ADvar_State.svg.png&amp;precision=low&amp;num_clusters=6&amp;text=1</v>
      </c>
      <c r="IO94" s="44" t="str">
        <f>IF(HP94&lt;&gt;"",CHAR(34)&amp;"black"&amp;CHAR(34),"")</f>
        <v>"black"</v>
      </c>
      <c r="IP94" s="44" t="str">
        <f>IF(HQ94&lt;&gt;"",CHAR(34)&amp;"blue"&amp;CHAR(34),"")</f>
        <v>"blue"</v>
      </c>
      <c r="IQ94" s="44" t="str">
        <f>IF(HR94&lt;&gt;"",CHAR(34)&amp;"green"&amp;CHAR(34),"")</f>
        <v>"green"</v>
      </c>
      <c r="IR94" s="44" t="str">
        <f>IF(HS94&lt;&gt;"",CHAR(34)&amp;"red"&amp;CHAR(34),"")</f>
        <v>"red"</v>
      </c>
      <c r="IS94" s="44" t="str">
        <f>IF(HT94&lt;&gt;"",CHAR(34)&amp;"yellow"&amp;CHAR(34),"")</f>
        <v>"yellow"</v>
      </c>
      <c r="IT94" s="44" t="str">
        <f>IF(HU94&lt;&gt;"",CHAR(34)&amp;"orange"&amp;CHAR(34),"")</f>
        <v/>
      </c>
      <c r="IU94" s="44" t="str">
        <f>IF(HV94&lt;&gt;"",CHAR(34)&amp;"brown"&amp;CHAR(34),"")</f>
        <v/>
      </c>
      <c r="IV94" s="44" t="str">
        <f>IF(HW94&lt;&gt;"",CHAR(34)&amp;"purple"&amp;CHAR(34),"")</f>
        <v/>
      </c>
      <c r="IW94" s="44" t="str">
        <f>IF(HX94&lt;&gt;"",CHAR(34)&amp;"white"&amp;CHAR(34),"")</f>
        <v>"white"</v>
      </c>
      <c r="IX94" s="44" t="str">
        <f>"{"&amp;CHAR(34)&amp;"url"&amp;CHAR(34)&amp;":"&amp;CHAR(34)&amp;IN94&amp;CHAR(34)&amp;","&amp;CHAR(34)&amp;"name"&amp;CHAR(34)&amp;":"&amp;CHAR(34)&amp;A94&amp;CHAR(34)&amp;"},"</f>
        <v>{"url":"http://mkweb.bcgsc.ca/color-summarizer/?url=https://upload.wikimedia.org/wikipedia/commons/thumb/0/06/Flag_of_Bol%C3%ADvar_State.svg/320px-Flag_of_Bol%C3%ADvar_State.svg.png&amp;precision=low&amp;num_clusters=6&amp;text=1","name":"[VEN] Bolívar"},</v>
      </c>
      <c r="IY94" s="44">
        <v>1472</v>
      </c>
    </row>
    <row r="95" spans="1:259" s="44" customFormat="1" ht="38.4" customHeight="1" thickBot="1" x14ac:dyDescent="0.35">
      <c r="A95" s="38" t="s">
        <v>761</v>
      </c>
      <c r="B95" s="83"/>
      <c r="C95" s="39"/>
      <c r="D95" s="70" t="s">
        <v>762</v>
      </c>
      <c r="E95" s="40" t="s">
        <v>763</v>
      </c>
      <c r="F95" s="41" t="s">
        <v>163</v>
      </c>
      <c r="G95" s="42">
        <f>COUNTIF($A$1:$A$8405,A95)</f>
        <v>1</v>
      </c>
      <c r="H95" s="43"/>
      <c r="I95" s="59" t="s">
        <v>764</v>
      </c>
      <c r="J95" s="44" t="str">
        <f>""</f>
        <v/>
      </c>
      <c r="K95" s="45"/>
      <c r="L95" s="46"/>
      <c r="M95" s="46"/>
      <c r="N95" s="47"/>
      <c r="O95" s="74">
        <v>2022</v>
      </c>
      <c r="P95" s="48" t="s">
        <v>765</v>
      </c>
      <c r="Q95" s="73">
        <v>3</v>
      </c>
      <c r="R95" s="49" t="str">
        <f>_xlfn.XLOOKUP(LEFT(A95,5),[1]CODES!$D$2:$D$244,[1]CODES!$B$2:$B$244)</f>
        <v>South America</v>
      </c>
      <c r="S95" s="50">
        <v>3</v>
      </c>
      <c r="T95" s="51" t="s">
        <v>165</v>
      </c>
      <c r="U95" s="52" t="s">
        <v>164</v>
      </c>
      <c r="V95" s="52" t="s">
        <v>164</v>
      </c>
      <c r="W95" s="52" t="s">
        <v>164</v>
      </c>
      <c r="X95" s="52" t="s">
        <v>164</v>
      </c>
      <c r="Y95" s="52" t="s">
        <v>164</v>
      </c>
      <c r="Z95" s="52" t="s">
        <v>164</v>
      </c>
      <c r="AA95" s="52" t="s">
        <v>164</v>
      </c>
      <c r="AB95" s="52" t="s">
        <v>164</v>
      </c>
      <c r="AC95" s="52" t="s">
        <v>164</v>
      </c>
      <c r="AD95" s="52" t="s">
        <v>164</v>
      </c>
      <c r="AE95" s="52" t="s">
        <v>164</v>
      </c>
      <c r="AF95" s="53" t="s">
        <v>165</v>
      </c>
      <c r="AG95" s="53" t="s">
        <v>164</v>
      </c>
      <c r="AH95" s="53" t="s">
        <v>164</v>
      </c>
      <c r="AI95" s="53" t="s">
        <v>164</v>
      </c>
      <c r="AJ95" s="53" t="s">
        <v>164</v>
      </c>
      <c r="AK95" s="53" t="s">
        <v>164</v>
      </c>
      <c r="AL95" s="53" t="s">
        <v>164</v>
      </c>
      <c r="AM95" s="53" t="s">
        <v>165</v>
      </c>
      <c r="AN95" s="53" t="s">
        <v>164</v>
      </c>
      <c r="AO95" s="53" t="s">
        <v>164</v>
      </c>
      <c r="AP95" s="53" t="s">
        <v>164</v>
      </c>
      <c r="AQ95" s="53" t="s">
        <v>164</v>
      </c>
      <c r="AR95" s="53" t="s">
        <v>164</v>
      </c>
      <c r="AS95" s="53" t="s">
        <v>164</v>
      </c>
      <c r="AT95" s="54">
        <v>1</v>
      </c>
      <c r="AU95" s="53" t="s">
        <v>308</v>
      </c>
      <c r="AV95" s="53" t="str">
        <f>IF(LEFT(A95,1)="[",LEFT(A95,5)&amp;AU95&amp;A95,"")</f>
        <v>[VEN]State[VEN] Capital District (Caracas)</v>
      </c>
      <c r="AW95" s="53" t="str">
        <f>C95&amp;A95</f>
        <v>[VEN] Capital District (Caracas)</v>
      </c>
      <c r="AX95" s="55"/>
      <c r="AY95" s="55"/>
      <c r="AZ95" s="56" t="s">
        <v>159</v>
      </c>
      <c r="BA95" s="56" t="s">
        <v>234</v>
      </c>
      <c r="BB95" s="56"/>
      <c r="BC95" s="57"/>
      <c r="BD95" s="58" t="s">
        <v>154</v>
      </c>
      <c r="BE95" s="59"/>
      <c r="BF95" s="58" t="s">
        <v>154</v>
      </c>
      <c r="BG95" s="58" t="s">
        <v>152</v>
      </c>
      <c r="BH95" s="58" t="s">
        <v>154</v>
      </c>
      <c r="BI95" s="58"/>
      <c r="BJ95" s="58"/>
      <c r="BK95" s="59"/>
      <c r="BL95" s="58" t="s">
        <v>234</v>
      </c>
      <c r="BM95" s="58" t="s">
        <v>152</v>
      </c>
      <c r="BN95" s="58" t="s">
        <v>153</v>
      </c>
      <c r="BO95" s="58" t="s">
        <v>154</v>
      </c>
      <c r="BP95" s="58" t="s">
        <v>234</v>
      </c>
      <c r="BQ95" s="58" t="s">
        <v>234</v>
      </c>
      <c r="BR95" s="58" t="s">
        <v>234</v>
      </c>
      <c r="BS95" s="58" t="s">
        <v>234</v>
      </c>
      <c r="BT95" s="58" t="s">
        <v>159</v>
      </c>
      <c r="BU95" s="60"/>
      <c r="BV95" s="61"/>
      <c r="BW95" s="61">
        <v>0</v>
      </c>
      <c r="BX95" s="59"/>
      <c r="BY95" s="44" t="s">
        <v>164</v>
      </c>
      <c r="CB95" s="5"/>
      <c r="CC95" s="5"/>
      <c r="CD95" s="62">
        <v>0</v>
      </c>
      <c r="CE95" s="62">
        <v>0</v>
      </c>
      <c r="CF95" s="62" t="e">
        <f>COUNTIF([1]Sheet7!$B$2:'[1]Sheet7'!$B$100,Main!A100)</f>
        <v>#REF!</v>
      </c>
      <c r="CG95" s="75" cm="1">
        <f t="array" ref="CG95">SUMPRODUCT(--(LEN(TRIM(BL95:BT95))&gt;0))</f>
        <v>4</v>
      </c>
      <c r="CH95" s="53" t="str">
        <f>IF(CG95=2,"y","n")</f>
        <v>n</v>
      </c>
      <c r="CI95" s="53" t="str">
        <f>IF(CG95=3,"y","n")</f>
        <v>n</v>
      </c>
      <c r="CJ95" s="53" t="str">
        <f>IF(CG95=4,"y","n")</f>
        <v>y</v>
      </c>
      <c r="CK95" s="53" t="str">
        <f>IF(CG95&gt;4,"y","n")</f>
        <v>n</v>
      </c>
      <c r="CL95" s="53" t="str">
        <f>IF(S95=0,"y","n")</f>
        <v>n</v>
      </c>
      <c r="CM95" s="53" t="str">
        <f>IF(S95=2,"y","n")</f>
        <v>n</v>
      </c>
      <c r="CN95" s="53" t="str">
        <f>IF(S95=3,"y","n")</f>
        <v>y</v>
      </c>
      <c r="CO95" s="53" t="str">
        <f>IF(S95&gt;=4,"y","n")</f>
        <v>n</v>
      </c>
      <c r="CP95" s="53" t="str">
        <f>IF(AT95=0,"y","n")</f>
        <v>n</v>
      </c>
      <c r="CQ95" s="53" t="str">
        <f>IF(AT95=1,"y","n")</f>
        <v>y</v>
      </c>
      <c r="CR95" s="53" t="str">
        <f>IF(AT95=2,"y","n")</f>
        <v>n</v>
      </c>
      <c r="CS95" s="53" t="str">
        <f>IF(AT95&gt;=3,"y","n")</f>
        <v>n</v>
      </c>
      <c r="CT95" s="38" t="str">
        <f>CHAR(34)&amp;A95&amp;CHAR(34)</f>
        <v>"[VEN] Capital District (Caracas)"</v>
      </c>
      <c r="CU95" s="63" t="str">
        <f>CHAR(34)&amp;"rgn_"&amp;R95&amp;CHAR(34)</f>
        <v>"rgn_South America"</v>
      </c>
      <c r="CV95" s="44" t="str">
        <f>CHAR(34)&amp;D95&amp;CHAR(34)</f>
        <v>"https://upload.wikimedia.org/wikipedia/commons/thumb/0/08/Flag_of_Caracas_%282022%29.svg/320px-Flag_of_Caracas_%282022%29.svg.png"</v>
      </c>
      <c r="CW95" s="44" t="str">
        <f>IF(CH95="y",CHAR(34)&amp;CH$1&amp;CHAR(34)&amp;",","")</f>
        <v/>
      </c>
      <c r="CX95" s="44" t="str">
        <f>IF(CI95="y",CHAR(34)&amp;CI$1&amp;CHAR(34)&amp;",","")</f>
        <v/>
      </c>
      <c r="CY95" s="44" t="str">
        <f>IF(CJ95="y",CHAR(34)&amp;CJ$1&amp;CHAR(34)&amp;",","")</f>
        <v>"4Color",</v>
      </c>
      <c r="CZ95" s="44" t="str">
        <f>IF(CK95="y",CHAR(34)&amp;CK$1&amp;CHAR(34)&amp;",","")</f>
        <v/>
      </c>
      <c r="DA95" s="44" t="str">
        <f>IF(Q95&gt;1,CHAR(34)&amp;"words2"&amp;CHAR(34)&amp;",","")</f>
        <v>"words2",</v>
      </c>
      <c r="DB95" s="44" t="str">
        <f>IF(Q95&gt;2,CHAR(34)&amp;"words3"&amp;CHAR(34)&amp;",","")</f>
        <v>"words3",</v>
      </c>
      <c r="DD95" s="44" t="str">
        <f>IF(LEN(CHAR(34)&amp;"lets"&amp;LEN(SUBSTITUTE(SUBSTITUTE(IFERROR(TRIM(SUBSTITUTE(A95,MID(A95,FIND("[",A95),FIND("]",A95)-FIND("[",A95)+1),"")),A95)," ",""),"-",""))&amp;CHAR(34)&amp;",")=9,CHAR(34)&amp;"lets"&amp;LEN(SUBSTITUTE(SUBSTITUTE(IFERROR(TRIM(SUBSTITUTE(A95,MID(A95,FIND("[",A95),FIND("]",A95)-FIND("[",A95)+1),"")),A95)," ",""),"-",""))&amp;CHAR(34)&amp;",",CHAR(34)&amp;"lets0"&amp;LEN(SUBSTITUTE(SUBSTITUTE(IFERROR(TRIM(SUBSTITUTE(A95,MID(A95,FIND("[",A95),FIND("]",A95)-FIND("[",A95)+1),"")),A95)," ",""),"-",""))&amp;CHAR(34)&amp;",")</f>
        <v>"lets24",</v>
      </c>
      <c r="DE95" s="44" t="str">
        <f>CHAR(34)&amp;"start"&amp;IFERROR(LEFT(SUBSTITUTE(A95,"["&amp;MID(A95,FIND("[",A95)+1,FIND("]",A95)-FIND("[",A95)-1)&amp;"] ",""),1),LEFT(A95,1))&amp;CHAR(34)&amp;","</f>
        <v>"startC",</v>
      </c>
      <c r="DF95" s="44" t="str">
        <f>IFERROR(IF(SEARCH("tan",A95)&gt;0,CHAR(34)&amp;"withtn"&amp;CHAR(34)&amp;",",""),"")</f>
        <v/>
      </c>
      <c r="DG95" s="44" t="str">
        <f>IFERROR(IF(SEARCH("q",A95)&gt;0,CHAR(34)&amp;"with_q"&amp;CHAR(34)&amp;",",""),"")</f>
        <v/>
      </c>
      <c r="DH95" s="44" t="str">
        <f>IFERROR(IF(SEARCH("v",A95)&gt;0,CHAR(34)&amp;"with_v"&amp;CHAR(34)&amp;",",""),"")</f>
        <v>"with_v",</v>
      </c>
      <c r="DI95" s="44" t="str">
        <f>IFERROR(IF(SEARCH("w",A95)&gt;0,CHAR(34)&amp;"with_w"&amp;CHAR(34)&amp;",",""),"")</f>
        <v/>
      </c>
      <c r="DJ95" s="44" t="str">
        <f>IFERROR(IF(SEARCH("y",A95)&gt;0,CHAR(34)&amp;"with_y"&amp;CHAR(34)&amp;",",""),"")</f>
        <v/>
      </c>
      <c r="DK95" s="44" t="str">
        <f>IFERROR(IF(SEARCH("z",A95)&gt;0,CHAR(34)&amp;"with_z"&amp;CHAR(34)&amp;",",""),"")</f>
        <v/>
      </c>
      <c r="DL95" s="44" t="str">
        <f>IF(CG95=2, CHAR(34) &amp; _xlfn.TEXTJOIN("", TRUE, _xlfn._xlws.SORT(HP95:HX95)) &amp; CHAR(34) &amp; ",", "")</f>
        <v/>
      </c>
      <c r="DM95" s="44" t="str" cm="1">
        <f t="array" ref="DM95">IF(CG95=3,CHAR(34) &amp; _xlfn.TEXTJOIN("", TRUE, RIGHT(HP95:HX95, 2)) &amp; CHAR(34) &amp; ",", "")</f>
        <v/>
      </c>
      <c r="DN95" s="44" t="str">
        <f>IF(AND(ISNUMBER(SEARCH("18", O95)), ISERROR(SEARCH("1918", O95)), ISERROR(SEARCH("2018", O95))), CHAR(34) &amp; "year18" &amp; CHAR(34) &amp; ",", "")</f>
        <v/>
      </c>
      <c r="DO95" s="44" t="str">
        <f>IF(AND(ISNUMBER(SEARCH("19", O95)), ISERROR(SEARCH("1819", O95)),  ISERROR(SEARCH("1219", O95)),ISERROR(SEARCH("1119", O95)),ISERROR(SEARCH("1190", O95)),ISERROR(SEARCH("2019", O95))), CHAR(34) &amp; "year19" &amp; CHAR(34) &amp; ",", "")</f>
        <v/>
      </c>
      <c r="DP95" s="5" t="str">
        <f>IF(AND(ISNUMBER(SEARCH("20", O95)), ISERROR(SEARCH("1920", O95))), CHAR(34)&amp;"year00"&amp;CHAR(34)&amp;",", "")</f>
        <v>"year00",</v>
      </c>
      <c r="DQ95" s="5" t="str">
        <f>IF(CC95="y",CHAR(34)&amp;"soviet"&amp;CHAR(34)&amp;",","")</f>
        <v/>
      </c>
      <c r="DR95" s="5" t="str">
        <f>IF(BY95="y",CHAR(34)&amp;"dgband"&amp;CHAR(34)&amp;",","")</f>
        <v/>
      </c>
      <c r="DS95" s="5" t="str">
        <f>IF(W95="y",IF(AND(V95="n",BY95&lt;&gt;"y"),CHAR(34)&amp;"allver"&amp;CHAR(34)&amp;",",""),"")</f>
        <v/>
      </c>
      <c r="DT95" s="5" t="str">
        <f>IF(V95="y",IF(AND(W95="n",BY95&lt;&gt;"y"),CHAR(34)&amp;"allhor"&amp;CHAR(34)&amp;",",""),"")</f>
        <v/>
      </c>
      <c r="DU95" s="5" t="str">
        <f>IF(BY95="y",IF(AND(W95="n",V95="n"),CHAR(34)&amp;"alldia"&amp;CHAR(34)&amp;",",""),"")</f>
        <v/>
      </c>
      <c r="DW95" s="44" t="str">
        <f>IF(CL95="y",CHAR(34)&amp;CL$1&amp;CHAR(34)&amp;",","")</f>
        <v/>
      </c>
      <c r="DX95" s="44" t="str">
        <f>IF(CM95="y",CHAR(34)&amp;CM$1&amp;CHAR(34)&amp;",","")</f>
        <v/>
      </c>
      <c r="DY95" s="44" t="str">
        <f>IF(CN95="y",CHAR(34)&amp;CN$1&amp;CHAR(34)&amp;",","")</f>
        <v>"3Bands",</v>
      </c>
      <c r="DZ95" s="44" t="str">
        <f>IF(CO95="y",CHAR(34)&amp;CO$1&amp;CHAR(34)&amp;",","")</f>
        <v/>
      </c>
      <c r="EA95" s="44" t="str">
        <f>IF(T95="y",CHAR(34)&amp;T$1&amp;CHAR(34)&amp;",","")</f>
        <v>"Diagon",</v>
      </c>
      <c r="EB95" s="44" t="str">
        <f>IF(U95="y",CHAR(34)&amp;U$1&amp;CHAR(34)&amp;",","")</f>
        <v/>
      </c>
      <c r="EC95" s="44" t="str">
        <f>IF(V95="y",CHAR(34)&amp;V$1&amp;CHAR(34)&amp;",","")</f>
        <v/>
      </c>
      <c r="ED95" s="44" t="str">
        <f>IF(W95="y",CHAR(34)&amp;W$1&amp;CHAR(34)&amp;",","")</f>
        <v/>
      </c>
      <c r="EE95" s="44" t="str">
        <f>IF(X95="y",CHAR(34)&amp;X$1&amp;CHAR(34)&amp;",","")</f>
        <v/>
      </c>
      <c r="EF95" s="44" t="str">
        <f>IF(AND(Y95&lt;&gt;"n",Y95&lt;&gt;""),CHAR(34)&amp;Y$1&amp;CHAR(34)&amp;",","")</f>
        <v/>
      </c>
      <c r="EG95" s="44" t="str">
        <f>IF(Z95="y",CHAR(34)&amp;Z$1&amp;CHAR(34)&amp;",","")</f>
        <v/>
      </c>
      <c r="EH95" s="44" t="str">
        <f>IF(AA95="y",CHAR(34)&amp;AA$1&amp;CHAR(34)&amp;",","")</f>
        <v/>
      </c>
      <c r="EI95" s="44" t="str">
        <f>IF(AB95="y",CHAR(34)&amp;AB$1&amp;CHAR(34)&amp;",","")</f>
        <v/>
      </c>
      <c r="EJ95" s="44" t="str">
        <f>IF(AC95="y",CHAR(34)&amp;AC$1&amp;CHAR(34)&amp;",","")</f>
        <v/>
      </c>
      <c r="EK95" s="44" t="str">
        <f>IF(AD95="y",CHAR(34)&amp;AD$1&amp;CHAR(34)&amp;",","")</f>
        <v/>
      </c>
      <c r="EL95" s="44" t="str">
        <f>IF(AE95="y",CHAR(34)&amp;AE$1&amp;CHAR(34)&amp;",","")</f>
        <v/>
      </c>
      <c r="EM95" s="44" t="str">
        <f>IF(AF95="y",CHAR(34)&amp;AF$1&amp;CHAR(34)&amp;",","")</f>
        <v>"Trside",</v>
      </c>
      <c r="EN95" s="44" t="str">
        <f>IF(AG95="y",CHAR(34)&amp;AG$1&amp;CHAR(34)&amp;",","")</f>
        <v/>
      </c>
      <c r="EO95" s="44" t="str">
        <f>IF(AH95="y",CHAR(34)&amp;AH$1&amp;CHAR(34)&amp;",","")</f>
        <v/>
      </c>
      <c r="EP95" s="44" t="str">
        <f>IF(AI95="y",CHAR(34)&amp;AI$1&amp;CHAR(34)&amp;",","")</f>
        <v/>
      </c>
      <c r="EQ95" s="44" t="str">
        <f>IF(AJ95="y",CHAR(34)&amp;AJ$1&amp;CHAR(34)&amp;",","")</f>
        <v/>
      </c>
      <c r="ER95" s="44" t="str">
        <f>IF(AK95="y",CHAR(34)&amp;AK$1&amp;CHAR(34)&amp;",","")</f>
        <v/>
      </c>
      <c r="ES95" s="44" t="str">
        <f>IF(AL95="y",CHAR(34)&amp;AL$1&amp;CHAR(34)&amp;",","")</f>
        <v/>
      </c>
      <c r="ET95" s="44" t="str">
        <f>IF(AM95="y",CHAR(34)&amp;AM$1&amp;CHAR(34)&amp;",","")</f>
        <v>"Geogrh",</v>
      </c>
      <c r="EU95" s="44" t="str">
        <f>IF(AN95="y",CHAR(34)&amp;AN$1&amp;CHAR(34)&amp;",","")</f>
        <v/>
      </c>
      <c r="EV95" s="44" t="str">
        <f>IF(AO95="y",CHAR(34)&amp;AO$1&amp;CHAR(34)&amp;",","")</f>
        <v/>
      </c>
      <c r="EW95" s="44" t="str">
        <f>IF(AP95="y",CHAR(34)&amp;AP$1&amp;CHAR(34)&amp;",","")</f>
        <v/>
      </c>
      <c r="EX95" s="44" t="str">
        <f>IF(AQ95="y",CHAR(34)&amp;AQ$1&amp;CHAR(34)&amp;",","")</f>
        <v/>
      </c>
      <c r="EY95" s="44" t="str">
        <f>IF(AR95="y",CHAR(34)&amp;AR$1&amp;CHAR(34)&amp;",","")</f>
        <v/>
      </c>
      <c r="EZ95" s="44" t="str">
        <f>IF(AS95="y",CHAR(34)&amp;AS$1&amp;CHAR(34)&amp;",","")</f>
        <v/>
      </c>
      <c r="FA95" s="44" t="str">
        <f>IF(AT95&gt;0,CHAR(34)&amp;"sta"&amp;AZ95&amp;CHAR(34)&amp;",","")</f>
        <v>"staWHI",</v>
      </c>
      <c r="FB95" s="44" t="str">
        <f>IF(AND(AT95&gt;0,BA95&lt;&gt;""),CHAR(34)&amp;"sta"&amp;BA95&amp;CHAR(34)&amp;",","")</f>
        <v/>
      </c>
      <c r="FD95" s="44" t="str">
        <f>IF(BV95="n",CHAR(34)&amp;"tcWHYE"&amp;CHAR(34)&amp;",",IF(BV95="y",CHAR(34)&amp;FD$1&amp;CHAR(34)&amp;",",""))</f>
        <v/>
      </c>
      <c r="FE95" s="44" t="str">
        <f>IF(COUNTIF(BL95:BT95,"BLU")=0,CHAR(34)&amp;"NO_BLU"&amp;CHAR(34)&amp;",", "")</f>
        <v/>
      </c>
      <c r="FF95" s="44" t="str">
        <f>IF(COUNTIF(BL95:BT95,"WHI")=0,CHAR(34)&amp;"NO_WHI"&amp;CHAR(34)&amp;",", "")</f>
        <v/>
      </c>
      <c r="FG95" s="44" t="str">
        <f>IF(COUNTIF(BL95:BT95,"RED")=0,CHAR(34)&amp;"NO_RED"&amp;CHAR(34)&amp;",", "")</f>
        <v/>
      </c>
      <c r="FH95" s="44" t="str">
        <f>IF(COUNTIF(BL95:BS95,"GRE")=0,CHAR(34)&amp;"NO_GRE"&amp;CHAR(34)&amp;",", "")</f>
        <v/>
      </c>
      <c r="FI95" s="44" t="str">
        <f>IF(COUNTIF(BL95:BT95,"YEL")=0,CHAR(34)&amp;"NO_YEL"&amp;CHAR(34)&amp;",", "")</f>
        <v>"NO_YEL",</v>
      </c>
      <c r="FJ95" s="44" t="str">
        <f>IF(COUNTIF(BL95:BT95,"BLA")=0,CHAR(34)&amp;"NO_BLA"&amp;CHAR(34)&amp;",", "")</f>
        <v>"NO_BLA",</v>
      </c>
      <c r="FK95" s="44" t="str">
        <f>IF(AND(FH95&lt;&gt;"",FF95&lt;&gt;""),CHAR(34)&amp;"WHGRNO"&amp;CHAR(34)&amp;",","")</f>
        <v/>
      </c>
      <c r="FL95" s="44" t="str">
        <f>IF(AND(FI95&lt;&gt;"",FF95&lt;&gt;""),CHAR(34)&amp;"WHYENO"&amp;CHAR(34)&amp;",","")</f>
        <v/>
      </c>
      <c r="FM95" s="44" t="str">
        <f>IF(AND(FJ95&lt;&gt;"",FF95&lt;&gt;""),CHAR(34)&amp;"BAWHNO"&amp;CHAR(34)&amp;",","")</f>
        <v/>
      </c>
      <c r="FN95" s="44" t="str">
        <f>IF(AND(FE95&lt;&gt;"",FF95&lt;&gt;""),CHAR(34)&amp;"BLWHNO"&amp;CHAR(34)&amp;",","")</f>
        <v/>
      </c>
      <c r="FO95" s="44" t="str">
        <f>IF(AND(FE95&lt;&gt;"",FG95&lt;&gt;""),CHAR(34)&amp;"BLRENO"&amp;CHAR(34)&amp;",","")</f>
        <v/>
      </c>
      <c r="FP95" s="44" t="str">
        <f>IF(AND(FF95&lt;&gt;"",FF95&lt;&gt;""),CHAR(34)&amp;"WHRENO"&amp;CHAR(34)&amp;",","")</f>
        <v/>
      </c>
      <c r="FQ95" s="44" t="str">
        <f>IF(LEN(BF95)=3,CHAR(34)&amp;"001"&amp;BF95&amp;CHAR(34)&amp;",","")</f>
        <v>"001RED",</v>
      </c>
      <c r="FR95" s="44" t="str">
        <f>IF(LEN(BG95)=3,CHAR(34)&amp;"002"&amp;BG95&amp;CHAR(34)&amp;",","")</f>
        <v>"002BLU",</v>
      </c>
      <c r="FS95" s="44" t="str">
        <f>IF(LEN(BH95)=3,CHAR(34)&amp;"003"&amp;BH95&amp;CHAR(34)&amp;",","")</f>
        <v>"003RED",</v>
      </c>
      <c r="FT95" s="44" t="str">
        <f>CHAR(34)&amp;"myr"&amp;BD95&amp;CHAR(34)&amp;","</f>
        <v>"myrRED",</v>
      </c>
      <c r="FU95" s="44" t="str">
        <f>IF(AY95="y",CHAR(34)&amp;"island"&amp;CHAR(34)&amp;",","")</f>
        <v/>
      </c>
      <c r="FV95" s="44" t="str">
        <f>IF(BZ95="y",CHAR(34)&amp;"landlo"&amp;CHAR(34)&amp;",","")</f>
        <v/>
      </c>
      <c r="FW95" s="44" t="str">
        <f>IF(CA95="y",CHAR(34)&amp;"eunion"&amp;CHAR(34)&amp;",","")</f>
        <v/>
      </c>
      <c r="FY95" s="44" t="str">
        <f>IFERROR(IF(SEARCH("Arabic",CB95)&gt;0,CHAR(34)&amp;"arabic"&amp;CHAR(34)&amp;",",""),"")</f>
        <v/>
      </c>
      <c r="FZ95" s="44" t="str">
        <f>IFERROR(IF(SEARCH("English",CB95)&gt;0,CHAR(34)&amp;"englis"&amp;CHAR(34)&amp;",",""),"")</f>
        <v/>
      </c>
      <c r="GA95" s="44" t="str">
        <f>IFERROR(IF(SEARCH("French",CB95)&gt;0,CHAR(34)&amp;"french"&amp;CHAR(34)&amp;",",""),"")</f>
        <v/>
      </c>
      <c r="GB95" s="44" t="str">
        <f>IFERROR(IF(SEARCH("Spanish",CB95)&gt;0,CHAR(34)&amp;"spanis"&amp;CHAR(34)&amp;",",""),"")</f>
        <v/>
      </c>
      <c r="GE95" s="44" t="str">
        <f>IFERROR(IF(SEARCH("Dutch",CB95)&gt;0,CHAR(34)&amp;"dutchs"&amp;CHAR(34)&amp;",",""),"")</f>
        <v/>
      </c>
      <c r="GF95" s="44" t="str">
        <f>IFERROR(IF(SEARCH("Historical",AU95)&gt;0,CHAR(34)&amp;"histor"&amp;CHAR(34)&amp;",",""),"")</f>
        <v/>
      </c>
      <c r="GG95" s="44" t="str">
        <f>IF(BU95="y",CHAR(34)&amp;"unjack"&amp;CHAR(34)&amp;",","")</f>
        <v/>
      </c>
      <c r="GH95" s="44" t="str">
        <f>IF(CD95=1,CHAR(34)&amp;"southc"&amp;CHAR(34)&amp;",","")</f>
        <v/>
      </c>
      <c r="GI95" s="44" t="str">
        <f>IF(CE95=1,CHAR(34)&amp;"hasmap"&amp;CHAR(34)&amp;",","")</f>
        <v/>
      </c>
      <c r="GJ95" s="44" t="str">
        <f>IF(CP95="y",CHAR(34)&amp;CP$1&amp;CHAR(34)&amp;",","")</f>
        <v/>
      </c>
      <c r="GK95" s="44" t="str">
        <f>IF(GJ95="",CHAR(34)&amp;"HasSta"&amp;CHAR(34)&amp;",","")</f>
        <v>"HasSta",</v>
      </c>
      <c r="GL95" s="44" t="str">
        <f>IF(CQ95="y",CHAR(34)&amp;CQ$1&amp;CHAR(34)&amp;",","")</f>
        <v>"1Stars",</v>
      </c>
      <c r="GM95" s="44" t="str">
        <f>IF(CR95="y",CHAR(34)&amp;CR$1&amp;CHAR(34)&amp;",","")</f>
        <v/>
      </c>
      <c r="GN95" s="44" t="str">
        <f>IF(CS95="y",CHAR(34)&amp;CS$1&amp;CHAR(34)&amp;",","")</f>
        <v/>
      </c>
      <c r="GP95" s="44" t="str">
        <f>CHAR(34)&amp;AU95&amp;CHAR(34)</f>
        <v>"State"</v>
      </c>
      <c r="GS95" s="44" t="str">
        <f>SUBSTITUTE("["&amp;_xlfn.CONCAT(CW95:GN95)&amp;"]",",]","]")</f>
        <v>["4Color","words2","words3","lets24","startC","with_v","year00","3Bands","Diagon","Trside","Geogrh","staWHI","NO_YEL","NO_BLA","001RED","002BLU","003RED","myrRED","HasSta","1Stars"]</v>
      </c>
      <c r="GT95" s="44" t="str">
        <f>IF(BL95&lt;&gt;"",CHAR(34)&amp;"cl_"&amp;BL95&amp;CHAR(34)&amp;",","")</f>
        <v/>
      </c>
      <c r="GU95" s="44" t="str">
        <f>IF(BM95&lt;&gt;"",CHAR(34)&amp;"cl_"&amp;BM95&amp;CHAR(34)&amp;",","")</f>
        <v>"cl_BLU",</v>
      </c>
      <c r="GV95" s="44" t="str">
        <f>IF(BN95&lt;&gt;"",CHAR(34)&amp;"cl_"&amp;BN95&amp;CHAR(34)&amp;",","")</f>
        <v>"cl_GRE",</v>
      </c>
      <c r="GW95" s="44" t="str">
        <f>IF(BO95&lt;&gt;"",CHAR(34)&amp;"cl_"&amp;BO95&amp;CHAR(34)&amp;",","")</f>
        <v>"cl_RED",</v>
      </c>
      <c r="GX95" s="44" t="str">
        <f>IF(BP95&lt;&gt;"",CHAR(34)&amp;"cl_"&amp;BP95&amp;CHAR(34)&amp;",","")</f>
        <v/>
      </c>
      <c r="GY95" s="44" t="str">
        <f>IF(BQ95&lt;&gt;"",CHAR(34)&amp;"cl_"&amp;BQ95&amp;CHAR(34)&amp;",","")</f>
        <v/>
      </c>
      <c r="GZ95" s="44" t="str">
        <f>IF(BR95&lt;&gt;"",CHAR(34)&amp;"cl_"&amp;BR95&amp;CHAR(34)&amp;",","")</f>
        <v/>
      </c>
      <c r="HA95" s="44" t="str">
        <f>IF(BS95&lt;&gt;"",CHAR(34)&amp;"cl_"&amp;BS95&amp;CHAR(34)&amp;",","")</f>
        <v/>
      </c>
      <c r="HB95" s="44" t="str">
        <f>IF(BT95&lt;&gt;"",CHAR(34)&amp;"cl_"&amp;BT95&amp;CHAR(34)&amp;",","")</f>
        <v>"cl_WHI",</v>
      </c>
      <c r="HC95" s="44" t="str">
        <f>SUBSTITUTE("["&amp;_xlfn.CONCAT(GT95:HB95)&amp;"]",",]","]")</f>
        <v>["cl_BLU","cl_GRE","cl_RED","cl_WHI"]</v>
      </c>
      <c r="HE95" s="64"/>
      <c r="HF95" s="65" t="str">
        <f>"{couname:"&amp;CT95&amp;(IF(HK95&lt;&gt;"",",subtype:"&amp;CHAR(34)&amp;HK95&amp;CHAR(34),""))&amp;",year:"&amp;HJ95&amp;",region:"&amp;CU95&amp;",Colors:"&amp;HC95&amp;",Items:"&amp;GS95&amp;",Flag:"&amp;CV95&amp;",HDFlag:"&amp;CHAR(34)&amp;E95&amp;CHAR(34)&amp;",type:"&amp;GP95&amp;", describe: "&amp;HH95&amp;", isnew:"&amp;CHAR(34)&amp;F95&amp;CHAR(34)&amp;", links: "&amp;HL95&amp;"},"</f>
        <v>{couname:"[VEN] Capital District (Caracas)",year:"2022",region:"rgn_South America",Colors:["cl_BLU","cl_GRE","cl_RED","cl_WHI"],Items:["4Color","words2","words3","lets24","startC","with_v","year00","3Bands","Diagon","Trside","Geogrh","staWHI","NO_YEL","NO_BLA","001RED","002BLU","003RED","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links: "https://en.wikipedia.org/wiki/List_of_flags_of_Venezuela#Administrative_divisions_flags"},</v>
      </c>
      <c r="HG95" s="66" t="str">
        <f>"{couname:"&amp;CT95&amp;(IF(HK95&lt;&gt;"",",subtype:"&amp;CHAR(34)&amp;HK95&amp;CHAR(34),""))&amp;",year:"&amp;HJ95&amp;",region:"&amp;CU95&amp;",Colors:"&amp;HC95&amp;",Items:"&amp;GS95&amp;",Flag:"&amp;CV95&amp;",HDFlag:"&amp;CHAR(34)&amp;E95&amp;CHAR(34)&amp;",type:"&amp;GP95&amp;", describe: "&amp;HI95&amp;", links: "&amp;HL95&amp;"},"</f>
        <v>{couname:"[VEN] Capital District (Caracas)",year:"2022",region:"rgn_South America",Colors:["cl_BLU","cl_GRE","cl_RED","cl_WHI"],Items:["4Color","words2","words3","lets24","startC","with_v","year00","3Bands","Diagon","Trside","Geogrh","staWHI","NO_YEL","NO_BLA","001RED","002BLU","003RED","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links: "https://en.wikipedia.org/wiki/List_of_flags_of_Venezuela#Administrative_divisions_flags"},</v>
      </c>
      <c r="HH95" s="44" t="str">
        <f>IF(P95&lt;&gt;"",CHAR(34)&amp;"\n"&amp;P95&amp;CHAR(34),CHAR(34)&amp;CHAR(34))</f>
        <v>"\nThe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v>
      </c>
      <c r="HI95" s="44" t="str">
        <f>IF(J95=0,CHAR(34)&amp;CHAR(34),HH95)</f>
        <v>"\nThe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v>
      </c>
      <c r="HJ95" s="44" t="str">
        <f>CHAR(34)&amp;O95&amp;CHAR(34)</f>
        <v>"2022"</v>
      </c>
      <c r="HL95" s="44" t="str">
        <f>CHAR(34)&amp;I95&amp;CHAR(34)</f>
        <v>"https://en.wikipedia.org/wiki/List_of_flags_of_Venezuela#Administrative_divisions_flags"</v>
      </c>
      <c r="HM95" s="65" t="str">
        <f>"{"&amp;CHAR(34)&amp;"couname"&amp;CHAR(34)&amp;":"&amp;CT95&amp;(IF(H95&lt;&gt;"",","&amp;CHAR(34)&amp;"subtype"&amp;CHAR(34)&amp;":"&amp;CHAR(34)&amp;H95&amp;CHAR(34),""))&amp;","&amp;CHAR(34)&amp;"year"&amp;CHAR(34)&amp;":"&amp;HJ95&amp;","&amp;CHAR(34)&amp;"region"&amp;CHAR(34)&amp;":"&amp;CU95&amp;","&amp;CHAR(34)&amp;"Colors"&amp;CHAR(34)&amp;":"&amp;HC95&amp;","&amp;CHAR(34)&amp;"Items"&amp;CHAR(34)&amp;":"&amp;GS95&amp;","&amp;CHAR(34)&amp;"Flag"&amp;CHAR(34)&amp;":"&amp;CV95&amp;","&amp;CHAR(34)&amp;"HDFlag"&amp;CHAR(34)&amp;":"&amp;CHAR(34)&amp;E95&amp;CHAR(34)&amp;","&amp;CHAR(34)&amp;"type"&amp;CHAR(34)&amp;":"&amp;GP95&amp;", "&amp;CHAR(34)&amp;"describe"&amp;CHAR(34)&amp;": "&amp;HH95&amp;", "&amp;CHAR(34)&amp;"isnew"&amp;CHAR(34)&amp;": "&amp;CHAR(34)&amp;F95&amp;CHAR(34)&amp;", "&amp;CHAR(34)&amp;"links"&amp;CHAR(34)&amp;": "&amp;HL95&amp;"},"</f>
        <v>{"couname":"[VEN] Capital District (Caracas)","year":"2022","region":"rgn_South America","Colors":["cl_BLU","cl_GRE","cl_RED","cl_WHI"],"Items":["4Color","words2","words3","lets24","startC","with_v","year00","3Bands","Diagon","Trside","Geogrh","staWHI","NO_YEL","NO_BLA","001RED","002BLU","003RED","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 "links": "https://en.wikipedia.org/wiki/List_of_flags_of_Venezuela#Administrative_divisions_flags"},</v>
      </c>
      <c r="HN95" s="67" t="str">
        <f>"{"&amp;CHAR(34)&amp;"couname"&amp;CHAR(34)&amp;":"&amp;CT95&amp;(IF(H95&lt;&gt;"",","&amp;CHAR(34)&amp;"subtype"&amp;CHAR(34)&amp;":"&amp;CHAR(34)&amp;H95&amp;CHAR(34),""))&amp;","&amp;CHAR(34)&amp;"year"&amp;CHAR(34)&amp;":"&amp;HJ95&amp;","&amp;CHAR(34)&amp;"region"&amp;CHAR(34)&amp;":"&amp;CU95&amp;","&amp;CHAR(34)&amp;"Colors"&amp;CHAR(34)&amp;":"&amp;HC95&amp;","&amp;CHAR(34)&amp;"Items"&amp;CHAR(34)&amp;":"&amp;GS95&amp;","&amp;CHAR(34)&amp;"Flag"&amp;CHAR(34)&amp;":"&amp;CV95&amp;","&amp;CHAR(34)&amp;"HDFlag"&amp;CHAR(34)&amp;":"&amp;CHAR(34)&amp;E95&amp;CHAR(34)&amp;","&amp;CHAR(34)&amp;"type"&amp;CHAR(34)&amp;":"&amp;GP95&amp;", "&amp;CHAR(34)&amp;"describe"&amp;CHAR(34)&amp;": "&amp;HI95&amp;", "&amp;CHAR(34)&amp;"isnew"&amp;CHAR(34)&amp;": "&amp;CHAR(34)&amp;F95&amp;CHAR(34)&amp;", "&amp;CHAR(34)&amp;"links"&amp;CHAR(34)&amp;": "&amp;HL95&amp;"},"</f>
        <v>{"couname":"[VEN] Capital District (Caracas)","year":"2022","region":"rgn_South America","Colors":["cl_BLU","cl_GRE","cl_RED","cl_WHI"],"Items":["4Color","words2","words3","lets24","startC","with_v","year00","3Bands","Diagon","Trside","Geogrh","staWHI","NO_YEL","NO_BLA","001RED","002BLU","003RED","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 "links": "https://en.wikipedia.org/wiki/List_of_flags_of_Venezuela#Administrative_divisions_flags"},</v>
      </c>
      <c r="HO95" s="71">
        <v>45610</v>
      </c>
      <c r="HP95" s="44" t="str" cm="1">
        <f t="array" ref="HP95">IF(_xlfn.TEXTJOIN(", ", TRUE, IF(ISNUMBER(SEARCH("BLA", BL95:BT95)), COLUMN(BL95:BT95) - COLUMN(BL95) + 1, ""))&lt;&gt;"","BLA","")</f>
        <v/>
      </c>
      <c r="HQ95" s="44" t="str" cm="1">
        <f t="array" ref="HQ95">IF(_xlfn.TEXTJOIN(", ", TRUE, IF(ISNUMBER(SEARCH("BLU", BL95:BT95)), COLUMN(BL95:BT95) - COLUMN(BL95) + 1, ""))&lt;&gt;"","BLU","")</f>
        <v>BLU</v>
      </c>
      <c r="HR95" s="44" t="str" cm="1">
        <f t="array" ref="HR95">IF(_xlfn.TEXTJOIN(", ", TRUE, IF(ISNUMBER(SEARCH("GRE", BL95:BT95)), COLUMN(BL95:BT95) - COLUMN(BL95) + 1, ""))&lt;&gt;"","GRE","")</f>
        <v>GRE</v>
      </c>
      <c r="HS95" s="44" t="str" cm="1">
        <f t="array" ref="HS95">IF(_xlfn.TEXTJOIN(", ", TRUE, IF(ISNUMBER(SEARCH("RED", BL95:BT95)), COLUMN(BL95:BT95) - COLUMN(BL95) + 1, ""))&lt;&gt;"","RED","")</f>
        <v>RED</v>
      </c>
      <c r="HT95" s="44" t="str" cm="1">
        <f t="array" ref="HT95">IF(_xlfn.TEXTJOIN(", ", TRUE, IF(ISNUMBER(SEARCH("YEL", BL95:BT95)), COLUMN(BL95:BT95) - COLUMN(BL95) + 1, ""))&lt;&gt;"","YEL","")</f>
        <v/>
      </c>
      <c r="HU95" s="44" t="str" cm="1">
        <f t="array" ref="HU95">IF(_xlfn.TEXTJOIN(", ", TRUE, IF(ISNUMBER(SEARCH("ORA", BL95:BT95)), COLUMN(BL95:BT95) - COLUMN(BL95) + 1, ""))&lt;&gt;"","ORA","")</f>
        <v/>
      </c>
      <c r="HV95" s="44" t="str" cm="1">
        <f t="array" ref="HV95">IF(_xlfn.TEXTJOIN(", ", TRUE, IF(ISNUMBER(SEARCH("BRO", BL95:BT95)), COLUMN(BL95:BT95) - COLUMN(BL95) + 1, ""))&lt;&gt;"","BRO","")</f>
        <v/>
      </c>
      <c r="HW95" s="44" t="str" cm="1">
        <f t="array" ref="HW95">IF(_xlfn.TEXTJOIN(", ", TRUE, IF(ISNUMBER(SEARCH("PUR", BL95:BT95)), COLUMN(BL95:BT95) - COLUMN(BL95) + 1, ""))&lt;&gt;"","PUR","")</f>
        <v/>
      </c>
      <c r="HX95" s="44" t="str" cm="1">
        <f t="array" ref="HX95">IF(_xlfn.TEXTJOIN(", ", TRUE, IF(ISNUMBER(SEARCH("WHI", BL95:BT95)), COLUMN(BL95:BT95) - COLUMN(BL95) + 1, ""))&lt;&gt;"","WHI","")</f>
        <v>WHI</v>
      </c>
      <c r="HY95" s="72"/>
      <c r="HZ95" s="72"/>
      <c r="IA95" s="5"/>
      <c r="IB95" s="5"/>
      <c r="IC95" s="68"/>
      <c r="ID95" s="68"/>
      <c r="IE95" s="68"/>
      <c r="IF95" s="68"/>
      <c r="IG95" s="68"/>
      <c r="IH95" s="68"/>
      <c r="II95" s="68"/>
      <c r="IJ95" s="68"/>
      <c r="IK95" s="68"/>
      <c r="IM95" s="42">
        <f>COUNTIF(IC95:IK95,"&gt;0")-CG95</f>
        <v>-4</v>
      </c>
      <c r="IN95" s="69" t="str">
        <f>"http://mkweb.bcgsc.ca/color-summarizer/?url="&amp;D95&amp;"&amp;precision=low&amp;num_clusters="&amp;CG95&amp;"&amp;text=1"</f>
        <v>http://mkweb.bcgsc.ca/color-summarizer/?url=https://upload.wikimedia.org/wikipedia/commons/thumb/0/08/Flag_of_Caracas_%282022%29.svg/320px-Flag_of_Caracas_%282022%29.svg.png&amp;precision=low&amp;num_clusters=4&amp;text=1</v>
      </c>
      <c r="IO95" s="44" t="str">
        <f>IF(HP95&lt;&gt;"",CHAR(34)&amp;"black"&amp;CHAR(34),"")</f>
        <v/>
      </c>
      <c r="IP95" s="44" t="str">
        <f>IF(HQ95&lt;&gt;"",CHAR(34)&amp;"blue"&amp;CHAR(34),"")</f>
        <v>"blue"</v>
      </c>
      <c r="IQ95" s="44" t="str">
        <f>IF(HR95&lt;&gt;"",CHAR(34)&amp;"green"&amp;CHAR(34),"")</f>
        <v>"green"</v>
      </c>
      <c r="IR95" s="44" t="str">
        <f>IF(HS95&lt;&gt;"",CHAR(34)&amp;"red"&amp;CHAR(34),"")</f>
        <v>"red"</v>
      </c>
      <c r="IS95" s="44" t="str">
        <f>IF(HT95&lt;&gt;"",CHAR(34)&amp;"yellow"&amp;CHAR(34),"")</f>
        <v/>
      </c>
      <c r="IT95" s="44" t="str">
        <f>IF(HU95&lt;&gt;"",CHAR(34)&amp;"orange"&amp;CHAR(34),"")</f>
        <v/>
      </c>
      <c r="IU95" s="44" t="str">
        <f>IF(HV95&lt;&gt;"",CHAR(34)&amp;"brown"&amp;CHAR(34),"")</f>
        <v/>
      </c>
      <c r="IV95" s="44" t="str">
        <f>IF(HW95&lt;&gt;"",CHAR(34)&amp;"purple"&amp;CHAR(34),"")</f>
        <v/>
      </c>
      <c r="IW95" s="44" t="str">
        <f>IF(HX95&lt;&gt;"",CHAR(34)&amp;"white"&amp;CHAR(34),"")</f>
        <v>"white"</v>
      </c>
      <c r="IX95" s="44" t="str">
        <f>"{"&amp;CHAR(34)&amp;"url"&amp;CHAR(34)&amp;":"&amp;CHAR(34)&amp;IN95&amp;CHAR(34)&amp;","&amp;CHAR(34)&amp;"name"&amp;CHAR(34)&amp;":"&amp;CHAR(34)&amp;A95&amp;CHAR(34)&amp;"},"</f>
        <v>{"url":"http://mkweb.bcgsc.ca/color-summarizer/?url=https://upload.wikimedia.org/wikipedia/commons/thumb/0/08/Flag_of_Caracas_%282022%29.svg/320px-Flag_of_Caracas_%282022%29.svg.png&amp;precision=low&amp;num_clusters=4&amp;text=1","name":"[VEN] Capital District (Caracas)"},</v>
      </c>
      <c r="IY95" s="44">
        <v>1473</v>
      </c>
    </row>
    <row r="96" spans="1:259" s="44" customFormat="1" ht="38.4" customHeight="1" thickBot="1" x14ac:dyDescent="0.35">
      <c r="A96" s="38" t="s">
        <v>766</v>
      </c>
      <c r="B96" s="83"/>
      <c r="C96" s="39"/>
      <c r="D96" s="70" t="s">
        <v>767</v>
      </c>
      <c r="E96" s="40" t="s">
        <v>768</v>
      </c>
      <c r="F96" s="41" t="s">
        <v>163</v>
      </c>
      <c r="G96" s="42">
        <f>COUNTIF($A$1:$A$8405,A96)</f>
        <v>1</v>
      </c>
      <c r="H96" s="43"/>
      <c r="I96" s="59" t="s">
        <v>764</v>
      </c>
      <c r="J96" s="44" t="str">
        <f>""</f>
        <v/>
      </c>
      <c r="K96" s="45"/>
      <c r="L96" s="46"/>
      <c r="M96" s="46"/>
      <c r="N96" s="47"/>
      <c r="O96" s="74">
        <v>1995</v>
      </c>
      <c r="P96" s="48" t="s">
        <v>769</v>
      </c>
      <c r="Q96" s="73">
        <v>1</v>
      </c>
      <c r="R96" s="49" t="str">
        <f>_xlfn.XLOOKUP(LEFT(A96,5),[1]CODES!$D$2:$D$244,[1]CODES!$B$2:$B$244)</f>
        <v>South America</v>
      </c>
      <c r="S96" s="50">
        <v>4</v>
      </c>
      <c r="T96" s="51" t="s">
        <v>165</v>
      </c>
      <c r="U96" s="52" t="s">
        <v>164</v>
      </c>
      <c r="V96" s="52" t="s">
        <v>165</v>
      </c>
      <c r="W96" s="52" t="s">
        <v>164</v>
      </c>
      <c r="X96" s="52" t="s">
        <v>164</v>
      </c>
      <c r="Y96" s="52" t="s">
        <v>164</v>
      </c>
      <c r="Z96" s="52" t="s">
        <v>164</v>
      </c>
      <c r="AA96" s="52" t="s">
        <v>164</v>
      </c>
      <c r="AB96" s="52" t="s">
        <v>164</v>
      </c>
      <c r="AC96" s="52" t="s">
        <v>164</v>
      </c>
      <c r="AD96" s="52" t="s">
        <v>165</v>
      </c>
      <c r="AE96" s="52" t="s">
        <v>164</v>
      </c>
      <c r="AF96" s="53" t="s">
        <v>164</v>
      </c>
      <c r="AG96" s="53" t="s">
        <v>164</v>
      </c>
      <c r="AH96" s="53" t="s">
        <v>164</v>
      </c>
      <c r="AI96" s="53" t="s">
        <v>164</v>
      </c>
      <c r="AJ96" s="53" t="s">
        <v>164</v>
      </c>
      <c r="AK96" s="53" t="s">
        <v>164</v>
      </c>
      <c r="AL96" s="53" t="s">
        <v>164</v>
      </c>
      <c r="AM96" s="53" t="s">
        <v>164</v>
      </c>
      <c r="AN96" s="53" t="s">
        <v>164</v>
      </c>
      <c r="AO96" s="53" t="s">
        <v>165</v>
      </c>
      <c r="AP96" s="53" t="s">
        <v>164</v>
      </c>
      <c r="AQ96" s="53" t="s">
        <v>164</v>
      </c>
      <c r="AR96" s="53" t="s">
        <v>164</v>
      </c>
      <c r="AS96" s="53" t="s">
        <v>164</v>
      </c>
      <c r="AT96" s="54">
        <v>0</v>
      </c>
      <c r="AU96" s="53" t="s">
        <v>308</v>
      </c>
      <c r="AV96" s="53" t="str">
        <f>IF(LEFT(A96,1)="[",LEFT(A96,5)&amp;AU96&amp;A96,"")</f>
        <v>[VEN]State[VEN] Carabobo</v>
      </c>
      <c r="AW96" s="53" t="str">
        <f>C96&amp;A96</f>
        <v>[VEN] Carabobo</v>
      </c>
      <c r="AX96" s="55"/>
      <c r="AY96" s="55"/>
      <c r="AZ96" s="56" t="s">
        <v>234</v>
      </c>
      <c r="BA96" s="56" t="s">
        <v>234</v>
      </c>
      <c r="BB96" s="56"/>
      <c r="BC96" s="57"/>
      <c r="BD96" s="58" t="s">
        <v>154</v>
      </c>
      <c r="BE96" s="59"/>
      <c r="BF96" s="58" t="s">
        <v>154</v>
      </c>
      <c r="BG96" s="58" t="s">
        <v>234</v>
      </c>
      <c r="BH96" s="58" t="s">
        <v>154</v>
      </c>
      <c r="BI96" s="58"/>
      <c r="BJ96" s="58"/>
      <c r="BK96" s="59"/>
      <c r="BL96" s="58" t="s">
        <v>234</v>
      </c>
      <c r="BM96" s="58" t="s">
        <v>152</v>
      </c>
      <c r="BN96" s="58" t="s">
        <v>153</v>
      </c>
      <c r="BO96" s="58" t="s">
        <v>154</v>
      </c>
      <c r="BP96" s="58" t="s">
        <v>155</v>
      </c>
      <c r="BQ96" s="58" t="s">
        <v>234</v>
      </c>
      <c r="BR96" s="58" t="s">
        <v>234</v>
      </c>
      <c r="BS96" s="58" t="s">
        <v>234</v>
      </c>
      <c r="BT96" s="58" t="s">
        <v>234</v>
      </c>
      <c r="BU96" s="60"/>
      <c r="BV96" s="61"/>
      <c r="BW96" s="61">
        <v>0</v>
      </c>
      <c r="BX96" s="59"/>
      <c r="BY96" s="44" t="s">
        <v>164</v>
      </c>
      <c r="CB96" s="5"/>
      <c r="CC96" s="5"/>
      <c r="CD96" s="62">
        <v>0</v>
      </c>
      <c r="CE96" s="62">
        <v>0</v>
      </c>
      <c r="CF96" s="62" t="e">
        <f>COUNTIF([1]Sheet7!$B$2:'[1]Sheet7'!$B$100,Main!A101)</f>
        <v>#REF!</v>
      </c>
      <c r="CG96" s="75" cm="1">
        <f t="array" ref="CG96">SUMPRODUCT(--(LEN(TRIM(BL96:BT96))&gt;0))</f>
        <v>4</v>
      </c>
      <c r="CH96" s="53" t="str">
        <f>IF(CG96=2,"y","n")</f>
        <v>n</v>
      </c>
      <c r="CI96" s="53" t="str">
        <f>IF(CG96=3,"y","n")</f>
        <v>n</v>
      </c>
      <c r="CJ96" s="53" t="str">
        <f>IF(CG96=4,"y","n")</f>
        <v>y</v>
      </c>
      <c r="CK96" s="53" t="str">
        <f>IF(CG96&gt;4,"y","n")</f>
        <v>n</v>
      </c>
      <c r="CL96" s="53" t="str">
        <f>IF(S96=0,"y","n")</f>
        <v>n</v>
      </c>
      <c r="CM96" s="53" t="str">
        <f>IF(S96=2,"y","n")</f>
        <v>n</v>
      </c>
      <c r="CN96" s="53" t="str">
        <f>IF(S96=3,"y","n")</f>
        <v>n</v>
      </c>
      <c r="CO96" s="53" t="str">
        <f>IF(S96&gt;=4,"y","n")</f>
        <v>y</v>
      </c>
      <c r="CP96" s="53" t="str">
        <f>IF(AT96=0,"y","n")</f>
        <v>y</v>
      </c>
      <c r="CQ96" s="53" t="str">
        <f>IF(AT96=1,"y","n")</f>
        <v>n</v>
      </c>
      <c r="CR96" s="53" t="str">
        <f>IF(AT96=2,"y","n")</f>
        <v>n</v>
      </c>
      <c r="CS96" s="53" t="str">
        <f>IF(AT96&gt;=3,"y","n")</f>
        <v>n</v>
      </c>
      <c r="CT96" s="38" t="str">
        <f>CHAR(34)&amp;A96&amp;CHAR(34)</f>
        <v>"[VEN] Carabobo"</v>
      </c>
      <c r="CU96" s="63" t="str">
        <f>CHAR(34)&amp;"rgn_"&amp;R96&amp;CHAR(34)</f>
        <v>"rgn_South America"</v>
      </c>
      <c r="CV96" s="44" t="str">
        <f>CHAR(34)&amp;D96&amp;CHAR(34)</f>
        <v>"https://upload.wikimedia.org/wikipedia/commons/thumb/5/52/Flag_of_Carabobo_State.svg/320px-Flag_of_Carabobo_State.svg.png"</v>
      </c>
      <c r="CW96" s="44" t="str">
        <f>IF(CH96="y",CHAR(34)&amp;CH$1&amp;CHAR(34)&amp;",","")</f>
        <v/>
      </c>
      <c r="CX96" s="44" t="str">
        <f>IF(CI96="y",CHAR(34)&amp;CI$1&amp;CHAR(34)&amp;",","")</f>
        <v/>
      </c>
      <c r="CY96" s="44" t="str">
        <f>IF(CJ96="y",CHAR(34)&amp;CJ$1&amp;CHAR(34)&amp;",","")</f>
        <v>"4Color",</v>
      </c>
      <c r="CZ96" s="44" t="str">
        <f>IF(CK96="y",CHAR(34)&amp;CK$1&amp;CHAR(34)&amp;",","")</f>
        <v/>
      </c>
      <c r="DA96" s="44" t="str">
        <f>IF(Q96&gt;1,CHAR(34)&amp;"words2"&amp;CHAR(34)&amp;",","")</f>
        <v/>
      </c>
      <c r="DB96" s="44" t="str">
        <f>IF(Q96&gt;2,CHAR(34)&amp;"words3"&amp;CHAR(34)&amp;",","")</f>
        <v/>
      </c>
      <c r="DD96" s="44" t="str">
        <f>IF(LEN(CHAR(34)&amp;"lets"&amp;LEN(SUBSTITUTE(SUBSTITUTE(IFERROR(TRIM(SUBSTITUTE(A96,MID(A96,FIND("[",A96),FIND("]",A96)-FIND("[",A96)+1),"")),A96)," ",""),"-",""))&amp;CHAR(34)&amp;",")=9,CHAR(34)&amp;"lets"&amp;LEN(SUBSTITUTE(SUBSTITUTE(IFERROR(TRIM(SUBSTITUTE(A96,MID(A96,FIND("[",A96),FIND("]",A96)-FIND("[",A96)+1),"")),A96)," ",""),"-",""))&amp;CHAR(34)&amp;",",CHAR(34)&amp;"lets0"&amp;LEN(SUBSTITUTE(SUBSTITUTE(IFERROR(TRIM(SUBSTITUTE(A96,MID(A96,FIND("[",A96),FIND("]",A96)-FIND("[",A96)+1),"")),A96)," ",""),"-",""))&amp;CHAR(34)&amp;",")</f>
        <v>"lets08",</v>
      </c>
      <c r="DE96" s="44" t="str">
        <f>CHAR(34)&amp;"start"&amp;IFERROR(LEFT(SUBSTITUTE(A96,"["&amp;MID(A96,FIND("[",A96)+1,FIND("]",A96)-FIND("[",A96)-1)&amp;"] ",""),1),LEFT(A96,1))&amp;CHAR(34)&amp;","</f>
        <v>"startC",</v>
      </c>
      <c r="DF96" s="44" t="str">
        <f>IFERROR(IF(SEARCH("tan",A96)&gt;0,CHAR(34)&amp;"withtn"&amp;CHAR(34)&amp;",",""),"")</f>
        <v/>
      </c>
      <c r="DG96" s="44" t="str">
        <f>IFERROR(IF(SEARCH("q",A96)&gt;0,CHAR(34)&amp;"with_q"&amp;CHAR(34)&amp;",",""),"")</f>
        <v/>
      </c>
      <c r="DH96" s="44" t="str">
        <f>IFERROR(IF(SEARCH("v",A96)&gt;0,CHAR(34)&amp;"with_v"&amp;CHAR(34)&amp;",",""),"")</f>
        <v>"with_v",</v>
      </c>
      <c r="DI96" s="44" t="str">
        <f>IFERROR(IF(SEARCH("w",A96)&gt;0,CHAR(34)&amp;"with_w"&amp;CHAR(34)&amp;",",""),"")</f>
        <v/>
      </c>
      <c r="DJ96" s="44" t="str">
        <f>IFERROR(IF(SEARCH("y",A96)&gt;0,CHAR(34)&amp;"with_y"&amp;CHAR(34)&amp;",",""),"")</f>
        <v/>
      </c>
      <c r="DK96" s="44" t="str">
        <f>IFERROR(IF(SEARCH("z",A96)&gt;0,CHAR(34)&amp;"with_z"&amp;CHAR(34)&amp;",",""),"")</f>
        <v/>
      </c>
      <c r="DL96" s="44" t="str">
        <f>IF(CG96=2, CHAR(34) &amp; _xlfn.TEXTJOIN("", TRUE, _xlfn._xlws.SORT(HP96:HX96)) &amp; CHAR(34) &amp; ",", "")</f>
        <v/>
      </c>
      <c r="DM96" s="44" t="str" cm="1">
        <f t="array" ref="DM96">IF(CG96=3,CHAR(34) &amp; _xlfn.TEXTJOIN("", TRUE, RIGHT(HP96:HX96, 2)) &amp; CHAR(34) &amp; ",", "")</f>
        <v/>
      </c>
      <c r="DN96" s="44" t="str">
        <f>IF(AND(ISNUMBER(SEARCH("18", O96)), ISERROR(SEARCH("1918", O96)), ISERROR(SEARCH("2018", O96))), CHAR(34) &amp; "year18" &amp; CHAR(34) &amp; ",", "")</f>
        <v/>
      </c>
      <c r="DO96" s="44" t="str">
        <f>IF(AND(ISNUMBER(SEARCH("19", O96)), ISERROR(SEARCH("1819", O96)),  ISERROR(SEARCH("1219", O96)),ISERROR(SEARCH("1119", O96)),ISERROR(SEARCH("1190", O96)),ISERROR(SEARCH("2019", O96))), CHAR(34) &amp; "year19" &amp; CHAR(34) &amp; ",", "")</f>
        <v>"year19",</v>
      </c>
      <c r="DP96" s="5" t="str">
        <f>IF(AND(ISNUMBER(SEARCH("20", O96)), ISERROR(SEARCH("1920", O96))), CHAR(34)&amp;"year00"&amp;CHAR(34)&amp;",", "")</f>
        <v/>
      </c>
      <c r="DQ96" s="5" t="str">
        <f>IF(CC96="y",CHAR(34)&amp;"soviet"&amp;CHAR(34)&amp;",","")</f>
        <v/>
      </c>
      <c r="DR96" s="5" t="str">
        <f>IF(BY96="y",CHAR(34)&amp;"dgband"&amp;CHAR(34)&amp;",","")</f>
        <v/>
      </c>
      <c r="DS96" s="5" t="str">
        <f>IF(W96="y",IF(AND(V96="n",BY96&lt;&gt;"y"),CHAR(34)&amp;"allver"&amp;CHAR(34)&amp;",",""),"")</f>
        <v/>
      </c>
      <c r="DT96" s="5" t="str">
        <f>IF(V96="y",IF(AND(W96="n",BY96&lt;&gt;"y"),CHAR(34)&amp;"allhor"&amp;CHAR(34)&amp;",",""),"")</f>
        <v>"allhor",</v>
      </c>
      <c r="DU96" s="5" t="str">
        <f>IF(BY96="y",IF(AND(W96="n",V96="n"),CHAR(34)&amp;"alldia"&amp;CHAR(34)&amp;",",""),"")</f>
        <v/>
      </c>
      <c r="DW96" s="44" t="str">
        <f>IF(CL96="y",CHAR(34)&amp;CL$1&amp;CHAR(34)&amp;",","")</f>
        <v/>
      </c>
      <c r="DX96" s="44" t="str">
        <f>IF(CM96="y",CHAR(34)&amp;CM$1&amp;CHAR(34)&amp;",","")</f>
        <v/>
      </c>
      <c r="DY96" s="44" t="str">
        <f>IF(CN96="y",CHAR(34)&amp;CN$1&amp;CHAR(34)&amp;",","")</f>
        <v/>
      </c>
      <c r="DZ96" s="44" t="str">
        <f>IF(CO96="y",CHAR(34)&amp;CO$1&amp;CHAR(34)&amp;",","")</f>
        <v>"4+Band",</v>
      </c>
      <c r="EA96" s="44" t="str">
        <f>IF(T96="y",CHAR(34)&amp;T$1&amp;CHAR(34)&amp;",","")</f>
        <v>"Diagon",</v>
      </c>
      <c r="EB96" s="44" t="str">
        <f>IF(U96="y",CHAR(34)&amp;U$1&amp;CHAR(34)&amp;",","")</f>
        <v/>
      </c>
      <c r="EC96" s="44" t="str">
        <f>IF(V96="y",CHAR(34)&amp;V$1&amp;CHAR(34)&amp;",","")</f>
        <v>"Horizo",</v>
      </c>
      <c r="ED96" s="44" t="str">
        <f>IF(W96="y",CHAR(34)&amp;W$1&amp;CHAR(34)&amp;",","")</f>
        <v/>
      </c>
      <c r="EE96" s="44" t="str">
        <f>IF(X96="y",CHAR(34)&amp;X$1&amp;CHAR(34)&amp;",","")</f>
        <v/>
      </c>
      <c r="EF96" s="44" t="str">
        <f>IF(AND(Y96&lt;&gt;"n",Y96&lt;&gt;""),CHAR(34)&amp;Y$1&amp;CHAR(34)&amp;",","")</f>
        <v/>
      </c>
      <c r="EG96" s="44" t="str">
        <f>IF(Z96="y",CHAR(34)&amp;Z$1&amp;CHAR(34)&amp;",","")</f>
        <v/>
      </c>
      <c r="EH96" s="44" t="str">
        <f>IF(AA96="y",CHAR(34)&amp;AA$1&amp;CHAR(34)&amp;",","")</f>
        <v/>
      </c>
      <c r="EI96" s="44" t="str">
        <f>IF(AB96="y",CHAR(34)&amp;AB$1&amp;CHAR(34)&amp;",","")</f>
        <v/>
      </c>
      <c r="EJ96" s="44" t="str">
        <f>IF(AC96="y",CHAR(34)&amp;AC$1&amp;CHAR(34)&amp;",","")</f>
        <v/>
      </c>
      <c r="EK96" s="44" t="str">
        <f>IF(AD96="y",CHAR(34)&amp;AD$1&amp;CHAR(34)&amp;",","")</f>
        <v>"HasSun",</v>
      </c>
      <c r="EL96" s="44" t="str">
        <f>IF(AE96="y",CHAR(34)&amp;AE$1&amp;CHAR(34)&amp;",","")</f>
        <v/>
      </c>
      <c r="EM96" s="44" t="str">
        <f>IF(AF96="y",CHAR(34)&amp;AF$1&amp;CHAR(34)&amp;",","")</f>
        <v/>
      </c>
      <c r="EN96" s="44" t="str">
        <f>IF(AG96="y",CHAR(34)&amp;AG$1&amp;CHAR(34)&amp;",","")</f>
        <v/>
      </c>
      <c r="EO96" s="44" t="str">
        <f>IF(AH96="y",CHAR(34)&amp;AH$1&amp;CHAR(34)&amp;",","")</f>
        <v/>
      </c>
      <c r="EP96" s="44" t="str">
        <f>IF(AI96="y",CHAR(34)&amp;AI$1&amp;CHAR(34)&amp;",","")</f>
        <v/>
      </c>
      <c r="EQ96" s="44" t="str">
        <f>IF(AJ96="y",CHAR(34)&amp;AJ$1&amp;CHAR(34)&amp;",","")</f>
        <v/>
      </c>
      <c r="ER96" s="44" t="str">
        <f>IF(AK96="y",CHAR(34)&amp;AK$1&amp;CHAR(34)&amp;",","")</f>
        <v/>
      </c>
      <c r="ES96" s="44" t="str">
        <f>IF(AL96="y",CHAR(34)&amp;AL$1&amp;CHAR(34)&amp;",","")</f>
        <v/>
      </c>
      <c r="ET96" s="44" t="str">
        <f>IF(AM96="y",CHAR(34)&amp;AM$1&amp;CHAR(34)&amp;",","")</f>
        <v/>
      </c>
      <c r="EU96" s="44" t="str">
        <f>IF(AN96="y",CHAR(34)&amp;AN$1&amp;CHAR(34)&amp;",","")</f>
        <v/>
      </c>
      <c r="EV96" s="44" t="str">
        <f>IF(AO96="y",CHAR(34)&amp;AO$1&amp;CHAR(34)&amp;",","")</f>
        <v>"Builds",</v>
      </c>
      <c r="EW96" s="44" t="str">
        <f>IF(AP96="y",CHAR(34)&amp;AP$1&amp;CHAR(34)&amp;",","")</f>
        <v/>
      </c>
      <c r="EX96" s="44" t="str">
        <f>IF(AQ96="y",CHAR(34)&amp;AQ$1&amp;CHAR(34)&amp;",","")</f>
        <v/>
      </c>
      <c r="EY96" s="44" t="str">
        <f>IF(AR96="y",CHAR(34)&amp;AR$1&amp;CHAR(34)&amp;",","")</f>
        <v/>
      </c>
      <c r="EZ96" s="44" t="str">
        <f>IF(AS96="y",CHAR(34)&amp;AS$1&amp;CHAR(34)&amp;",","")</f>
        <v/>
      </c>
      <c r="FA96" s="44" t="str">
        <f>IF(AT96&gt;0,CHAR(34)&amp;"sta"&amp;AZ96&amp;CHAR(34)&amp;",","")</f>
        <v/>
      </c>
      <c r="FB96" s="44" t="str">
        <f>IF(AND(AT96&gt;0,BA96&lt;&gt;""),CHAR(34)&amp;"sta"&amp;BA96&amp;CHAR(34)&amp;",","")</f>
        <v/>
      </c>
      <c r="FD96" s="44" t="str">
        <f>IF(BV96="n",CHAR(34)&amp;"tcWHYE"&amp;CHAR(34)&amp;",",IF(BV96="y",CHAR(34)&amp;FD$1&amp;CHAR(34)&amp;",",""))</f>
        <v/>
      </c>
      <c r="FE96" s="44" t="str">
        <f>IF(COUNTIF(BL96:BT96,"BLU")=0,CHAR(34)&amp;"NO_BLU"&amp;CHAR(34)&amp;",", "")</f>
        <v/>
      </c>
      <c r="FF96" s="44" t="str">
        <f>IF(COUNTIF(BL96:BT96,"WHI")=0,CHAR(34)&amp;"NO_WHI"&amp;CHAR(34)&amp;",", "")</f>
        <v>"NO_WHI",</v>
      </c>
      <c r="FG96" s="44" t="str">
        <f>IF(COUNTIF(BL96:BT96,"RED")=0,CHAR(34)&amp;"NO_RED"&amp;CHAR(34)&amp;",", "")</f>
        <v/>
      </c>
      <c r="FH96" s="44" t="str">
        <f>IF(COUNTIF(BL96:BS96,"GRE")=0,CHAR(34)&amp;"NO_GRE"&amp;CHAR(34)&amp;",", "")</f>
        <v/>
      </c>
      <c r="FI96" s="44" t="str">
        <f>IF(COUNTIF(BL96:BT96,"YEL")=0,CHAR(34)&amp;"NO_YEL"&amp;CHAR(34)&amp;",", "")</f>
        <v/>
      </c>
      <c r="FJ96" s="44" t="str">
        <f>IF(COUNTIF(BL96:BT96,"BLA")=0,CHAR(34)&amp;"NO_BLA"&amp;CHAR(34)&amp;",", "")</f>
        <v>"NO_BLA",</v>
      </c>
      <c r="FK96" s="44" t="str">
        <f>IF(AND(FH96&lt;&gt;"",FF96&lt;&gt;""),CHAR(34)&amp;"WHGRNO"&amp;CHAR(34)&amp;",","")</f>
        <v/>
      </c>
      <c r="FL96" s="44" t="str">
        <f>IF(AND(FI96&lt;&gt;"",FF96&lt;&gt;""),CHAR(34)&amp;"WHYENO"&amp;CHAR(34)&amp;",","")</f>
        <v/>
      </c>
      <c r="FM96" s="44" t="str">
        <f>IF(AND(FJ96&lt;&gt;"",FF96&lt;&gt;""),CHAR(34)&amp;"BAWHNO"&amp;CHAR(34)&amp;",","")</f>
        <v>"BAWHNO",</v>
      </c>
      <c r="FN96" s="44" t="str">
        <f>IF(AND(FE96&lt;&gt;"",FF96&lt;&gt;""),CHAR(34)&amp;"BLWHNO"&amp;CHAR(34)&amp;",","")</f>
        <v/>
      </c>
      <c r="FO96" s="44" t="str">
        <f>IF(AND(FE96&lt;&gt;"",FG96&lt;&gt;""),CHAR(34)&amp;"BLRENO"&amp;CHAR(34)&amp;",","")</f>
        <v/>
      </c>
      <c r="FP96" s="44" t="str">
        <f>IF(AND(FF96&lt;&gt;"",FF96&lt;&gt;""),CHAR(34)&amp;"WHRENO"&amp;CHAR(34)&amp;",","")</f>
        <v>"WHRENO",</v>
      </c>
      <c r="FQ96" s="44" t="str">
        <f>IF(LEN(BF96)=3,CHAR(34)&amp;"001"&amp;BF96&amp;CHAR(34)&amp;",","")</f>
        <v>"001RED",</v>
      </c>
      <c r="FR96" s="44" t="str">
        <f>IF(LEN(BG96)=3,CHAR(34)&amp;"002"&amp;BG96&amp;CHAR(34)&amp;",","")</f>
        <v/>
      </c>
      <c r="FS96" s="44" t="str">
        <f>IF(LEN(BH96)=3,CHAR(34)&amp;"003"&amp;BH96&amp;CHAR(34)&amp;",","")</f>
        <v>"003RED",</v>
      </c>
      <c r="FT96" s="44" t="str">
        <f>CHAR(34)&amp;"myr"&amp;BD96&amp;CHAR(34)&amp;","</f>
        <v>"myrRED",</v>
      </c>
      <c r="FU96" s="44" t="str">
        <f>IF(AY96="y",CHAR(34)&amp;"island"&amp;CHAR(34)&amp;",","")</f>
        <v/>
      </c>
      <c r="FV96" s="44" t="str">
        <f>IF(BZ96="y",CHAR(34)&amp;"landlo"&amp;CHAR(34)&amp;",","")</f>
        <v/>
      </c>
      <c r="FW96" s="44" t="str">
        <f>IF(CA96="y",CHAR(34)&amp;"eunion"&amp;CHAR(34)&amp;",","")</f>
        <v/>
      </c>
      <c r="FY96" s="44" t="str">
        <f>IFERROR(IF(SEARCH("Arabic",CB96)&gt;0,CHAR(34)&amp;"arabic"&amp;CHAR(34)&amp;",",""),"")</f>
        <v/>
      </c>
      <c r="FZ96" s="44" t="str">
        <f>IFERROR(IF(SEARCH("English",CB96)&gt;0,CHAR(34)&amp;"englis"&amp;CHAR(34)&amp;",",""),"")</f>
        <v/>
      </c>
      <c r="GA96" s="44" t="str">
        <f>IFERROR(IF(SEARCH("French",CB96)&gt;0,CHAR(34)&amp;"french"&amp;CHAR(34)&amp;",",""),"")</f>
        <v/>
      </c>
      <c r="GB96" s="44" t="str">
        <f>IFERROR(IF(SEARCH("Spanish",CB96)&gt;0,CHAR(34)&amp;"spanis"&amp;CHAR(34)&amp;",",""),"")</f>
        <v/>
      </c>
      <c r="GE96" s="44" t="str">
        <f>IFERROR(IF(SEARCH("Dutch",CB96)&gt;0,CHAR(34)&amp;"dutchs"&amp;CHAR(34)&amp;",",""),"")</f>
        <v/>
      </c>
      <c r="GF96" s="44" t="str">
        <f>IFERROR(IF(SEARCH("Historical",AU96)&gt;0,CHAR(34)&amp;"histor"&amp;CHAR(34)&amp;",",""),"")</f>
        <v/>
      </c>
      <c r="GG96" s="44" t="str">
        <f>IF(BU96="y",CHAR(34)&amp;"unjack"&amp;CHAR(34)&amp;",","")</f>
        <v/>
      </c>
      <c r="GH96" s="44" t="str">
        <f>IF(CD96=1,CHAR(34)&amp;"southc"&amp;CHAR(34)&amp;",","")</f>
        <v/>
      </c>
      <c r="GI96" s="44" t="str">
        <f>IF(CE96=1,CHAR(34)&amp;"hasmap"&amp;CHAR(34)&amp;",","")</f>
        <v/>
      </c>
      <c r="GJ96" s="44" t="str">
        <f>IF(CP96="y",CHAR(34)&amp;CP$1&amp;CHAR(34)&amp;",","")</f>
        <v>"NoStar",</v>
      </c>
      <c r="GK96" s="44" t="str">
        <f>IF(GJ96="",CHAR(34)&amp;"HasSta"&amp;CHAR(34)&amp;",","")</f>
        <v/>
      </c>
      <c r="GL96" s="44" t="str">
        <f>IF(CQ96="y",CHAR(34)&amp;CQ$1&amp;CHAR(34)&amp;",","")</f>
        <v/>
      </c>
      <c r="GM96" s="44" t="str">
        <f>IF(CR96="y",CHAR(34)&amp;CR$1&amp;CHAR(34)&amp;",","")</f>
        <v/>
      </c>
      <c r="GN96" s="44" t="str">
        <f>IF(CS96="y",CHAR(34)&amp;CS$1&amp;CHAR(34)&amp;",","")</f>
        <v/>
      </c>
      <c r="GP96" s="44" t="str">
        <f>CHAR(34)&amp;AU96&amp;CHAR(34)</f>
        <v>"State"</v>
      </c>
      <c r="GS96" s="44" t="str">
        <f>SUBSTITUTE("["&amp;_xlfn.CONCAT(CW96:GN96)&amp;"]",",]","]")</f>
        <v>["4Color","lets08","startC","with_v","year19","allhor","4+Band","Diagon","Horizo","HasSun","Builds","NO_WHI","NO_BLA","BAWHNO","WHRENO","001RED","003RED","myrRED","NoStar"]</v>
      </c>
      <c r="GT96" s="44" t="str">
        <f>IF(BL96&lt;&gt;"",CHAR(34)&amp;"cl_"&amp;BL96&amp;CHAR(34)&amp;",","")</f>
        <v/>
      </c>
      <c r="GU96" s="44" t="str">
        <f>IF(BM96&lt;&gt;"",CHAR(34)&amp;"cl_"&amp;BM96&amp;CHAR(34)&amp;",","")</f>
        <v>"cl_BLU",</v>
      </c>
      <c r="GV96" s="44" t="str">
        <f>IF(BN96&lt;&gt;"",CHAR(34)&amp;"cl_"&amp;BN96&amp;CHAR(34)&amp;",","")</f>
        <v>"cl_GRE",</v>
      </c>
      <c r="GW96" s="44" t="str">
        <f>IF(BO96&lt;&gt;"",CHAR(34)&amp;"cl_"&amp;BO96&amp;CHAR(34)&amp;",","")</f>
        <v>"cl_RED",</v>
      </c>
      <c r="GX96" s="44" t="str">
        <f>IF(BP96&lt;&gt;"",CHAR(34)&amp;"cl_"&amp;BP96&amp;CHAR(34)&amp;",","")</f>
        <v>"cl_YEL",</v>
      </c>
      <c r="GY96" s="44" t="str">
        <f>IF(BQ96&lt;&gt;"",CHAR(34)&amp;"cl_"&amp;BQ96&amp;CHAR(34)&amp;",","")</f>
        <v/>
      </c>
      <c r="GZ96" s="44" t="str">
        <f>IF(BR96&lt;&gt;"",CHAR(34)&amp;"cl_"&amp;BR96&amp;CHAR(34)&amp;",","")</f>
        <v/>
      </c>
      <c r="HA96" s="44" t="str">
        <f>IF(BS96&lt;&gt;"",CHAR(34)&amp;"cl_"&amp;BS96&amp;CHAR(34)&amp;",","")</f>
        <v/>
      </c>
      <c r="HB96" s="44" t="str">
        <f>IF(BT96&lt;&gt;"",CHAR(34)&amp;"cl_"&amp;BT96&amp;CHAR(34)&amp;",","")</f>
        <v/>
      </c>
      <c r="HC96" s="44" t="str">
        <f>SUBSTITUTE("["&amp;_xlfn.CONCAT(GT96:HB96)&amp;"]",",]","]")</f>
        <v>["cl_BLU","cl_GRE","cl_RED","cl_YEL"]</v>
      </c>
      <c r="HE96" s="64"/>
      <c r="HF96" s="65" t="str">
        <f>"{couname:"&amp;CT96&amp;(IF(HK96&lt;&gt;"",",subtype:"&amp;CHAR(34)&amp;HK96&amp;CHAR(34),""))&amp;",year:"&amp;HJ96&amp;",region:"&amp;CU96&amp;",Colors:"&amp;HC96&amp;",Items:"&amp;GS96&amp;",Flag:"&amp;CV96&amp;",HDFlag:"&amp;CHAR(34)&amp;E96&amp;CHAR(34)&amp;",type:"&amp;GP96&amp;", describe: "&amp;HH96&amp;", isnew:"&amp;CHAR(34)&amp;F96&amp;CHAR(34)&amp;", links: "&amp;HL96&amp;"},"</f>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links: "https://en.wikipedia.org/wiki/List_of_flags_of_Venezuela#Administrative_divisions_flags"},</v>
      </c>
      <c r="HG96" s="66" t="str">
        <f>"{couname:"&amp;CT96&amp;(IF(HK96&lt;&gt;"",",subtype:"&amp;CHAR(34)&amp;HK96&amp;CHAR(34),""))&amp;",year:"&amp;HJ96&amp;",region:"&amp;CU96&amp;",Colors:"&amp;HC96&amp;",Items:"&amp;GS96&amp;",Flag:"&amp;CV96&amp;",HDFlag:"&amp;CHAR(34)&amp;E96&amp;CHAR(34)&amp;",type:"&amp;GP96&amp;", describe: "&amp;HI96&amp;", links: "&amp;HL96&amp;"},"</f>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links: "https://en.wikipedia.org/wiki/List_of_flags_of_Venezuela#Administrative_divisions_flags"},</v>
      </c>
      <c r="HH96" s="44" t="str">
        <f>IF(P96&lt;&gt;"",CHAR(34)&amp;"\n"&amp;P96&amp;CHAR(34),CHAR(34)&amp;CHAR(34))</f>
        <v>"\nHorizontal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v>
      </c>
      <c r="HI96" s="44" t="str">
        <f>IF(J96=0,CHAR(34)&amp;CHAR(34),HH96)</f>
        <v>"\nHorizontal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v>
      </c>
      <c r="HJ96" s="44" t="str">
        <f>CHAR(34)&amp;O96&amp;CHAR(34)</f>
        <v>"1995"</v>
      </c>
      <c r="HL96" s="44" t="str">
        <f>CHAR(34)&amp;I96&amp;CHAR(34)</f>
        <v>"https://en.wikipedia.org/wiki/List_of_flags_of_Venezuela#Administrative_divisions_flags"</v>
      </c>
      <c r="HM96" s="65" t="str">
        <f>"{"&amp;CHAR(34)&amp;"couname"&amp;CHAR(34)&amp;":"&amp;CT96&amp;(IF(H96&lt;&gt;"",","&amp;CHAR(34)&amp;"subtype"&amp;CHAR(34)&amp;":"&amp;CHAR(34)&amp;H96&amp;CHAR(34),""))&amp;","&amp;CHAR(34)&amp;"year"&amp;CHAR(34)&amp;":"&amp;HJ96&amp;","&amp;CHAR(34)&amp;"region"&amp;CHAR(34)&amp;":"&amp;CU96&amp;","&amp;CHAR(34)&amp;"Colors"&amp;CHAR(34)&amp;":"&amp;HC96&amp;","&amp;CHAR(34)&amp;"Items"&amp;CHAR(34)&amp;":"&amp;GS96&amp;","&amp;CHAR(34)&amp;"Flag"&amp;CHAR(34)&amp;":"&amp;CV96&amp;","&amp;CHAR(34)&amp;"HDFlag"&amp;CHAR(34)&amp;":"&amp;CHAR(34)&amp;E96&amp;CHAR(34)&amp;","&amp;CHAR(34)&amp;"type"&amp;CHAR(34)&amp;":"&amp;GP96&amp;", "&amp;CHAR(34)&amp;"describe"&amp;CHAR(34)&amp;": "&amp;HH96&amp;", "&amp;CHAR(34)&amp;"isnew"&amp;CHAR(34)&amp;": "&amp;CHAR(34)&amp;F96&amp;CHAR(34)&amp;", "&amp;CHAR(34)&amp;"links"&amp;CHAR(34)&amp;": "&amp;HL96&amp;"},"</f>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 "links": "https://en.wikipedia.org/wiki/List_of_flags_of_Venezuela#Administrative_divisions_flags"},</v>
      </c>
      <c r="HN96" s="67" t="str">
        <f>"{"&amp;CHAR(34)&amp;"couname"&amp;CHAR(34)&amp;":"&amp;CT96&amp;(IF(H96&lt;&gt;"",","&amp;CHAR(34)&amp;"subtype"&amp;CHAR(34)&amp;":"&amp;CHAR(34)&amp;H96&amp;CHAR(34),""))&amp;","&amp;CHAR(34)&amp;"year"&amp;CHAR(34)&amp;":"&amp;HJ96&amp;","&amp;CHAR(34)&amp;"region"&amp;CHAR(34)&amp;":"&amp;CU96&amp;","&amp;CHAR(34)&amp;"Colors"&amp;CHAR(34)&amp;":"&amp;HC96&amp;","&amp;CHAR(34)&amp;"Items"&amp;CHAR(34)&amp;":"&amp;GS96&amp;","&amp;CHAR(34)&amp;"Flag"&amp;CHAR(34)&amp;":"&amp;CV96&amp;","&amp;CHAR(34)&amp;"HDFlag"&amp;CHAR(34)&amp;":"&amp;CHAR(34)&amp;E96&amp;CHAR(34)&amp;","&amp;CHAR(34)&amp;"type"&amp;CHAR(34)&amp;":"&amp;GP96&amp;", "&amp;CHAR(34)&amp;"describe"&amp;CHAR(34)&amp;": "&amp;HI96&amp;", "&amp;CHAR(34)&amp;"isnew"&amp;CHAR(34)&amp;": "&amp;CHAR(34)&amp;F96&amp;CHAR(34)&amp;", "&amp;CHAR(34)&amp;"links"&amp;CHAR(34)&amp;": "&amp;HL96&amp;"},"</f>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 "links": "https://en.wikipedia.org/wiki/List_of_flags_of_Venezuela#Administrative_divisions_flags"},</v>
      </c>
      <c r="HO96" s="71">
        <v>45610</v>
      </c>
      <c r="HP96" s="44" t="str" cm="1">
        <f t="array" ref="HP96">IF(_xlfn.TEXTJOIN(", ", TRUE, IF(ISNUMBER(SEARCH("BLA", BL96:BT96)), COLUMN(BL96:BT96) - COLUMN(BL96) + 1, ""))&lt;&gt;"","BLA","")</f>
        <v/>
      </c>
      <c r="HQ96" s="44" t="str" cm="1">
        <f t="array" ref="HQ96">IF(_xlfn.TEXTJOIN(", ", TRUE, IF(ISNUMBER(SEARCH("BLU", BL96:BT96)), COLUMN(BL96:BT96) - COLUMN(BL96) + 1, ""))&lt;&gt;"","BLU","")</f>
        <v>BLU</v>
      </c>
      <c r="HR96" s="44" t="str" cm="1">
        <f t="array" ref="HR96">IF(_xlfn.TEXTJOIN(", ", TRUE, IF(ISNUMBER(SEARCH("GRE", BL96:BT96)), COLUMN(BL96:BT96) - COLUMN(BL96) + 1, ""))&lt;&gt;"","GRE","")</f>
        <v>GRE</v>
      </c>
      <c r="HS96" s="44" t="str" cm="1">
        <f t="array" ref="HS96">IF(_xlfn.TEXTJOIN(", ", TRUE, IF(ISNUMBER(SEARCH("RED", BL96:BT96)), COLUMN(BL96:BT96) - COLUMN(BL96) + 1, ""))&lt;&gt;"","RED","")</f>
        <v>RED</v>
      </c>
      <c r="HT96" s="44" t="str" cm="1">
        <f t="array" ref="HT96">IF(_xlfn.TEXTJOIN(", ", TRUE, IF(ISNUMBER(SEARCH("YEL", BL96:BT96)), COLUMN(BL96:BT96) - COLUMN(BL96) + 1, ""))&lt;&gt;"","YEL","")</f>
        <v>YEL</v>
      </c>
      <c r="HU96" s="44" t="str" cm="1">
        <f t="array" ref="HU96">IF(_xlfn.TEXTJOIN(", ", TRUE, IF(ISNUMBER(SEARCH("ORA", BL96:BT96)), COLUMN(BL96:BT96) - COLUMN(BL96) + 1, ""))&lt;&gt;"","ORA","")</f>
        <v/>
      </c>
      <c r="HV96" s="44" t="str" cm="1">
        <f t="array" ref="HV96">IF(_xlfn.TEXTJOIN(", ", TRUE, IF(ISNUMBER(SEARCH("BRO", BL96:BT96)), COLUMN(BL96:BT96) - COLUMN(BL96) + 1, ""))&lt;&gt;"","BRO","")</f>
        <v/>
      </c>
      <c r="HW96" s="44" t="str" cm="1">
        <f t="array" ref="HW96">IF(_xlfn.TEXTJOIN(", ", TRUE, IF(ISNUMBER(SEARCH("PUR", BL96:BT96)), COLUMN(BL96:BT96) - COLUMN(BL96) + 1, ""))&lt;&gt;"","PUR","")</f>
        <v/>
      </c>
      <c r="HX96" s="44" t="str" cm="1">
        <f t="array" ref="HX96">IF(_xlfn.TEXTJOIN(", ", TRUE, IF(ISNUMBER(SEARCH("WHI", BL96:BT96)), COLUMN(BL96:BT96) - COLUMN(BL96) + 1, ""))&lt;&gt;"","WHI","")</f>
        <v/>
      </c>
      <c r="HY96" s="72"/>
      <c r="HZ96" s="72"/>
      <c r="IA96" s="5"/>
      <c r="IB96" s="5"/>
      <c r="IC96" s="68"/>
      <c r="ID96" s="68"/>
      <c r="IE96" s="68"/>
      <c r="IF96" s="68"/>
      <c r="IG96" s="68"/>
      <c r="IH96" s="68"/>
      <c r="II96" s="68"/>
      <c r="IJ96" s="68"/>
      <c r="IK96" s="68"/>
      <c r="IM96" s="42">
        <f>COUNTIF(IC96:IK96,"&gt;0")-CG96</f>
        <v>-4</v>
      </c>
      <c r="IN96" s="69" t="str">
        <f>"http://mkweb.bcgsc.ca/color-summarizer/?url="&amp;D96&amp;"&amp;precision=low&amp;num_clusters="&amp;CG96&amp;"&amp;text=1"</f>
        <v>http://mkweb.bcgsc.ca/color-summarizer/?url=https://upload.wikimedia.org/wikipedia/commons/thumb/5/52/Flag_of_Carabobo_State.svg/320px-Flag_of_Carabobo_State.svg.png&amp;precision=low&amp;num_clusters=4&amp;text=1</v>
      </c>
      <c r="IO96" s="44" t="str">
        <f>IF(HP96&lt;&gt;"",CHAR(34)&amp;"black"&amp;CHAR(34),"")</f>
        <v/>
      </c>
      <c r="IP96" s="44" t="str">
        <f>IF(HQ96&lt;&gt;"",CHAR(34)&amp;"blue"&amp;CHAR(34),"")</f>
        <v>"blue"</v>
      </c>
      <c r="IQ96" s="44" t="str">
        <f>IF(HR96&lt;&gt;"",CHAR(34)&amp;"green"&amp;CHAR(34),"")</f>
        <v>"green"</v>
      </c>
      <c r="IR96" s="44" t="str">
        <f>IF(HS96&lt;&gt;"",CHAR(34)&amp;"red"&amp;CHAR(34),"")</f>
        <v>"red"</v>
      </c>
      <c r="IS96" s="44" t="str">
        <f>IF(HT96&lt;&gt;"",CHAR(34)&amp;"yellow"&amp;CHAR(34),"")</f>
        <v>"yellow"</v>
      </c>
      <c r="IT96" s="44" t="str">
        <f>IF(HU96&lt;&gt;"",CHAR(34)&amp;"orange"&amp;CHAR(34),"")</f>
        <v/>
      </c>
      <c r="IU96" s="44" t="str">
        <f>IF(HV96&lt;&gt;"",CHAR(34)&amp;"brown"&amp;CHAR(34),"")</f>
        <v/>
      </c>
      <c r="IV96" s="44" t="str">
        <f>IF(HW96&lt;&gt;"",CHAR(34)&amp;"purple"&amp;CHAR(34),"")</f>
        <v/>
      </c>
      <c r="IW96" s="44" t="str">
        <f>IF(HX96&lt;&gt;"",CHAR(34)&amp;"white"&amp;CHAR(34),"")</f>
        <v/>
      </c>
      <c r="IX96" s="44" t="str">
        <f>"{"&amp;CHAR(34)&amp;"url"&amp;CHAR(34)&amp;":"&amp;CHAR(34)&amp;IN96&amp;CHAR(34)&amp;","&amp;CHAR(34)&amp;"name"&amp;CHAR(34)&amp;":"&amp;CHAR(34)&amp;A96&amp;CHAR(34)&amp;"},"</f>
        <v>{"url":"http://mkweb.bcgsc.ca/color-summarizer/?url=https://upload.wikimedia.org/wikipedia/commons/thumb/5/52/Flag_of_Carabobo_State.svg/320px-Flag_of_Carabobo_State.svg.png&amp;precision=low&amp;num_clusters=4&amp;text=1","name":"[VEN] Carabobo"},</v>
      </c>
      <c r="IY96" s="44">
        <v>1474</v>
      </c>
    </row>
    <row r="97" spans="1:259" s="44" customFormat="1" ht="38.4" customHeight="1" thickBot="1" x14ac:dyDescent="0.35">
      <c r="A97" s="38" t="s">
        <v>770</v>
      </c>
      <c r="B97" s="83"/>
      <c r="C97" s="39"/>
      <c r="D97" s="70" t="s">
        <v>771</v>
      </c>
      <c r="E97" s="40" t="s">
        <v>772</v>
      </c>
      <c r="F97" s="41" t="s">
        <v>163</v>
      </c>
      <c r="G97" s="42">
        <f>COUNTIF($A$1:$A$8405,A97)</f>
        <v>1</v>
      </c>
      <c r="H97" s="43"/>
      <c r="I97" s="59" t="s">
        <v>773</v>
      </c>
      <c r="J97" s="44" t="str">
        <f>""</f>
        <v/>
      </c>
      <c r="K97" s="45"/>
      <c r="L97" s="46"/>
      <c r="M97" s="46"/>
      <c r="N97" s="47"/>
      <c r="O97" s="74">
        <v>1997</v>
      </c>
      <c r="P97" s="48" t="s">
        <v>774</v>
      </c>
      <c r="Q97" s="73">
        <v>1</v>
      </c>
      <c r="R97" s="49" t="str">
        <f>_xlfn.XLOOKUP(LEFT(A97,5),[1]CODES!$D$2:$D$244,[1]CODES!$B$2:$B$244)</f>
        <v>South America</v>
      </c>
      <c r="S97" s="50">
        <v>3</v>
      </c>
      <c r="T97" s="51" t="s">
        <v>164</v>
      </c>
      <c r="U97" s="52" t="s">
        <v>164</v>
      </c>
      <c r="V97" s="52" t="s">
        <v>165</v>
      </c>
      <c r="W97" s="52" t="s">
        <v>164</v>
      </c>
      <c r="X97" s="52" t="s">
        <v>165</v>
      </c>
      <c r="Y97" s="52" t="s">
        <v>164</v>
      </c>
      <c r="Z97" s="52" t="s">
        <v>164</v>
      </c>
      <c r="AA97" s="52" t="s">
        <v>164</v>
      </c>
      <c r="AB97" s="52" t="s">
        <v>164</v>
      </c>
      <c r="AC97" s="52" t="s">
        <v>164</v>
      </c>
      <c r="AD97" s="52" t="s">
        <v>165</v>
      </c>
      <c r="AE97" s="52" t="s">
        <v>164</v>
      </c>
      <c r="AF97" s="53" t="s">
        <v>164</v>
      </c>
      <c r="AG97" s="53" t="s">
        <v>164</v>
      </c>
      <c r="AH97" s="53" t="s">
        <v>164</v>
      </c>
      <c r="AI97" s="53" t="s">
        <v>164</v>
      </c>
      <c r="AJ97" s="53" t="s">
        <v>164</v>
      </c>
      <c r="AK97" s="53" t="s">
        <v>164</v>
      </c>
      <c r="AL97" s="53" t="s">
        <v>164</v>
      </c>
      <c r="AM97" s="53" t="s">
        <v>164</v>
      </c>
      <c r="AN97" s="53" t="s">
        <v>164</v>
      </c>
      <c r="AO97" s="53" t="s">
        <v>164</v>
      </c>
      <c r="AP97" s="53" t="s">
        <v>164</v>
      </c>
      <c r="AQ97" s="53" t="s">
        <v>164</v>
      </c>
      <c r="AR97" s="53" t="s">
        <v>164</v>
      </c>
      <c r="AS97" s="53" t="s">
        <v>164</v>
      </c>
      <c r="AT97" s="54">
        <v>0</v>
      </c>
      <c r="AU97" s="53" t="s">
        <v>308</v>
      </c>
      <c r="AV97" s="53" t="str">
        <f>IF(LEFT(A97,1)="[",LEFT(A97,5)&amp;AU97&amp;A97,"")</f>
        <v>[VEN]State[VEN] Cojedes</v>
      </c>
      <c r="AW97" s="53" t="str">
        <f>C97&amp;A97</f>
        <v>[VEN] Cojedes</v>
      </c>
      <c r="AX97" s="55"/>
      <c r="AY97" s="55"/>
      <c r="AZ97" s="56" t="s">
        <v>234</v>
      </c>
      <c r="BA97" s="56" t="s">
        <v>234</v>
      </c>
      <c r="BB97" s="56"/>
      <c r="BC97" s="57"/>
      <c r="BD97" s="58" t="s">
        <v>156</v>
      </c>
      <c r="BE97" s="59"/>
      <c r="BF97" s="58" t="s">
        <v>156</v>
      </c>
      <c r="BG97" s="58" t="s">
        <v>151</v>
      </c>
      <c r="BH97" s="58" t="s">
        <v>152</v>
      </c>
      <c r="BI97" s="58"/>
      <c r="BJ97" s="58"/>
      <c r="BK97" s="59"/>
      <c r="BL97" s="58" t="s">
        <v>151</v>
      </c>
      <c r="BM97" s="58" t="s">
        <v>152</v>
      </c>
      <c r="BN97" s="58" t="s">
        <v>234</v>
      </c>
      <c r="BO97" s="58" t="s">
        <v>234</v>
      </c>
      <c r="BP97" s="58" t="s">
        <v>155</v>
      </c>
      <c r="BQ97" s="58" t="s">
        <v>156</v>
      </c>
      <c r="BR97" s="58" t="s">
        <v>234</v>
      </c>
      <c r="BS97" s="58" t="s">
        <v>234</v>
      </c>
      <c r="BT97" s="58" t="s">
        <v>234</v>
      </c>
      <c r="BU97" s="60"/>
      <c r="BV97" s="61"/>
      <c r="BW97" s="61">
        <v>0</v>
      </c>
      <c r="BX97" s="59"/>
      <c r="CB97" s="5"/>
      <c r="CC97" s="5"/>
      <c r="CD97" s="62">
        <v>0</v>
      </c>
      <c r="CE97" s="62">
        <v>0</v>
      </c>
      <c r="CF97" s="62" t="e">
        <f>COUNTIF([1]Sheet7!$B$2:'[1]Sheet7'!$B$100,Main!A102)</f>
        <v>#REF!</v>
      </c>
      <c r="CG97" s="75" cm="1">
        <f t="array" ref="CG97">SUMPRODUCT(--(LEN(TRIM(BL97:BT97))&gt;0))</f>
        <v>4</v>
      </c>
      <c r="CH97" s="53" t="str">
        <f>IF(CG97=2,"y","n")</f>
        <v>n</v>
      </c>
      <c r="CI97" s="53" t="str">
        <f>IF(CG97=3,"y","n")</f>
        <v>n</v>
      </c>
      <c r="CJ97" s="53" t="str">
        <f>IF(CG97=4,"y","n")</f>
        <v>y</v>
      </c>
      <c r="CK97" s="53" t="str">
        <f>IF(CG97&gt;4,"y","n")</f>
        <v>n</v>
      </c>
      <c r="CL97" s="53" t="str">
        <f>IF(S97=0,"y","n")</f>
        <v>n</v>
      </c>
      <c r="CM97" s="53" t="str">
        <f>IF(S97=2,"y","n")</f>
        <v>n</v>
      </c>
      <c r="CN97" s="53" t="str">
        <f>IF(S97=3,"y","n")</f>
        <v>y</v>
      </c>
      <c r="CO97" s="53" t="str">
        <f>IF(S97&gt;=4,"y","n")</f>
        <v>n</v>
      </c>
      <c r="CP97" s="53" t="str">
        <f>IF(AT97=0,"y","n")</f>
        <v>y</v>
      </c>
      <c r="CQ97" s="53" t="str">
        <f>IF(AT97=1,"y","n")</f>
        <v>n</v>
      </c>
      <c r="CR97" s="53" t="str">
        <f>IF(AT97=2,"y","n")</f>
        <v>n</v>
      </c>
      <c r="CS97" s="53" t="str">
        <f>IF(AT97&gt;=3,"y","n")</f>
        <v>n</v>
      </c>
      <c r="CT97" s="38" t="str">
        <f>CHAR(34)&amp;A97&amp;CHAR(34)</f>
        <v>"[VEN] Cojedes"</v>
      </c>
      <c r="CU97" s="63" t="str">
        <f>CHAR(34)&amp;"rgn_"&amp;R97&amp;CHAR(34)</f>
        <v>"rgn_South America"</v>
      </c>
      <c r="CV97" s="44" t="str">
        <f>CHAR(34)&amp;D97&amp;CHAR(34)</f>
        <v>"https://upload.wikimedia.org/wikipedia/commons/thumb/7/7d/Flag_of_Cojedes_State.svg/320px-Flag_of_Cojedes_State.svg.png"</v>
      </c>
      <c r="CW97" s="44" t="str">
        <f>IF(CH97="y",CHAR(34)&amp;CH$1&amp;CHAR(34)&amp;",","")</f>
        <v/>
      </c>
      <c r="CX97" s="44" t="str">
        <f>IF(CI97="y",CHAR(34)&amp;CI$1&amp;CHAR(34)&amp;",","")</f>
        <v/>
      </c>
      <c r="CY97" s="44" t="str">
        <f>IF(CJ97="y",CHAR(34)&amp;CJ$1&amp;CHAR(34)&amp;",","")</f>
        <v>"4Color",</v>
      </c>
      <c r="CZ97" s="44" t="str">
        <f>IF(CK97="y",CHAR(34)&amp;CK$1&amp;CHAR(34)&amp;",","")</f>
        <v/>
      </c>
      <c r="DA97" s="44" t="str">
        <f>IF(Q97&gt;1,CHAR(34)&amp;"words2"&amp;CHAR(34)&amp;",","")</f>
        <v/>
      </c>
      <c r="DB97" s="44" t="str">
        <f>IF(Q97&gt;2,CHAR(34)&amp;"words3"&amp;CHAR(34)&amp;",","")</f>
        <v/>
      </c>
      <c r="DD97" s="44" t="str">
        <f>IF(LEN(CHAR(34)&amp;"lets"&amp;LEN(SUBSTITUTE(SUBSTITUTE(IFERROR(TRIM(SUBSTITUTE(A97,MID(A97,FIND("[",A97),FIND("]",A97)-FIND("[",A97)+1),"")),A97)," ",""),"-",""))&amp;CHAR(34)&amp;",")=9,CHAR(34)&amp;"lets"&amp;LEN(SUBSTITUTE(SUBSTITUTE(IFERROR(TRIM(SUBSTITUTE(A97,MID(A97,FIND("[",A97),FIND("]",A97)-FIND("[",A97)+1),"")),A97)," ",""),"-",""))&amp;CHAR(34)&amp;",",CHAR(34)&amp;"lets0"&amp;LEN(SUBSTITUTE(SUBSTITUTE(IFERROR(TRIM(SUBSTITUTE(A97,MID(A97,FIND("[",A97),FIND("]",A97)-FIND("[",A97)+1),"")),A97)," ",""),"-",""))&amp;CHAR(34)&amp;",")</f>
        <v>"lets07",</v>
      </c>
      <c r="DE97" s="44" t="str">
        <f>CHAR(34)&amp;"start"&amp;IFERROR(LEFT(SUBSTITUTE(A97,"["&amp;MID(A97,FIND("[",A97)+1,FIND("]",A97)-FIND("[",A97)-1)&amp;"] ",""),1),LEFT(A97,1))&amp;CHAR(34)&amp;","</f>
        <v>"startC",</v>
      </c>
      <c r="DF97" s="44" t="str">
        <f>IFERROR(IF(SEARCH("tan",A97)&gt;0,CHAR(34)&amp;"withtn"&amp;CHAR(34)&amp;",",""),"")</f>
        <v/>
      </c>
      <c r="DG97" s="44" t="str">
        <f>IFERROR(IF(SEARCH("q",A97)&gt;0,CHAR(34)&amp;"with_q"&amp;CHAR(34)&amp;",",""),"")</f>
        <v/>
      </c>
      <c r="DH97" s="44" t="str">
        <f>IFERROR(IF(SEARCH("v",A97)&gt;0,CHAR(34)&amp;"with_v"&amp;CHAR(34)&amp;",",""),"")</f>
        <v>"with_v",</v>
      </c>
      <c r="DI97" s="44" t="str">
        <f>IFERROR(IF(SEARCH("w",A97)&gt;0,CHAR(34)&amp;"with_w"&amp;CHAR(34)&amp;",",""),"")</f>
        <v/>
      </c>
      <c r="DJ97" s="44" t="str">
        <f>IFERROR(IF(SEARCH("y",A97)&gt;0,CHAR(34)&amp;"with_y"&amp;CHAR(34)&amp;",",""),"")</f>
        <v/>
      </c>
      <c r="DK97" s="44" t="str">
        <f>IFERROR(IF(SEARCH("z",A97)&gt;0,CHAR(34)&amp;"with_z"&amp;CHAR(34)&amp;",",""),"")</f>
        <v/>
      </c>
      <c r="DL97" s="44" t="str">
        <f>IF(CG97=2, CHAR(34) &amp; _xlfn.TEXTJOIN("", TRUE, _xlfn._xlws.SORT(HP97:HX97)) &amp; CHAR(34) &amp; ",", "")</f>
        <v/>
      </c>
      <c r="DM97" s="44" t="str" cm="1">
        <f t="array" ref="DM97">IF(CG97=3,CHAR(34) &amp; _xlfn.TEXTJOIN("", TRUE, RIGHT(HP97:HX97, 2)) &amp; CHAR(34) &amp; ",", "")</f>
        <v/>
      </c>
      <c r="DN97" s="44" t="str">
        <f>IF(AND(ISNUMBER(SEARCH("18", O97)), ISERROR(SEARCH("1918", O97)), ISERROR(SEARCH("2018", O97))), CHAR(34) &amp; "year18" &amp; CHAR(34) &amp; ",", "")</f>
        <v/>
      </c>
      <c r="DO97" s="44" t="str">
        <f>IF(AND(ISNUMBER(SEARCH("19", O97)), ISERROR(SEARCH("1819", O97)),  ISERROR(SEARCH("1219", O97)),ISERROR(SEARCH("1119", O97)),ISERROR(SEARCH("1190", O97)),ISERROR(SEARCH("2019", O97))), CHAR(34) &amp; "year19" &amp; CHAR(34) &amp; ",", "")</f>
        <v>"year19",</v>
      </c>
      <c r="DP97" s="5" t="str">
        <f>IF(AND(ISNUMBER(SEARCH("20", O97)), ISERROR(SEARCH("1920", O97))), CHAR(34)&amp;"year00"&amp;CHAR(34)&amp;",", "")</f>
        <v/>
      </c>
      <c r="DQ97" s="5" t="str">
        <f>IF(CC97="y",CHAR(34)&amp;"soviet"&amp;CHAR(34)&amp;",","")</f>
        <v/>
      </c>
      <c r="DR97" s="5" t="str">
        <f>IF(BY97="y",CHAR(34)&amp;"dgband"&amp;CHAR(34)&amp;",","")</f>
        <v/>
      </c>
      <c r="DS97" s="5" t="str">
        <f>IF(W97="y",IF(AND(V97="n",BY97&lt;&gt;"y"),CHAR(34)&amp;"allver"&amp;CHAR(34)&amp;",",""),"")</f>
        <v/>
      </c>
      <c r="DT97" s="5" t="str">
        <f>IF(V97="y",IF(AND(W97="n",BY97&lt;&gt;"y"),CHAR(34)&amp;"allhor"&amp;CHAR(34)&amp;",",""),"")</f>
        <v>"allhor",</v>
      </c>
      <c r="DU97" s="5" t="str">
        <f>IF(BY97="y",IF(AND(W97="n",V97="n"),CHAR(34)&amp;"alldia"&amp;CHAR(34)&amp;",",""),"")</f>
        <v/>
      </c>
      <c r="DW97" s="44" t="str">
        <f>IF(CL97="y",CHAR(34)&amp;CL$1&amp;CHAR(34)&amp;",","")</f>
        <v/>
      </c>
      <c r="DX97" s="44" t="str">
        <f>IF(CM97="y",CHAR(34)&amp;CM$1&amp;CHAR(34)&amp;",","")</f>
        <v/>
      </c>
      <c r="DY97" s="44" t="str">
        <f>IF(CN97="y",CHAR(34)&amp;CN$1&amp;CHAR(34)&amp;",","")</f>
        <v>"3Bands",</v>
      </c>
      <c r="DZ97" s="44" t="str">
        <f>IF(CO97="y",CHAR(34)&amp;CO$1&amp;CHAR(34)&amp;",","")</f>
        <v/>
      </c>
      <c r="EA97" s="44" t="str">
        <f>IF(T97="y",CHAR(34)&amp;T$1&amp;CHAR(34)&amp;",","")</f>
        <v/>
      </c>
      <c r="EB97" s="44" t="str">
        <f>IF(U97="y",CHAR(34)&amp;U$1&amp;CHAR(34)&amp;",","")</f>
        <v/>
      </c>
      <c r="EC97" s="44" t="str">
        <f>IF(V97="y",CHAR(34)&amp;V$1&amp;CHAR(34)&amp;",","")</f>
        <v>"Horizo",</v>
      </c>
      <c r="ED97" s="44" t="str">
        <f>IF(W97="y",CHAR(34)&amp;W$1&amp;CHAR(34)&amp;",","")</f>
        <v/>
      </c>
      <c r="EE97" s="44" t="str">
        <f>IF(X97="y",CHAR(34)&amp;X$1&amp;CHAR(34)&amp;",","")</f>
        <v>"Circle",</v>
      </c>
      <c r="EF97" s="44" t="str">
        <f>IF(AND(Y97&lt;&gt;"n",Y97&lt;&gt;""),CHAR(34)&amp;Y$1&amp;CHAR(34)&amp;",","")</f>
        <v/>
      </c>
      <c r="EG97" s="44" t="str">
        <f>IF(Z97="y",CHAR(34)&amp;Z$1&amp;CHAR(34)&amp;",","")</f>
        <v/>
      </c>
      <c r="EH97" s="44" t="str">
        <f>IF(AA97="y",CHAR(34)&amp;AA$1&amp;CHAR(34)&amp;",","")</f>
        <v/>
      </c>
      <c r="EI97" s="44" t="str">
        <f>IF(AB97="y",CHAR(34)&amp;AB$1&amp;CHAR(34)&amp;",","")</f>
        <v/>
      </c>
      <c r="EJ97" s="44" t="str">
        <f>IF(AC97="y",CHAR(34)&amp;AC$1&amp;CHAR(34)&amp;",","")</f>
        <v/>
      </c>
      <c r="EK97" s="44" t="str">
        <f>IF(AD97="y",CHAR(34)&amp;AD$1&amp;CHAR(34)&amp;",","")</f>
        <v>"HasSun",</v>
      </c>
      <c r="EL97" s="44" t="str">
        <f>IF(AE97="y",CHAR(34)&amp;AE$1&amp;CHAR(34)&amp;",","")</f>
        <v/>
      </c>
      <c r="EM97" s="44" t="str">
        <f>IF(AF97="y",CHAR(34)&amp;AF$1&amp;CHAR(34)&amp;",","")</f>
        <v/>
      </c>
      <c r="EN97" s="44" t="str">
        <f>IF(AG97="y",CHAR(34)&amp;AG$1&amp;CHAR(34)&amp;",","")</f>
        <v/>
      </c>
      <c r="EO97" s="44" t="str">
        <f>IF(AH97="y",CHAR(34)&amp;AH$1&amp;CHAR(34)&amp;",","")</f>
        <v/>
      </c>
      <c r="EP97" s="44" t="str">
        <f>IF(AI97="y",CHAR(34)&amp;AI$1&amp;CHAR(34)&amp;",","")</f>
        <v/>
      </c>
      <c r="EQ97" s="44" t="str">
        <f>IF(AJ97="y",CHAR(34)&amp;AJ$1&amp;CHAR(34)&amp;",","")</f>
        <v/>
      </c>
      <c r="ER97" s="44" t="str">
        <f>IF(AK97="y",CHAR(34)&amp;AK$1&amp;CHAR(34)&amp;",","")</f>
        <v/>
      </c>
      <c r="ES97" s="44" t="str">
        <f>IF(AL97="y",CHAR(34)&amp;AL$1&amp;CHAR(34)&amp;",","")</f>
        <v/>
      </c>
      <c r="ET97" s="44" t="str">
        <f>IF(AM97="y",CHAR(34)&amp;AM$1&amp;CHAR(34)&amp;",","")</f>
        <v/>
      </c>
      <c r="EU97" s="44" t="str">
        <f>IF(AN97="y",CHAR(34)&amp;AN$1&amp;CHAR(34)&amp;",","")</f>
        <v/>
      </c>
      <c r="EV97" s="44" t="str">
        <f>IF(AO97="y",CHAR(34)&amp;AO$1&amp;CHAR(34)&amp;",","")</f>
        <v/>
      </c>
      <c r="EW97" s="44" t="str">
        <f>IF(AP97="y",CHAR(34)&amp;AP$1&amp;CHAR(34)&amp;",","")</f>
        <v/>
      </c>
      <c r="EX97" s="44" t="str">
        <f>IF(AQ97="y",CHAR(34)&amp;AQ$1&amp;CHAR(34)&amp;",","")</f>
        <v/>
      </c>
      <c r="EY97" s="44" t="str">
        <f>IF(AR97="y",CHAR(34)&amp;AR$1&amp;CHAR(34)&amp;",","")</f>
        <v/>
      </c>
      <c r="EZ97" s="44" t="str">
        <f>IF(AS97="y",CHAR(34)&amp;AS$1&amp;CHAR(34)&amp;",","")</f>
        <v/>
      </c>
      <c r="FA97" s="44" t="str">
        <f>IF(AT97&gt;0,CHAR(34)&amp;"sta"&amp;AZ97&amp;CHAR(34)&amp;",","")</f>
        <v/>
      </c>
      <c r="FB97" s="44" t="str">
        <f>IF(AND(AT97&gt;0,BA97&lt;&gt;""),CHAR(34)&amp;"sta"&amp;BA97&amp;CHAR(34)&amp;",","")</f>
        <v/>
      </c>
      <c r="FD97" s="44" t="str">
        <f>IF(BV97="n",CHAR(34)&amp;"tcWHYE"&amp;CHAR(34)&amp;",",IF(BV97="y",CHAR(34)&amp;FD$1&amp;CHAR(34)&amp;",",""))</f>
        <v/>
      </c>
      <c r="FE97" s="44" t="str">
        <f>IF(COUNTIF(BL97:BT97,"BLU")=0,CHAR(34)&amp;"NO_BLU"&amp;CHAR(34)&amp;",", "")</f>
        <v/>
      </c>
      <c r="FF97" s="44" t="str">
        <f>IF(COUNTIF(BL97:BT97,"WHI")=0,CHAR(34)&amp;"NO_WHI"&amp;CHAR(34)&amp;",", "")</f>
        <v>"NO_WHI",</v>
      </c>
      <c r="FG97" s="44" t="str">
        <f>IF(COUNTIF(BL97:BT97,"RED")=0,CHAR(34)&amp;"NO_RED"&amp;CHAR(34)&amp;",", "")</f>
        <v>"NO_RED",</v>
      </c>
      <c r="FH97" s="44" t="str">
        <f>IF(COUNTIF(BL97:BS97,"GRE")=0,CHAR(34)&amp;"NO_GRE"&amp;CHAR(34)&amp;",", "")</f>
        <v>"NO_GRE",</v>
      </c>
      <c r="FI97" s="44" t="str">
        <f>IF(COUNTIF(BL97:BT97,"YEL")=0,CHAR(34)&amp;"NO_YEL"&amp;CHAR(34)&amp;",", "")</f>
        <v/>
      </c>
      <c r="FJ97" s="44" t="str">
        <f>IF(COUNTIF(BL97:BT97,"BLA")=0,CHAR(34)&amp;"NO_BLA"&amp;CHAR(34)&amp;",", "")</f>
        <v/>
      </c>
      <c r="FK97" s="44" t="str">
        <f>IF(AND(FH97&lt;&gt;"",FF97&lt;&gt;""),CHAR(34)&amp;"WHGRNO"&amp;CHAR(34)&amp;",","")</f>
        <v>"WHGRNO",</v>
      </c>
      <c r="FL97" s="44" t="str">
        <f>IF(AND(FI97&lt;&gt;"",FF97&lt;&gt;""),CHAR(34)&amp;"WHYENO"&amp;CHAR(34)&amp;",","")</f>
        <v/>
      </c>
      <c r="FM97" s="44" t="str">
        <f>IF(AND(FJ97&lt;&gt;"",FF97&lt;&gt;""),CHAR(34)&amp;"BAWHNO"&amp;CHAR(34)&amp;",","")</f>
        <v/>
      </c>
      <c r="FN97" s="44" t="str">
        <f>IF(AND(FE97&lt;&gt;"",FF97&lt;&gt;""),CHAR(34)&amp;"BLWHNO"&amp;CHAR(34)&amp;",","")</f>
        <v/>
      </c>
      <c r="FO97" s="44" t="str">
        <f>IF(AND(FE97&lt;&gt;"",FG97&lt;&gt;""),CHAR(34)&amp;"BLRENO"&amp;CHAR(34)&amp;",","")</f>
        <v/>
      </c>
      <c r="FP97" s="44" t="str">
        <f>IF(AND(FF97&lt;&gt;"",FF97&lt;&gt;""),CHAR(34)&amp;"WHRENO"&amp;CHAR(34)&amp;",","")</f>
        <v>"WHRENO",</v>
      </c>
      <c r="FQ97" s="44" t="str">
        <f>IF(LEN(BF97)=3,CHAR(34)&amp;"001"&amp;BF97&amp;CHAR(34)&amp;",","")</f>
        <v>"001ORA",</v>
      </c>
      <c r="FR97" s="44" t="str">
        <f>IF(LEN(BG97)=3,CHAR(34)&amp;"002"&amp;BG97&amp;CHAR(34)&amp;",","")</f>
        <v>"002BLA",</v>
      </c>
      <c r="FS97" s="44" t="str">
        <f>IF(LEN(BH97)=3,CHAR(34)&amp;"003"&amp;BH97&amp;CHAR(34)&amp;",","")</f>
        <v>"003BLU",</v>
      </c>
      <c r="FT97" s="44" t="str">
        <f>CHAR(34)&amp;"myr"&amp;BD97&amp;CHAR(34)&amp;","</f>
        <v>"myrORA",</v>
      </c>
      <c r="FU97" s="44" t="str">
        <f>IF(AY97="y",CHAR(34)&amp;"island"&amp;CHAR(34)&amp;",","")</f>
        <v/>
      </c>
      <c r="FV97" s="44" t="str">
        <f>IF(BZ97="y",CHAR(34)&amp;"landlo"&amp;CHAR(34)&amp;",","")</f>
        <v/>
      </c>
      <c r="FW97" s="44" t="str">
        <f>IF(CA97="y",CHAR(34)&amp;"eunion"&amp;CHAR(34)&amp;",","")</f>
        <v/>
      </c>
      <c r="FY97" s="44" t="str">
        <f>IFERROR(IF(SEARCH("Arabic",CB97)&gt;0,CHAR(34)&amp;"arabic"&amp;CHAR(34)&amp;",",""),"")</f>
        <v/>
      </c>
      <c r="FZ97" s="44" t="str">
        <f>IFERROR(IF(SEARCH("English",CB97)&gt;0,CHAR(34)&amp;"englis"&amp;CHAR(34)&amp;",",""),"")</f>
        <v/>
      </c>
      <c r="GA97" s="44" t="str">
        <f>IFERROR(IF(SEARCH("French",CB97)&gt;0,CHAR(34)&amp;"french"&amp;CHAR(34)&amp;",",""),"")</f>
        <v/>
      </c>
      <c r="GB97" s="44" t="str">
        <f>IFERROR(IF(SEARCH("Spanish",CB97)&gt;0,CHAR(34)&amp;"spanis"&amp;CHAR(34)&amp;",",""),"")</f>
        <v/>
      </c>
      <c r="GE97" s="44" t="str">
        <f>IFERROR(IF(SEARCH("Dutch",CB97)&gt;0,CHAR(34)&amp;"dutchs"&amp;CHAR(34)&amp;",",""),"")</f>
        <v/>
      </c>
      <c r="GF97" s="44" t="str">
        <f>IFERROR(IF(SEARCH("Historical",AU97)&gt;0,CHAR(34)&amp;"histor"&amp;CHAR(34)&amp;",",""),"")</f>
        <v/>
      </c>
      <c r="GG97" s="44" t="str">
        <f>IF(BU97="y",CHAR(34)&amp;"unjack"&amp;CHAR(34)&amp;",","")</f>
        <v/>
      </c>
      <c r="GH97" s="44" t="str">
        <f>IF(CD97=1,CHAR(34)&amp;"southc"&amp;CHAR(34)&amp;",","")</f>
        <v/>
      </c>
      <c r="GI97" s="44" t="str">
        <f>IF(CE97=1,CHAR(34)&amp;"hasmap"&amp;CHAR(34)&amp;",","")</f>
        <v/>
      </c>
      <c r="GJ97" s="44" t="str">
        <f>IF(CP97="y",CHAR(34)&amp;CP$1&amp;CHAR(34)&amp;",","")</f>
        <v>"NoStar",</v>
      </c>
      <c r="GK97" s="44" t="str">
        <f>IF(GJ97="",CHAR(34)&amp;"HasSta"&amp;CHAR(34)&amp;",","")</f>
        <v/>
      </c>
      <c r="GL97" s="44" t="str">
        <f>IF(CQ97="y",CHAR(34)&amp;CQ$1&amp;CHAR(34)&amp;",","")</f>
        <v/>
      </c>
      <c r="GM97" s="44" t="str">
        <f>IF(CR97="y",CHAR(34)&amp;CR$1&amp;CHAR(34)&amp;",","")</f>
        <v/>
      </c>
      <c r="GN97" s="44" t="str">
        <f>IF(CS97="y",CHAR(34)&amp;CS$1&amp;CHAR(34)&amp;",","")</f>
        <v/>
      </c>
      <c r="GP97" s="44" t="str">
        <f>CHAR(34)&amp;AU97&amp;CHAR(34)</f>
        <v>"State"</v>
      </c>
      <c r="GS97" s="44" t="str">
        <f>SUBSTITUTE("["&amp;_xlfn.CONCAT(CW97:GN97)&amp;"]",",]","]")</f>
        <v>["4Color","lets07","startC","with_v","year19","allhor","3Bands","Horizo","Circle","HasSun","NO_WHI","NO_RED","NO_GRE","WHGRNO","WHRENO","001ORA","002BLA","003BLU","myrORA","NoStar"]</v>
      </c>
      <c r="GT97" s="44" t="str">
        <f>IF(BL97&lt;&gt;"",CHAR(34)&amp;"cl_"&amp;BL97&amp;CHAR(34)&amp;",","")</f>
        <v>"cl_BLA",</v>
      </c>
      <c r="GU97" s="44" t="str">
        <f>IF(BM97&lt;&gt;"",CHAR(34)&amp;"cl_"&amp;BM97&amp;CHAR(34)&amp;",","")</f>
        <v>"cl_BLU",</v>
      </c>
      <c r="GV97" s="44" t="str">
        <f>IF(BN97&lt;&gt;"",CHAR(34)&amp;"cl_"&amp;BN97&amp;CHAR(34)&amp;",","")</f>
        <v/>
      </c>
      <c r="GW97" s="44" t="str">
        <f>IF(BO97&lt;&gt;"",CHAR(34)&amp;"cl_"&amp;BO97&amp;CHAR(34)&amp;",","")</f>
        <v/>
      </c>
      <c r="GX97" s="44" t="str">
        <f>IF(BP97&lt;&gt;"",CHAR(34)&amp;"cl_"&amp;BP97&amp;CHAR(34)&amp;",","")</f>
        <v>"cl_YEL",</v>
      </c>
      <c r="GY97" s="44" t="str">
        <f>IF(BQ97&lt;&gt;"",CHAR(34)&amp;"cl_"&amp;BQ97&amp;CHAR(34)&amp;",","")</f>
        <v>"cl_ORA",</v>
      </c>
      <c r="GZ97" s="44" t="str">
        <f>IF(BR97&lt;&gt;"",CHAR(34)&amp;"cl_"&amp;BR97&amp;CHAR(34)&amp;",","")</f>
        <v/>
      </c>
      <c r="HA97" s="44" t="str">
        <f>IF(BS97&lt;&gt;"",CHAR(34)&amp;"cl_"&amp;BS97&amp;CHAR(34)&amp;",","")</f>
        <v/>
      </c>
      <c r="HB97" s="44" t="str">
        <f>IF(BT97&lt;&gt;"",CHAR(34)&amp;"cl_"&amp;BT97&amp;CHAR(34)&amp;",","")</f>
        <v/>
      </c>
      <c r="HC97" s="44" t="str">
        <f>SUBSTITUTE("["&amp;_xlfn.CONCAT(GT97:HB97)&amp;"]",",]","]")</f>
        <v>["cl_BLA","cl_BLU","cl_YEL","cl_ORA"]</v>
      </c>
      <c r="HE97" s="64"/>
      <c r="HF97" s="65" t="str">
        <f>"{couname:"&amp;CT97&amp;(IF(HK97&lt;&gt;"",",subtype:"&amp;CHAR(34)&amp;HK97&amp;CHAR(34),""))&amp;",year:"&amp;HJ97&amp;",region:"&amp;CU97&amp;",Colors:"&amp;HC97&amp;",Items:"&amp;GS97&amp;",Flag:"&amp;CV97&amp;",HDFlag:"&amp;CHAR(34)&amp;E97&amp;CHAR(34)&amp;",type:"&amp;GP97&amp;", describe: "&amp;HH97&amp;", isnew:"&amp;CHAR(34)&amp;F97&amp;CHAR(34)&amp;", links: "&amp;HL97&amp;"},"</f>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links: "https://www.crwflags.com/fotw/flags/ve-h.html"},</v>
      </c>
      <c r="HG97" s="66" t="str">
        <f>"{couname:"&amp;CT97&amp;(IF(HK97&lt;&gt;"",",subtype:"&amp;CHAR(34)&amp;HK97&amp;CHAR(34),""))&amp;",year:"&amp;HJ97&amp;",region:"&amp;CU97&amp;",Colors:"&amp;HC97&amp;",Items:"&amp;GS97&amp;",Flag:"&amp;CV97&amp;",HDFlag:"&amp;CHAR(34)&amp;E97&amp;CHAR(34)&amp;",type:"&amp;GP97&amp;", describe: "&amp;HI97&amp;", links: "&amp;HL97&amp;"},"</f>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links: "https://www.crwflags.com/fotw/flags/ve-h.html"},</v>
      </c>
      <c r="HH97" s="44" t="str">
        <f>IF(P97&lt;&gt;"",CHAR(34)&amp;"\n"&amp;P97&amp;CHAR(34),CHAR(34)&amp;CHAR(34))</f>
        <v>"\nThe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v>
      </c>
      <c r="HI97" s="44" t="str">
        <f>IF(J97=0,CHAR(34)&amp;CHAR(34),HH97)</f>
        <v>"\nThe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v>
      </c>
      <c r="HJ97" s="44" t="str">
        <f>CHAR(34)&amp;O97&amp;CHAR(34)</f>
        <v>"1997"</v>
      </c>
      <c r="HL97" s="44" t="str">
        <f>CHAR(34)&amp;I97&amp;CHAR(34)</f>
        <v>"https://www.crwflags.com/fotw/flags/ve-h.html"</v>
      </c>
      <c r="HM97" s="65" t="str">
        <f>"{"&amp;CHAR(34)&amp;"couname"&amp;CHAR(34)&amp;":"&amp;CT97&amp;(IF(H97&lt;&gt;"",","&amp;CHAR(34)&amp;"subtype"&amp;CHAR(34)&amp;":"&amp;CHAR(34)&amp;H97&amp;CHAR(34),""))&amp;","&amp;CHAR(34)&amp;"year"&amp;CHAR(34)&amp;":"&amp;HJ97&amp;","&amp;CHAR(34)&amp;"region"&amp;CHAR(34)&amp;":"&amp;CU97&amp;","&amp;CHAR(34)&amp;"Colors"&amp;CHAR(34)&amp;":"&amp;HC97&amp;","&amp;CHAR(34)&amp;"Items"&amp;CHAR(34)&amp;":"&amp;GS97&amp;","&amp;CHAR(34)&amp;"Flag"&amp;CHAR(34)&amp;":"&amp;CV97&amp;","&amp;CHAR(34)&amp;"HDFlag"&amp;CHAR(34)&amp;":"&amp;CHAR(34)&amp;E97&amp;CHAR(34)&amp;","&amp;CHAR(34)&amp;"type"&amp;CHAR(34)&amp;":"&amp;GP97&amp;", "&amp;CHAR(34)&amp;"describe"&amp;CHAR(34)&amp;": "&amp;HH97&amp;", "&amp;CHAR(34)&amp;"isnew"&amp;CHAR(34)&amp;": "&amp;CHAR(34)&amp;F97&amp;CHAR(34)&amp;", "&amp;CHAR(34)&amp;"links"&amp;CHAR(34)&amp;": "&amp;HL97&amp;"},"</f>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 "links": "https://www.crwflags.com/fotw/flags/ve-h.html"},</v>
      </c>
      <c r="HN97" s="67" t="str">
        <f>"{"&amp;CHAR(34)&amp;"couname"&amp;CHAR(34)&amp;":"&amp;CT97&amp;(IF(H97&lt;&gt;"",","&amp;CHAR(34)&amp;"subtype"&amp;CHAR(34)&amp;":"&amp;CHAR(34)&amp;H97&amp;CHAR(34),""))&amp;","&amp;CHAR(34)&amp;"year"&amp;CHAR(34)&amp;":"&amp;HJ97&amp;","&amp;CHAR(34)&amp;"region"&amp;CHAR(34)&amp;":"&amp;CU97&amp;","&amp;CHAR(34)&amp;"Colors"&amp;CHAR(34)&amp;":"&amp;HC97&amp;","&amp;CHAR(34)&amp;"Items"&amp;CHAR(34)&amp;":"&amp;GS97&amp;","&amp;CHAR(34)&amp;"Flag"&amp;CHAR(34)&amp;":"&amp;CV97&amp;","&amp;CHAR(34)&amp;"HDFlag"&amp;CHAR(34)&amp;":"&amp;CHAR(34)&amp;E97&amp;CHAR(34)&amp;","&amp;CHAR(34)&amp;"type"&amp;CHAR(34)&amp;":"&amp;GP97&amp;", "&amp;CHAR(34)&amp;"describe"&amp;CHAR(34)&amp;": "&amp;HI97&amp;", "&amp;CHAR(34)&amp;"isnew"&amp;CHAR(34)&amp;": "&amp;CHAR(34)&amp;F97&amp;CHAR(34)&amp;", "&amp;CHAR(34)&amp;"links"&amp;CHAR(34)&amp;": "&amp;HL97&amp;"},"</f>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 "links": "https://www.crwflags.com/fotw/flags/ve-h.html"},</v>
      </c>
      <c r="HO97" s="71">
        <v>45610</v>
      </c>
      <c r="HP97" s="44" t="str" cm="1">
        <f t="array" ref="HP97">IF(_xlfn.TEXTJOIN(", ", TRUE, IF(ISNUMBER(SEARCH("BLA", BL97:BT97)), COLUMN(BL97:BT97) - COLUMN(BL97) + 1, ""))&lt;&gt;"","BLA","")</f>
        <v>BLA</v>
      </c>
      <c r="HQ97" s="44" t="str" cm="1">
        <f t="array" ref="HQ97">IF(_xlfn.TEXTJOIN(", ", TRUE, IF(ISNUMBER(SEARCH("BLU", BL97:BT97)), COLUMN(BL97:BT97) - COLUMN(BL97) + 1, ""))&lt;&gt;"","BLU","")</f>
        <v>BLU</v>
      </c>
      <c r="HR97" s="44" t="str" cm="1">
        <f t="array" ref="HR97">IF(_xlfn.TEXTJOIN(", ", TRUE, IF(ISNUMBER(SEARCH("GRE", BL97:BT97)), COLUMN(BL97:BT97) - COLUMN(BL97) + 1, ""))&lt;&gt;"","GRE","")</f>
        <v/>
      </c>
      <c r="HS97" s="44" t="str" cm="1">
        <f t="array" ref="HS97">IF(_xlfn.TEXTJOIN(", ", TRUE, IF(ISNUMBER(SEARCH("RED", BL97:BT97)), COLUMN(BL97:BT97) - COLUMN(BL97) + 1, ""))&lt;&gt;"","RED","")</f>
        <v/>
      </c>
      <c r="HT97" s="44" t="str" cm="1">
        <f t="array" ref="HT97">IF(_xlfn.TEXTJOIN(", ", TRUE, IF(ISNUMBER(SEARCH("YEL", BL97:BT97)), COLUMN(BL97:BT97) - COLUMN(BL97) + 1, ""))&lt;&gt;"","YEL","")</f>
        <v>YEL</v>
      </c>
      <c r="HU97" s="44" t="str" cm="1">
        <f t="array" ref="HU97">IF(_xlfn.TEXTJOIN(", ", TRUE, IF(ISNUMBER(SEARCH("ORA", BL97:BT97)), COLUMN(BL97:BT97) - COLUMN(BL97) + 1, ""))&lt;&gt;"","ORA","")</f>
        <v>ORA</v>
      </c>
      <c r="HV97" s="44" t="str" cm="1">
        <f t="array" ref="HV97">IF(_xlfn.TEXTJOIN(", ", TRUE, IF(ISNUMBER(SEARCH("BRO", BL97:BT97)), COLUMN(BL97:BT97) - COLUMN(BL97) + 1, ""))&lt;&gt;"","BRO","")</f>
        <v/>
      </c>
      <c r="HW97" s="44" t="str" cm="1">
        <f t="array" ref="HW97">IF(_xlfn.TEXTJOIN(", ", TRUE, IF(ISNUMBER(SEARCH("PUR", BL97:BT97)), COLUMN(BL97:BT97) - COLUMN(BL97) + 1, ""))&lt;&gt;"","PUR","")</f>
        <v/>
      </c>
      <c r="HX97" s="44" t="str" cm="1">
        <f t="array" ref="HX97">IF(_xlfn.TEXTJOIN(", ", TRUE, IF(ISNUMBER(SEARCH("WHI", BL97:BT97)), COLUMN(BL97:BT97) - COLUMN(BL97) + 1, ""))&lt;&gt;"","WHI","")</f>
        <v/>
      </c>
      <c r="HY97" s="72"/>
      <c r="HZ97" s="72"/>
      <c r="IA97" s="5"/>
      <c r="IB97" s="5"/>
      <c r="IC97" s="68"/>
      <c r="ID97" s="68"/>
      <c r="IE97" s="68"/>
      <c r="IF97" s="68"/>
      <c r="IG97" s="68"/>
      <c r="IH97" s="68"/>
      <c r="II97" s="68"/>
      <c r="IJ97" s="68"/>
      <c r="IK97" s="68"/>
      <c r="IM97" s="42">
        <f>COUNTIF(IC97:IK97,"&gt;0")-CG97</f>
        <v>-4</v>
      </c>
      <c r="IN97" s="69" t="str">
        <f>"http://mkweb.bcgsc.ca/color-summarizer/?url="&amp;D97&amp;"&amp;precision=low&amp;num_clusters="&amp;CG97&amp;"&amp;text=1"</f>
        <v>http://mkweb.bcgsc.ca/color-summarizer/?url=https://upload.wikimedia.org/wikipedia/commons/thumb/7/7d/Flag_of_Cojedes_State.svg/320px-Flag_of_Cojedes_State.svg.png&amp;precision=low&amp;num_clusters=4&amp;text=1</v>
      </c>
      <c r="IO97" s="44" t="str">
        <f>IF(HP97&lt;&gt;"",CHAR(34)&amp;"black"&amp;CHAR(34),"")</f>
        <v>"black"</v>
      </c>
      <c r="IP97" s="44" t="str">
        <f>IF(HQ97&lt;&gt;"",CHAR(34)&amp;"blue"&amp;CHAR(34),"")</f>
        <v>"blue"</v>
      </c>
      <c r="IQ97" s="44" t="str">
        <f>IF(HR97&lt;&gt;"",CHAR(34)&amp;"green"&amp;CHAR(34),"")</f>
        <v/>
      </c>
      <c r="IR97" s="44" t="str">
        <f>IF(HS97&lt;&gt;"",CHAR(34)&amp;"red"&amp;CHAR(34),"")</f>
        <v/>
      </c>
      <c r="IS97" s="44" t="str">
        <f>IF(HT97&lt;&gt;"",CHAR(34)&amp;"yellow"&amp;CHAR(34),"")</f>
        <v>"yellow"</v>
      </c>
      <c r="IT97" s="44" t="str">
        <f>IF(HU97&lt;&gt;"",CHAR(34)&amp;"orange"&amp;CHAR(34),"")</f>
        <v>"orange"</v>
      </c>
      <c r="IU97" s="44" t="str">
        <f>IF(HV97&lt;&gt;"",CHAR(34)&amp;"brown"&amp;CHAR(34),"")</f>
        <v/>
      </c>
      <c r="IV97" s="44" t="str">
        <f>IF(HW97&lt;&gt;"",CHAR(34)&amp;"purple"&amp;CHAR(34),"")</f>
        <v/>
      </c>
      <c r="IW97" s="44" t="str">
        <f>IF(HX97&lt;&gt;"",CHAR(34)&amp;"white"&amp;CHAR(34),"")</f>
        <v/>
      </c>
      <c r="IX97" s="44" t="str">
        <f>"{"&amp;CHAR(34)&amp;"url"&amp;CHAR(34)&amp;":"&amp;CHAR(34)&amp;IN97&amp;CHAR(34)&amp;","&amp;CHAR(34)&amp;"name"&amp;CHAR(34)&amp;":"&amp;CHAR(34)&amp;A97&amp;CHAR(34)&amp;"},"</f>
        <v>{"url":"http://mkweb.bcgsc.ca/color-summarizer/?url=https://upload.wikimedia.org/wikipedia/commons/thumb/7/7d/Flag_of_Cojedes_State.svg/320px-Flag_of_Cojedes_State.svg.png&amp;precision=low&amp;num_clusters=4&amp;text=1","name":"[VEN] Cojedes"},</v>
      </c>
      <c r="IY97" s="44">
        <v>1475</v>
      </c>
    </row>
    <row r="98" spans="1:259" s="44" customFormat="1" ht="38.4" customHeight="1" thickBot="1" x14ac:dyDescent="0.35">
      <c r="A98" s="38" t="s">
        <v>775</v>
      </c>
      <c r="B98" s="83"/>
      <c r="C98" s="39"/>
      <c r="D98" s="70" t="s">
        <v>776</v>
      </c>
      <c r="E98" s="40" t="s">
        <v>777</v>
      </c>
      <c r="F98" s="41" t="s">
        <v>163</v>
      </c>
      <c r="G98" s="42">
        <f>COUNTIF($A$1:$A$8405,A98)</f>
        <v>1</v>
      </c>
      <c r="H98" s="43"/>
      <c r="I98" s="59" t="s">
        <v>778</v>
      </c>
      <c r="J98" s="44" t="str">
        <f>""</f>
        <v/>
      </c>
      <c r="K98" s="45"/>
      <c r="L98" s="46"/>
      <c r="M98" s="46"/>
      <c r="N98" s="47"/>
      <c r="O98" s="74">
        <v>2004</v>
      </c>
      <c r="P98" s="48" t="s">
        <v>779</v>
      </c>
      <c r="Q98" s="73">
        <v>2</v>
      </c>
      <c r="R98" s="49" t="str">
        <f>_xlfn.XLOOKUP(LEFT(A98,5),[1]CODES!$D$2:$D$244,[1]CODES!$B$2:$B$244)</f>
        <v>South America</v>
      </c>
      <c r="S98" s="50">
        <v>3</v>
      </c>
      <c r="T98" s="51" t="s">
        <v>165</v>
      </c>
      <c r="U98" s="52" t="s">
        <v>164</v>
      </c>
      <c r="V98" s="52" t="s">
        <v>165</v>
      </c>
      <c r="W98" s="52" t="s">
        <v>164</v>
      </c>
      <c r="X98" s="52" t="s">
        <v>165</v>
      </c>
      <c r="Y98" s="52" t="s">
        <v>164</v>
      </c>
      <c r="Z98" s="52" t="s">
        <v>164</v>
      </c>
      <c r="AA98" s="52" t="s">
        <v>165</v>
      </c>
      <c r="AB98" s="52" t="s">
        <v>165</v>
      </c>
      <c r="AC98" s="52" t="s">
        <v>164</v>
      </c>
      <c r="AD98" s="52" t="s">
        <v>165</v>
      </c>
      <c r="AE98" s="52" t="s">
        <v>164</v>
      </c>
      <c r="AF98" s="53" t="s">
        <v>165</v>
      </c>
      <c r="AG98" s="53" t="s">
        <v>165</v>
      </c>
      <c r="AH98" s="53" t="s">
        <v>164</v>
      </c>
      <c r="AI98" s="53" t="s">
        <v>164</v>
      </c>
      <c r="AJ98" s="53" t="s">
        <v>164</v>
      </c>
      <c r="AK98" s="53" t="s">
        <v>164</v>
      </c>
      <c r="AL98" s="53" t="s">
        <v>164</v>
      </c>
      <c r="AM98" s="53" t="s">
        <v>165</v>
      </c>
      <c r="AN98" s="53" t="s">
        <v>165</v>
      </c>
      <c r="AO98" s="53" t="s">
        <v>164</v>
      </c>
      <c r="AP98" s="53" t="s">
        <v>164</v>
      </c>
      <c r="AQ98" s="53" t="s">
        <v>164</v>
      </c>
      <c r="AR98" s="53" t="s">
        <v>164</v>
      </c>
      <c r="AS98" s="53" t="s">
        <v>164</v>
      </c>
      <c r="AT98" s="54">
        <v>5</v>
      </c>
      <c r="AU98" s="53" t="s">
        <v>308</v>
      </c>
      <c r="AV98" s="53" t="str">
        <f>IF(LEFT(A98,1)="[",LEFT(A98,5)&amp;AU98&amp;A98,"")</f>
        <v>[VEN]State[VEN] Delta Amacuro</v>
      </c>
      <c r="AW98" s="53" t="str">
        <f>C98&amp;A98</f>
        <v>[VEN] Delta Amacuro</v>
      </c>
      <c r="AX98" s="55"/>
      <c r="AY98" s="55"/>
      <c r="AZ98" s="56" t="s">
        <v>159</v>
      </c>
      <c r="BA98" s="56"/>
      <c r="BB98" s="56"/>
      <c r="BC98" s="57"/>
      <c r="BD98" s="58" t="s">
        <v>167</v>
      </c>
      <c r="BE98" s="59"/>
      <c r="BF98" s="58" t="s">
        <v>152</v>
      </c>
      <c r="BG98" s="58" t="s">
        <v>153</v>
      </c>
      <c r="BH98" s="58" t="s">
        <v>152</v>
      </c>
      <c r="BI98" s="58"/>
      <c r="BJ98" s="58"/>
      <c r="BK98" s="59"/>
      <c r="BL98" s="58" t="s">
        <v>151</v>
      </c>
      <c r="BM98" s="58" t="s">
        <v>152</v>
      </c>
      <c r="BN98" s="58" t="s">
        <v>153</v>
      </c>
      <c r="BO98" s="58" t="s">
        <v>154</v>
      </c>
      <c r="BP98" s="58" t="s">
        <v>155</v>
      </c>
      <c r="BQ98" s="58" t="s">
        <v>156</v>
      </c>
      <c r="BR98" s="58" t="s">
        <v>157</v>
      </c>
      <c r="BS98" s="58" t="s">
        <v>234</v>
      </c>
      <c r="BT98" s="58" t="s">
        <v>159</v>
      </c>
      <c r="BU98" s="60"/>
      <c r="BV98" s="61"/>
      <c r="BW98" s="61">
        <v>0</v>
      </c>
      <c r="BX98" s="59"/>
      <c r="BY98" s="44" t="s">
        <v>164</v>
      </c>
      <c r="CB98" s="5"/>
      <c r="CC98" s="5"/>
      <c r="CD98" s="62">
        <v>0</v>
      </c>
      <c r="CE98" s="62">
        <v>1</v>
      </c>
      <c r="CF98" s="62" t="e">
        <f>COUNTIF([1]Sheet7!$B$2:'[1]Sheet7'!$B$100,Main!A103)</f>
        <v>#REF!</v>
      </c>
      <c r="CG98" s="75" cm="1">
        <f t="array" ref="CG98">SUMPRODUCT(--(LEN(TRIM(BL98:BT98))&gt;0))</f>
        <v>8</v>
      </c>
      <c r="CH98" s="53" t="str">
        <f>IF(CG98=2,"y","n")</f>
        <v>n</v>
      </c>
      <c r="CI98" s="53" t="str">
        <f>IF(CG98=3,"y","n")</f>
        <v>n</v>
      </c>
      <c r="CJ98" s="53" t="str">
        <f>IF(CG98=4,"y","n")</f>
        <v>n</v>
      </c>
      <c r="CK98" s="53" t="str">
        <f>IF(CG98&gt;4,"y","n")</f>
        <v>y</v>
      </c>
      <c r="CL98" s="53" t="str">
        <f>IF(S98=0,"y","n")</f>
        <v>n</v>
      </c>
      <c r="CM98" s="53" t="str">
        <f>IF(S98=2,"y","n")</f>
        <v>n</v>
      </c>
      <c r="CN98" s="53" t="str">
        <f>IF(S98=3,"y","n")</f>
        <v>y</v>
      </c>
      <c r="CO98" s="53" t="str">
        <f>IF(S98&gt;=4,"y","n")</f>
        <v>n</v>
      </c>
      <c r="CP98" s="53" t="str">
        <f>IF(AT98=0,"y","n")</f>
        <v>n</v>
      </c>
      <c r="CQ98" s="53" t="str">
        <f>IF(AT98=1,"y","n")</f>
        <v>n</v>
      </c>
      <c r="CR98" s="53" t="str">
        <f>IF(AT98=2,"y","n")</f>
        <v>n</v>
      </c>
      <c r="CS98" s="53" t="str">
        <f>IF(AT98&gt;=3,"y","n")</f>
        <v>y</v>
      </c>
      <c r="CT98" s="38" t="str">
        <f>CHAR(34)&amp;A98&amp;CHAR(34)</f>
        <v>"[VEN] Delta Amacuro"</v>
      </c>
      <c r="CU98" s="63" t="str">
        <f>CHAR(34)&amp;"rgn_"&amp;R98&amp;CHAR(34)</f>
        <v>"rgn_South America"</v>
      </c>
      <c r="CV98" s="44" t="str">
        <f>CHAR(34)&amp;D98&amp;CHAR(34)</f>
        <v>"https://upload.wikimedia.org/wikipedia/commons/thumb/2/20/Flag_of_Delta_Amacuro_State.svg/320px-Flag_of_Delta_Amacuro_State.svg.png"</v>
      </c>
      <c r="CW98" s="44" t="str">
        <f>IF(CH98="y",CHAR(34)&amp;CH$1&amp;CHAR(34)&amp;",","")</f>
        <v/>
      </c>
      <c r="CX98" s="44" t="str">
        <f>IF(CI98="y",CHAR(34)&amp;CI$1&amp;CHAR(34)&amp;",","")</f>
        <v/>
      </c>
      <c r="CY98" s="44" t="str">
        <f>IF(CJ98="y",CHAR(34)&amp;CJ$1&amp;CHAR(34)&amp;",","")</f>
        <v/>
      </c>
      <c r="CZ98" s="44" t="str">
        <f>IF(CK98="y",CHAR(34)&amp;CK$1&amp;CHAR(34)&amp;",","")</f>
        <v>"5+Colo",</v>
      </c>
      <c r="DA98" s="44" t="str">
        <f>IF(Q98&gt;1,CHAR(34)&amp;"words2"&amp;CHAR(34)&amp;",","")</f>
        <v>"words2",</v>
      </c>
      <c r="DB98" s="44" t="str">
        <f>IF(Q98&gt;2,CHAR(34)&amp;"words3"&amp;CHAR(34)&amp;",","")</f>
        <v/>
      </c>
      <c r="DD98" s="44" t="str">
        <f>IF(LEN(CHAR(34)&amp;"lets"&amp;LEN(SUBSTITUTE(SUBSTITUTE(IFERROR(TRIM(SUBSTITUTE(A98,MID(A98,FIND("[",A98),FIND("]",A98)-FIND("[",A98)+1),"")),A98)," ",""),"-",""))&amp;CHAR(34)&amp;",")=9,CHAR(34)&amp;"lets"&amp;LEN(SUBSTITUTE(SUBSTITUTE(IFERROR(TRIM(SUBSTITUTE(A98,MID(A98,FIND("[",A98),FIND("]",A98)-FIND("[",A98)+1),"")),A98)," ",""),"-",""))&amp;CHAR(34)&amp;",",CHAR(34)&amp;"lets0"&amp;LEN(SUBSTITUTE(SUBSTITUTE(IFERROR(TRIM(SUBSTITUTE(A98,MID(A98,FIND("[",A98),FIND("]",A98)-FIND("[",A98)+1),"")),A98)," ",""),"-",""))&amp;CHAR(34)&amp;",")</f>
        <v>"lets12",</v>
      </c>
      <c r="DE98" s="44" t="str">
        <f>CHAR(34)&amp;"start"&amp;IFERROR(LEFT(SUBSTITUTE(A98,"["&amp;MID(A98,FIND("[",A98)+1,FIND("]",A98)-FIND("[",A98)-1)&amp;"] ",""),1),LEFT(A98,1))&amp;CHAR(34)&amp;","</f>
        <v>"startD",</v>
      </c>
      <c r="DF98" s="44" t="str">
        <f>IFERROR(IF(SEARCH("tan",A98)&gt;0,CHAR(34)&amp;"withtn"&amp;CHAR(34)&amp;",",""),"")</f>
        <v/>
      </c>
      <c r="DG98" s="44" t="str">
        <f>IFERROR(IF(SEARCH("q",A98)&gt;0,CHAR(34)&amp;"with_q"&amp;CHAR(34)&amp;",",""),"")</f>
        <v/>
      </c>
      <c r="DH98" s="44" t="str">
        <f>IFERROR(IF(SEARCH("v",A98)&gt;0,CHAR(34)&amp;"with_v"&amp;CHAR(34)&amp;",",""),"")</f>
        <v>"with_v",</v>
      </c>
      <c r="DI98" s="44" t="str">
        <f>IFERROR(IF(SEARCH("w",A98)&gt;0,CHAR(34)&amp;"with_w"&amp;CHAR(34)&amp;",",""),"")</f>
        <v/>
      </c>
      <c r="DJ98" s="44" t="str">
        <f>IFERROR(IF(SEARCH("y",A98)&gt;0,CHAR(34)&amp;"with_y"&amp;CHAR(34)&amp;",",""),"")</f>
        <v/>
      </c>
      <c r="DK98" s="44" t="str">
        <f>IFERROR(IF(SEARCH("z",A98)&gt;0,CHAR(34)&amp;"with_z"&amp;CHAR(34)&amp;",",""),"")</f>
        <v/>
      </c>
      <c r="DL98" s="44" t="str">
        <f>IF(CG98=2, CHAR(34) &amp; _xlfn.TEXTJOIN("", TRUE, _xlfn._xlws.SORT(HP98:HX98)) &amp; CHAR(34) &amp; ",", "")</f>
        <v/>
      </c>
      <c r="DM98" s="44" t="str" cm="1">
        <f t="array" ref="DM98">IF(CG98=3,CHAR(34) &amp; _xlfn.TEXTJOIN("", TRUE, RIGHT(HP98:HX98, 2)) &amp; CHAR(34) &amp; ",", "")</f>
        <v/>
      </c>
      <c r="DN98" s="44" t="str">
        <f>IF(AND(ISNUMBER(SEARCH("18", O98)), ISERROR(SEARCH("1918", O98)), ISERROR(SEARCH("2018", O98))), CHAR(34) &amp; "year18" &amp; CHAR(34) &amp; ",", "")</f>
        <v/>
      </c>
      <c r="DO98" s="44" t="str">
        <f>IF(AND(ISNUMBER(SEARCH("19", O98)), ISERROR(SEARCH("1819", O98)),  ISERROR(SEARCH("1219", O98)),ISERROR(SEARCH("1119", O98)),ISERROR(SEARCH("1190", O98)),ISERROR(SEARCH("2019", O98))), CHAR(34) &amp; "year19" &amp; CHAR(34) &amp; ",", "")</f>
        <v/>
      </c>
      <c r="DP98" s="5" t="str">
        <f>IF(AND(ISNUMBER(SEARCH("20", O98)), ISERROR(SEARCH("1920", O98))), CHAR(34)&amp;"year00"&amp;CHAR(34)&amp;",", "")</f>
        <v>"year00",</v>
      </c>
      <c r="DQ98" s="5" t="str">
        <f>IF(CC98="y",CHAR(34)&amp;"soviet"&amp;CHAR(34)&amp;",","")</f>
        <v/>
      </c>
      <c r="DR98" s="5" t="str">
        <f>IF(BY98="y",CHAR(34)&amp;"dgband"&amp;CHAR(34)&amp;",","")</f>
        <v/>
      </c>
      <c r="DS98" s="5" t="str">
        <f>IF(W98="y",IF(AND(V98="n",BY98&lt;&gt;"y"),CHAR(34)&amp;"allver"&amp;CHAR(34)&amp;",",""),"")</f>
        <v/>
      </c>
      <c r="DT98" s="5" t="str">
        <f>IF(V98="y",IF(AND(W98="n",BY98&lt;&gt;"y"),CHAR(34)&amp;"allhor"&amp;CHAR(34)&amp;",",""),"")</f>
        <v>"allhor",</v>
      </c>
      <c r="DU98" s="5" t="str">
        <f>IF(BY98="y",IF(AND(W98="n",V98="n"),CHAR(34)&amp;"alldia"&amp;CHAR(34)&amp;",",""),"")</f>
        <v/>
      </c>
      <c r="DW98" s="44" t="str">
        <f>IF(CL98="y",CHAR(34)&amp;CL$1&amp;CHAR(34)&amp;",","")</f>
        <v/>
      </c>
      <c r="DX98" s="44" t="str">
        <f>IF(CM98="y",CHAR(34)&amp;CM$1&amp;CHAR(34)&amp;",","")</f>
        <v/>
      </c>
      <c r="DY98" s="44" t="str">
        <f>IF(CN98="y",CHAR(34)&amp;CN$1&amp;CHAR(34)&amp;",","")</f>
        <v>"3Bands",</v>
      </c>
      <c r="DZ98" s="44" t="str">
        <f>IF(CO98="y",CHAR(34)&amp;CO$1&amp;CHAR(34)&amp;",","")</f>
        <v/>
      </c>
      <c r="EA98" s="44" t="str">
        <f>IF(T98="y",CHAR(34)&amp;T$1&amp;CHAR(34)&amp;",","")</f>
        <v>"Diagon",</v>
      </c>
      <c r="EB98" s="44" t="str">
        <f>IF(U98="y",CHAR(34)&amp;U$1&amp;CHAR(34)&amp;",","")</f>
        <v/>
      </c>
      <c r="EC98" s="44" t="str">
        <f>IF(V98="y",CHAR(34)&amp;V$1&amp;CHAR(34)&amp;",","")</f>
        <v>"Horizo",</v>
      </c>
      <c r="ED98" s="44" t="str">
        <f>IF(W98="y",CHAR(34)&amp;W$1&amp;CHAR(34)&amp;",","")</f>
        <v/>
      </c>
      <c r="EE98" s="44" t="str">
        <f>IF(X98="y",CHAR(34)&amp;X$1&amp;CHAR(34)&amp;",","")</f>
        <v>"Circle",</v>
      </c>
      <c r="EF98" s="44" t="str">
        <f>IF(AND(Y98&lt;&gt;"n",Y98&lt;&gt;""),CHAR(34)&amp;Y$1&amp;CHAR(34)&amp;",","")</f>
        <v/>
      </c>
      <c r="EG98" s="44" t="str">
        <f>IF(Z98="y",CHAR(34)&amp;Z$1&amp;CHAR(34)&amp;",","")</f>
        <v/>
      </c>
      <c r="EH98" s="44" t="str">
        <f>IF(AA98="y",CHAR(34)&amp;AA$1&amp;CHAR(34)&amp;",","")</f>
        <v>"Plants",</v>
      </c>
      <c r="EI98" s="44" t="str">
        <f>IF(AB98="y",CHAR(34)&amp;AB$1&amp;CHAR(34)&amp;",","")</f>
        <v>"Texted",</v>
      </c>
      <c r="EJ98" s="44" t="str">
        <f>IF(AC98="y",CHAR(34)&amp;AC$1&amp;CHAR(34)&amp;",","")</f>
        <v/>
      </c>
      <c r="EK98" s="44" t="str">
        <f>IF(AD98="y",CHAR(34)&amp;AD$1&amp;CHAR(34)&amp;",","")</f>
        <v>"HasSun",</v>
      </c>
      <c r="EL98" s="44" t="str">
        <f>IF(AE98="y",CHAR(34)&amp;AE$1&amp;CHAR(34)&amp;",","")</f>
        <v/>
      </c>
      <c r="EM98" s="44" t="str">
        <f>IF(AF98="y",CHAR(34)&amp;AF$1&amp;CHAR(34)&amp;",","")</f>
        <v>"Trside",</v>
      </c>
      <c r="EN98" s="44" t="str">
        <f>IF(AG98="y",CHAR(34)&amp;AG$1&amp;CHAR(34)&amp;",","")</f>
        <v>"Unequa",</v>
      </c>
      <c r="EO98" s="44" t="str">
        <f>IF(AH98="y",CHAR(34)&amp;AH$1&amp;CHAR(34)&amp;",","")</f>
        <v/>
      </c>
      <c r="EP98" s="44" t="str">
        <f>IF(AI98="y",CHAR(34)&amp;AI$1&amp;CHAR(34)&amp;",","")</f>
        <v/>
      </c>
      <c r="EQ98" s="44" t="str">
        <f>IF(AJ98="y",CHAR(34)&amp;AJ$1&amp;CHAR(34)&amp;",","")</f>
        <v/>
      </c>
      <c r="ER98" s="44" t="str">
        <f>IF(AK98="y",CHAR(34)&amp;AK$1&amp;CHAR(34)&amp;",","")</f>
        <v/>
      </c>
      <c r="ES98" s="44" t="str">
        <f>IF(AL98="y",CHAR(34)&amp;AL$1&amp;CHAR(34)&amp;",","")</f>
        <v/>
      </c>
      <c r="ET98" s="44" t="str">
        <f>IF(AM98="y",CHAR(34)&amp;AM$1&amp;CHAR(34)&amp;",","")</f>
        <v>"Geogrh",</v>
      </c>
      <c r="EU98" s="44" t="str">
        <f>IF(AN98="y",CHAR(34)&amp;AN$1&amp;CHAR(34)&amp;",","")</f>
        <v>"Humans",</v>
      </c>
      <c r="EV98" s="44" t="str">
        <f>IF(AO98="y",CHAR(34)&amp;AO$1&amp;CHAR(34)&amp;",","")</f>
        <v/>
      </c>
      <c r="EW98" s="44" t="str">
        <f>IF(AP98="y",CHAR(34)&amp;AP$1&amp;CHAR(34)&amp;",","")</f>
        <v/>
      </c>
      <c r="EX98" s="44" t="str">
        <f>IF(AQ98="y",CHAR(34)&amp;AQ$1&amp;CHAR(34)&amp;",","")</f>
        <v/>
      </c>
      <c r="EY98" s="44" t="str">
        <f>IF(AR98="y",CHAR(34)&amp;AR$1&amp;CHAR(34)&amp;",","")</f>
        <v/>
      </c>
      <c r="EZ98" s="44" t="str">
        <f>IF(AS98="y",CHAR(34)&amp;AS$1&amp;CHAR(34)&amp;",","")</f>
        <v/>
      </c>
      <c r="FA98" s="44" t="str">
        <f>IF(AT98&gt;0,CHAR(34)&amp;"sta"&amp;AZ98&amp;CHAR(34)&amp;",","")</f>
        <v>"staWHI",</v>
      </c>
      <c r="FB98" s="44" t="str">
        <f>IF(AND(AT98&gt;0,BA98&lt;&gt;""),CHAR(34)&amp;"sta"&amp;BA98&amp;CHAR(34)&amp;",","")</f>
        <v/>
      </c>
      <c r="FD98" s="44" t="str">
        <f>IF(BV98="n",CHAR(34)&amp;"tcWHYE"&amp;CHAR(34)&amp;",",IF(BV98="y",CHAR(34)&amp;FD$1&amp;CHAR(34)&amp;",",""))</f>
        <v/>
      </c>
      <c r="FE98" s="44" t="str">
        <f>IF(COUNTIF(BL98:BT98,"BLU")=0,CHAR(34)&amp;"NO_BLU"&amp;CHAR(34)&amp;",", "")</f>
        <v/>
      </c>
      <c r="FF98" s="44" t="str">
        <f>IF(COUNTIF(BL98:BT98,"WHI")=0,CHAR(34)&amp;"NO_WHI"&amp;CHAR(34)&amp;",", "")</f>
        <v/>
      </c>
      <c r="FG98" s="44" t="str">
        <f>IF(COUNTIF(BL98:BT98,"RED")=0,CHAR(34)&amp;"NO_RED"&amp;CHAR(34)&amp;",", "")</f>
        <v/>
      </c>
      <c r="FH98" s="44" t="str">
        <f>IF(COUNTIF(BL98:BS98,"GRE")=0,CHAR(34)&amp;"NO_GRE"&amp;CHAR(34)&amp;",", "")</f>
        <v/>
      </c>
      <c r="FI98" s="44" t="str">
        <f>IF(COUNTIF(BL98:BT98,"YEL")=0,CHAR(34)&amp;"NO_YEL"&amp;CHAR(34)&amp;",", "")</f>
        <v/>
      </c>
      <c r="FJ98" s="44" t="str">
        <f>IF(COUNTIF(BL98:BT98,"BLA")=0,CHAR(34)&amp;"NO_BLA"&amp;CHAR(34)&amp;",", "")</f>
        <v/>
      </c>
      <c r="FK98" s="44" t="str">
        <f>IF(AND(FH98&lt;&gt;"",FF98&lt;&gt;""),CHAR(34)&amp;"WHGRNO"&amp;CHAR(34)&amp;",","")</f>
        <v/>
      </c>
      <c r="FL98" s="44" t="str">
        <f>IF(AND(FI98&lt;&gt;"",FF98&lt;&gt;""),CHAR(34)&amp;"WHYENO"&amp;CHAR(34)&amp;",","")</f>
        <v/>
      </c>
      <c r="FM98" s="44" t="str">
        <f>IF(AND(FJ98&lt;&gt;"",FF98&lt;&gt;""),CHAR(34)&amp;"BAWHNO"&amp;CHAR(34)&amp;",","")</f>
        <v/>
      </c>
      <c r="FN98" s="44" t="str">
        <f>IF(AND(FE98&lt;&gt;"",FF98&lt;&gt;""),CHAR(34)&amp;"BLWHNO"&amp;CHAR(34)&amp;",","")</f>
        <v/>
      </c>
      <c r="FO98" s="44" t="str">
        <f>IF(AND(FE98&lt;&gt;"",FG98&lt;&gt;""),CHAR(34)&amp;"BLRENO"&amp;CHAR(34)&amp;",","")</f>
        <v/>
      </c>
      <c r="FP98" s="44" t="str">
        <f>IF(AND(FF98&lt;&gt;"",FF98&lt;&gt;""),CHAR(34)&amp;"WHRENO"&amp;CHAR(34)&amp;",","")</f>
        <v/>
      </c>
      <c r="FQ98" s="44" t="str">
        <f>IF(LEN(BF98)=3,CHAR(34)&amp;"001"&amp;BF98&amp;CHAR(34)&amp;",","")</f>
        <v>"001BLU",</v>
      </c>
      <c r="FR98" s="44" t="str">
        <f>IF(LEN(BG98)=3,CHAR(34)&amp;"002"&amp;BG98&amp;CHAR(34)&amp;",","")</f>
        <v>"002GRE",</v>
      </c>
      <c r="FS98" s="44" t="str">
        <f>IF(LEN(BH98)=3,CHAR(34)&amp;"003"&amp;BH98&amp;CHAR(34)&amp;",","")</f>
        <v>"003BLU",</v>
      </c>
      <c r="FT98" s="44" t="str">
        <f>CHAR(34)&amp;"myr"&amp;BD98&amp;CHAR(34)&amp;","</f>
        <v>"myrEQ",</v>
      </c>
      <c r="FU98" s="44" t="str">
        <f>IF(AY98="y",CHAR(34)&amp;"island"&amp;CHAR(34)&amp;",","")</f>
        <v/>
      </c>
      <c r="FV98" s="44" t="str">
        <f>IF(BZ98="y",CHAR(34)&amp;"landlo"&amp;CHAR(34)&amp;",","")</f>
        <v/>
      </c>
      <c r="FW98" s="44" t="str">
        <f>IF(CA98="y",CHAR(34)&amp;"eunion"&amp;CHAR(34)&amp;",","")</f>
        <v/>
      </c>
      <c r="FY98" s="44" t="str">
        <f>IFERROR(IF(SEARCH("Arabic",CB98)&gt;0,CHAR(34)&amp;"arabic"&amp;CHAR(34)&amp;",",""),"")</f>
        <v/>
      </c>
      <c r="FZ98" s="44" t="str">
        <f>IFERROR(IF(SEARCH("English",CB98)&gt;0,CHAR(34)&amp;"englis"&amp;CHAR(34)&amp;",",""),"")</f>
        <v/>
      </c>
      <c r="GA98" s="44" t="str">
        <f>IFERROR(IF(SEARCH("French",CB98)&gt;0,CHAR(34)&amp;"french"&amp;CHAR(34)&amp;",",""),"")</f>
        <v/>
      </c>
      <c r="GB98" s="44" t="str">
        <f>IFERROR(IF(SEARCH("Spanish",CB98)&gt;0,CHAR(34)&amp;"spanis"&amp;CHAR(34)&amp;",",""),"")</f>
        <v/>
      </c>
      <c r="GE98" s="44" t="str">
        <f>IFERROR(IF(SEARCH("Dutch",CB98)&gt;0,CHAR(34)&amp;"dutchs"&amp;CHAR(34)&amp;",",""),"")</f>
        <v/>
      </c>
      <c r="GF98" s="44" t="str">
        <f>IFERROR(IF(SEARCH("Historical",AU98)&gt;0,CHAR(34)&amp;"histor"&amp;CHAR(34)&amp;",",""),"")</f>
        <v/>
      </c>
      <c r="GG98" s="44" t="str">
        <f>IF(BU98="y",CHAR(34)&amp;"unjack"&amp;CHAR(34)&amp;",","")</f>
        <v/>
      </c>
      <c r="GH98" s="44" t="str">
        <f>IF(CD98=1,CHAR(34)&amp;"southc"&amp;CHAR(34)&amp;",","")</f>
        <v/>
      </c>
      <c r="GI98" s="44" t="str">
        <f>IF(CE98=1,CHAR(34)&amp;"hasmap"&amp;CHAR(34)&amp;",","")</f>
        <v>"hasmap",</v>
      </c>
      <c r="GJ98" s="44" t="str">
        <f>IF(CP98="y",CHAR(34)&amp;CP$1&amp;CHAR(34)&amp;",","")</f>
        <v/>
      </c>
      <c r="GK98" s="44" t="str">
        <f>IF(GJ98="",CHAR(34)&amp;"HasSta"&amp;CHAR(34)&amp;",","")</f>
        <v>"HasSta",</v>
      </c>
      <c r="GL98" s="44" t="str">
        <f>IF(CQ98="y",CHAR(34)&amp;CQ$1&amp;CHAR(34)&amp;",","")</f>
        <v/>
      </c>
      <c r="GM98" s="44" t="str">
        <f>IF(CR98="y",CHAR(34)&amp;CR$1&amp;CHAR(34)&amp;",","")</f>
        <v/>
      </c>
      <c r="GN98" s="44" t="str">
        <f>IF(CS98="y",CHAR(34)&amp;CS$1&amp;CHAR(34)&amp;",","")</f>
        <v>"3+Star",</v>
      </c>
      <c r="GP98" s="44" t="str">
        <f>CHAR(34)&amp;AU98&amp;CHAR(34)</f>
        <v>"State"</v>
      </c>
      <c r="GS98" s="44" t="str">
        <f>SUBSTITUTE("["&amp;_xlfn.CONCAT(CW98:GN98)&amp;"]",",]","]")</f>
        <v>["5+Colo","words2","lets12","startD","with_v","year00","allhor","3Bands","Diagon","Horizo","Circle","Plants","Texted","HasSun","Trside","Unequa","Geogrh","Humans","staWHI","001BLU","002GRE","003BLU","myrEQ","hasmap","HasSta","3+Star"]</v>
      </c>
      <c r="GT98" s="44" t="str">
        <f>IF(BL98&lt;&gt;"",CHAR(34)&amp;"cl_"&amp;BL98&amp;CHAR(34)&amp;",","")</f>
        <v>"cl_BLA",</v>
      </c>
      <c r="GU98" s="44" t="str">
        <f>IF(BM98&lt;&gt;"",CHAR(34)&amp;"cl_"&amp;BM98&amp;CHAR(34)&amp;",","")</f>
        <v>"cl_BLU",</v>
      </c>
      <c r="GV98" s="44" t="str">
        <f>IF(BN98&lt;&gt;"",CHAR(34)&amp;"cl_"&amp;BN98&amp;CHAR(34)&amp;",","")</f>
        <v>"cl_GRE",</v>
      </c>
      <c r="GW98" s="44" t="str">
        <f>IF(BO98&lt;&gt;"",CHAR(34)&amp;"cl_"&amp;BO98&amp;CHAR(34)&amp;",","")</f>
        <v>"cl_RED",</v>
      </c>
      <c r="GX98" s="44" t="str">
        <f>IF(BP98&lt;&gt;"",CHAR(34)&amp;"cl_"&amp;BP98&amp;CHAR(34)&amp;",","")</f>
        <v>"cl_YEL",</v>
      </c>
      <c r="GY98" s="44" t="str">
        <f>IF(BQ98&lt;&gt;"",CHAR(34)&amp;"cl_"&amp;BQ98&amp;CHAR(34)&amp;",","")</f>
        <v>"cl_ORA",</v>
      </c>
      <c r="GZ98" s="44" t="str">
        <f>IF(BR98&lt;&gt;"",CHAR(34)&amp;"cl_"&amp;BR98&amp;CHAR(34)&amp;",","")</f>
        <v>"cl_BRO",</v>
      </c>
      <c r="HA98" s="44" t="str">
        <f>IF(BS98&lt;&gt;"",CHAR(34)&amp;"cl_"&amp;BS98&amp;CHAR(34)&amp;",","")</f>
        <v/>
      </c>
      <c r="HB98" s="44" t="str">
        <f>IF(BT98&lt;&gt;"",CHAR(34)&amp;"cl_"&amp;BT98&amp;CHAR(34)&amp;",","")</f>
        <v>"cl_WHI",</v>
      </c>
      <c r="HC98" s="44" t="str">
        <f>SUBSTITUTE("["&amp;_xlfn.CONCAT(GT98:HB98)&amp;"]",",]","]")</f>
        <v>["cl_BLA","cl_BLU","cl_GRE","cl_RED","cl_YEL","cl_ORA","cl_BRO","cl_WHI"]</v>
      </c>
      <c r="HE98" s="64"/>
      <c r="HF98" s="65" t="str">
        <f>"{couname:"&amp;CT98&amp;(IF(HK98&lt;&gt;"",",subtype:"&amp;CHAR(34)&amp;HK98&amp;CHAR(34),""))&amp;",year:"&amp;HJ98&amp;",region:"&amp;CU98&amp;",Colors:"&amp;HC98&amp;",Items:"&amp;GS98&amp;",Flag:"&amp;CV98&amp;",HDFlag:"&amp;CHAR(34)&amp;E98&amp;CHAR(34)&amp;",type:"&amp;GP98&amp;", describe: "&amp;HH98&amp;", isnew:"&amp;CHAR(34)&amp;F98&amp;CHAR(34)&amp;", links: "&amp;HL98&amp;"},"</f>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links: "https://www.crwflags.com/fotw/flags/ve-y.html"},</v>
      </c>
      <c r="HG98" s="66" t="str">
        <f>"{couname:"&amp;CT98&amp;(IF(HK98&lt;&gt;"",",subtype:"&amp;CHAR(34)&amp;HK98&amp;CHAR(34),""))&amp;",year:"&amp;HJ98&amp;",region:"&amp;CU98&amp;",Colors:"&amp;HC98&amp;",Items:"&amp;GS98&amp;",Flag:"&amp;CV98&amp;",HDFlag:"&amp;CHAR(34)&amp;E98&amp;CHAR(34)&amp;",type:"&amp;GP98&amp;", describe: "&amp;HI98&amp;", links: "&amp;HL98&amp;"},"</f>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links: "https://www.crwflags.com/fotw/flags/ve-y.html"},</v>
      </c>
      <c r="HH98" s="44" t="str">
        <f>IF(P98&lt;&gt;"",CHAR(34)&amp;"\n"&amp;P98&amp;CHAR(34),CHAR(34)&amp;CHAR(34))</f>
        <v>"\nThe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v>
      </c>
      <c r="HI98" s="44" t="str">
        <f>IF(J98=0,CHAR(34)&amp;CHAR(34),HH98)</f>
        <v>"\nThe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v>
      </c>
      <c r="HJ98" s="44" t="str">
        <f>CHAR(34)&amp;O98&amp;CHAR(34)</f>
        <v>"2004"</v>
      </c>
      <c r="HL98" s="44" t="str">
        <f>CHAR(34)&amp;I98&amp;CHAR(34)</f>
        <v>"https://www.crwflags.com/fotw/flags/ve-y.html"</v>
      </c>
      <c r="HM98" s="65" t="str">
        <f>"{"&amp;CHAR(34)&amp;"couname"&amp;CHAR(34)&amp;":"&amp;CT98&amp;(IF(H98&lt;&gt;"",","&amp;CHAR(34)&amp;"subtype"&amp;CHAR(34)&amp;":"&amp;CHAR(34)&amp;H98&amp;CHAR(34),""))&amp;","&amp;CHAR(34)&amp;"year"&amp;CHAR(34)&amp;":"&amp;HJ98&amp;","&amp;CHAR(34)&amp;"region"&amp;CHAR(34)&amp;":"&amp;CU98&amp;","&amp;CHAR(34)&amp;"Colors"&amp;CHAR(34)&amp;":"&amp;HC98&amp;","&amp;CHAR(34)&amp;"Items"&amp;CHAR(34)&amp;":"&amp;GS98&amp;","&amp;CHAR(34)&amp;"Flag"&amp;CHAR(34)&amp;":"&amp;CV98&amp;","&amp;CHAR(34)&amp;"HDFlag"&amp;CHAR(34)&amp;":"&amp;CHAR(34)&amp;E98&amp;CHAR(34)&amp;","&amp;CHAR(34)&amp;"type"&amp;CHAR(34)&amp;":"&amp;GP98&amp;", "&amp;CHAR(34)&amp;"describe"&amp;CHAR(34)&amp;": "&amp;HH98&amp;", "&amp;CHAR(34)&amp;"isnew"&amp;CHAR(34)&amp;": "&amp;CHAR(34)&amp;F98&amp;CHAR(34)&amp;", "&amp;CHAR(34)&amp;"links"&amp;CHAR(34)&amp;": "&amp;HL98&amp;"},"</f>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 "links": "https://www.crwflags.com/fotw/flags/ve-y.html"},</v>
      </c>
      <c r="HN98" s="67" t="str">
        <f>"{"&amp;CHAR(34)&amp;"couname"&amp;CHAR(34)&amp;":"&amp;CT98&amp;(IF(H98&lt;&gt;"",","&amp;CHAR(34)&amp;"subtype"&amp;CHAR(34)&amp;":"&amp;CHAR(34)&amp;H98&amp;CHAR(34),""))&amp;","&amp;CHAR(34)&amp;"year"&amp;CHAR(34)&amp;":"&amp;HJ98&amp;","&amp;CHAR(34)&amp;"region"&amp;CHAR(34)&amp;":"&amp;CU98&amp;","&amp;CHAR(34)&amp;"Colors"&amp;CHAR(34)&amp;":"&amp;HC98&amp;","&amp;CHAR(34)&amp;"Items"&amp;CHAR(34)&amp;":"&amp;GS98&amp;","&amp;CHAR(34)&amp;"Flag"&amp;CHAR(34)&amp;":"&amp;CV98&amp;","&amp;CHAR(34)&amp;"HDFlag"&amp;CHAR(34)&amp;":"&amp;CHAR(34)&amp;E98&amp;CHAR(34)&amp;","&amp;CHAR(34)&amp;"type"&amp;CHAR(34)&amp;":"&amp;GP98&amp;", "&amp;CHAR(34)&amp;"describe"&amp;CHAR(34)&amp;": "&amp;HI98&amp;", "&amp;CHAR(34)&amp;"isnew"&amp;CHAR(34)&amp;": "&amp;CHAR(34)&amp;F98&amp;CHAR(34)&amp;", "&amp;CHAR(34)&amp;"links"&amp;CHAR(34)&amp;": "&amp;HL98&amp;"},"</f>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 "links": "https://www.crwflags.com/fotw/flags/ve-y.html"},</v>
      </c>
      <c r="HO98" s="71">
        <v>45610</v>
      </c>
      <c r="HP98" s="44" t="str" cm="1">
        <f t="array" ref="HP98">IF(_xlfn.TEXTJOIN(", ", TRUE, IF(ISNUMBER(SEARCH("BLA", BL98:BT98)), COLUMN(BL98:BT98) - COLUMN(BL98) + 1, ""))&lt;&gt;"","BLA","")</f>
        <v>BLA</v>
      </c>
      <c r="HQ98" s="44" t="str" cm="1">
        <f t="array" ref="HQ98">IF(_xlfn.TEXTJOIN(", ", TRUE, IF(ISNUMBER(SEARCH("BLU", BL98:BT98)), COLUMN(BL98:BT98) - COLUMN(BL98) + 1, ""))&lt;&gt;"","BLU","")</f>
        <v>BLU</v>
      </c>
      <c r="HR98" s="44" t="str" cm="1">
        <f t="array" ref="HR98">IF(_xlfn.TEXTJOIN(", ", TRUE, IF(ISNUMBER(SEARCH("GRE", BL98:BT98)), COLUMN(BL98:BT98) - COLUMN(BL98) + 1, ""))&lt;&gt;"","GRE","")</f>
        <v>GRE</v>
      </c>
      <c r="HS98" s="44" t="str" cm="1">
        <f t="array" ref="HS98">IF(_xlfn.TEXTJOIN(", ", TRUE, IF(ISNUMBER(SEARCH("RED", BL98:BT98)), COLUMN(BL98:BT98) - COLUMN(BL98) + 1, ""))&lt;&gt;"","RED","")</f>
        <v>RED</v>
      </c>
      <c r="HT98" s="44" t="str" cm="1">
        <f t="array" ref="HT98">IF(_xlfn.TEXTJOIN(", ", TRUE, IF(ISNUMBER(SEARCH("YEL", BL98:BT98)), COLUMN(BL98:BT98) - COLUMN(BL98) + 1, ""))&lt;&gt;"","YEL","")</f>
        <v>YEL</v>
      </c>
      <c r="HU98" s="44" t="str" cm="1">
        <f t="array" ref="HU98">IF(_xlfn.TEXTJOIN(", ", TRUE, IF(ISNUMBER(SEARCH("ORA", BL98:BT98)), COLUMN(BL98:BT98) - COLUMN(BL98) + 1, ""))&lt;&gt;"","ORA","")</f>
        <v>ORA</v>
      </c>
      <c r="HV98" s="44" t="str" cm="1">
        <f t="array" ref="HV98">IF(_xlfn.TEXTJOIN(", ", TRUE, IF(ISNUMBER(SEARCH("BRO", BL98:BT98)), COLUMN(BL98:BT98) - COLUMN(BL98) + 1, ""))&lt;&gt;"","BRO","")</f>
        <v>BRO</v>
      </c>
      <c r="HW98" s="44" t="str" cm="1">
        <f t="array" ref="HW98">IF(_xlfn.TEXTJOIN(", ", TRUE, IF(ISNUMBER(SEARCH("PUR", BL98:BT98)), COLUMN(BL98:BT98) - COLUMN(BL98) + 1, ""))&lt;&gt;"","PUR","")</f>
        <v/>
      </c>
      <c r="HX98" s="44" t="str" cm="1">
        <f t="array" ref="HX98">IF(_xlfn.TEXTJOIN(", ", TRUE, IF(ISNUMBER(SEARCH("WHI", BL98:BT98)), COLUMN(BL98:BT98) - COLUMN(BL98) + 1, ""))&lt;&gt;"","WHI","")</f>
        <v>WHI</v>
      </c>
      <c r="HY98" s="72"/>
      <c r="HZ98" s="72"/>
      <c r="IA98" s="5"/>
      <c r="IB98" s="5"/>
      <c r="IC98" s="68"/>
      <c r="ID98" s="68"/>
      <c r="IE98" s="68"/>
      <c r="IF98" s="68"/>
      <c r="IG98" s="68"/>
      <c r="IH98" s="68"/>
      <c r="II98" s="68"/>
      <c r="IJ98" s="68"/>
      <c r="IK98" s="68"/>
      <c r="IM98" s="42">
        <f>COUNTIF(IC98:IK98,"&gt;0")-CG98</f>
        <v>-8</v>
      </c>
      <c r="IN98" s="69" t="str">
        <f>"http://mkweb.bcgsc.ca/color-summarizer/?url="&amp;D98&amp;"&amp;precision=low&amp;num_clusters="&amp;CG98&amp;"&amp;text=1"</f>
        <v>http://mkweb.bcgsc.ca/color-summarizer/?url=https://upload.wikimedia.org/wikipedia/commons/thumb/2/20/Flag_of_Delta_Amacuro_State.svg/320px-Flag_of_Delta_Amacuro_State.svg.png&amp;precision=low&amp;num_clusters=8&amp;text=1</v>
      </c>
      <c r="IO98" s="44" t="str">
        <f>IF(HP98&lt;&gt;"",CHAR(34)&amp;"black"&amp;CHAR(34),"")</f>
        <v>"black"</v>
      </c>
      <c r="IP98" s="44" t="str">
        <f>IF(HQ98&lt;&gt;"",CHAR(34)&amp;"blue"&amp;CHAR(34),"")</f>
        <v>"blue"</v>
      </c>
      <c r="IQ98" s="44" t="str">
        <f>IF(HR98&lt;&gt;"",CHAR(34)&amp;"green"&amp;CHAR(34),"")</f>
        <v>"green"</v>
      </c>
      <c r="IR98" s="44" t="str">
        <f>IF(HS98&lt;&gt;"",CHAR(34)&amp;"red"&amp;CHAR(34),"")</f>
        <v>"red"</v>
      </c>
      <c r="IS98" s="44" t="str">
        <f>IF(HT98&lt;&gt;"",CHAR(34)&amp;"yellow"&amp;CHAR(34),"")</f>
        <v>"yellow"</v>
      </c>
      <c r="IT98" s="44" t="str">
        <f>IF(HU98&lt;&gt;"",CHAR(34)&amp;"orange"&amp;CHAR(34),"")</f>
        <v>"orange"</v>
      </c>
      <c r="IU98" s="44" t="str">
        <f>IF(HV98&lt;&gt;"",CHAR(34)&amp;"brown"&amp;CHAR(34),"")</f>
        <v>"brown"</v>
      </c>
      <c r="IV98" s="44" t="str">
        <f>IF(HW98&lt;&gt;"",CHAR(34)&amp;"purple"&amp;CHAR(34),"")</f>
        <v/>
      </c>
      <c r="IW98" s="44" t="str">
        <f>IF(HX98&lt;&gt;"",CHAR(34)&amp;"white"&amp;CHAR(34),"")</f>
        <v>"white"</v>
      </c>
      <c r="IX98" s="44" t="str">
        <f>"{"&amp;CHAR(34)&amp;"url"&amp;CHAR(34)&amp;":"&amp;CHAR(34)&amp;IN98&amp;CHAR(34)&amp;","&amp;CHAR(34)&amp;"name"&amp;CHAR(34)&amp;":"&amp;CHAR(34)&amp;A98&amp;CHAR(34)&amp;"},"</f>
        <v>{"url":"http://mkweb.bcgsc.ca/color-summarizer/?url=https://upload.wikimedia.org/wikipedia/commons/thumb/2/20/Flag_of_Delta_Amacuro_State.svg/320px-Flag_of_Delta_Amacuro_State.svg.png&amp;precision=low&amp;num_clusters=8&amp;text=1","name":"[VEN] Delta Amacuro"},</v>
      </c>
      <c r="IY98" s="44">
        <v>1476</v>
      </c>
    </row>
    <row r="99" spans="1:259" s="44" customFormat="1" ht="38.4" customHeight="1" thickBot="1" x14ac:dyDescent="0.35">
      <c r="A99" s="38" t="s">
        <v>780</v>
      </c>
      <c r="B99" s="83"/>
      <c r="C99" s="39"/>
      <c r="D99" s="70" t="s">
        <v>781</v>
      </c>
      <c r="E99" s="40" t="s">
        <v>782</v>
      </c>
      <c r="F99" s="41" t="s">
        <v>163</v>
      </c>
      <c r="G99" s="42">
        <f>COUNTIF($A$1:$A$8405,A99)</f>
        <v>1</v>
      </c>
      <c r="H99" s="43"/>
      <c r="I99" s="59" t="s">
        <v>783</v>
      </c>
      <c r="J99" s="44" t="str">
        <f>""</f>
        <v/>
      </c>
      <c r="K99" s="45"/>
      <c r="L99" s="46"/>
      <c r="M99" s="46"/>
      <c r="N99" s="47"/>
      <c r="O99" s="74">
        <v>2006</v>
      </c>
      <c r="P99" s="48" t="s">
        <v>784</v>
      </c>
      <c r="Q99" s="73">
        <v>1</v>
      </c>
      <c r="R99" s="49" t="str">
        <f>_xlfn.XLOOKUP(LEFT(A99,5),[1]CODES!$D$2:$D$244,[1]CODES!$B$2:$B$244)</f>
        <v>South America</v>
      </c>
      <c r="S99" s="50">
        <v>2</v>
      </c>
      <c r="T99" s="51" t="s">
        <v>164</v>
      </c>
      <c r="U99" s="52" t="s">
        <v>164</v>
      </c>
      <c r="V99" s="52" t="s">
        <v>165</v>
      </c>
      <c r="W99" s="52" t="s">
        <v>164</v>
      </c>
      <c r="X99" s="52" t="s">
        <v>165</v>
      </c>
      <c r="Y99" s="52" t="s">
        <v>164</v>
      </c>
      <c r="Z99" s="52" t="s">
        <v>164</v>
      </c>
      <c r="AA99" s="52" t="s">
        <v>164</v>
      </c>
      <c r="AB99" s="52" t="s">
        <v>165</v>
      </c>
      <c r="AC99" s="52" t="s">
        <v>164</v>
      </c>
      <c r="AD99" s="52" t="s">
        <v>165</v>
      </c>
      <c r="AE99" s="52" t="s">
        <v>165</v>
      </c>
      <c r="AF99" s="53" t="s">
        <v>164</v>
      </c>
      <c r="AG99" s="53" t="s">
        <v>164</v>
      </c>
      <c r="AH99" s="53" t="s">
        <v>164</v>
      </c>
      <c r="AI99" s="53" t="s">
        <v>164</v>
      </c>
      <c r="AJ99" s="53" t="s">
        <v>164</v>
      </c>
      <c r="AK99" s="53" t="s">
        <v>164</v>
      </c>
      <c r="AL99" s="53" t="s">
        <v>164</v>
      </c>
      <c r="AM99" s="53" t="s">
        <v>164</v>
      </c>
      <c r="AN99" s="53" t="s">
        <v>164</v>
      </c>
      <c r="AO99" s="53" t="s">
        <v>164</v>
      </c>
      <c r="AP99" s="53" t="s">
        <v>164</v>
      </c>
      <c r="AQ99" s="53" t="s">
        <v>164</v>
      </c>
      <c r="AR99" s="53" t="s">
        <v>164</v>
      </c>
      <c r="AS99" s="53" t="s">
        <v>164</v>
      </c>
      <c r="AT99" s="54">
        <v>0</v>
      </c>
      <c r="AU99" s="53" t="s">
        <v>308</v>
      </c>
      <c r="AV99" s="53" t="str">
        <f>IF(LEFT(A99,1)="[",LEFT(A99,5)&amp;AU99&amp;A99,"")</f>
        <v>[VEN]State[VEN] Falcón</v>
      </c>
      <c r="AW99" s="53" t="str">
        <f>C99&amp;A99</f>
        <v>[VEN] Falcón</v>
      </c>
      <c r="AX99" s="55"/>
      <c r="AY99" s="55"/>
      <c r="AZ99" s="56" t="s">
        <v>234</v>
      </c>
      <c r="BA99" s="56" t="s">
        <v>234</v>
      </c>
      <c r="BB99" s="56"/>
      <c r="BC99" s="57"/>
      <c r="BD99" s="58" t="s">
        <v>152</v>
      </c>
      <c r="BE99" s="59"/>
      <c r="BF99" s="58" t="s">
        <v>154</v>
      </c>
      <c r="BG99" s="58" t="s">
        <v>234</v>
      </c>
      <c r="BH99" s="58" t="s">
        <v>152</v>
      </c>
      <c r="BI99" s="58"/>
      <c r="BJ99" s="58"/>
      <c r="BK99" s="59"/>
      <c r="BL99" s="58" t="s">
        <v>234</v>
      </c>
      <c r="BM99" s="58" t="s">
        <v>152</v>
      </c>
      <c r="BN99" s="58" t="s">
        <v>234</v>
      </c>
      <c r="BO99" s="58" t="s">
        <v>154</v>
      </c>
      <c r="BP99" s="58" t="s">
        <v>155</v>
      </c>
      <c r="BQ99" s="58" t="s">
        <v>234</v>
      </c>
      <c r="BR99" s="58" t="s">
        <v>234</v>
      </c>
      <c r="BS99" s="58" t="s">
        <v>234</v>
      </c>
      <c r="BT99" s="58" t="s">
        <v>159</v>
      </c>
      <c r="BU99" s="60"/>
      <c r="BV99" s="61"/>
      <c r="BW99" s="61">
        <v>0</v>
      </c>
      <c r="BX99" s="59"/>
      <c r="CB99" s="5"/>
      <c r="CC99" s="5"/>
      <c r="CD99" s="62">
        <v>0</v>
      </c>
      <c r="CE99" s="62">
        <v>0</v>
      </c>
      <c r="CF99" s="62" t="e">
        <f>COUNTIF([1]Sheet7!$B$2:'[1]Sheet7'!$B$100,Main!A104)</f>
        <v>#REF!</v>
      </c>
      <c r="CG99" s="75" cm="1">
        <f t="array" ref="CG99">SUMPRODUCT(--(LEN(TRIM(BL99:BT99))&gt;0))</f>
        <v>4</v>
      </c>
      <c r="CH99" s="53" t="str">
        <f>IF(CG99=2,"y","n")</f>
        <v>n</v>
      </c>
      <c r="CI99" s="53" t="str">
        <f>IF(CG99=3,"y","n")</f>
        <v>n</v>
      </c>
      <c r="CJ99" s="53" t="str">
        <f>IF(CG99=4,"y","n")</f>
        <v>y</v>
      </c>
      <c r="CK99" s="53" t="str">
        <f>IF(CG99&gt;4,"y","n")</f>
        <v>n</v>
      </c>
      <c r="CL99" s="53" t="str">
        <f>IF(S99=0,"y","n")</f>
        <v>n</v>
      </c>
      <c r="CM99" s="53" t="str">
        <f>IF(S99=2,"y","n")</f>
        <v>y</v>
      </c>
      <c r="CN99" s="53" t="str">
        <f>IF(S99=3,"y","n")</f>
        <v>n</v>
      </c>
      <c r="CO99" s="53" t="str">
        <f>IF(S99&gt;=4,"y","n")</f>
        <v>n</v>
      </c>
      <c r="CP99" s="53" t="str">
        <f>IF(AT99=0,"y","n")</f>
        <v>y</v>
      </c>
      <c r="CQ99" s="53" t="str">
        <f>IF(AT99=1,"y","n")</f>
        <v>n</v>
      </c>
      <c r="CR99" s="53" t="str">
        <f>IF(AT99=2,"y","n")</f>
        <v>n</v>
      </c>
      <c r="CS99" s="53" t="str">
        <f>IF(AT99&gt;=3,"y","n")</f>
        <v>n</v>
      </c>
      <c r="CT99" s="38" t="str">
        <f>CHAR(34)&amp;A99&amp;CHAR(34)</f>
        <v>"[VEN] Falcón"</v>
      </c>
      <c r="CU99" s="63" t="str">
        <f>CHAR(34)&amp;"rgn_"&amp;R99&amp;CHAR(34)</f>
        <v>"rgn_South America"</v>
      </c>
      <c r="CV99" s="44" t="str">
        <f>CHAR(34)&amp;D99&amp;CHAR(34)</f>
        <v>"https://upload.wikimedia.org/wikipedia/commons/thumb/0/0e/Flag_of_Falc%C3%B3n.svg/320px-Flag_of_Falc%C3%B3n.svg.png"</v>
      </c>
      <c r="CW99" s="44" t="str">
        <f>IF(CH99="y",CHAR(34)&amp;CH$1&amp;CHAR(34)&amp;",","")</f>
        <v/>
      </c>
      <c r="CX99" s="44" t="str">
        <f>IF(CI99="y",CHAR(34)&amp;CI$1&amp;CHAR(34)&amp;",","")</f>
        <v/>
      </c>
      <c r="CY99" s="44" t="str">
        <f>IF(CJ99="y",CHAR(34)&amp;CJ$1&amp;CHAR(34)&amp;",","")</f>
        <v>"4Color",</v>
      </c>
      <c r="CZ99" s="44" t="str">
        <f>IF(CK99="y",CHAR(34)&amp;CK$1&amp;CHAR(34)&amp;",","")</f>
        <v/>
      </c>
      <c r="DA99" s="44" t="str">
        <f>IF(Q99&gt;1,CHAR(34)&amp;"words2"&amp;CHAR(34)&amp;",","")</f>
        <v/>
      </c>
      <c r="DB99" s="44" t="str">
        <f>IF(Q99&gt;2,CHAR(34)&amp;"words3"&amp;CHAR(34)&amp;",","")</f>
        <v/>
      </c>
      <c r="DD99" s="44" t="str">
        <f>IF(LEN(CHAR(34)&amp;"lets"&amp;LEN(SUBSTITUTE(SUBSTITUTE(IFERROR(TRIM(SUBSTITUTE(A99,MID(A99,FIND("[",A99),FIND("]",A99)-FIND("[",A99)+1),"")),A99)," ",""),"-",""))&amp;CHAR(34)&amp;",")=9,CHAR(34)&amp;"lets"&amp;LEN(SUBSTITUTE(SUBSTITUTE(IFERROR(TRIM(SUBSTITUTE(A99,MID(A99,FIND("[",A99),FIND("]",A99)-FIND("[",A99)+1),"")),A99)," ",""),"-",""))&amp;CHAR(34)&amp;",",CHAR(34)&amp;"lets0"&amp;LEN(SUBSTITUTE(SUBSTITUTE(IFERROR(TRIM(SUBSTITUTE(A99,MID(A99,FIND("[",A99),FIND("]",A99)-FIND("[",A99)+1),"")),A99)," ",""),"-",""))&amp;CHAR(34)&amp;",")</f>
        <v>"lets06",</v>
      </c>
      <c r="DE99" s="44" t="str">
        <f>CHAR(34)&amp;"start"&amp;IFERROR(LEFT(SUBSTITUTE(A99,"["&amp;MID(A99,FIND("[",A99)+1,FIND("]",A99)-FIND("[",A99)-1)&amp;"] ",""),1),LEFT(A99,1))&amp;CHAR(34)&amp;","</f>
        <v>"startF",</v>
      </c>
      <c r="DF99" s="44" t="str">
        <f>IFERROR(IF(SEARCH("tan",A99)&gt;0,CHAR(34)&amp;"withtn"&amp;CHAR(34)&amp;",",""),"")</f>
        <v/>
      </c>
      <c r="DG99" s="44" t="str">
        <f>IFERROR(IF(SEARCH("q",A99)&gt;0,CHAR(34)&amp;"with_q"&amp;CHAR(34)&amp;",",""),"")</f>
        <v/>
      </c>
      <c r="DH99" s="44" t="str">
        <f>IFERROR(IF(SEARCH("v",A99)&gt;0,CHAR(34)&amp;"with_v"&amp;CHAR(34)&amp;",",""),"")</f>
        <v>"with_v",</v>
      </c>
      <c r="DI99" s="44" t="str">
        <f>IFERROR(IF(SEARCH("w",A99)&gt;0,CHAR(34)&amp;"with_w"&amp;CHAR(34)&amp;",",""),"")</f>
        <v/>
      </c>
      <c r="DJ99" s="44" t="str">
        <f>IFERROR(IF(SEARCH("y",A99)&gt;0,CHAR(34)&amp;"with_y"&amp;CHAR(34)&amp;",",""),"")</f>
        <v/>
      </c>
      <c r="DK99" s="44" t="str">
        <f>IFERROR(IF(SEARCH("z",A99)&gt;0,CHAR(34)&amp;"with_z"&amp;CHAR(34)&amp;",",""),"")</f>
        <v/>
      </c>
      <c r="DL99" s="44" t="str">
        <f>IF(CG99=2, CHAR(34) &amp; _xlfn.TEXTJOIN("", TRUE, _xlfn._xlws.SORT(HP99:HX99)) &amp; CHAR(34) &amp; ",", "")</f>
        <v/>
      </c>
      <c r="DM99" s="44" t="str" cm="1">
        <f t="array" ref="DM99">IF(CG99=3,CHAR(34) &amp; _xlfn.TEXTJOIN("", TRUE, RIGHT(HP99:HX99, 2)) &amp; CHAR(34) &amp; ",", "")</f>
        <v/>
      </c>
      <c r="DN99" s="44" t="str">
        <f>IF(AND(ISNUMBER(SEARCH("18", O99)), ISERROR(SEARCH("1918", O99)), ISERROR(SEARCH("2018", O99))), CHAR(34) &amp; "year18" &amp; CHAR(34) &amp; ",", "")</f>
        <v/>
      </c>
      <c r="DO99" s="44" t="str">
        <f>IF(AND(ISNUMBER(SEARCH("19", O99)), ISERROR(SEARCH("1819", O99)),  ISERROR(SEARCH("1219", O99)),ISERROR(SEARCH("1119", O99)),ISERROR(SEARCH("1190", O99)),ISERROR(SEARCH("2019", O99))), CHAR(34) &amp; "year19" &amp; CHAR(34) &amp; ",", "")</f>
        <v/>
      </c>
      <c r="DP99" s="5" t="str">
        <f>IF(AND(ISNUMBER(SEARCH("20", O99)), ISERROR(SEARCH("1920", O99))), CHAR(34)&amp;"year00"&amp;CHAR(34)&amp;",", "")</f>
        <v>"year00",</v>
      </c>
      <c r="DQ99" s="5" t="str">
        <f>IF(CC99="y",CHAR(34)&amp;"soviet"&amp;CHAR(34)&amp;",","")</f>
        <v/>
      </c>
      <c r="DR99" s="5" t="str">
        <f>IF(BY99="y",CHAR(34)&amp;"dgband"&amp;CHAR(34)&amp;",","")</f>
        <v/>
      </c>
      <c r="DS99" s="5" t="str">
        <f>IF(W99="y",IF(AND(V99="n",BY99&lt;&gt;"y"),CHAR(34)&amp;"allver"&amp;CHAR(34)&amp;",",""),"")</f>
        <v/>
      </c>
      <c r="DT99" s="5" t="str">
        <f>IF(V99="y",IF(AND(W99="n",BY99&lt;&gt;"y"),CHAR(34)&amp;"allhor"&amp;CHAR(34)&amp;",",""),"")</f>
        <v>"allhor",</v>
      </c>
      <c r="DU99" s="5" t="str">
        <f>IF(BY99="y",IF(AND(W99="n",V99="n"),CHAR(34)&amp;"alldia"&amp;CHAR(34)&amp;",",""),"")</f>
        <v/>
      </c>
      <c r="DW99" s="44" t="str">
        <f>IF(CL99="y",CHAR(34)&amp;CL$1&amp;CHAR(34)&amp;",","")</f>
        <v/>
      </c>
      <c r="DX99" s="44" t="str">
        <f>IF(CM99="y",CHAR(34)&amp;CM$1&amp;CHAR(34)&amp;",","")</f>
        <v>"2Bands",</v>
      </c>
      <c r="DY99" s="44" t="str">
        <f>IF(CN99="y",CHAR(34)&amp;CN$1&amp;CHAR(34)&amp;",","")</f>
        <v/>
      </c>
      <c r="DZ99" s="44" t="str">
        <f>IF(CO99="y",CHAR(34)&amp;CO$1&amp;CHAR(34)&amp;",","")</f>
        <v/>
      </c>
      <c r="EA99" s="44" t="str">
        <f>IF(T99="y",CHAR(34)&amp;T$1&amp;CHAR(34)&amp;",","")</f>
        <v/>
      </c>
      <c r="EB99" s="44" t="str">
        <f>IF(U99="y",CHAR(34)&amp;U$1&amp;CHAR(34)&amp;",","")</f>
        <v/>
      </c>
      <c r="EC99" s="44" t="str">
        <f>IF(V99="y",CHAR(34)&amp;V$1&amp;CHAR(34)&amp;",","")</f>
        <v>"Horizo",</v>
      </c>
      <c r="ED99" s="44" t="str">
        <f>IF(W99="y",CHAR(34)&amp;W$1&amp;CHAR(34)&amp;",","")</f>
        <v/>
      </c>
      <c r="EE99" s="44" t="str">
        <f>IF(X99="y",CHAR(34)&amp;X$1&amp;CHAR(34)&amp;",","")</f>
        <v>"Circle",</v>
      </c>
      <c r="EF99" s="44" t="str">
        <f>IF(AND(Y99&lt;&gt;"n",Y99&lt;&gt;""),CHAR(34)&amp;Y$1&amp;CHAR(34)&amp;",","")</f>
        <v/>
      </c>
      <c r="EG99" s="44" t="str">
        <f>IF(Z99="y",CHAR(34)&amp;Z$1&amp;CHAR(34)&amp;",","")</f>
        <v/>
      </c>
      <c r="EH99" s="44" t="str">
        <f>IF(AA99="y",CHAR(34)&amp;AA$1&amp;CHAR(34)&amp;",","")</f>
        <v/>
      </c>
      <c r="EI99" s="44" t="str">
        <f>IF(AB99="y",CHAR(34)&amp;AB$1&amp;CHAR(34)&amp;",","")</f>
        <v>"Texted",</v>
      </c>
      <c r="EJ99" s="44" t="str">
        <f>IF(AC99="y",CHAR(34)&amp;AC$1&amp;CHAR(34)&amp;",","")</f>
        <v/>
      </c>
      <c r="EK99" s="44" t="str">
        <f>IF(AD99="y",CHAR(34)&amp;AD$1&amp;CHAR(34)&amp;",","")</f>
        <v>"HasSun",</v>
      </c>
      <c r="EL99" s="44" t="str">
        <f>IF(AE99="y",CHAR(34)&amp;AE$1&amp;CHAR(34)&amp;",","")</f>
        <v>"IsMoon",</v>
      </c>
      <c r="EM99" s="44" t="str">
        <f>IF(AF99="y",CHAR(34)&amp;AF$1&amp;CHAR(34)&amp;",","")</f>
        <v/>
      </c>
      <c r="EN99" s="44" t="str">
        <f>IF(AG99="y",CHAR(34)&amp;AG$1&amp;CHAR(34)&amp;",","")</f>
        <v/>
      </c>
      <c r="EO99" s="44" t="str">
        <f>IF(AH99="y",CHAR(34)&amp;AH$1&amp;CHAR(34)&amp;",","")</f>
        <v/>
      </c>
      <c r="EP99" s="44" t="str">
        <f>IF(AI99="y",CHAR(34)&amp;AI$1&amp;CHAR(34)&amp;",","")</f>
        <v/>
      </c>
      <c r="EQ99" s="44" t="str">
        <f>IF(AJ99="y",CHAR(34)&amp;AJ$1&amp;CHAR(34)&amp;",","")</f>
        <v/>
      </c>
      <c r="ER99" s="44" t="str">
        <f>IF(AK99="y",CHAR(34)&amp;AK$1&amp;CHAR(34)&amp;",","")</f>
        <v/>
      </c>
      <c r="ES99" s="44" t="str">
        <f>IF(AL99="y",CHAR(34)&amp;AL$1&amp;CHAR(34)&amp;",","")</f>
        <v/>
      </c>
      <c r="ET99" s="44" t="str">
        <f>IF(AM99="y",CHAR(34)&amp;AM$1&amp;CHAR(34)&amp;",","")</f>
        <v/>
      </c>
      <c r="EU99" s="44" t="str">
        <f>IF(AN99="y",CHAR(34)&amp;AN$1&amp;CHAR(34)&amp;",","")</f>
        <v/>
      </c>
      <c r="EV99" s="44" t="str">
        <f>IF(AO99="y",CHAR(34)&amp;AO$1&amp;CHAR(34)&amp;",","")</f>
        <v/>
      </c>
      <c r="EW99" s="44" t="str">
        <f>IF(AP99="y",CHAR(34)&amp;AP$1&amp;CHAR(34)&amp;",","")</f>
        <v/>
      </c>
      <c r="EX99" s="44" t="str">
        <f>IF(AQ99="y",CHAR(34)&amp;AQ$1&amp;CHAR(34)&amp;",","")</f>
        <v/>
      </c>
      <c r="EY99" s="44" t="str">
        <f>IF(AR99="y",CHAR(34)&amp;AR$1&amp;CHAR(34)&amp;",","")</f>
        <v/>
      </c>
      <c r="EZ99" s="44" t="str">
        <f>IF(AS99="y",CHAR(34)&amp;AS$1&amp;CHAR(34)&amp;",","")</f>
        <v/>
      </c>
      <c r="FA99" s="44" t="str">
        <f>IF(AT99&gt;0,CHAR(34)&amp;"sta"&amp;AZ99&amp;CHAR(34)&amp;",","")</f>
        <v/>
      </c>
      <c r="FB99" s="44" t="str">
        <f>IF(AND(AT99&gt;0,BA99&lt;&gt;""),CHAR(34)&amp;"sta"&amp;BA99&amp;CHAR(34)&amp;",","")</f>
        <v/>
      </c>
      <c r="FD99" s="44" t="str">
        <f>IF(BV99="n",CHAR(34)&amp;"tcWHYE"&amp;CHAR(34)&amp;",",IF(BV99="y",CHAR(34)&amp;FD$1&amp;CHAR(34)&amp;",",""))</f>
        <v/>
      </c>
      <c r="FE99" s="44" t="str">
        <f>IF(COUNTIF(BL99:BT99,"BLU")=0,CHAR(34)&amp;"NO_BLU"&amp;CHAR(34)&amp;",", "")</f>
        <v/>
      </c>
      <c r="FF99" s="44" t="str">
        <f>IF(COUNTIF(BL99:BT99,"WHI")=0,CHAR(34)&amp;"NO_WHI"&amp;CHAR(34)&amp;",", "")</f>
        <v/>
      </c>
      <c r="FG99" s="44" t="str">
        <f>IF(COUNTIF(BL99:BT99,"RED")=0,CHAR(34)&amp;"NO_RED"&amp;CHAR(34)&amp;",", "")</f>
        <v/>
      </c>
      <c r="FH99" s="44" t="str">
        <f>IF(COUNTIF(BL99:BS99,"GRE")=0,CHAR(34)&amp;"NO_GRE"&amp;CHAR(34)&amp;",", "")</f>
        <v>"NO_GRE",</v>
      </c>
      <c r="FI99" s="44" t="str">
        <f>IF(COUNTIF(BL99:BT99,"YEL")=0,CHAR(34)&amp;"NO_YEL"&amp;CHAR(34)&amp;",", "")</f>
        <v/>
      </c>
      <c r="FJ99" s="44" t="str">
        <f>IF(COUNTIF(BL99:BT99,"BLA")=0,CHAR(34)&amp;"NO_BLA"&amp;CHAR(34)&amp;",", "")</f>
        <v>"NO_BLA",</v>
      </c>
      <c r="FK99" s="44" t="str">
        <f>IF(AND(FH99&lt;&gt;"",FF99&lt;&gt;""),CHAR(34)&amp;"WHGRNO"&amp;CHAR(34)&amp;",","")</f>
        <v/>
      </c>
      <c r="FL99" s="44" t="str">
        <f>IF(AND(FI99&lt;&gt;"",FF99&lt;&gt;""),CHAR(34)&amp;"WHYENO"&amp;CHAR(34)&amp;",","")</f>
        <v/>
      </c>
      <c r="FM99" s="44" t="str">
        <f>IF(AND(FJ99&lt;&gt;"",FF99&lt;&gt;""),CHAR(34)&amp;"BAWHNO"&amp;CHAR(34)&amp;",","")</f>
        <v/>
      </c>
      <c r="FN99" s="44" t="str">
        <f>IF(AND(FE99&lt;&gt;"",FF99&lt;&gt;""),CHAR(34)&amp;"BLWHNO"&amp;CHAR(34)&amp;",","")</f>
        <v/>
      </c>
      <c r="FO99" s="44" t="str">
        <f>IF(AND(FE99&lt;&gt;"",FG99&lt;&gt;""),CHAR(34)&amp;"BLRENO"&amp;CHAR(34)&amp;",","")</f>
        <v/>
      </c>
      <c r="FP99" s="44" t="str">
        <f>IF(AND(FF99&lt;&gt;"",FF99&lt;&gt;""),CHAR(34)&amp;"WHRENO"&amp;CHAR(34)&amp;",","")</f>
        <v/>
      </c>
      <c r="FQ99" s="44" t="str">
        <f>IF(LEN(BF99)=3,CHAR(34)&amp;"001"&amp;BF99&amp;CHAR(34)&amp;",","")</f>
        <v>"001RED",</v>
      </c>
      <c r="FR99" s="44" t="str">
        <f>IF(LEN(BG99)=3,CHAR(34)&amp;"002"&amp;BG99&amp;CHAR(34)&amp;",","")</f>
        <v/>
      </c>
      <c r="FS99" s="44" t="str">
        <f>IF(LEN(BH99)=3,CHAR(34)&amp;"003"&amp;BH99&amp;CHAR(34)&amp;",","")</f>
        <v>"003BLU",</v>
      </c>
      <c r="FT99" s="44" t="str">
        <f>CHAR(34)&amp;"myr"&amp;BD99&amp;CHAR(34)&amp;","</f>
        <v>"myrBLU",</v>
      </c>
      <c r="FU99" s="44" t="str">
        <f>IF(AY99="y",CHAR(34)&amp;"island"&amp;CHAR(34)&amp;",","")</f>
        <v/>
      </c>
      <c r="FV99" s="44" t="str">
        <f>IF(BZ99="y",CHAR(34)&amp;"landlo"&amp;CHAR(34)&amp;",","")</f>
        <v/>
      </c>
      <c r="FW99" s="44" t="str">
        <f>IF(CA99="y",CHAR(34)&amp;"eunion"&amp;CHAR(34)&amp;",","")</f>
        <v/>
      </c>
      <c r="FY99" s="44" t="str">
        <f>IFERROR(IF(SEARCH("Arabic",CB99)&gt;0,CHAR(34)&amp;"arabic"&amp;CHAR(34)&amp;",",""),"")</f>
        <v/>
      </c>
      <c r="FZ99" s="44" t="str">
        <f>IFERROR(IF(SEARCH("English",CB99)&gt;0,CHAR(34)&amp;"englis"&amp;CHAR(34)&amp;",",""),"")</f>
        <v/>
      </c>
      <c r="GA99" s="44" t="str">
        <f>IFERROR(IF(SEARCH("French",CB99)&gt;0,CHAR(34)&amp;"french"&amp;CHAR(34)&amp;",",""),"")</f>
        <v/>
      </c>
      <c r="GB99" s="44" t="str">
        <f>IFERROR(IF(SEARCH("Spanish",CB99)&gt;0,CHAR(34)&amp;"spanis"&amp;CHAR(34)&amp;",",""),"")</f>
        <v/>
      </c>
      <c r="GE99" s="44" t="str">
        <f>IFERROR(IF(SEARCH("Dutch",CB99)&gt;0,CHAR(34)&amp;"dutchs"&amp;CHAR(34)&amp;",",""),"")</f>
        <v/>
      </c>
      <c r="GF99" s="44" t="str">
        <f>IFERROR(IF(SEARCH("Historical",AU99)&gt;0,CHAR(34)&amp;"histor"&amp;CHAR(34)&amp;",",""),"")</f>
        <v/>
      </c>
      <c r="GG99" s="44" t="str">
        <f>IF(BU99="y",CHAR(34)&amp;"unjack"&amp;CHAR(34)&amp;",","")</f>
        <v/>
      </c>
      <c r="GH99" s="44" t="str">
        <f>IF(CD99=1,CHAR(34)&amp;"southc"&amp;CHAR(34)&amp;",","")</f>
        <v/>
      </c>
      <c r="GI99" s="44" t="str">
        <f>IF(CE99=1,CHAR(34)&amp;"hasmap"&amp;CHAR(34)&amp;",","")</f>
        <v/>
      </c>
      <c r="GJ99" s="44" t="str">
        <f>IF(CP99="y",CHAR(34)&amp;CP$1&amp;CHAR(34)&amp;",","")</f>
        <v>"NoStar",</v>
      </c>
      <c r="GK99" s="44" t="str">
        <f>IF(GJ99="",CHAR(34)&amp;"HasSta"&amp;CHAR(34)&amp;",","")</f>
        <v/>
      </c>
      <c r="GL99" s="44" t="str">
        <f>IF(CQ99="y",CHAR(34)&amp;CQ$1&amp;CHAR(34)&amp;",","")</f>
        <v/>
      </c>
      <c r="GM99" s="44" t="str">
        <f>IF(CR99="y",CHAR(34)&amp;CR$1&amp;CHAR(34)&amp;",","")</f>
        <v/>
      </c>
      <c r="GN99" s="44" t="str">
        <f>IF(CS99="y",CHAR(34)&amp;CS$1&amp;CHAR(34)&amp;",","")</f>
        <v/>
      </c>
      <c r="GP99" s="44" t="str">
        <f>CHAR(34)&amp;AU99&amp;CHAR(34)</f>
        <v>"State"</v>
      </c>
      <c r="GS99" s="44" t="str">
        <f>SUBSTITUTE("["&amp;_xlfn.CONCAT(CW99:GN99)&amp;"]",",]","]")</f>
        <v>["4Color","lets06","startF","with_v","year00","allhor","2Bands","Horizo","Circle","Texted","HasSun","IsMoon","NO_GRE","NO_BLA","001RED","003BLU","myrBLU","NoStar"]</v>
      </c>
      <c r="GT99" s="44" t="str">
        <f>IF(BL99&lt;&gt;"",CHAR(34)&amp;"cl_"&amp;BL99&amp;CHAR(34)&amp;",","")</f>
        <v/>
      </c>
      <c r="GU99" s="44" t="str">
        <f>IF(BM99&lt;&gt;"",CHAR(34)&amp;"cl_"&amp;BM99&amp;CHAR(34)&amp;",","")</f>
        <v>"cl_BLU",</v>
      </c>
      <c r="GV99" s="44" t="str">
        <f>IF(BN99&lt;&gt;"",CHAR(34)&amp;"cl_"&amp;BN99&amp;CHAR(34)&amp;",","")</f>
        <v/>
      </c>
      <c r="GW99" s="44" t="str">
        <f>IF(BO99&lt;&gt;"",CHAR(34)&amp;"cl_"&amp;BO99&amp;CHAR(34)&amp;",","")</f>
        <v>"cl_RED",</v>
      </c>
      <c r="GX99" s="44" t="str">
        <f>IF(BP99&lt;&gt;"",CHAR(34)&amp;"cl_"&amp;BP99&amp;CHAR(34)&amp;",","")</f>
        <v>"cl_YEL",</v>
      </c>
      <c r="GY99" s="44" t="str">
        <f>IF(BQ99&lt;&gt;"",CHAR(34)&amp;"cl_"&amp;BQ99&amp;CHAR(34)&amp;",","")</f>
        <v/>
      </c>
      <c r="GZ99" s="44" t="str">
        <f>IF(BR99&lt;&gt;"",CHAR(34)&amp;"cl_"&amp;BR99&amp;CHAR(34)&amp;",","")</f>
        <v/>
      </c>
      <c r="HA99" s="44" t="str">
        <f>IF(BS99&lt;&gt;"",CHAR(34)&amp;"cl_"&amp;BS99&amp;CHAR(34)&amp;",","")</f>
        <v/>
      </c>
      <c r="HB99" s="44" t="str">
        <f>IF(BT99&lt;&gt;"",CHAR(34)&amp;"cl_"&amp;BT99&amp;CHAR(34)&amp;",","")</f>
        <v>"cl_WHI",</v>
      </c>
      <c r="HC99" s="44" t="str">
        <f>SUBSTITUTE("["&amp;_xlfn.CONCAT(GT99:HB99)&amp;"]",",]","]")</f>
        <v>["cl_BLU","cl_RED","cl_YEL","cl_WHI"]</v>
      </c>
      <c r="HE99" s="64"/>
      <c r="HF99" s="65" t="str">
        <f>"{couname:"&amp;CT99&amp;(IF(HK99&lt;&gt;"",",subtype:"&amp;CHAR(34)&amp;HK99&amp;CHAR(34),""))&amp;",year:"&amp;HJ99&amp;",region:"&amp;CU99&amp;",Colors:"&amp;HC99&amp;",Items:"&amp;GS99&amp;",Flag:"&amp;CV99&amp;",HDFlag:"&amp;CHAR(34)&amp;E99&amp;CHAR(34)&amp;",type:"&amp;GP99&amp;", describe: "&amp;HH99&amp;", isnew:"&amp;CHAR(34)&amp;F99&amp;CHAR(34)&amp;", links: "&amp;HL99&amp;"},"</f>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links: "https://en.wikipedia.org/wiki/Flag_of_Falc%C3%B3n"},</v>
      </c>
      <c r="HG99" s="66" t="str">
        <f>"{couname:"&amp;CT99&amp;(IF(HK99&lt;&gt;"",",subtype:"&amp;CHAR(34)&amp;HK99&amp;CHAR(34),""))&amp;",year:"&amp;HJ99&amp;",region:"&amp;CU99&amp;",Colors:"&amp;HC99&amp;",Items:"&amp;GS99&amp;",Flag:"&amp;CV99&amp;",HDFlag:"&amp;CHAR(34)&amp;E99&amp;CHAR(34)&amp;",type:"&amp;GP99&amp;", describe: "&amp;HI99&amp;", links: "&amp;HL99&amp;"},"</f>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links: "https://en.wikipedia.org/wiki/Flag_of_Falc%C3%B3n"},</v>
      </c>
      <c r="HH99" s="44" t="str">
        <f>IF(P99&lt;&gt;"",CHAR(34)&amp;"\n"&amp;P99&amp;CHAR(34),CHAR(34)&amp;CHAR(34))</f>
        <v>"\nThe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v>
      </c>
      <c r="HI99" s="44" t="str">
        <f>IF(J99=0,CHAR(34)&amp;CHAR(34),HH99)</f>
        <v>"\nThe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v>
      </c>
      <c r="HJ99" s="44" t="str">
        <f>CHAR(34)&amp;O99&amp;CHAR(34)</f>
        <v>"2006"</v>
      </c>
      <c r="HL99" s="44" t="str">
        <f>CHAR(34)&amp;I99&amp;CHAR(34)</f>
        <v>"https://en.wikipedia.org/wiki/Flag_of_Falc%C3%B3n"</v>
      </c>
      <c r="HM99" s="65" t="str">
        <f>"{"&amp;CHAR(34)&amp;"couname"&amp;CHAR(34)&amp;":"&amp;CT99&amp;(IF(H99&lt;&gt;"",","&amp;CHAR(34)&amp;"subtype"&amp;CHAR(34)&amp;":"&amp;CHAR(34)&amp;H99&amp;CHAR(34),""))&amp;","&amp;CHAR(34)&amp;"year"&amp;CHAR(34)&amp;":"&amp;HJ99&amp;","&amp;CHAR(34)&amp;"region"&amp;CHAR(34)&amp;":"&amp;CU99&amp;","&amp;CHAR(34)&amp;"Colors"&amp;CHAR(34)&amp;":"&amp;HC99&amp;","&amp;CHAR(34)&amp;"Items"&amp;CHAR(34)&amp;":"&amp;GS99&amp;","&amp;CHAR(34)&amp;"Flag"&amp;CHAR(34)&amp;":"&amp;CV99&amp;","&amp;CHAR(34)&amp;"HDFlag"&amp;CHAR(34)&amp;":"&amp;CHAR(34)&amp;E99&amp;CHAR(34)&amp;","&amp;CHAR(34)&amp;"type"&amp;CHAR(34)&amp;":"&amp;GP99&amp;", "&amp;CHAR(34)&amp;"describe"&amp;CHAR(34)&amp;": "&amp;HH99&amp;", "&amp;CHAR(34)&amp;"isnew"&amp;CHAR(34)&amp;": "&amp;CHAR(34)&amp;F99&amp;CHAR(34)&amp;", "&amp;CHAR(34)&amp;"links"&amp;CHAR(34)&amp;": "&amp;HL99&amp;"},"</f>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 "links": "https://en.wikipedia.org/wiki/Flag_of_Falc%C3%B3n"},</v>
      </c>
      <c r="HN99" s="67" t="str">
        <f>"{"&amp;CHAR(34)&amp;"couname"&amp;CHAR(34)&amp;":"&amp;CT99&amp;(IF(H99&lt;&gt;"",","&amp;CHAR(34)&amp;"subtype"&amp;CHAR(34)&amp;":"&amp;CHAR(34)&amp;H99&amp;CHAR(34),""))&amp;","&amp;CHAR(34)&amp;"year"&amp;CHAR(34)&amp;":"&amp;HJ99&amp;","&amp;CHAR(34)&amp;"region"&amp;CHAR(34)&amp;":"&amp;CU99&amp;","&amp;CHAR(34)&amp;"Colors"&amp;CHAR(34)&amp;":"&amp;HC99&amp;","&amp;CHAR(34)&amp;"Items"&amp;CHAR(34)&amp;":"&amp;GS99&amp;","&amp;CHAR(34)&amp;"Flag"&amp;CHAR(34)&amp;":"&amp;CV99&amp;","&amp;CHAR(34)&amp;"HDFlag"&amp;CHAR(34)&amp;":"&amp;CHAR(34)&amp;E99&amp;CHAR(34)&amp;","&amp;CHAR(34)&amp;"type"&amp;CHAR(34)&amp;":"&amp;GP99&amp;", "&amp;CHAR(34)&amp;"describe"&amp;CHAR(34)&amp;": "&amp;HI99&amp;", "&amp;CHAR(34)&amp;"isnew"&amp;CHAR(34)&amp;": "&amp;CHAR(34)&amp;F99&amp;CHAR(34)&amp;", "&amp;CHAR(34)&amp;"links"&amp;CHAR(34)&amp;": "&amp;HL99&amp;"},"</f>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 "links": "https://en.wikipedia.org/wiki/Flag_of_Falc%C3%B3n"},</v>
      </c>
      <c r="HO99" s="71">
        <v>45610</v>
      </c>
      <c r="HP99" s="44" t="str" cm="1">
        <f t="array" ref="HP99">IF(_xlfn.TEXTJOIN(", ", TRUE, IF(ISNUMBER(SEARCH("BLA", BL99:BT99)), COLUMN(BL99:BT99) - COLUMN(BL99) + 1, ""))&lt;&gt;"","BLA","")</f>
        <v/>
      </c>
      <c r="HQ99" s="44" t="str" cm="1">
        <f t="array" ref="HQ99">IF(_xlfn.TEXTJOIN(", ", TRUE, IF(ISNUMBER(SEARCH("BLU", BL99:BT99)), COLUMN(BL99:BT99) - COLUMN(BL99) + 1, ""))&lt;&gt;"","BLU","")</f>
        <v>BLU</v>
      </c>
      <c r="HR99" s="44" t="str" cm="1">
        <f t="array" ref="HR99">IF(_xlfn.TEXTJOIN(", ", TRUE, IF(ISNUMBER(SEARCH("GRE", BL99:BT99)), COLUMN(BL99:BT99) - COLUMN(BL99) + 1, ""))&lt;&gt;"","GRE","")</f>
        <v/>
      </c>
      <c r="HS99" s="44" t="str" cm="1">
        <f t="array" ref="HS99">IF(_xlfn.TEXTJOIN(", ", TRUE, IF(ISNUMBER(SEARCH("RED", BL99:BT99)), COLUMN(BL99:BT99) - COLUMN(BL99) + 1, ""))&lt;&gt;"","RED","")</f>
        <v>RED</v>
      </c>
      <c r="HT99" s="44" t="str" cm="1">
        <f t="array" ref="HT99">IF(_xlfn.TEXTJOIN(", ", TRUE, IF(ISNUMBER(SEARCH("YEL", BL99:BT99)), COLUMN(BL99:BT99) - COLUMN(BL99) + 1, ""))&lt;&gt;"","YEL","")</f>
        <v>YEL</v>
      </c>
      <c r="HU99" s="44" t="str" cm="1">
        <f t="array" ref="HU99">IF(_xlfn.TEXTJOIN(", ", TRUE, IF(ISNUMBER(SEARCH("ORA", BL99:BT99)), COLUMN(BL99:BT99) - COLUMN(BL99) + 1, ""))&lt;&gt;"","ORA","")</f>
        <v/>
      </c>
      <c r="HV99" s="44" t="str" cm="1">
        <f t="array" ref="HV99">IF(_xlfn.TEXTJOIN(", ", TRUE, IF(ISNUMBER(SEARCH("BRO", BL99:BT99)), COLUMN(BL99:BT99) - COLUMN(BL99) + 1, ""))&lt;&gt;"","BRO","")</f>
        <v/>
      </c>
      <c r="HW99" s="44" t="str" cm="1">
        <f t="array" ref="HW99">IF(_xlfn.TEXTJOIN(", ", TRUE, IF(ISNUMBER(SEARCH("PUR", BL99:BT99)), COLUMN(BL99:BT99) - COLUMN(BL99) + 1, ""))&lt;&gt;"","PUR","")</f>
        <v/>
      </c>
      <c r="HX99" s="44" t="str" cm="1">
        <f t="array" ref="HX99">IF(_xlfn.TEXTJOIN(", ", TRUE, IF(ISNUMBER(SEARCH("WHI", BL99:BT99)), COLUMN(BL99:BT99) - COLUMN(BL99) + 1, ""))&lt;&gt;"","WHI","")</f>
        <v>WHI</v>
      </c>
      <c r="HY99" s="72"/>
      <c r="HZ99" s="72"/>
      <c r="IA99" s="5"/>
      <c r="IB99" s="5"/>
      <c r="IC99" s="68"/>
      <c r="ID99" s="68"/>
      <c r="IE99" s="68"/>
      <c r="IF99" s="68"/>
      <c r="IG99" s="68"/>
      <c r="IH99" s="68"/>
      <c r="II99" s="68"/>
      <c r="IJ99" s="68"/>
      <c r="IK99" s="68"/>
      <c r="IM99" s="42">
        <f>COUNTIF(IC99:IK99,"&gt;0")-CG99</f>
        <v>-4</v>
      </c>
      <c r="IN99" s="69" t="str">
        <f>"http://mkweb.bcgsc.ca/color-summarizer/?url="&amp;D99&amp;"&amp;precision=low&amp;num_clusters="&amp;CG99&amp;"&amp;text=1"</f>
        <v>http://mkweb.bcgsc.ca/color-summarizer/?url=https://upload.wikimedia.org/wikipedia/commons/thumb/0/0e/Flag_of_Falc%C3%B3n.svg/320px-Flag_of_Falc%C3%B3n.svg.png&amp;precision=low&amp;num_clusters=4&amp;text=1</v>
      </c>
      <c r="IO99" s="44" t="str">
        <f>IF(HP99&lt;&gt;"",CHAR(34)&amp;"black"&amp;CHAR(34),"")</f>
        <v/>
      </c>
      <c r="IP99" s="44" t="str">
        <f>IF(HQ99&lt;&gt;"",CHAR(34)&amp;"blue"&amp;CHAR(34),"")</f>
        <v>"blue"</v>
      </c>
      <c r="IQ99" s="44" t="str">
        <f>IF(HR99&lt;&gt;"",CHAR(34)&amp;"green"&amp;CHAR(34),"")</f>
        <v/>
      </c>
      <c r="IR99" s="44" t="str">
        <f>IF(HS99&lt;&gt;"",CHAR(34)&amp;"red"&amp;CHAR(34),"")</f>
        <v>"red"</v>
      </c>
      <c r="IS99" s="44" t="str">
        <f>IF(HT99&lt;&gt;"",CHAR(34)&amp;"yellow"&amp;CHAR(34),"")</f>
        <v>"yellow"</v>
      </c>
      <c r="IT99" s="44" t="str">
        <f>IF(HU99&lt;&gt;"",CHAR(34)&amp;"orange"&amp;CHAR(34),"")</f>
        <v/>
      </c>
      <c r="IU99" s="44" t="str">
        <f>IF(HV99&lt;&gt;"",CHAR(34)&amp;"brown"&amp;CHAR(34),"")</f>
        <v/>
      </c>
      <c r="IV99" s="44" t="str">
        <f>IF(HW99&lt;&gt;"",CHAR(34)&amp;"purple"&amp;CHAR(34),"")</f>
        <v/>
      </c>
      <c r="IW99" s="44" t="str">
        <f>IF(HX99&lt;&gt;"",CHAR(34)&amp;"white"&amp;CHAR(34),"")</f>
        <v>"white"</v>
      </c>
      <c r="IX99" s="44" t="str">
        <f>"{"&amp;CHAR(34)&amp;"url"&amp;CHAR(34)&amp;":"&amp;CHAR(34)&amp;IN99&amp;CHAR(34)&amp;","&amp;CHAR(34)&amp;"name"&amp;CHAR(34)&amp;":"&amp;CHAR(34)&amp;A99&amp;CHAR(34)&amp;"},"</f>
        <v>{"url":"http://mkweb.bcgsc.ca/color-summarizer/?url=https://upload.wikimedia.org/wikipedia/commons/thumb/0/0e/Flag_of_Falc%C3%B3n.svg/320px-Flag_of_Falc%C3%B3n.svg.png&amp;precision=low&amp;num_clusters=4&amp;text=1","name":"[VEN] Falcón"},</v>
      </c>
      <c r="IY99" s="44">
        <v>1477</v>
      </c>
    </row>
    <row r="100" spans="1:259" s="44" customFormat="1" ht="38.4" customHeight="1" thickBot="1" x14ac:dyDescent="0.35">
      <c r="A100" s="38" t="s">
        <v>785</v>
      </c>
      <c r="B100" s="83"/>
      <c r="C100" s="39"/>
      <c r="D100" s="70" t="s">
        <v>786</v>
      </c>
      <c r="E100" s="40" t="s">
        <v>787</v>
      </c>
      <c r="F100" s="41" t="s">
        <v>163</v>
      </c>
      <c r="G100" s="42">
        <f>COUNTIF($A$1:$A$8405,A100)</f>
        <v>1</v>
      </c>
      <c r="H100" s="43"/>
      <c r="I100" s="59" t="s">
        <v>764</v>
      </c>
      <c r="J100" s="44" t="str">
        <f>""</f>
        <v/>
      </c>
      <c r="K100" s="45"/>
      <c r="L100" s="46"/>
      <c r="M100" s="46"/>
      <c r="N100" s="47"/>
      <c r="O100" s="74">
        <v>1995</v>
      </c>
      <c r="P100" s="48" t="s">
        <v>788</v>
      </c>
      <c r="Q100" s="73">
        <v>1</v>
      </c>
      <c r="R100" s="49" t="str">
        <f>_xlfn.XLOOKUP(LEFT(A100,5),[1]CODES!$D$2:$D$244,[1]CODES!$B$2:$B$244)</f>
        <v>South America</v>
      </c>
      <c r="S100" s="50">
        <v>4</v>
      </c>
      <c r="T100" s="51" t="s">
        <v>164</v>
      </c>
      <c r="U100" s="52" t="s">
        <v>164</v>
      </c>
      <c r="V100" s="52" t="s">
        <v>165</v>
      </c>
      <c r="W100" s="52" t="s">
        <v>164</v>
      </c>
      <c r="X100" s="52" t="s">
        <v>164</v>
      </c>
      <c r="Y100" s="52" t="s">
        <v>165</v>
      </c>
      <c r="Z100" s="52" t="s">
        <v>164</v>
      </c>
      <c r="AA100" s="52" t="s">
        <v>165</v>
      </c>
      <c r="AB100" s="52" t="s">
        <v>164</v>
      </c>
      <c r="AC100" s="52" t="s">
        <v>165</v>
      </c>
      <c r="AD100" s="52" t="s">
        <v>164</v>
      </c>
      <c r="AE100" s="52" t="s">
        <v>164</v>
      </c>
      <c r="AF100" s="53" t="s">
        <v>164</v>
      </c>
      <c r="AG100" s="53" t="s">
        <v>165</v>
      </c>
      <c r="AH100" s="53" t="s">
        <v>165</v>
      </c>
      <c r="AI100" s="53" t="s">
        <v>164</v>
      </c>
      <c r="AJ100" s="53" t="s">
        <v>164</v>
      </c>
      <c r="AK100" s="53" t="s">
        <v>164</v>
      </c>
      <c r="AL100" s="53" t="s">
        <v>164</v>
      </c>
      <c r="AM100" s="53" t="s">
        <v>165</v>
      </c>
      <c r="AN100" s="53" t="s">
        <v>165</v>
      </c>
      <c r="AO100" s="53" t="s">
        <v>164</v>
      </c>
      <c r="AP100" s="53" t="s">
        <v>164</v>
      </c>
      <c r="AQ100" s="53" t="s">
        <v>164</v>
      </c>
      <c r="AR100" s="53" t="s">
        <v>164</v>
      </c>
      <c r="AS100" s="53" t="s">
        <v>164</v>
      </c>
      <c r="AT100" s="54">
        <v>15</v>
      </c>
      <c r="AU100" s="53" t="s">
        <v>308</v>
      </c>
      <c r="AV100" s="53" t="str">
        <f>IF(LEFT(A100,1)="[",LEFT(A100,5)&amp;AU100&amp;A100,"")</f>
        <v>[VEN]State[VEN] Guárico</v>
      </c>
      <c r="AW100" s="53" t="str">
        <f>C100&amp;A100</f>
        <v>[VEN] Guárico</v>
      </c>
      <c r="AX100" s="55"/>
      <c r="AY100" s="55"/>
      <c r="AZ100" s="56" t="s">
        <v>151</v>
      </c>
      <c r="BA100" s="56" t="s">
        <v>155</v>
      </c>
      <c r="BB100" s="56"/>
      <c r="BC100" s="57"/>
      <c r="BD100" s="58" t="s">
        <v>167</v>
      </c>
      <c r="BE100" s="59"/>
      <c r="BF100" s="58" t="s">
        <v>152</v>
      </c>
      <c r="BG100" s="58" t="s">
        <v>234</v>
      </c>
      <c r="BH100" s="58" t="s">
        <v>153</v>
      </c>
      <c r="BI100" s="58"/>
      <c r="BJ100" s="58"/>
      <c r="BK100" s="59"/>
      <c r="BL100" s="58" t="s">
        <v>151</v>
      </c>
      <c r="BM100" s="58" t="s">
        <v>152</v>
      </c>
      <c r="BN100" s="58" t="s">
        <v>153</v>
      </c>
      <c r="BO100" s="58" t="s">
        <v>154</v>
      </c>
      <c r="BP100" s="58" t="s">
        <v>155</v>
      </c>
      <c r="BQ100" s="58" t="s">
        <v>234</v>
      </c>
      <c r="BR100" s="58" t="s">
        <v>157</v>
      </c>
      <c r="BS100" s="58" t="s">
        <v>234</v>
      </c>
      <c r="BT100" s="58" t="s">
        <v>159</v>
      </c>
      <c r="BU100" s="60"/>
      <c r="BV100" s="61"/>
      <c r="BW100" s="61">
        <v>0</v>
      </c>
      <c r="BX100" s="59"/>
      <c r="CB100" s="5"/>
      <c r="CC100" s="5"/>
      <c r="CD100" s="62">
        <v>0</v>
      </c>
      <c r="CE100" s="62">
        <v>1</v>
      </c>
      <c r="CF100" s="62" t="e">
        <f>COUNTIF([1]Sheet7!$B$2:'[1]Sheet7'!$B$100,Main!A105)</f>
        <v>#REF!</v>
      </c>
      <c r="CG100" s="75" cm="1">
        <f t="array" ref="CG100">SUMPRODUCT(--(LEN(TRIM(BL100:BT100))&gt;0))</f>
        <v>7</v>
      </c>
      <c r="CH100" s="53" t="str">
        <f>IF(CG100=2,"y","n")</f>
        <v>n</v>
      </c>
      <c r="CI100" s="53" t="str">
        <f>IF(CG100=3,"y","n")</f>
        <v>n</v>
      </c>
      <c r="CJ100" s="53" t="str">
        <f>IF(CG100=4,"y","n")</f>
        <v>n</v>
      </c>
      <c r="CK100" s="53" t="str">
        <f>IF(CG100&gt;4,"y","n")</f>
        <v>y</v>
      </c>
      <c r="CL100" s="53" t="str">
        <f>IF(S100=0,"y","n")</f>
        <v>n</v>
      </c>
      <c r="CM100" s="53" t="str">
        <f>IF(S100=2,"y","n")</f>
        <v>n</v>
      </c>
      <c r="CN100" s="53" t="str">
        <f>IF(S100=3,"y","n")</f>
        <v>n</v>
      </c>
      <c r="CO100" s="53" t="str">
        <f>IF(S100&gt;=4,"y","n")</f>
        <v>y</v>
      </c>
      <c r="CP100" s="53" t="str">
        <f>IF(AT100=0,"y","n")</f>
        <v>n</v>
      </c>
      <c r="CQ100" s="53" t="str">
        <f>IF(AT100=1,"y","n")</f>
        <v>n</v>
      </c>
      <c r="CR100" s="53" t="str">
        <f>IF(AT100=2,"y","n")</f>
        <v>n</v>
      </c>
      <c r="CS100" s="53" t="str">
        <f>IF(AT100&gt;=3,"y","n")</f>
        <v>y</v>
      </c>
      <c r="CT100" s="38" t="str">
        <f>CHAR(34)&amp;A100&amp;CHAR(34)</f>
        <v>"[VEN] Guárico"</v>
      </c>
      <c r="CU100" s="63" t="str">
        <f>CHAR(34)&amp;"rgn_"&amp;R100&amp;CHAR(34)</f>
        <v>"rgn_South America"</v>
      </c>
      <c r="CV100" s="44" t="str">
        <f>CHAR(34)&amp;D100&amp;CHAR(34)</f>
        <v>"https://upload.wikimedia.org/wikipedia/commons/thumb/a/a2/Flag_of_Gu%C3%A1rico_State.svg/320px-Flag_of_Gu%C3%A1rico_State.svg.png"</v>
      </c>
      <c r="CW100" s="44" t="str">
        <f>IF(CH100="y",CHAR(34)&amp;CH$1&amp;CHAR(34)&amp;",","")</f>
        <v/>
      </c>
      <c r="CX100" s="44" t="str">
        <f>IF(CI100="y",CHAR(34)&amp;CI$1&amp;CHAR(34)&amp;",","")</f>
        <v/>
      </c>
      <c r="CY100" s="44" t="str">
        <f>IF(CJ100="y",CHAR(34)&amp;CJ$1&amp;CHAR(34)&amp;",","")</f>
        <v/>
      </c>
      <c r="CZ100" s="44" t="str">
        <f>IF(CK100="y",CHAR(34)&amp;CK$1&amp;CHAR(34)&amp;",","")</f>
        <v>"5+Colo",</v>
      </c>
      <c r="DA100" s="44" t="str">
        <f>IF(Q100&gt;1,CHAR(34)&amp;"words2"&amp;CHAR(34)&amp;",","")</f>
        <v/>
      </c>
      <c r="DB100" s="44" t="str">
        <f>IF(Q100&gt;2,CHAR(34)&amp;"words3"&amp;CHAR(34)&amp;",","")</f>
        <v/>
      </c>
      <c r="DD100" s="44" t="str">
        <f>IF(LEN(CHAR(34)&amp;"lets"&amp;LEN(SUBSTITUTE(SUBSTITUTE(IFERROR(TRIM(SUBSTITUTE(A100,MID(A100,FIND("[",A100),FIND("]",A100)-FIND("[",A100)+1),"")),A100)," ",""),"-",""))&amp;CHAR(34)&amp;",")=9,CHAR(34)&amp;"lets"&amp;LEN(SUBSTITUTE(SUBSTITUTE(IFERROR(TRIM(SUBSTITUTE(A100,MID(A100,FIND("[",A100),FIND("]",A100)-FIND("[",A100)+1),"")),A100)," ",""),"-",""))&amp;CHAR(34)&amp;",",CHAR(34)&amp;"lets0"&amp;LEN(SUBSTITUTE(SUBSTITUTE(IFERROR(TRIM(SUBSTITUTE(A100,MID(A100,FIND("[",A100),FIND("]",A100)-FIND("[",A100)+1),"")),A100)," ",""),"-",""))&amp;CHAR(34)&amp;",")</f>
        <v>"lets07",</v>
      </c>
      <c r="DE100" s="44" t="str">
        <f>CHAR(34)&amp;"start"&amp;IFERROR(LEFT(SUBSTITUTE(A100,"["&amp;MID(A100,FIND("[",A100)+1,FIND("]",A100)-FIND("[",A100)-1)&amp;"] ",""),1),LEFT(A100,1))&amp;CHAR(34)&amp;","</f>
        <v>"startG",</v>
      </c>
      <c r="DF100" s="44" t="str">
        <f>IFERROR(IF(SEARCH("tan",A100)&gt;0,CHAR(34)&amp;"withtn"&amp;CHAR(34)&amp;",",""),"")</f>
        <v/>
      </c>
      <c r="DG100" s="44" t="str">
        <f>IFERROR(IF(SEARCH("q",A100)&gt;0,CHAR(34)&amp;"with_q"&amp;CHAR(34)&amp;",",""),"")</f>
        <v/>
      </c>
      <c r="DH100" s="44" t="str">
        <f>IFERROR(IF(SEARCH("v",A100)&gt;0,CHAR(34)&amp;"with_v"&amp;CHAR(34)&amp;",",""),"")</f>
        <v>"with_v",</v>
      </c>
      <c r="DI100" s="44" t="str">
        <f>IFERROR(IF(SEARCH("w",A100)&gt;0,CHAR(34)&amp;"with_w"&amp;CHAR(34)&amp;",",""),"")</f>
        <v/>
      </c>
      <c r="DJ100" s="44" t="str">
        <f>IFERROR(IF(SEARCH("y",A100)&gt;0,CHAR(34)&amp;"with_y"&amp;CHAR(34)&amp;",",""),"")</f>
        <v/>
      </c>
      <c r="DK100" s="44" t="str">
        <f>IFERROR(IF(SEARCH("z",A100)&gt;0,CHAR(34)&amp;"with_z"&amp;CHAR(34)&amp;",",""),"")</f>
        <v/>
      </c>
      <c r="DL100" s="44" t="str">
        <f>IF(CG100=2, CHAR(34) &amp; _xlfn.TEXTJOIN("", TRUE, _xlfn._xlws.SORT(HP100:HX100)) &amp; CHAR(34) &amp; ",", "")</f>
        <v/>
      </c>
      <c r="DM100" s="44" t="str" cm="1">
        <f t="array" ref="DM100">IF(CG100=3,CHAR(34) &amp; _xlfn.TEXTJOIN("", TRUE, RIGHT(HP100:HX100, 2)) &amp; CHAR(34) &amp; ",", "")</f>
        <v/>
      </c>
      <c r="DN100" s="44" t="str">
        <f>IF(AND(ISNUMBER(SEARCH("18", O100)), ISERROR(SEARCH("1918", O100)), ISERROR(SEARCH("2018", O100))), CHAR(34) &amp; "year18" &amp; CHAR(34) &amp; ",", "")</f>
        <v/>
      </c>
      <c r="DO100" s="44" t="str">
        <f>IF(AND(ISNUMBER(SEARCH("19", O100)), ISERROR(SEARCH("1819", O100)),  ISERROR(SEARCH("1219", O100)),ISERROR(SEARCH("1119", O100)),ISERROR(SEARCH("1190", O100)),ISERROR(SEARCH("2019", O100))), CHAR(34) &amp; "year19" &amp; CHAR(34) &amp; ",", "")</f>
        <v>"year19",</v>
      </c>
      <c r="DP100" s="5" t="str">
        <f>IF(AND(ISNUMBER(SEARCH("20", O100)), ISERROR(SEARCH("1920", O100))), CHAR(34)&amp;"year00"&amp;CHAR(34)&amp;",", "")</f>
        <v/>
      </c>
      <c r="DQ100" s="5" t="str">
        <f>IF(CC100="y",CHAR(34)&amp;"soviet"&amp;CHAR(34)&amp;",","")</f>
        <v/>
      </c>
      <c r="DR100" s="5" t="str">
        <f>IF(BY100="y",CHAR(34)&amp;"dgband"&amp;CHAR(34)&amp;",","")</f>
        <v/>
      </c>
      <c r="DS100" s="5" t="str">
        <f>IF(W100="y",IF(AND(V100="n",BY100&lt;&gt;"y"),CHAR(34)&amp;"allver"&amp;CHAR(34)&amp;",",""),"")</f>
        <v/>
      </c>
      <c r="DT100" s="5" t="str">
        <f>IF(V100="y",IF(AND(W100="n",BY100&lt;&gt;"y"),CHAR(34)&amp;"allhor"&amp;CHAR(34)&amp;",",""),"")</f>
        <v>"allhor",</v>
      </c>
      <c r="DU100" s="5" t="str">
        <f>IF(BY100="y",IF(AND(W100="n",V100="n"),CHAR(34)&amp;"alldia"&amp;CHAR(34)&amp;",",""),"")</f>
        <v/>
      </c>
      <c r="DW100" s="44" t="str">
        <f>IF(CL100="y",CHAR(34)&amp;CL$1&amp;CHAR(34)&amp;",","")</f>
        <v/>
      </c>
      <c r="DX100" s="44" t="str">
        <f>IF(CM100="y",CHAR(34)&amp;CM$1&amp;CHAR(34)&amp;",","")</f>
        <v/>
      </c>
      <c r="DY100" s="44" t="str">
        <f>IF(CN100="y",CHAR(34)&amp;CN$1&amp;CHAR(34)&amp;",","")</f>
        <v/>
      </c>
      <c r="DZ100" s="44" t="str">
        <f>IF(CO100="y",CHAR(34)&amp;CO$1&amp;CHAR(34)&amp;",","")</f>
        <v>"4+Band",</v>
      </c>
      <c r="EA100" s="44" t="str">
        <f>IF(T100="y",CHAR(34)&amp;T$1&amp;CHAR(34)&amp;",","")</f>
        <v/>
      </c>
      <c r="EB100" s="44" t="str">
        <f>IF(U100="y",CHAR(34)&amp;U$1&amp;CHAR(34)&amp;",","")</f>
        <v/>
      </c>
      <c r="EC100" s="44" t="str">
        <f>IF(V100="y",CHAR(34)&amp;V$1&amp;CHAR(34)&amp;",","")</f>
        <v>"Horizo",</v>
      </c>
      <c r="ED100" s="44" t="str">
        <f>IF(W100="y",CHAR(34)&amp;W$1&amp;CHAR(34)&amp;",","")</f>
        <v/>
      </c>
      <c r="EE100" s="44" t="str">
        <f>IF(X100="y",CHAR(34)&amp;X$1&amp;CHAR(34)&amp;",","")</f>
        <v/>
      </c>
      <c r="EF100" s="44" t="str">
        <f>IF(AND(Y100&lt;&gt;"n",Y100&lt;&gt;""),CHAR(34)&amp;Y$1&amp;CHAR(34)&amp;",","")</f>
        <v>"Animal",</v>
      </c>
      <c r="EG100" s="44" t="str">
        <f>IF(Z100="y",CHAR(34)&amp;Z$1&amp;CHAR(34)&amp;",","")</f>
        <v/>
      </c>
      <c r="EH100" s="44" t="str">
        <f>IF(AA100="y",CHAR(34)&amp;AA$1&amp;CHAR(34)&amp;",","")</f>
        <v>"Plants",</v>
      </c>
      <c r="EI100" s="44" t="str">
        <f>IF(AB100="y",CHAR(34)&amp;AB$1&amp;CHAR(34)&amp;",","")</f>
        <v/>
      </c>
      <c r="EJ100" s="44" t="str">
        <f>IF(AC100="y",CHAR(34)&amp;AC$1&amp;CHAR(34)&amp;",","")</f>
        <v>"Weapon",</v>
      </c>
      <c r="EK100" s="44" t="str">
        <f>IF(AD100="y",CHAR(34)&amp;AD$1&amp;CHAR(34)&amp;",","")</f>
        <v/>
      </c>
      <c r="EL100" s="44" t="str">
        <f>IF(AE100="y",CHAR(34)&amp;AE$1&amp;CHAR(34)&amp;",","")</f>
        <v/>
      </c>
      <c r="EM100" s="44" t="str">
        <f>IF(AF100="y",CHAR(34)&amp;AF$1&amp;CHAR(34)&amp;",","")</f>
        <v/>
      </c>
      <c r="EN100" s="44" t="str">
        <f>IF(AG100="y",CHAR(34)&amp;AG$1&amp;CHAR(34)&amp;",","")</f>
        <v>"Unequa",</v>
      </c>
      <c r="EO100" s="44" t="str">
        <f>IF(AH100="y",CHAR(34)&amp;AH$1&amp;CHAR(34)&amp;",","")</f>
        <v>"Center",</v>
      </c>
      <c r="EP100" s="44" t="str">
        <f>IF(AI100="y",CHAR(34)&amp;AI$1&amp;CHAR(34)&amp;",","")</f>
        <v/>
      </c>
      <c r="EQ100" s="44" t="str">
        <f>IF(AJ100="y",CHAR(34)&amp;AJ$1&amp;CHAR(34)&amp;",","")</f>
        <v/>
      </c>
      <c r="ER100" s="44" t="str">
        <f>IF(AK100="y",CHAR(34)&amp;AK$1&amp;CHAR(34)&amp;",","")</f>
        <v/>
      </c>
      <c r="ES100" s="44" t="str">
        <f>IF(AL100="y",CHAR(34)&amp;AL$1&amp;CHAR(34)&amp;",","")</f>
        <v/>
      </c>
      <c r="ET100" s="44" t="str">
        <f>IF(AM100="y",CHAR(34)&amp;AM$1&amp;CHAR(34)&amp;",","")</f>
        <v>"Geogrh",</v>
      </c>
      <c r="EU100" s="44" t="str">
        <f>IF(AN100="y",CHAR(34)&amp;AN$1&amp;CHAR(34)&amp;",","")</f>
        <v>"Humans",</v>
      </c>
      <c r="EV100" s="44" t="str">
        <f>IF(AO100="y",CHAR(34)&amp;AO$1&amp;CHAR(34)&amp;",","")</f>
        <v/>
      </c>
      <c r="EW100" s="44" t="str">
        <f>IF(AP100="y",CHAR(34)&amp;AP$1&amp;CHAR(34)&amp;",","")</f>
        <v/>
      </c>
      <c r="EX100" s="44" t="str">
        <f>IF(AQ100="y",CHAR(34)&amp;AQ$1&amp;CHAR(34)&amp;",","")</f>
        <v/>
      </c>
      <c r="EY100" s="44" t="str">
        <f>IF(AR100="y",CHAR(34)&amp;AR$1&amp;CHAR(34)&amp;",","")</f>
        <v/>
      </c>
      <c r="EZ100" s="44" t="str">
        <f>IF(AS100="y",CHAR(34)&amp;AS$1&amp;CHAR(34)&amp;",","")</f>
        <v/>
      </c>
      <c r="FA100" s="44" t="str">
        <f>IF(AT100&gt;0,CHAR(34)&amp;"sta"&amp;AZ100&amp;CHAR(34)&amp;",","")</f>
        <v>"staBLA",</v>
      </c>
      <c r="FB100" s="44" t="str">
        <f>IF(AND(AT100&gt;0,BA100&lt;&gt;""),CHAR(34)&amp;"sta"&amp;BA100&amp;CHAR(34)&amp;",","")</f>
        <v>"staYEL",</v>
      </c>
      <c r="FD100" s="44" t="str">
        <f>IF(BV100="n",CHAR(34)&amp;"tcWHYE"&amp;CHAR(34)&amp;",",IF(BV100="y",CHAR(34)&amp;FD$1&amp;CHAR(34)&amp;",",""))</f>
        <v/>
      </c>
      <c r="FE100" s="44" t="str">
        <f>IF(COUNTIF(BL100:BT100,"BLU")=0,CHAR(34)&amp;"NO_BLU"&amp;CHAR(34)&amp;",", "")</f>
        <v/>
      </c>
      <c r="FF100" s="44" t="str">
        <f>IF(COUNTIF(BL100:BT100,"WHI")=0,CHAR(34)&amp;"NO_WHI"&amp;CHAR(34)&amp;",", "")</f>
        <v/>
      </c>
      <c r="FG100" s="44" t="str">
        <f>IF(COUNTIF(BL100:BT100,"RED")=0,CHAR(34)&amp;"NO_RED"&amp;CHAR(34)&amp;",", "")</f>
        <v/>
      </c>
      <c r="FH100" s="44" t="str">
        <f>IF(COUNTIF(BL100:BS100,"GRE")=0,CHAR(34)&amp;"NO_GRE"&amp;CHAR(34)&amp;",", "")</f>
        <v/>
      </c>
      <c r="FI100" s="44" t="str">
        <f>IF(COUNTIF(BL100:BT100,"YEL")=0,CHAR(34)&amp;"NO_YEL"&amp;CHAR(34)&amp;",", "")</f>
        <v/>
      </c>
      <c r="FJ100" s="44" t="str">
        <f>IF(COUNTIF(BL100:BT100,"BLA")=0,CHAR(34)&amp;"NO_BLA"&amp;CHAR(34)&amp;",", "")</f>
        <v/>
      </c>
      <c r="FK100" s="44" t="str">
        <f>IF(AND(FH100&lt;&gt;"",FF100&lt;&gt;""),CHAR(34)&amp;"WHGRNO"&amp;CHAR(34)&amp;",","")</f>
        <v/>
      </c>
      <c r="FL100" s="44" t="str">
        <f>IF(AND(FI100&lt;&gt;"",FF100&lt;&gt;""),CHAR(34)&amp;"WHYENO"&amp;CHAR(34)&amp;",","")</f>
        <v/>
      </c>
      <c r="FM100" s="44" t="str">
        <f>IF(AND(FJ100&lt;&gt;"",FF100&lt;&gt;""),CHAR(34)&amp;"BAWHNO"&amp;CHAR(34)&amp;",","")</f>
        <v/>
      </c>
      <c r="FN100" s="44" t="str">
        <f>IF(AND(FE100&lt;&gt;"",FF100&lt;&gt;""),CHAR(34)&amp;"BLWHNO"&amp;CHAR(34)&amp;",","")</f>
        <v/>
      </c>
      <c r="FO100" s="44" t="str">
        <f>IF(AND(FE100&lt;&gt;"",FG100&lt;&gt;""),CHAR(34)&amp;"BLRENO"&amp;CHAR(34)&amp;",","")</f>
        <v/>
      </c>
      <c r="FP100" s="44" t="str">
        <f>IF(AND(FF100&lt;&gt;"",FF100&lt;&gt;""),CHAR(34)&amp;"WHRENO"&amp;CHAR(34)&amp;",","")</f>
        <v/>
      </c>
      <c r="FQ100" s="44" t="str">
        <f>IF(LEN(BF100)=3,CHAR(34)&amp;"001"&amp;BF100&amp;CHAR(34)&amp;",","")</f>
        <v>"001BLU",</v>
      </c>
      <c r="FR100" s="44" t="str">
        <f>IF(LEN(BG100)=3,CHAR(34)&amp;"002"&amp;BG100&amp;CHAR(34)&amp;",","")</f>
        <v/>
      </c>
      <c r="FS100" s="44" t="str">
        <f>IF(LEN(BH100)=3,CHAR(34)&amp;"003"&amp;BH100&amp;CHAR(34)&amp;",","")</f>
        <v>"003GRE",</v>
      </c>
      <c r="FT100" s="44" t="str">
        <f>CHAR(34)&amp;"myr"&amp;BD100&amp;CHAR(34)&amp;","</f>
        <v>"myrEQ",</v>
      </c>
      <c r="FU100" s="44" t="str">
        <f>IF(AY100="y",CHAR(34)&amp;"island"&amp;CHAR(34)&amp;",","")</f>
        <v/>
      </c>
      <c r="FV100" s="44" t="str">
        <f>IF(BZ100="y",CHAR(34)&amp;"landlo"&amp;CHAR(34)&amp;",","")</f>
        <v/>
      </c>
      <c r="FW100" s="44" t="str">
        <f>IF(CA100="y",CHAR(34)&amp;"eunion"&amp;CHAR(34)&amp;",","")</f>
        <v/>
      </c>
      <c r="FY100" s="44" t="str">
        <f>IFERROR(IF(SEARCH("Arabic",CB100)&gt;0,CHAR(34)&amp;"arabic"&amp;CHAR(34)&amp;",",""),"")</f>
        <v/>
      </c>
      <c r="FZ100" s="44" t="str">
        <f>IFERROR(IF(SEARCH("English",CB100)&gt;0,CHAR(34)&amp;"englis"&amp;CHAR(34)&amp;",",""),"")</f>
        <v/>
      </c>
      <c r="GA100" s="44" t="str">
        <f>IFERROR(IF(SEARCH("French",CB100)&gt;0,CHAR(34)&amp;"french"&amp;CHAR(34)&amp;",",""),"")</f>
        <v/>
      </c>
      <c r="GB100" s="44" t="str">
        <f>IFERROR(IF(SEARCH("Spanish",CB100)&gt;0,CHAR(34)&amp;"spanis"&amp;CHAR(34)&amp;",",""),"")</f>
        <v/>
      </c>
      <c r="GE100" s="44" t="str">
        <f>IFERROR(IF(SEARCH("Dutch",CB100)&gt;0,CHAR(34)&amp;"dutchs"&amp;CHAR(34)&amp;",",""),"")</f>
        <v/>
      </c>
      <c r="GF100" s="44" t="str">
        <f>IFERROR(IF(SEARCH("Historical",AU100)&gt;0,CHAR(34)&amp;"histor"&amp;CHAR(34)&amp;",",""),"")</f>
        <v/>
      </c>
      <c r="GG100" s="44" t="str">
        <f>IF(BU100="y",CHAR(34)&amp;"unjack"&amp;CHAR(34)&amp;",","")</f>
        <v/>
      </c>
      <c r="GH100" s="44" t="str">
        <f>IF(CD100=1,CHAR(34)&amp;"southc"&amp;CHAR(34)&amp;",","")</f>
        <v/>
      </c>
      <c r="GI100" s="44" t="str">
        <f>IF(CE100=1,CHAR(34)&amp;"hasmap"&amp;CHAR(34)&amp;",","")</f>
        <v>"hasmap",</v>
      </c>
      <c r="GJ100" s="44" t="str">
        <f>IF(CP100="y",CHAR(34)&amp;CP$1&amp;CHAR(34)&amp;",","")</f>
        <v/>
      </c>
      <c r="GK100" s="44" t="str">
        <f>IF(GJ100="",CHAR(34)&amp;"HasSta"&amp;CHAR(34)&amp;",","")</f>
        <v>"HasSta",</v>
      </c>
      <c r="GL100" s="44" t="str">
        <f>IF(CQ100="y",CHAR(34)&amp;CQ$1&amp;CHAR(34)&amp;",","")</f>
        <v/>
      </c>
      <c r="GM100" s="44" t="str">
        <f>IF(CR100="y",CHAR(34)&amp;CR$1&amp;CHAR(34)&amp;",","")</f>
        <v/>
      </c>
      <c r="GN100" s="44" t="str">
        <f>IF(CS100="y",CHAR(34)&amp;CS$1&amp;CHAR(34)&amp;",","")</f>
        <v>"3+Star",</v>
      </c>
      <c r="GP100" s="44" t="str">
        <f>CHAR(34)&amp;AU100&amp;CHAR(34)</f>
        <v>"State"</v>
      </c>
      <c r="GS100" s="44" t="str">
        <f>SUBSTITUTE("["&amp;_xlfn.CONCAT(CW100:GN100)&amp;"]",",]","]")</f>
        <v>["5+Colo","lets07","startG","with_v","year19","allhor","4+Band","Horizo","Animal","Plants","Weapon","Unequa","Center","Geogrh","Humans","staBLA","staYEL","001BLU","003GRE","myrEQ","hasmap","HasSta","3+Star"]</v>
      </c>
      <c r="GT100" s="44" t="str">
        <f>IF(BL100&lt;&gt;"",CHAR(34)&amp;"cl_"&amp;BL100&amp;CHAR(34)&amp;",","")</f>
        <v>"cl_BLA",</v>
      </c>
      <c r="GU100" s="44" t="str">
        <f>IF(BM100&lt;&gt;"",CHAR(34)&amp;"cl_"&amp;BM100&amp;CHAR(34)&amp;",","")</f>
        <v>"cl_BLU",</v>
      </c>
      <c r="GV100" s="44" t="str">
        <f>IF(BN100&lt;&gt;"",CHAR(34)&amp;"cl_"&amp;BN100&amp;CHAR(34)&amp;",","")</f>
        <v>"cl_GRE",</v>
      </c>
      <c r="GW100" s="44" t="str">
        <f>IF(BO100&lt;&gt;"",CHAR(34)&amp;"cl_"&amp;BO100&amp;CHAR(34)&amp;",","")</f>
        <v>"cl_RED",</v>
      </c>
      <c r="GX100" s="44" t="str">
        <f>IF(BP100&lt;&gt;"",CHAR(34)&amp;"cl_"&amp;BP100&amp;CHAR(34)&amp;",","")</f>
        <v>"cl_YEL",</v>
      </c>
      <c r="GY100" s="44" t="str">
        <f>IF(BQ100&lt;&gt;"",CHAR(34)&amp;"cl_"&amp;BQ100&amp;CHAR(34)&amp;",","")</f>
        <v/>
      </c>
      <c r="GZ100" s="44" t="str">
        <f>IF(BR100&lt;&gt;"",CHAR(34)&amp;"cl_"&amp;BR100&amp;CHAR(34)&amp;",","")</f>
        <v>"cl_BRO",</v>
      </c>
      <c r="HA100" s="44" t="str">
        <f>IF(BS100&lt;&gt;"",CHAR(34)&amp;"cl_"&amp;BS100&amp;CHAR(34)&amp;",","")</f>
        <v/>
      </c>
      <c r="HB100" s="44" t="str">
        <f>IF(BT100&lt;&gt;"",CHAR(34)&amp;"cl_"&amp;BT100&amp;CHAR(34)&amp;",","")</f>
        <v>"cl_WHI",</v>
      </c>
      <c r="HC100" s="44" t="str">
        <f>SUBSTITUTE("["&amp;_xlfn.CONCAT(GT100:HB100)&amp;"]",",]","]")</f>
        <v>["cl_BLA","cl_BLU","cl_GRE","cl_RED","cl_YEL","cl_BRO","cl_WHI"]</v>
      </c>
      <c r="HE100" s="64"/>
      <c r="HF100" s="65" t="str">
        <f>"{couname:"&amp;CT100&amp;(IF(HK100&lt;&gt;"",",subtype:"&amp;CHAR(34)&amp;HK100&amp;CHAR(34),""))&amp;",year:"&amp;HJ100&amp;",region:"&amp;CU100&amp;",Colors:"&amp;HC100&amp;",Items:"&amp;GS100&amp;",Flag:"&amp;CV100&amp;",HDFlag:"&amp;CHAR(34)&amp;E100&amp;CHAR(34)&amp;",type:"&amp;GP100&amp;", describe: "&amp;HH100&amp;", isnew:"&amp;CHAR(34)&amp;F100&amp;CHAR(34)&amp;", links: "&amp;HL100&amp;"},"</f>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links: "https://en.wikipedia.org/wiki/List_of_flags_of_Venezuela#Administrative_divisions_flags"},</v>
      </c>
      <c r="HG100" s="66" t="str">
        <f>"{couname:"&amp;CT100&amp;(IF(HK100&lt;&gt;"",",subtype:"&amp;CHAR(34)&amp;HK100&amp;CHAR(34),""))&amp;",year:"&amp;HJ100&amp;",region:"&amp;CU100&amp;",Colors:"&amp;HC100&amp;",Items:"&amp;GS100&amp;",Flag:"&amp;CV100&amp;",HDFlag:"&amp;CHAR(34)&amp;E100&amp;CHAR(34)&amp;",type:"&amp;GP100&amp;", describe: "&amp;HI100&amp;", links: "&amp;HL100&amp;"},"</f>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links: "https://en.wikipedia.org/wiki/List_of_flags_of_Venezuela#Administrative_divisions_flags"},</v>
      </c>
      <c r="HH100" s="44" t="str">
        <f>IF(P100&lt;&gt;"",CHAR(34)&amp;"\n"&amp;P100&amp;CHAR(34),CHAR(34)&amp;CHAR(34))</f>
        <v>"\nThe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v>
      </c>
      <c r="HI100" s="44" t="str">
        <f>IF(J100=0,CHAR(34)&amp;CHAR(34),HH100)</f>
        <v>"\nThe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v>
      </c>
      <c r="HJ100" s="44" t="str">
        <f>CHAR(34)&amp;O100&amp;CHAR(34)</f>
        <v>"1995"</v>
      </c>
      <c r="HL100" s="44" t="str">
        <f>CHAR(34)&amp;I100&amp;CHAR(34)</f>
        <v>"https://en.wikipedia.org/wiki/List_of_flags_of_Venezuela#Administrative_divisions_flags"</v>
      </c>
      <c r="HM100" s="65" t="str">
        <f>"{"&amp;CHAR(34)&amp;"couname"&amp;CHAR(34)&amp;":"&amp;CT100&amp;(IF(H100&lt;&gt;"",","&amp;CHAR(34)&amp;"subtype"&amp;CHAR(34)&amp;":"&amp;CHAR(34)&amp;H100&amp;CHAR(34),""))&amp;","&amp;CHAR(34)&amp;"year"&amp;CHAR(34)&amp;":"&amp;HJ100&amp;","&amp;CHAR(34)&amp;"region"&amp;CHAR(34)&amp;":"&amp;CU100&amp;","&amp;CHAR(34)&amp;"Colors"&amp;CHAR(34)&amp;":"&amp;HC100&amp;","&amp;CHAR(34)&amp;"Items"&amp;CHAR(34)&amp;":"&amp;GS100&amp;","&amp;CHAR(34)&amp;"Flag"&amp;CHAR(34)&amp;":"&amp;CV100&amp;","&amp;CHAR(34)&amp;"HDFlag"&amp;CHAR(34)&amp;":"&amp;CHAR(34)&amp;E100&amp;CHAR(34)&amp;","&amp;CHAR(34)&amp;"type"&amp;CHAR(34)&amp;":"&amp;GP100&amp;", "&amp;CHAR(34)&amp;"describe"&amp;CHAR(34)&amp;": "&amp;HH100&amp;", "&amp;CHAR(34)&amp;"isnew"&amp;CHAR(34)&amp;": "&amp;CHAR(34)&amp;F100&amp;CHAR(34)&amp;", "&amp;CHAR(34)&amp;"links"&amp;CHAR(34)&amp;": "&amp;HL100&amp;"},"</f>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 "links": "https://en.wikipedia.org/wiki/List_of_flags_of_Venezuela#Administrative_divisions_flags"},</v>
      </c>
      <c r="HN100" s="67" t="str">
        <f>"{"&amp;CHAR(34)&amp;"couname"&amp;CHAR(34)&amp;":"&amp;CT100&amp;(IF(H100&lt;&gt;"",","&amp;CHAR(34)&amp;"subtype"&amp;CHAR(34)&amp;":"&amp;CHAR(34)&amp;H100&amp;CHAR(34),""))&amp;","&amp;CHAR(34)&amp;"year"&amp;CHAR(34)&amp;":"&amp;HJ100&amp;","&amp;CHAR(34)&amp;"region"&amp;CHAR(34)&amp;":"&amp;CU100&amp;","&amp;CHAR(34)&amp;"Colors"&amp;CHAR(34)&amp;":"&amp;HC100&amp;","&amp;CHAR(34)&amp;"Items"&amp;CHAR(34)&amp;":"&amp;GS100&amp;","&amp;CHAR(34)&amp;"Flag"&amp;CHAR(34)&amp;":"&amp;CV100&amp;","&amp;CHAR(34)&amp;"HDFlag"&amp;CHAR(34)&amp;":"&amp;CHAR(34)&amp;E100&amp;CHAR(34)&amp;","&amp;CHAR(34)&amp;"type"&amp;CHAR(34)&amp;":"&amp;GP100&amp;", "&amp;CHAR(34)&amp;"describe"&amp;CHAR(34)&amp;": "&amp;HI100&amp;", "&amp;CHAR(34)&amp;"isnew"&amp;CHAR(34)&amp;": "&amp;CHAR(34)&amp;F100&amp;CHAR(34)&amp;", "&amp;CHAR(34)&amp;"links"&amp;CHAR(34)&amp;": "&amp;HL100&amp;"},"</f>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 "links": "https://en.wikipedia.org/wiki/List_of_flags_of_Venezuela#Administrative_divisions_flags"},</v>
      </c>
      <c r="HO100" s="71">
        <v>45610</v>
      </c>
      <c r="HP100" s="44" t="str" cm="1">
        <f t="array" ref="HP100">IF(_xlfn.TEXTJOIN(", ", TRUE, IF(ISNUMBER(SEARCH("BLA", BL100:BT100)), COLUMN(BL100:BT100) - COLUMN(BL100) + 1, ""))&lt;&gt;"","BLA","")</f>
        <v>BLA</v>
      </c>
      <c r="HQ100" s="44" t="str" cm="1">
        <f t="array" ref="HQ100">IF(_xlfn.TEXTJOIN(", ", TRUE, IF(ISNUMBER(SEARCH("BLU", BL100:BT100)), COLUMN(BL100:BT100) - COLUMN(BL100) + 1, ""))&lt;&gt;"","BLU","")</f>
        <v>BLU</v>
      </c>
      <c r="HR100" s="44" t="str" cm="1">
        <f t="array" ref="HR100">IF(_xlfn.TEXTJOIN(", ", TRUE, IF(ISNUMBER(SEARCH("GRE", BL100:BT100)), COLUMN(BL100:BT100) - COLUMN(BL100) + 1, ""))&lt;&gt;"","GRE","")</f>
        <v>GRE</v>
      </c>
      <c r="HS100" s="44" t="str" cm="1">
        <f t="array" ref="HS100">IF(_xlfn.TEXTJOIN(", ", TRUE, IF(ISNUMBER(SEARCH("RED", BL100:BT100)), COLUMN(BL100:BT100) - COLUMN(BL100) + 1, ""))&lt;&gt;"","RED","")</f>
        <v>RED</v>
      </c>
      <c r="HT100" s="44" t="str" cm="1">
        <f t="array" ref="HT100">IF(_xlfn.TEXTJOIN(", ", TRUE, IF(ISNUMBER(SEARCH("YEL", BL100:BT100)), COLUMN(BL100:BT100) - COLUMN(BL100) + 1, ""))&lt;&gt;"","YEL","")</f>
        <v>YEL</v>
      </c>
      <c r="HU100" s="44" t="str" cm="1">
        <f t="array" ref="HU100">IF(_xlfn.TEXTJOIN(", ", TRUE, IF(ISNUMBER(SEARCH("ORA", BL100:BT100)), COLUMN(BL100:BT100) - COLUMN(BL100) + 1, ""))&lt;&gt;"","ORA","")</f>
        <v/>
      </c>
      <c r="HV100" s="44" t="str" cm="1">
        <f t="array" ref="HV100">IF(_xlfn.TEXTJOIN(", ", TRUE, IF(ISNUMBER(SEARCH("BRO", BL100:BT100)), COLUMN(BL100:BT100) - COLUMN(BL100) + 1, ""))&lt;&gt;"","BRO","")</f>
        <v>BRO</v>
      </c>
      <c r="HW100" s="44" t="str" cm="1">
        <f t="array" ref="HW100">IF(_xlfn.TEXTJOIN(", ", TRUE, IF(ISNUMBER(SEARCH("PUR", BL100:BT100)), COLUMN(BL100:BT100) - COLUMN(BL100) + 1, ""))&lt;&gt;"","PUR","")</f>
        <v/>
      </c>
      <c r="HX100" s="44" t="str" cm="1">
        <f t="array" ref="HX100">IF(_xlfn.TEXTJOIN(", ", TRUE, IF(ISNUMBER(SEARCH("WHI", BL100:BT100)), COLUMN(BL100:BT100) - COLUMN(BL100) + 1, ""))&lt;&gt;"","WHI","")</f>
        <v>WHI</v>
      </c>
      <c r="HY100" s="72"/>
      <c r="HZ100" s="72"/>
      <c r="IA100" s="5"/>
      <c r="IB100" s="5"/>
      <c r="IC100" s="68"/>
      <c r="ID100" s="68"/>
      <c r="IE100" s="68"/>
      <c r="IF100" s="68"/>
      <c r="IG100" s="68"/>
      <c r="IH100" s="68"/>
      <c r="II100" s="68"/>
      <c r="IJ100" s="68"/>
      <c r="IK100" s="68"/>
      <c r="IM100" s="42">
        <f>COUNTIF(IC100:IK100,"&gt;0")-CG100</f>
        <v>-7</v>
      </c>
      <c r="IN100" s="69" t="str">
        <f>"http://mkweb.bcgsc.ca/color-summarizer/?url="&amp;D100&amp;"&amp;precision=low&amp;num_clusters="&amp;CG100&amp;"&amp;text=1"</f>
        <v>http://mkweb.bcgsc.ca/color-summarizer/?url=https://upload.wikimedia.org/wikipedia/commons/thumb/a/a2/Flag_of_Gu%C3%A1rico_State.svg/320px-Flag_of_Gu%C3%A1rico_State.svg.png&amp;precision=low&amp;num_clusters=7&amp;text=1</v>
      </c>
      <c r="IO100" s="44" t="str">
        <f>IF(HP100&lt;&gt;"",CHAR(34)&amp;"black"&amp;CHAR(34),"")</f>
        <v>"black"</v>
      </c>
      <c r="IP100" s="44" t="str">
        <f>IF(HQ100&lt;&gt;"",CHAR(34)&amp;"blue"&amp;CHAR(34),"")</f>
        <v>"blue"</v>
      </c>
      <c r="IQ100" s="44" t="str">
        <f>IF(HR100&lt;&gt;"",CHAR(34)&amp;"green"&amp;CHAR(34),"")</f>
        <v>"green"</v>
      </c>
      <c r="IR100" s="44" t="str">
        <f>IF(HS100&lt;&gt;"",CHAR(34)&amp;"red"&amp;CHAR(34),"")</f>
        <v>"red"</v>
      </c>
      <c r="IS100" s="44" t="str">
        <f>IF(HT100&lt;&gt;"",CHAR(34)&amp;"yellow"&amp;CHAR(34),"")</f>
        <v>"yellow"</v>
      </c>
      <c r="IT100" s="44" t="str">
        <f>IF(HU100&lt;&gt;"",CHAR(34)&amp;"orange"&amp;CHAR(34),"")</f>
        <v/>
      </c>
      <c r="IU100" s="44" t="str">
        <f>IF(HV100&lt;&gt;"",CHAR(34)&amp;"brown"&amp;CHAR(34),"")</f>
        <v>"brown"</v>
      </c>
      <c r="IV100" s="44" t="str">
        <f>IF(HW100&lt;&gt;"",CHAR(34)&amp;"purple"&amp;CHAR(34),"")</f>
        <v/>
      </c>
      <c r="IW100" s="44" t="str">
        <f>IF(HX100&lt;&gt;"",CHAR(34)&amp;"white"&amp;CHAR(34),"")</f>
        <v>"white"</v>
      </c>
      <c r="IX100" s="44" t="str">
        <f>"{"&amp;CHAR(34)&amp;"url"&amp;CHAR(34)&amp;":"&amp;CHAR(34)&amp;IN100&amp;CHAR(34)&amp;","&amp;CHAR(34)&amp;"name"&amp;CHAR(34)&amp;":"&amp;CHAR(34)&amp;A100&amp;CHAR(34)&amp;"},"</f>
        <v>{"url":"http://mkweb.bcgsc.ca/color-summarizer/?url=https://upload.wikimedia.org/wikipedia/commons/thumb/a/a2/Flag_of_Gu%C3%A1rico_State.svg/320px-Flag_of_Gu%C3%A1rico_State.svg.png&amp;precision=low&amp;num_clusters=7&amp;text=1","name":"[VEN] Guárico"},</v>
      </c>
      <c r="IY100" s="44">
        <v>1478</v>
      </c>
    </row>
    <row r="101" spans="1:259" s="44" customFormat="1" ht="38.4" customHeight="1" thickBot="1" x14ac:dyDescent="0.35">
      <c r="A101" s="38" t="s">
        <v>789</v>
      </c>
      <c r="B101" s="83"/>
      <c r="C101" s="39"/>
      <c r="D101" s="70" t="s">
        <v>790</v>
      </c>
      <c r="E101" s="40" t="s">
        <v>791</v>
      </c>
      <c r="F101" s="41" t="s">
        <v>163</v>
      </c>
      <c r="G101" s="42">
        <f>COUNTIF($A$1:$A$8405,A101)</f>
        <v>1</v>
      </c>
      <c r="H101" s="43"/>
      <c r="I101" s="59" t="s">
        <v>792</v>
      </c>
      <c r="J101" s="44" t="str">
        <f>""</f>
        <v/>
      </c>
      <c r="K101" s="45"/>
      <c r="L101" s="46"/>
      <c r="M101" s="46"/>
      <c r="N101" s="47"/>
      <c r="O101" s="74">
        <v>1999</v>
      </c>
      <c r="P101" s="48" t="s">
        <v>793</v>
      </c>
      <c r="Q101" s="73">
        <v>2</v>
      </c>
      <c r="R101" s="49" t="s">
        <v>177</v>
      </c>
      <c r="S101" s="50">
        <v>6</v>
      </c>
      <c r="T101" s="51" t="s">
        <v>164</v>
      </c>
      <c r="U101" s="52" t="s">
        <v>164</v>
      </c>
      <c r="V101" s="52" t="s">
        <v>165</v>
      </c>
      <c r="W101" s="52" t="s">
        <v>165</v>
      </c>
      <c r="X101" s="52" t="s">
        <v>165</v>
      </c>
      <c r="Y101" s="52" t="s">
        <v>164</v>
      </c>
      <c r="Z101" s="52" t="s">
        <v>164</v>
      </c>
      <c r="AA101" s="52" t="s">
        <v>164</v>
      </c>
      <c r="AB101" s="52" t="s">
        <v>164</v>
      </c>
      <c r="AC101" s="52" t="s">
        <v>164</v>
      </c>
      <c r="AD101" s="52" t="s">
        <v>165</v>
      </c>
      <c r="AE101" s="52" t="s">
        <v>164</v>
      </c>
      <c r="AF101" s="53" t="s">
        <v>164</v>
      </c>
      <c r="AG101" s="53" t="s">
        <v>164</v>
      </c>
      <c r="AH101" s="53" t="s">
        <v>164</v>
      </c>
      <c r="AI101" s="53" t="s">
        <v>164</v>
      </c>
      <c r="AJ101" s="53" t="s">
        <v>164</v>
      </c>
      <c r="AK101" s="53" t="s">
        <v>164</v>
      </c>
      <c r="AL101" s="53" t="s">
        <v>164</v>
      </c>
      <c r="AM101" s="53" t="s">
        <v>164</v>
      </c>
      <c r="AN101" s="53" t="s">
        <v>165</v>
      </c>
      <c r="AO101" s="53" t="s">
        <v>164</v>
      </c>
      <c r="AP101" s="53" t="s">
        <v>164</v>
      </c>
      <c r="AQ101" s="53" t="s">
        <v>164</v>
      </c>
      <c r="AR101" s="53" t="s">
        <v>164</v>
      </c>
      <c r="AS101" s="53" t="s">
        <v>164</v>
      </c>
      <c r="AT101" s="54">
        <v>4</v>
      </c>
      <c r="AU101" s="53" t="s">
        <v>308</v>
      </c>
      <c r="AV101" s="53" t="str">
        <f>IF(LEFT(A101,1)="[",LEFT(A101,5)&amp;AU101&amp;A101,"")</f>
        <v>[VEN]State[VEN] La Guaira</v>
      </c>
      <c r="AW101" s="53" t="str">
        <f>C101&amp;A101</f>
        <v>[VEN] La Guaira</v>
      </c>
      <c r="AX101" s="55"/>
      <c r="AY101" s="55"/>
      <c r="AZ101" s="56" t="s">
        <v>159</v>
      </c>
      <c r="BA101" s="56" t="s">
        <v>234</v>
      </c>
      <c r="BB101" s="56"/>
      <c r="BC101" s="57"/>
      <c r="BD101" s="58" t="s">
        <v>159</v>
      </c>
      <c r="BE101" s="59"/>
      <c r="BF101" s="58" t="s">
        <v>159</v>
      </c>
      <c r="BG101" s="58" t="s">
        <v>154</v>
      </c>
      <c r="BH101" s="58" t="s">
        <v>152</v>
      </c>
      <c r="BI101" s="58"/>
      <c r="BJ101" s="58"/>
      <c r="BK101" s="59"/>
      <c r="BL101" s="58" t="s">
        <v>234</v>
      </c>
      <c r="BM101" s="58" t="s">
        <v>152</v>
      </c>
      <c r="BN101" s="58" t="s">
        <v>234</v>
      </c>
      <c r="BO101" s="58" t="s">
        <v>154</v>
      </c>
      <c r="BP101" s="58" t="s">
        <v>155</v>
      </c>
      <c r="BQ101" s="58" t="s">
        <v>234</v>
      </c>
      <c r="BR101" s="58" t="s">
        <v>234</v>
      </c>
      <c r="BS101" s="58" t="s">
        <v>234</v>
      </c>
      <c r="BT101" s="58" t="s">
        <v>159</v>
      </c>
      <c r="BU101" s="60"/>
      <c r="BV101" s="61"/>
      <c r="BW101" s="61">
        <v>0</v>
      </c>
      <c r="BX101" s="59"/>
      <c r="CB101" s="5"/>
      <c r="CC101" s="5"/>
      <c r="CD101" s="62">
        <v>0</v>
      </c>
      <c r="CE101" s="62">
        <v>0</v>
      </c>
      <c r="CF101" s="62" t="e">
        <f>COUNTIF([1]Sheet7!$B$2:'[1]Sheet7'!$B$100,Main!A106)</f>
        <v>#REF!</v>
      </c>
      <c r="CG101" s="75" cm="1">
        <f t="array" ref="CG101">SUMPRODUCT(--(LEN(TRIM(BL101:BT101))&gt;0))</f>
        <v>4</v>
      </c>
      <c r="CH101" s="53" t="str">
        <f>IF(CG101=2,"y","n")</f>
        <v>n</v>
      </c>
      <c r="CI101" s="53" t="str">
        <f>IF(CG101=3,"y","n")</f>
        <v>n</v>
      </c>
      <c r="CJ101" s="53" t="str">
        <f>IF(CG101=4,"y","n")</f>
        <v>y</v>
      </c>
      <c r="CK101" s="53" t="str">
        <f>IF(CG101&gt;4,"y","n")</f>
        <v>n</v>
      </c>
      <c r="CL101" s="53" t="str">
        <f>IF(S101=0,"y","n")</f>
        <v>n</v>
      </c>
      <c r="CM101" s="53" t="str">
        <f>IF(S101=2,"y","n")</f>
        <v>n</v>
      </c>
      <c r="CN101" s="53" t="str">
        <f>IF(S101=3,"y","n")</f>
        <v>n</v>
      </c>
      <c r="CO101" s="53" t="str">
        <f>IF(S101&gt;=4,"y","n")</f>
        <v>y</v>
      </c>
      <c r="CP101" s="53" t="str">
        <f>IF(AT101=0,"y","n")</f>
        <v>n</v>
      </c>
      <c r="CQ101" s="53" t="str">
        <f>IF(AT101=1,"y","n")</f>
        <v>n</v>
      </c>
      <c r="CR101" s="53" t="str">
        <f>IF(AT101=2,"y","n")</f>
        <v>n</v>
      </c>
      <c r="CS101" s="53" t="str">
        <f>IF(AT101&gt;=3,"y","n")</f>
        <v>y</v>
      </c>
      <c r="CT101" s="38" t="str">
        <f>CHAR(34)&amp;A101&amp;CHAR(34)</f>
        <v>"[VEN] La Guaira"</v>
      </c>
      <c r="CU101" s="63" t="str">
        <f>CHAR(34)&amp;"rgn_"&amp;R101&amp;CHAR(34)</f>
        <v>"rgn_South America"</v>
      </c>
      <c r="CV101" s="44" t="str">
        <f>CHAR(34)&amp;D101&amp;CHAR(34)</f>
        <v>"https://upload.wikimedia.org/wikipedia/commons/thumb/a/a9/Flag_of_Vargas_State.svg/320px-Flag_of_Vargas_State.svg.png"</v>
      </c>
      <c r="CW101" s="44" t="str">
        <f>IF(CH101="y",CHAR(34)&amp;CH$1&amp;CHAR(34)&amp;",","")</f>
        <v/>
      </c>
      <c r="CX101" s="44" t="str">
        <f>IF(CI101="y",CHAR(34)&amp;CI$1&amp;CHAR(34)&amp;",","")</f>
        <v/>
      </c>
      <c r="CY101" s="44" t="str">
        <f>IF(CJ101="y",CHAR(34)&amp;CJ$1&amp;CHAR(34)&amp;",","")</f>
        <v>"4Color",</v>
      </c>
      <c r="CZ101" s="44" t="str">
        <f>IF(CK101="y",CHAR(34)&amp;CK$1&amp;CHAR(34)&amp;",","")</f>
        <v/>
      </c>
      <c r="DA101" s="44" t="str">
        <f>IF(Q101&gt;1,CHAR(34)&amp;"words2"&amp;CHAR(34)&amp;",","")</f>
        <v>"words2",</v>
      </c>
      <c r="DB101" s="44" t="str">
        <f>IF(Q101&gt;2,CHAR(34)&amp;"words3"&amp;CHAR(34)&amp;",","")</f>
        <v/>
      </c>
      <c r="DD101" s="44" t="str">
        <f>IF(LEN(CHAR(34)&amp;"lets"&amp;LEN(SUBSTITUTE(SUBSTITUTE(IFERROR(TRIM(SUBSTITUTE(A101,MID(A101,FIND("[",A101),FIND("]",A101)-FIND("[",A101)+1),"")),A101)," ",""),"-",""))&amp;CHAR(34)&amp;",")=9,CHAR(34)&amp;"lets"&amp;LEN(SUBSTITUTE(SUBSTITUTE(IFERROR(TRIM(SUBSTITUTE(A101,MID(A101,FIND("[",A101),FIND("]",A101)-FIND("[",A101)+1),"")),A101)," ",""),"-",""))&amp;CHAR(34)&amp;",",CHAR(34)&amp;"lets0"&amp;LEN(SUBSTITUTE(SUBSTITUTE(IFERROR(TRIM(SUBSTITUTE(A101,MID(A101,FIND("[",A101),FIND("]",A101)-FIND("[",A101)+1),"")),A101)," ",""),"-",""))&amp;CHAR(34)&amp;",")</f>
        <v>"lets08",</v>
      </c>
      <c r="DE101" s="44" t="str">
        <f>CHAR(34)&amp;"start"&amp;IFERROR(LEFT(SUBSTITUTE(A101,"["&amp;MID(A101,FIND("[",A101)+1,FIND("]",A101)-FIND("[",A101)-1)&amp;"] ",""),1),LEFT(A101,1))&amp;CHAR(34)&amp;","</f>
        <v>"startL",</v>
      </c>
      <c r="DF101" s="44" t="str">
        <f>IFERROR(IF(SEARCH("tan",A101)&gt;0,CHAR(34)&amp;"withtn"&amp;CHAR(34)&amp;",",""),"")</f>
        <v/>
      </c>
      <c r="DG101" s="44" t="str">
        <f>IFERROR(IF(SEARCH("q",A101)&gt;0,CHAR(34)&amp;"with_q"&amp;CHAR(34)&amp;",",""),"")</f>
        <v/>
      </c>
      <c r="DH101" s="44" t="str">
        <f>IFERROR(IF(SEARCH("v",A101)&gt;0,CHAR(34)&amp;"with_v"&amp;CHAR(34)&amp;",",""),"")</f>
        <v>"with_v",</v>
      </c>
      <c r="DI101" s="44" t="str">
        <f>IFERROR(IF(SEARCH("w",A101)&gt;0,CHAR(34)&amp;"with_w"&amp;CHAR(34)&amp;",",""),"")</f>
        <v/>
      </c>
      <c r="DJ101" s="44" t="str">
        <f>IFERROR(IF(SEARCH("y",A101)&gt;0,CHAR(34)&amp;"with_y"&amp;CHAR(34)&amp;",",""),"")</f>
        <v/>
      </c>
      <c r="DK101" s="44" t="str">
        <f>IFERROR(IF(SEARCH("z",A101)&gt;0,CHAR(34)&amp;"with_z"&amp;CHAR(34)&amp;",",""),"")</f>
        <v/>
      </c>
      <c r="DL101" s="44" t="str">
        <f>IF(CG101=2, CHAR(34) &amp; _xlfn.TEXTJOIN("", TRUE, _xlfn._xlws.SORT(HP101:HX101)) &amp; CHAR(34) &amp; ",", "")</f>
        <v/>
      </c>
      <c r="DM101" s="44" t="str" cm="1">
        <f t="array" ref="DM101">IF(CG101=3,CHAR(34) &amp; _xlfn.TEXTJOIN("", TRUE, RIGHT(HP101:HX101, 2)) &amp; CHAR(34) &amp; ",", "")</f>
        <v/>
      </c>
      <c r="DN101" s="44" t="str">
        <f>IF(AND(ISNUMBER(SEARCH("18", O101)), ISERROR(SEARCH("1918", O101)), ISERROR(SEARCH("2018", O101))), CHAR(34) &amp; "year18" &amp; CHAR(34) &amp; ",", "")</f>
        <v/>
      </c>
      <c r="DO101" s="44" t="str">
        <f>IF(AND(ISNUMBER(SEARCH("19", O101)), ISERROR(SEARCH("1819", O101)),  ISERROR(SEARCH("1219", O101)),ISERROR(SEARCH("1119", O101)),ISERROR(SEARCH("1190", O101)),ISERROR(SEARCH("2019", O101))), CHAR(34) &amp; "year19" &amp; CHAR(34) &amp; ",", "")</f>
        <v>"year19",</v>
      </c>
      <c r="DP101" s="5" t="str">
        <f>IF(AND(ISNUMBER(SEARCH("20", O101)), ISERROR(SEARCH("1920", O101))), CHAR(34)&amp;"year00"&amp;CHAR(34)&amp;",", "")</f>
        <v/>
      </c>
      <c r="DQ101" s="5" t="str">
        <f>IF(CC101="y",CHAR(34)&amp;"soviet"&amp;CHAR(34)&amp;",","")</f>
        <v/>
      </c>
      <c r="DR101" s="5" t="str">
        <f>IF(BY101="y",CHAR(34)&amp;"dgband"&amp;CHAR(34)&amp;",","")</f>
        <v/>
      </c>
      <c r="DS101" s="5" t="str">
        <f>IF(W101="y",IF(AND(V101="n",BY101&lt;&gt;"y"),CHAR(34)&amp;"allver"&amp;CHAR(34)&amp;",",""),"")</f>
        <v/>
      </c>
      <c r="DT101" s="5" t="str">
        <f>IF(V101="y",IF(AND(W101="n",BY101&lt;&gt;"y"),CHAR(34)&amp;"allhor"&amp;CHAR(34)&amp;",",""),"")</f>
        <v/>
      </c>
      <c r="DU101" s="5" t="str">
        <f>IF(BY101="y",IF(AND(W101="n",V101="n"),CHAR(34)&amp;"alldia"&amp;CHAR(34)&amp;",",""),"")</f>
        <v/>
      </c>
      <c r="DW101" s="44" t="str">
        <f>IF(CL101="y",CHAR(34)&amp;CL$1&amp;CHAR(34)&amp;",","")</f>
        <v/>
      </c>
      <c r="DX101" s="44" t="str">
        <f>IF(CM101="y",CHAR(34)&amp;CM$1&amp;CHAR(34)&amp;",","")</f>
        <v/>
      </c>
      <c r="DY101" s="44" t="str">
        <f>IF(CN101="y",CHAR(34)&amp;CN$1&amp;CHAR(34)&amp;",","")</f>
        <v/>
      </c>
      <c r="DZ101" s="44" t="str">
        <f>IF(CO101="y",CHAR(34)&amp;CO$1&amp;CHAR(34)&amp;",","")</f>
        <v>"4+Band",</v>
      </c>
      <c r="EA101" s="44" t="str">
        <f>IF(T101="y",CHAR(34)&amp;T$1&amp;CHAR(34)&amp;",","")</f>
        <v/>
      </c>
      <c r="EB101" s="44" t="str">
        <f>IF(U101="y",CHAR(34)&amp;U$1&amp;CHAR(34)&amp;",","")</f>
        <v/>
      </c>
      <c r="EC101" s="44" t="str">
        <f>IF(V101="y",CHAR(34)&amp;V$1&amp;CHAR(34)&amp;",","")</f>
        <v>"Horizo",</v>
      </c>
      <c r="ED101" s="44" t="str">
        <f>IF(W101="y",CHAR(34)&amp;W$1&amp;CHAR(34)&amp;",","")</f>
        <v>"Vertic",</v>
      </c>
      <c r="EE101" s="44" t="str">
        <f>IF(X101="y",CHAR(34)&amp;X$1&amp;CHAR(34)&amp;",","")</f>
        <v>"Circle",</v>
      </c>
      <c r="EF101" s="44" t="str">
        <f>IF(AND(Y101&lt;&gt;"n",Y101&lt;&gt;""),CHAR(34)&amp;Y$1&amp;CHAR(34)&amp;",","")</f>
        <v/>
      </c>
      <c r="EG101" s="44" t="str">
        <f>IF(Z101="y",CHAR(34)&amp;Z$1&amp;CHAR(34)&amp;",","")</f>
        <v/>
      </c>
      <c r="EH101" s="44" t="str">
        <f>IF(AA101="y",CHAR(34)&amp;AA$1&amp;CHAR(34)&amp;",","")</f>
        <v/>
      </c>
      <c r="EI101" s="44" t="str">
        <f>IF(AB101="y",CHAR(34)&amp;AB$1&amp;CHAR(34)&amp;",","")</f>
        <v/>
      </c>
      <c r="EJ101" s="44" t="str">
        <f>IF(AC101="y",CHAR(34)&amp;AC$1&amp;CHAR(34)&amp;",","")</f>
        <v/>
      </c>
      <c r="EK101" s="44" t="str">
        <f>IF(AD101="y",CHAR(34)&amp;AD$1&amp;CHAR(34)&amp;",","")</f>
        <v>"HasSun",</v>
      </c>
      <c r="EL101" s="44" t="str">
        <f>IF(AE101="y",CHAR(34)&amp;AE$1&amp;CHAR(34)&amp;",","")</f>
        <v/>
      </c>
      <c r="EM101" s="44" t="str">
        <f>IF(AF101="y",CHAR(34)&amp;AF$1&amp;CHAR(34)&amp;",","")</f>
        <v/>
      </c>
      <c r="EN101" s="44" t="str">
        <f>IF(AG101="y",CHAR(34)&amp;AG$1&amp;CHAR(34)&amp;",","")</f>
        <v/>
      </c>
      <c r="EO101" s="44" t="str">
        <f>IF(AH101="y",CHAR(34)&amp;AH$1&amp;CHAR(34)&amp;",","")</f>
        <v/>
      </c>
      <c r="EP101" s="44" t="str">
        <f>IF(AI101="y",CHAR(34)&amp;AI$1&amp;CHAR(34)&amp;",","")</f>
        <v/>
      </c>
      <c r="EQ101" s="44" t="str">
        <f>IF(AJ101="y",CHAR(34)&amp;AJ$1&amp;CHAR(34)&amp;",","")</f>
        <v/>
      </c>
      <c r="ER101" s="44" t="str">
        <f>IF(AK101="y",CHAR(34)&amp;AK$1&amp;CHAR(34)&amp;",","")</f>
        <v/>
      </c>
      <c r="ES101" s="44" t="str">
        <f>IF(AL101="y",CHAR(34)&amp;AL$1&amp;CHAR(34)&amp;",","")</f>
        <v/>
      </c>
      <c r="ET101" s="44" t="str">
        <f>IF(AM101="y",CHAR(34)&amp;AM$1&amp;CHAR(34)&amp;",","")</f>
        <v/>
      </c>
      <c r="EU101" s="44" t="str">
        <f>IF(AN101="y",CHAR(34)&amp;AN$1&amp;CHAR(34)&amp;",","")</f>
        <v>"Humans",</v>
      </c>
      <c r="EV101" s="44" t="str">
        <f>IF(AO101="y",CHAR(34)&amp;AO$1&amp;CHAR(34)&amp;",","")</f>
        <v/>
      </c>
      <c r="EW101" s="44" t="str">
        <f>IF(AP101="y",CHAR(34)&amp;AP$1&amp;CHAR(34)&amp;",","")</f>
        <v/>
      </c>
      <c r="EX101" s="44" t="str">
        <f>IF(AQ101="y",CHAR(34)&amp;AQ$1&amp;CHAR(34)&amp;",","")</f>
        <v/>
      </c>
      <c r="EY101" s="44" t="str">
        <f>IF(AR101="y",CHAR(34)&amp;AR$1&amp;CHAR(34)&amp;",","")</f>
        <v/>
      </c>
      <c r="EZ101" s="44" t="str">
        <f>IF(AS101="y",CHAR(34)&amp;AS$1&amp;CHAR(34)&amp;",","")</f>
        <v/>
      </c>
      <c r="FA101" s="44" t="str">
        <f>IF(AT101&gt;0,CHAR(34)&amp;"sta"&amp;AZ101&amp;CHAR(34)&amp;",","")</f>
        <v>"staWHI",</v>
      </c>
      <c r="FB101" s="44" t="str">
        <f>IF(AND(AT101&gt;0,BA101&lt;&gt;""),CHAR(34)&amp;"sta"&amp;BA101&amp;CHAR(34)&amp;",","")</f>
        <v/>
      </c>
      <c r="FD101" s="44" t="str">
        <f>IF(BV101="n",CHAR(34)&amp;"tcWHYE"&amp;CHAR(34)&amp;",",IF(BV101="y",CHAR(34)&amp;FD$1&amp;CHAR(34)&amp;",",""))</f>
        <v/>
      </c>
      <c r="FE101" s="44" t="str">
        <f>IF(COUNTIF(BL101:BT101,"BLU")=0,CHAR(34)&amp;"NO_BLU"&amp;CHAR(34)&amp;",", "")</f>
        <v/>
      </c>
      <c r="FF101" s="44" t="str">
        <f>IF(COUNTIF(BL101:BT101,"WHI")=0,CHAR(34)&amp;"NO_WHI"&amp;CHAR(34)&amp;",", "")</f>
        <v/>
      </c>
      <c r="FG101" s="44" t="str">
        <f>IF(COUNTIF(BL101:BT101,"RED")=0,CHAR(34)&amp;"NO_RED"&amp;CHAR(34)&amp;",", "")</f>
        <v/>
      </c>
      <c r="FH101" s="44" t="str">
        <f>IF(COUNTIF(BL101:BS101,"GRE")=0,CHAR(34)&amp;"NO_GRE"&amp;CHAR(34)&amp;",", "")</f>
        <v>"NO_GRE",</v>
      </c>
      <c r="FI101" s="44" t="str">
        <f>IF(COUNTIF(BL101:BT101,"YEL")=0,CHAR(34)&amp;"NO_YEL"&amp;CHAR(34)&amp;",", "")</f>
        <v/>
      </c>
      <c r="FJ101" s="44" t="str">
        <f>IF(COUNTIF(BL101:BT101,"BLA")=0,CHAR(34)&amp;"NO_BLA"&amp;CHAR(34)&amp;",", "")</f>
        <v>"NO_BLA",</v>
      </c>
      <c r="FK101" s="44" t="str">
        <f>IF(AND(FH101&lt;&gt;"",FF101&lt;&gt;""),CHAR(34)&amp;"WHGRNO"&amp;CHAR(34)&amp;",","")</f>
        <v/>
      </c>
      <c r="FL101" s="44" t="str">
        <f>IF(AND(FI101&lt;&gt;"",FF101&lt;&gt;""),CHAR(34)&amp;"WHYENO"&amp;CHAR(34)&amp;",","")</f>
        <v/>
      </c>
      <c r="FM101" s="44" t="str">
        <f>IF(AND(FJ101&lt;&gt;"",FF101&lt;&gt;""),CHAR(34)&amp;"BAWHNO"&amp;CHAR(34)&amp;",","")</f>
        <v/>
      </c>
      <c r="FN101" s="44" t="str">
        <f>IF(AND(FE101&lt;&gt;"",FF101&lt;&gt;""),CHAR(34)&amp;"BLWHNO"&amp;CHAR(34)&amp;",","")</f>
        <v/>
      </c>
      <c r="FO101" s="44" t="str">
        <f>IF(AND(FE101&lt;&gt;"",FG101&lt;&gt;""),CHAR(34)&amp;"BLRENO"&amp;CHAR(34)&amp;",","")</f>
        <v/>
      </c>
      <c r="FP101" s="44" t="str">
        <f>IF(AND(FF101&lt;&gt;"",FF101&lt;&gt;""),CHAR(34)&amp;"WHRENO"&amp;CHAR(34)&amp;",","")</f>
        <v/>
      </c>
      <c r="FQ101" s="44" t="str">
        <f>IF(LEN(BF101)=3,CHAR(34)&amp;"001"&amp;BF101&amp;CHAR(34)&amp;",","")</f>
        <v>"001WHI",</v>
      </c>
      <c r="FR101" s="44" t="str">
        <f>IF(LEN(BG101)=3,CHAR(34)&amp;"002"&amp;BG101&amp;CHAR(34)&amp;",","")</f>
        <v>"002RED",</v>
      </c>
      <c r="FS101" s="44" t="str">
        <f>IF(LEN(BH101)=3,CHAR(34)&amp;"003"&amp;BH101&amp;CHAR(34)&amp;",","")</f>
        <v>"003BLU",</v>
      </c>
      <c r="FT101" s="44" t="str">
        <f>CHAR(34)&amp;"myr"&amp;BD101&amp;CHAR(34)&amp;","</f>
        <v>"myrWHI",</v>
      </c>
      <c r="FU101" s="44" t="str">
        <f>IF(AY101="y",CHAR(34)&amp;"island"&amp;CHAR(34)&amp;",","")</f>
        <v/>
      </c>
      <c r="FV101" s="44" t="str">
        <f>IF(BZ101="y",CHAR(34)&amp;"landlo"&amp;CHAR(34)&amp;",","")</f>
        <v/>
      </c>
      <c r="FW101" s="44" t="str">
        <f>IF(CA101="y",CHAR(34)&amp;"eunion"&amp;CHAR(34)&amp;",","")</f>
        <v/>
      </c>
      <c r="FY101" s="44" t="str">
        <f>IFERROR(IF(SEARCH("Arabic",CB101)&gt;0,CHAR(34)&amp;"arabic"&amp;CHAR(34)&amp;",",""),"")</f>
        <v/>
      </c>
      <c r="FZ101" s="44" t="str">
        <f>IFERROR(IF(SEARCH("English",CB101)&gt;0,CHAR(34)&amp;"englis"&amp;CHAR(34)&amp;",",""),"")</f>
        <v/>
      </c>
      <c r="GA101" s="44" t="str">
        <f>IFERROR(IF(SEARCH("French",CB101)&gt;0,CHAR(34)&amp;"french"&amp;CHAR(34)&amp;",",""),"")</f>
        <v/>
      </c>
      <c r="GB101" s="44" t="str">
        <f>IFERROR(IF(SEARCH("Spanish",CB101)&gt;0,CHAR(34)&amp;"spanis"&amp;CHAR(34)&amp;",",""),"")</f>
        <v/>
      </c>
      <c r="GE101" s="44" t="str">
        <f>IFERROR(IF(SEARCH("Dutch",CB101)&gt;0,CHAR(34)&amp;"dutchs"&amp;CHAR(34)&amp;",",""),"")</f>
        <v/>
      </c>
      <c r="GF101" s="44" t="str">
        <f>IFERROR(IF(SEARCH("Historical",AU101)&gt;0,CHAR(34)&amp;"histor"&amp;CHAR(34)&amp;",",""),"")</f>
        <v/>
      </c>
      <c r="GG101" s="44" t="str">
        <f>IF(BU101="y",CHAR(34)&amp;"unjack"&amp;CHAR(34)&amp;",","")</f>
        <v/>
      </c>
      <c r="GH101" s="44" t="str">
        <f>IF(CD101=1,CHAR(34)&amp;"southc"&amp;CHAR(34)&amp;",","")</f>
        <v/>
      </c>
      <c r="GI101" s="44" t="str">
        <f>IF(CE101=1,CHAR(34)&amp;"hasmap"&amp;CHAR(34)&amp;",","")</f>
        <v/>
      </c>
      <c r="GJ101" s="44" t="str">
        <f>IF(CP101="y",CHAR(34)&amp;CP$1&amp;CHAR(34)&amp;",","")</f>
        <v/>
      </c>
      <c r="GK101" s="44" t="str">
        <f>IF(GJ101="",CHAR(34)&amp;"HasSta"&amp;CHAR(34)&amp;",","")</f>
        <v>"HasSta",</v>
      </c>
      <c r="GL101" s="44" t="str">
        <f>IF(CQ101="y",CHAR(34)&amp;CQ$1&amp;CHAR(34)&amp;",","")</f>
        <v/>
      </c>
      <c r="GM101" s="44" t="str">
        <f>IF(CR101="y",CHAR(34)&amp;CR$1&amp;CHAR(34)&amp;",","")</f>
        <v/>
      </c>
      <c r="GN101" s="44" t="str">
        <f>IF(CS101="y",CHAR(34)&amp;CS$1&amp;CHAR(34)&amp;",","")</f>
        <v>"3+Star",</v>
      </c>
      <c r="GP101" s="44" t="str">
        <f>CHAR(34)&amp;AU101&amp;CHAR(34)</f>
        <v>"State"</v>
      </c>
      <c r="GS101" s="44" t="str">
        <f>SUBSTITUTE("["&amp;_xlfn.CONCAT(CW101:GN101)&amp;"]",",]","]")</f>
        <v>["4Color","words2","lets08","startL","with_v","year19","4+Band","Horizo","Vertic","Circle","HasSun","Humans","staWHI","NO_GRE","NO_BLA","001WHI","002RED","003BLU","myrWHI","HasSta","3+Star"]</v>
      </c>
      <c r="GT101" s="44" t="str">
        <f>IF(BL101&lt;&gt;"",CHAR(34)&amp;"cl_"&amp;BL101&amp;CHAR(34)&amp;",","")</f>
        <v/>
      </c>
      <c r="GU101" s="44" t="str">
        <f>IF(BM101&lt;&gt;"",CHAR(34)&amp;"cl_"&amp;BM101&amp;CHAR(34)&amp;",","")</f>
        <v>"cl_BLU",</v>
      </c>
      <c r="GV101" s="44" t="str">
        <f>IF(BN101&lt;&gt;"",CHAR(34)&amp;"cl_"&amp;BN101&amp;CHAR(34)&amp;",","")</f>
        <v/>
      </c>
      <c r="GW101" s="44" t="str">
        <f>IF(BO101&lt;&gt;"",CHAR(34)&amp;"cl_"&amp;BO101&amp;CHAR(34)&amp;",","")</f>
        <v>"cl_RED",</v>
      </c>
      <c r="GX101" s="44" t="str">
        <f>IF(BP101&lt;&gt;"",CHAR(34)&amp;"cl_"&amp;BP101&amp;CHAR(34)&amp;",","")</f>
        <v>"cl_YEL",</v>
      </c>
      <c r="GY101" s="44" t="str">
        <f>IF(BQ101&lt;&gt;"",CHAR(34)&amp;"cl_"&amp;BQ101&amp;CHAR(34)&amp;",","")</f>
        <v/>
      </c>
      <c r="GZ101" s="44" t="str">
        <f>IF(BR101&lt;&gt;"",CHAR(34)&amp;"cl_"&amp;BR101&amp;CHAR(34)&amp;",","")</f>
        <v/>
      </c>
      <c r="HA101" s="44" t="str">
        <f>IF(BS101&lt;&gt;"",CHAR(34)&amp;"cl_"&amp;BS101&amp;CHAR(34)&amp;",","")</f>
        <v/>
      </c>
      <c r="HB101" s="44" t="str">
        <f>IF(BT101&lt;&gt;"",CHAR(34)&amp;"cl_"&amp;BT101&amp;CHAR(34)&amp;",","")</f>
        <v>"cl_WHI",</v>
      </c>
      <c r="HC101" s="44" t="str">
        <f>SUBSTITUTE("["&amp;_xlfn.CONCAT(GT101:HB101)&amp;"]",",]","]")</f>
        <v>["cl_BLU","cl_RED","cl_YEL","cl_WHI"]</v>
      </c>
      <c r="HE101" s="64"/>
      <c r="HF101" s="65" t="str">
        <f>"{couname:"&amp;CT101&amp;(IF(HK101&lt;&gt;"",",subtype:"&amp;CHAR(34)&amp;HK101&amp;CHAR(34),""))&amp;",year:"&amp;HJ101&amp;",region:"&amp;CU101&amp;",Colors:"&amp;HC101&amp;",Items:"&amp;GS101&amp;",Flag:"&amp;CV101&amp;",HDFlag:"&amp;CHAR(34)&amp;E101&amp;CHAR(34)&amp;",type:"&amp;GP101&amp;", describe: "&amp;HH101&amp;", isnew:"&amp;CHAR(34)&amp;F101&amp;CHAR(34)&amp;", links: "&amp;HL101&amp;"},"</f>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links: "https://en.wikipedia.org/wiki/Flag_of_La_Guaira"},</v>
      </c>
      <c r="HG101" s="66" t="str">
        <f>"{couname:"&amp;CT101&amp;(IF(HK101&lt;&gt;"",",subtype:"&amp;CHAR(34)&amp;HK101&amp;CHAR(34),""))&amp;",year:"&amp;HJ101&amp;",region:"&amp;CU101&amp;",Colors:"&amp;HC101&amp;",Items:"&amp;GS101&amp;",Flag:"&amp;CV101&amp;",HDFlag:"&amp;CHAR(34)&amp;E101&amp;CHAR(34)&amp;",type:"&amp;GP101&amp;", describe: "&amp;HI101&amp;", links: "&amp;HL101&amp;"},"</f>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links: "https://en.wikipedia.org/wiki/Flag_of_La_Guaira"},</v>
      </c>
      <c r="HH101" s="44" t="str">
        <f>IF(P101&lt;&gt;"",CHAR(34)&amp;"\n"&amp;P101&amp;CHAR(34),CHAR(34)&amp;CHAR(34))</f>
        <v>"\nManuel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v>
      </c>
      <c r="HI101" s="44" t="str">
        <f>IF(J101=0,CHAR(34)&amp;CHAR(34),HH101)</f>
        <v>"\nManuel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v>
      </c>
      <c r="HJ101" s="44" t="str">
        <f>CHAR(34)&amp;O101&amp;CHAR(34)</f>
        <v>"1999"</v>
      </c>
      <c r="HL101" s="44" t="str">
        <f>CHAR(34)&amp;I101&amp;CHAR(34)</f>
        <v>"https://en.wikipedia.org/wiki/Flag_of_La_Guaira"</v>
      </c>
      <c r="HM101" s="65" t="str">
        <f>"{"&amp;CHAR(34)&amp;"couname"&amp;CHAR(34)&amp;":"&amp;CT101&amp;(IF(H101&lt;&gt;"",","&amp;CHAR(34)&amp;"subtype"&amp;CHAR(34)&amp;":"&amp;CHAR(34)&amp;H101&amp;CHAR(34),""))&amp;","&amp;CHAR(34)&amp;"year"&amp;CHAR(34)&amp;":"&amp;HJ101&amp;","&amp;CHAR(34)&amp;"region"&amp;CHAR(34)&amp;":"&amp;CU101&amp;","&amp;CHAR(34)&amp;"Colors"&amp;CHAR(34)&amp;":"&amp;HC101&amp;","&amp;CHAR(34)&amp;"Items"&amp;CHAR(34)&amp;":"&amp;GS101&amp;","&amp;CHAR(34)&amp;"Flag"&amp;CHAR(34)&amp;":"&amp;CV101&amp;","&amp;CHAR(34)&amp;"HDFlag"&amp;CHAR(34)&amp;":"&amp;CHAR(34)&amp;E101&amp;CHAR(34)&amp;","&amp;CHAR(34)&amp;"type"&amp;CHAR(34)&amp;":"&amp;GP101&amp;", "&amp;CHAR(34)&amp;"describe"&amp;CHAR(34)&amp;": "&amp;HH101&amp;", "&amp;CHAR(34)&amp;"isnew"&amp;CHAR(34)&amp;": "&amp;CHAR(34)&amp;F101&amp;CHAR(34)&amp;", "&amp;CHAR(34)&amp;"links"&amp;CHAR(34)&amp;": "&amp;HL101&amp;"},"</f>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 "links": "https://en.wikipedia.org/wiki/Flag_of_La_Guaira"},</v>
      </c>
      <c r="HN101" s="67" t="str">
        <f>"{"&amp;CHAR(34)&amp;"couname"&amp;CHAR(34)&amp;":"&amp;CT101&amp;(IF(H101&lt;&gt;"",","&amp;CHAR(34)&amp;"subtype"&amp;CHAR(34)&amp;":"&amp;CHAR(34)&amp;H101&amp;CHAR(34),""))&amp;","&amp;CHAR(34)&amp;"year"&amp;CHAR(34)&amp;":"&amp;HJ101&amp;","&amp;CHAR(34)&amp;"region"&amp;CHAR(34)&amp;":"&amp;CU101&amp;","&amp;CHAR(34)&amp;"Colors"&amp;CHAR(34)&amp;":"&amp;HC101&amp;","&amp;CHAR(34)&amp;"Items"&amp;CHAR(34)&amp;":"&amp;GS101&amp;","&amp;CHAR(34)&amp;"Flag"&amp;CHAR(34)&amp;":"&amp;CV101&amp;","&amp;CHAR(34)&amp;"HDFlag"&amp;CHAR(34)&amp;":"&amp;CHAR(34)&amp;E101&amp;CHAR(34)&amp;","&amp;CHAR(34)&amp;"type"&amp;CHAR(34)&amp;":"&amp;GP101&amp;", "&amp;CHAR(34)&amp;"describe"&amp;CHAR(34)&amp;": "&amp;HI101&amp;", "&amp;CHAR(34)&amp;"isnew"&amp;CHAR(34)&amp;": "&amp;CHAR(34)&amp;F101&amp;CHAR(34)&amp;", "&amp;CHAR(34)&amp;"links"&amp;CHAR(34)&amp;": "&amp;HL101&amp;"},"</f>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 "links": "https://en.wikipedia.org/wiki/Flag_of_La_Guaira"},</v>
      </c>
      <c r="HO101" s="71">
        <v>45610</v>
      </c>
      <c r="HP101" s="44" t="str" cm="1">
        <f t="array" ref="HP101">IF(_xlfn.TEXTJOIN(", ", TRUE, IF(ISNUMBER(SEARCH("BLA", BL101:BT101)), COLUMN(BL101:BT101) - COLUMN(BL101) + 1, ""))&lt;&gt;"","BLA","")</f>
        <v/>
      </c>
      <c r="HQ101" s="44" t="str" cm="1">
        <f t="array" ref="HQ101">IF(_xlfn.TEXTJOIN(", ", TRUE, IF(ISNUMBER(SEARCH("BLU", BL101:BT101)), COLUMN(BL101:BT101) - COLUMN(BL101) + 1, ""))&lt;&gt;"","BLU","")</f>
        <v>BLU</v>
      </c>
      <c r="HR101" s="44" t="str" cm="1">
        <f t="array" ref="HR101">IF(_xlfn.TEXTJOIN(", ", TRUE, IF(ISNUMBER(SEARCH("GRE", BL101:BT101)), COLUMN(BL101:BT101) - COLUMN(BL101) + 1, ""))&lt;&gt;"","GRE","")</f>
        <v/>
      </c>
      <c r="HS101" s="44" t="str" cm="1">
        <f t="array" ref="HS101">IF(_xlfn.TEXTJOIN(", ", TRUE, IF(ISNUMBER(SEARCH("RED", BL101:BT101)), COLUMN(BL101:BT101) - COLUMN(BL101) + 1, ""))&lt;&gt;"","RED","")</f>
        <v>RED</v>
      </c>
      <c r="HT101" s="44" t="str" cm="1">
        <f t="array" ref="HT101">IF(_xlfn.TEXTJOIN(", ", TRUE, IF(ISNUMBER(SEARCH("YEL", BL101:BT101)), COLUMN(BL101:BT101) - COLUMN(BL101) + 1, ""))&lt;&gt;"","YEL","")</f>
        <v>YEL</v>
      </c>
      <c r="HU101" s="44" t="str" cm="1">
        <f t="array" ref="HU101">IF(_xlfn.TEXTJOIN(", ", TRUE, IF(ISNUMBER(SEARCH("ORA", BL101:BT101)), COLUMN(BL101:BT101) - COLUMN(BL101) + 1, ""))&lt;&gt;"","ORA","")</f>
        <v/>
      </c>
      <c r="HV101" s="44" t="str" cm="1">
        <f t="array" ref="HV101">IF(_xlfn.TEXTJOIN(", ", TRUE, IF(ISNUMBER(SEARCH("BRO", BL101:BT101)), COLUMN(BL101:BT101) - COLUMN(BL101) + 1, ""))&lt;&gt;"","BRO","")</f>
        <v/>
      </c>
      <c r="HW101" s="44" t="str" cm="1">
        <f t="array" ref="HW101">IF(_xlfn.TEXTJOIN(", ", TRUE, IF(ISNUMBER(SEARCH("PUR", BL101:BT101)), COLUMN(BL101:BT101) - COLUMN(BL101) + 1, ""))&lt;&gt;"","PUR","")</f>
        <v/>
      </c>
      <c r="HX101" s="44" t="str" cm="1">
        <f t="array" ref="HX101">IF(_xlfn.TEXTJOIN(", ", TRUE, IF(ISNUMBER(SEARCH("WHI", BL101:BT101)), COLUMN(BL101:BT101) - COLUMN(BL101) + 1, ""))&lt;&gt;"","WHI","")</f>
        <v>WHI</v>
      </c>
      <c r="HY101" s="72"/>
      <c r="HZ101" s="72"/>
      <c r="IA101" s="5"/>
      <c r="IB101" s="5"/>
      <c r="IC101" s="68"/>
      <c r="ID101" s="68"/>
      <c r="IE101" s="68"/>
      <c r="IF101" s="68"/>
      <c r="IG101" s="68"/>
      <c r="IH101" s="68"/>
      <c r="II101" s="68"/>
      <c r="IJ101" s="68"/>
      <c r="IK101" s="68"/>
      <c r="IM101" s="42">
        <f>COUNTIF(IC101:IK101,"&gt;0")-CG101</f>
        <v>-4</v>
      </c>
      <c r="IN101" s="69" t="str">
        <f>"http://mkweb.bcgsc.ca/color-summarizer/?url="&amp;D101&amp;"&amp;precision=low&amp;num_clusters="&amp;CG101&amp;"&amp;text=1"</f>
        <v>http://mkweb.bcgsc.ca/color-summarizer/?url=https://upload.wikimedia.org/wikipedia/commons/thumb/a/a9/Flag_of_Vargas_State.svg/320px-Flag_of_Vargas_State.svg.png&amp;precision=low&amp;num_clusters=4&amp;text=1</v>
      </c>
      <c r="IO101" s="44" t="str">
        <f>IF(HP101&lt;&gt;"",CHAR(34)&amp;"black"&amp;CHAR(34),"")</f>
        <v/>
      </c>
      <c r="IP101" s="44" t="str">
        <f>IF(HQ101&lt;&gt;"",CHAR(34)&amp;"blue"&amp;CHAR(34),"")</f>
        <v>"blue"</v>
      </c>
      <c r="IQ101" s="44" t="str">
        <f>IF(HR101&lt;&gt;"",CHAR(34)&amp;"green"&amp;CHAR(34),"")</f>
        <v/>
      </c>
      <c r="IR101" s="44" t="str">
        <f>IF(HS101&lt;&gt;"",CHAR(34)&amp;"red"&amp;CHAR(34),"")</f>
        <v>"red"</v>
      </c>
      <c r="IS101" s="44" t="str">
        <f>IF(HT101&lt;&gt;"",CHAR(34)&amp;"yellow"&amp;CHAR(34),"")</f>
        <v>"yellow"</v>
      </c>
      <c r="IT101" s="44" t="str">
        <f>IF(HU101&lt;&gt;"",CHAR(34)&amp;"orange"&amp;CHAR(34),"")</f>
        <v/>
      </c>
      <c r="IU101" s="44" t="str">
        <f>IF(HV101&lt;&gt;"",CHAR(34)&amp;"brown"&amp;CHAR(34),"")</f>
        <v/>
      </c>
      <c r="IV101" s="44" t="str">
        <f>IF(HW101&lt;&gt;"",CHAR(34)&amp;"purple"&amp;CHAR(34),"")</f>
        <v/>
      </c>
      <c r="IW101" s="44" t="str">
        <f>IF(HX101&lt;&gt;"",CHAR(34)&amp;"white"&amp;CHAR(34),"")</f>
        <v>"white"</v>
      </c>
      <c r="IX101" s="44" t="str">
        <f>"{"&amp;CHAR(34)&amp;"url"&amp;CHAR(34)&amp;":"&amp;CHAR(34)&amp;IN101&amp;CHAR(34)&amp;","&amp;CHAR(34)&amp;"name"&amp;CHAR(34)&amp;":"&amp;CHAR(34)&amp;A101&amp;CHAR(34)&amp;"},"</f>
        <v>{"url":"http://mkweb.bcgsc.ca/color-summarizer/?url=https://upload.wikimedia.org/wikipedia/commons/thumb/a/a9/Flag_of_Vargas_State.svg/320px-Flag_of_Vargas_State.svg.png&amp;precision=low&amp;num_clusters=4&amp;text=1","name":"[VEN] La Guaira"},</v>
      </c>
      <c r="IY101" s="44">
        <v>1479</v>
      </c>
    </row>
    <row r="102" spans="1:259" s="44" customFormat="1" ht="38.4" customHeight="1" thickBot="1" x14ac:dyDescent="0.35">
      <c r="A102" s="38" t="s">
        <v>794</v>
      </c>
      <c r="B102" s="83"/>
      <c r="C102" s="39"/>
      <c r="D102" s="70" t="s">
        <v>795</v>
      </c>
      <c r="E102" s="40" t="s">
        <v>796</v>
      </c>
      <c r="F102" s="41" t="s">
        <v>163</v>
      </c>
      <c r="G102" s="42">
        <f>COUNTIF($A$1:$A$8405,A102)</f>
        <v>1</v>
      </c>
      <c r="H102" s="43"/>
      <c r="I102" s="59" t="s">
        <v>797</v>
      </c>
      <c r="J102" s="44" t="str">
        <f>""</f>
        <v/>
      </c>
      <c r="K102" s="45"/>
      <c r="L102" s="46"/>
      <c r="M102" s="46"/>
      <c r="N102" s="47"/>
      <c r="O102" s="74">
        <v>2000</v>
      </c>
      <c r="P102" s="48" t="s">
        <v>798</v>
      </c>
      <c r="Q102" s="73">
        <v>1</v>
      </c>
      <c r="R102" s="49" t="str">
        <f>_xlfn.XLOOKUP(LEFT(A102,5),[1]CODES!$D$2:$D$244,[1]CODES!$B$2:$B$244)</f>
        <v>South America</v>
      </c>
      <c r="S102" s="50">
        <v>2</v>
      </c>
      <c r="T102" s="51" t="s">
        <v>165</v>
      </c>
      <c r="U102" s="52" t="s">
        <v>164</v>
      </c>
      <c r="V102" s="52" t="s">
        <v>165</v>
      </c>
      <c r="W102" s="52" t="s">
        <v>165</v>
      </c>
      <c r="X102" s="52" t="s">
        <v>164</v>
      </c>
      <c r="Y102" s="52" t="s">
        <v>164</v>
      </c>
      <c r="Z102" s="52" t="s">
        <v>164</v>
      </c>
      <c r="AA102" s="52" t="s">
        <v>164</v>
      </c>
      <c r="AB102" s="52" t="s">
        <v>164</v>
      </c>
      <c r="AC102" s="52" t="s">
        <v>164</v>
      </c>
      <c r="AD102" s="52" t="s">
        <v>165</v>
      </c>
      <c r="AE102" s="52" t="s">
        <v>164</v>
      </c>
      <c r="AF102" s="53" t="s">
        <v>164</v>
      </c>
      <c r="AG102" s="53" t="s">
        <v>164</v>
      </c>
      <c r="AH102" s="53" t="s">
        <v>164</v>
      </c>
      <c r="AI102" s="53" t="s">
        <v>164</v>
      </c>
      <c r="AJ102" s="53" t="s">
        <v>164</v>
      </c>
      <c r="AK102" s="53" t="s">
        <v>164</v>
      </c>
      <c r="AL102" s="53" t="s">
        <v>164</v>
      </c>
      <c r="AM102" s="53" t="s">
        <v>164</v>
      </c>
      <c r="AN102" s="53" t="s">
        <v>164</v>
      </c>
      <c r="AO102" s="53" t="s">
        <v>164</v>
      </c>
      <c r="AP102" s="53" t="s">
        <v>164</v>
      </c>
      <c r="AQ102" s="53" t="s">
        <v>164</v>
      </c>
      <c r="AR102" s="53" t="s">
        <v>164</v>
      </c>
      <c r="AS102" s="53" t="s">
        <v>164</v>
      </c>
      <c r="AT102" s="54">
        <v>0</v>
      </c>
      <c r="AU102" s="53" t="s">
        <v>308</v>
      </c>
      <c r="AV102" s="53" t="str">
        <f>IF(LEFT(A102,1)="[",LEFT(A102,5)&amp;AU102&amp;A102,"")</f>
        <v>[VEN]State[VEN] Lara</v>
      </c>
      <c r="AW102" s="53" t="str">
        <f>C102&amp;A102</f>
        <v>[VEN] Lara</v>
      </c>
      <c r="AX102" s="55"/>
      <c r="AY102" s="55"/>
      <c r="AZ102" s="56" t="s">
        <v>234</v>
      </c>
      <c r="BA102" s="56" t="s">
        <v>234</v>
      </c>
      <c r="BB102" s="56"/>
      <c r="BC102" s="57"/>
      <c r="BD102" s="58" t="s">
        <v>167</v>
      </c>
      <c r="BE102" s="59"/>
      <c r="BF102" s="58" t="s">
        <v>154</v>
      </c>
      <c r="BG102" s="58" t="s">
        <v>234</v>
      </c>
      <c r="BH102" s="58" t="s">
        <v>153</v>
      </c>
      <c r="BI102" s="58"/>
      <c r="BJ102" s="58"/>
      <c r="BK102" s="59"/>
      <c r="BL102" s="58" t="s">
        <v>234</v>
      </c>
      <c r="BM102" s="58" t="s">
        <v>234</v>
      </c>
      <c r="BN102" s="58" t="s">
        <v>153</v>
      </c>
      <c r="BO102" s="58" t="s">
        <v>154</v>
      </c>
      <c r="BP102" s="58" t="s">
        <v>155</v>
      </c>
      <c r="BQ102" s="58" t="s">
        <v>234</v>
      </c>
      <c r="BR102" s="58" t="s">
        <v>234</v>
      </c>
      <c r="BS102" s="58" t="s">
        <v>234</v>
      </c>
      <c r="BT102" s="58" t="s">
        <v>159</v>
      </c>
      <c r="BU102" s="60"/>
      <c r="BV102" s="61"/>
      <c r="BW102" s="61">
        <v>0</v>
      </c>
      <c r="BX102" s="59"/>
      <c r="BY102" s="44" t="s">
        <v>164</v>
      </c>
      <c r="CB102" s="5"/>
      <c r="CC102" s="5"/>
      <c r="CD102" s="62">
        <v>0</v>
      </c>
      <c r="CE102" s="62">
        <v>0</v>
      </c>
      <c r="CF102" s="62" t="e">
        <f>COUNTIF([1]Sheet7!$B$2:'[1]Sheet7'!$B$100,Main!A107)</f>
        <v>#REF!</v>
      </c>
      <c r="CG102" s="75" cm="1">
        <f t="array" ref="CG102">SUMPRODUCT(--(LEN(TRIM(BL102:BT102))&gt;0))</f>
        <v>4</v>
      </c>
      <c r="CH102" s="53" t="str">
        <f>IF(CG102=2,"y","n")</f>
        <v>n</v>
      </c>
      <c r="CI102" s="53" t="str">
        <f>IF(CG102=3,"y","n")</f>
        <v>n</v>
      </c>
      <c r="CJ102" s="53" t="str">
        <f>IF(CG102=4,"y","n")</f>
        <v>y</v>
      </c>
      <c r="CK102" s="53" t="str">
        <f>IF(CG102&gt;4,"y","n")</f>
        <v>n</v>
      </c>
      <c r="CL102" s="53" t="str">
        <f>IF(S102=0,"y","n")</f>
        <v>n</v>
      </c>
      <c r="CM102" s="53" t="str">
        <f>IF(S102=2,"y","n")</f>
        <v>y</v>
      </c>
      <c r="CN102" s="53" t="str">
        <f>IF(S102=3,"y","n")</f>
        <v>n</v>
      </c>
      <c r="CO102" s="53" t="str">
        <f>IF(S102&gt;=4,"y","n")</f>
        <v>n</v>
      </c>
      <c r="CP102" s="53" t="str">
        <f>IF(AT102=0,"y","n")</f>
        <v>y</v>
      </c>
      <c r="CQ102" s="53" t="str">
        <f>IF(AT102=1,"y","n")</f>
        <v>n</v>
      </c>
      <c r="CR102" s="53" t="str">
        <f>IF(AT102=2,"y","n")</f>
        <v>n</v>
      </c>
      <c r="CS102" s="53" t="str">
        <f>IF(AT102&gt;=3,"y","n")</f>
        <v>n</v>
      </c>
      <c r="CT102" s="38" t="str">
        <f>CHAR(34)&amp;A102&amp;CHAR(34)</f>
        <v>"[VEN] Lara"</v>
      </c>
      <c r="CU102" s="63" t="str">
        <f>CHAR(34)&amp;"rgn_"&amp;R102&amp;CHAR(34)</f>
        <v>"rgn_South America"</v>
      </c>
      <c r="CV102" s="44" t="str">
        <f>CHAR(34)&amp;D102&amp;CHAR(34)</f>
        <v>"https://upload.wikimedia.org/wikipedia/commons/thumb/4/4b/Flag_of_Lara_State.svg/320px-Flag_of_Lara_State.svg.png"</v>
      </c>
      <c r="CW102" s="44" t="str">
        <f>IF(CH102="y",CHAR(34)&amp;CH$1&amp;CHAR(34)&amp;",","")</f>
        <v/>
      </c>
      <c r="CX102" s="44" t="str">
        <f>IF(CI102="y",CHAR(34)&amp;CI$1&amp;CHAR(34)&amp;",","")</f>
        <v/>
      </c>
      <c r="CY102" s="44" t="str">
        <f>IF(CJ102="y",CHAR(34)&amp;CJ$1&amp;CHAR(34)&amp;",","")</f>
        <v>"4Color",</v>
      </c>
      <c r="CZ102" s="44" t="str">
        <f>IF(CK102="y",CHAR(34)&amp;CK$1&amp;CHAR(34)&amp;",","")</f>
        <v/>
      </c>
      <c r="DA102" s="44" t="str">
        <f>IF(Q102&gt;1,CHAR(34)&amp;"words2"&amp;CHAR(34)&amp;",","")</f>
        <v/>
      </c>
      <c r="DB102" s="44" t="str">
        <f>IF(Q102&gt;2,CHAR(34)&amp;"words3"&amp;CHAR(34)&amp;",","")</f>
        <v/>
      </c>
      <c r="DD102" s="44" t="str">
        <f>IF(LEN(CHAR(34)&amp;"lets"&amp;LEN(SUBSTITUTE(SUBSTITUTE(IFERROR(TRIM(SUBSTITUTE(A102,MID(A102,FIND("[",A102),FIND("]",A102)-FIND("[",A102)+1),"")),A102)," ",""),"-",""))&amp;CHAR(34)&amp;",")=9,CHAR(34)&amp;"lets"&amp;LEN(SUBSTITUTE(SUBSTITUTE(IFERROR(TRIM(SUBSTITUTE(A102,MID(A102,FIND("[",A102),FIND("]",A102)-FIND("[",A102)+1),"")),A102)," ",""),"-",""))&amp;CHAR(34)&amp;",",CHAR(34)&amp;"lets0"&amp;LEN(SUBSTITUTE(SUBSTITUTE(IFERROR(TRIM(SUBSTITUTE(A102,MID(A102,FIND("[",A102),FIND("]",A102)-FIND("[",A102)+1),"")),A102)," ",""),"-",""))&amp;CHAR(34)&amp;",")</f>
        <v>"lets04",</v>
      </c>
      <c r="DE102" s="44" t="str">
        <f>CHAR(34)&amp;"start"&amp;IFERROR(LEFT(SUBSTITUTE(A102,"["&amp;MID(A102,FIND("[",A102)+1,FIND("]",A102)-FIND("[",A102)-1)&amp;"] ",""),1),LEFT(A102,1))&amp;CHAR(34)&amp;","</f>
        <v>"startL",</v>
      </c>
      <c r="DF102" s="44" t="str">
        <f>IFERROR(IF(SEARCH("tan",A102)&gt;0,CHAR(34)&amp;"withtn"&amp;CHAR(34)&amp;",",""),"")</f>
        <v/>
      </c>
      <c r="DG102" s="44" t="str">
        <f>IFERROR(IF(SEARCH("q",A102)&gt;0,CHAR(34)&amp;"with_q"&amp;CHAR(34)&amp;",",""),"")</f>
        <v/>
      </c>
      <c r="DH102" s="44" t="str">
        <f>IFERROR(IF(SEARCH("v",A102)&gt;0,CHAR(34)&amp;"with_v"&amp;CHAR(34)&amp;",",""),"")</f>
        <v>"with_v",</v>
      </c>
      <c r="DI102" s="44" t="str">
        <f>IFERROR(IF(SEARCH("w",A102)&gt;0,CHAR(34)&amp;"with_w"&amp;CHAR(34)&amp;",",""),"")</f>
        <v/>
      </c>
      <c r="DJ102" s="44" t="str">
        <f>IFERROR(IF(SEARCH("y",A102)&gt;0,CHAR(34)&amp;"with_y"&amp;CHAR(34)&amp;",",""),"")</f>
        <v/>
      </c>
      <c r="DK102" s="44" t="str">
        <f>IFERROR(IF(SEARCH("z",A102)&gt;0,CHAR(34)&amp;"with_z"&amp;CHAR(34)&amp;",",""),"")</f>
        <v/>
      </c>
      <c r="DL102" s="44" t="str">
        <f>IF(CG102=2, CHAR(34) &amp; _xlfn.TEXTJOIN("", TRUE, _xlfn._xlws.SORT(HP102:HX102)) &amp; CHAR(34) &amp; ",", "")</f>
        <v/>
      </c>
      <c r="DM102" s="44" t="str" cm="1">
        <f t="array" ref="DM102">IF(CG102=3,CHAR(34) &amp; _xlfn.TEXTJOIN("", TRUE, RIGHT(HP102:HX102, 2)) &amp; CHAR(34) &amp; ",", "")</f>
        <v/>
      </c>
      <c r="DN102" s="44" t="str">
        <f>IF(AND(ISNUMBER(SEARCH("18", O102)), ISERROR(SEARCH("1918", O102)), ISERROR(SEARCH("2018", O102))), CHAR(34) &amp; "year18" &amp; CHAR(34) &amp; ",", "")</f>
        <v/>
      </c>
      <c r="DO102" s="44" t="str">
        <f>IF(AND(ISNUMBER(SEARCH("19", O102)), ISERROR(SEARCH("1819", O102)),  ISERROR(SEARCH("1219", O102)),ISERROR(SEARCH("1119", O102)),ISERROR(SEARCH("1190", O102)),ISERROR(SEARCH("2019", O102))), CHAR(34) &amp; "year19" &amp; CHAR(34) &amp; ",", "")</f>
        <v/>
      </c>
      <c r="DP102" s="5" t="str">
        <f>IF(AND(ISNUMBER(SEARCH("20", O102)), ISERROR(SEARCH("1920", O102))), CHAR(34)&amp;"year00"&amp;CHAR(34)&amp;",", "")</f>
        <v>"year00",</v>
      </c>
      <c r="DQ102" s="5" t="str">
        <f>IF(CC102="y",CHAR(34)&amp;"soviet"&amp;CHAR(34)&amp;",","")</f>
        <v/>
      </c>
      <c r="DR102" s="5" t="str">
        <f>IF(BY102="y",CHAR(34)&amp;"dgband"&amp;CHAR(34)&amp;",","")</f>
        <v/>
      </c>
      <c r="DS102" s="5" t="str">
        <f>IF(W102="y",IF(AND(V102="n",BY102&lt;&gt;"y"),CHAR(34)&amp;"allver"&amp;CHAR(34)&amp;",",""),"")</f>
        <v/>
      </c>
      <c r="DT102" s="5" t="str">
        <f>IF(V102="y",IF(AND(W102="n",BY102&lt;&gt;"y"),CHAR(34)&amp;"allhor"&amp;CHAR(34)&amp;",",""),"")</f>
        <v/>
      </c>
      <c r="DU102" s="5" t="str">
        <f>IF(BY102="y",IF(AND(W102="n",V102="n"),CHAR(34)&amp;"alldia"&amp;CHAR(34)&amp;",",""),"")</f>
        <v/>
      </c>
      <c r="DW102" s="44" t="str">
        <f>IF(CL102="y",CHAR(34)&amp;CL$1&amp;CHAR(34)&amp;",","")</f>
        <v/>
      </c>
      <c r="DX102" s="44" t="str">
        <f>IF(CM102="y",CHAR(34)&amp;CM$1&amp;CHAR(34)&amp;",","")</f>
        <v>"2Bands",</v>
      </c>
      <c r="DY102" s="44" t="str">
        <f>IF(CN102="y",CHAR(34)&amp;CN$1&amp;CHAR(34)&amp;",","")</f>
        <v/>
      </c>
      <c r="DZ102" s="44" t="str">
        <f>IF(CO102="y",CHAR(34)&amp;CO$1&amp;CHAR(34)&amp;",","")</f>
        <v/>
      </c>
      <c r="EA102" s="44" t="str">
        <f>IF(T102="y",CHAR(34)&amp;T$1&amp;CHAR(34)&amp;",","")</f>
        <v>"Diagon",</v>
      </c>
      <c r="EB102" s="44" t="str">
        <f>IF(U102="y",CHAR(34)&amp;U$1&amp;CHAR(34)&amp;",","")</f>
        <v/>
      </c>
      <c r="EC102" s="44" t="str">
        <f>IF(V102="y",CHAR(34)&amp;V$1&amp;CHAR(34)&amp;",","")</f>
        <v>"Horizo",</v>
      </c>
      <c r="ED102" s="44" t="str">
        <f>IF(W102="y",CHAR(34)&amp;W$1&amp;CHAR(34)&amp;",","")</f>
        <v>"Vertic",</v>
      </c>
      <c r="EE102" s="44" t="str">
        <f>IF(X102="y",CHAR(34)&amp;X$1&amp;CHAR(34)&amp;",","")</f>
        <v/>
      </c>
      <c r="EF102" s="44" t="str">
        <f>IF(AND(Y102&lt;&gt;"n",Y102&lt;&gt;""),CHAR(34)&amp;Y$1&amp;CHAR(34)&amp;",","")</f>
        <v/>
      </c>
      <c r="EG102" s="44" t="str">
        <f>IF(Z102="y",CHAR(34)&amp;Z$1&amp;CHAR(34)&amp;",","")</f>
        <v/>
      </c>
      <c r="EH102" s="44" t="str">
        <f>IF(AA102="y",CHAR(34)&amp;AA$1&amp;CHAR(34)&amp;",","")</f>
        <v/>
      </c>
      <c r="EI102" s="44" t="str">
        <f>IF(AB102="y",CHAR(34)&amp;AB$1&amp;CHAR(34)&amp;",","")</f>
        <v/>
      </c>
      <c r="EJ102" s="44" t="str">
        <f>IF(AC102="y",CHAR(34)&amp;AC$1&amp;CHAR(34)&amp;",","")</f>
        <v/>
      </c>
      <c r="EK102" s="44" t="str">
        <f>IF(AD102="y",CHAR(34)&amp;AD$1&amp;CHAR(34)&amp;",","")</f>
        <v>"HasSun",</v>
      </c>
      <c r="EL102" s="44" t="str">
        <f>IF(AE102="y",CHAR(34)&amp;AE$1&amp;CHAR(34)&amp;",","")</f>
        <v/>
      </c>
      <c r="EM102" s="44" t="str">
        <f>IF(AF102="y",CHAR(34)&amp;AF$1&amp;CHAR(34)&amp;",","")</f>
        <v/>
      </c>
      <c r="EN102" s="44" t="str">
        <f>IF(AG102="y",CHAR(34)&amp;AG$1&amp;CHAR(34)&amp;",","")</f>
        <v/>
      </c>
      <c r="EO102" s="44" t="str">
        <f>IF(AH102="y",CHAR(34)&amp;AH$1&amp;CHAR(34)&amp;",","")</f>
        <v/>
      </c>
      <c r="EP102" s="44" t="str">
        <f>IF(AI102="y",CHAR(34)&amp;AI$1&amp;CHAR(34)&amp;",","")</f>
        <v/>
      </c>
      <c r="EQ102" s="44" t="str">
        <f>IF(AJ102="y",CHAR(34)&amp;AJ$1&amp;CHAR(34)&amp;",","")</f>
        <v/>
      </c>
      <c r="ER102" s="44" t="str">
        <f>IF(AK102="y",CHAR(34)&amp;AK$1&amp;CHAR(34)&amp;",","")</f>
        <v/>
      </c>
      <c r="ES102" s="44" t="str">
        <f>IF(AL102="y",CHAR(34)&amp;AL$1&amp;CHAR(34)&amp;",","")</f>
        <v/>
      </c>
      <c r="ET102" s="44" t="str">
        <f>IF(AM102="y",CHAR(34)&amp;AM$1&amp;CHAR(34)&amp;",","")</f>
        <v/>
      </c>
      <c r="EU102" s="44" t="str">
        <f>IF(AN102="y",CHAR(34)&amp;AN$1&amp;CHAR(34)&amp;",","")</f>
        <v/>
      </c>
      <c r="EV102" s="44" t="str">
        <f>IF(AO102="y",CHAR(34)&amp;AO$1&amp;CHAR(34)&amp;",","")</f>
        <v/>
      </c>
      <c r="EW102" s="44" t="str">
        <f>IF(AP102="y",CHAR(34)&amp;AP$1&amp;CHAR(34)&amp;",","")</f>
        <v/>
      </c>
      <c r="EX102" s="44" t="str">
        <f>IF(AQ102="y",CHAR(34)&amp;AQ$1&amp;CHAR(34)&amp;",","")</f>
        <v/>
      </c>
      <c r="EY102" s="44" t="str">
        <f>IF(AR102="y",CHAR(34)&amp;AR$1&amp;CHAR(34)&amp;",","")</f>
        <v/>
      </c>
      <c r="EZ102" s="44" t="str">
        <f>IF(AS102="y",CHAR(34)&amp;AS$1&amp;CHAR(34)&amp;",","")</f>
        <v/>
      </c>
      <c r="FA102" s="44" t="str">
        <f>IF(AT102&gt;0,CHAR(34)&amp;"sta"&amp;AZ102&amp;CHAR(34)&amp;",","")</f>
        <v/>
      </c>
      <c r="FB102" s="44" t="str">
        <f>IF(AND(AT102&gt;0,BA102&lt;&gt;""),CHAR(34)&amp;"sta"&amp;BA102&amp;CHAR(34)&amp;",","")</f>
        <v/>
      </c>
      <c r="FD102" s="44" t="str">
        <f>IF(BV102="n",CHAR(34)&amp;"tcWHYE"&amp;CHAR(34)&amp;",",IF(BV102="y",CHAR(34)&amp;FD$1&amp;CHAR(34)&amp;",",""))</f>
        <v/>
      </c>
      <c r="FE102" s="44" t="str">
        <f>IF(COUNTIF(BL102:BT102,"BLU")=0,CHAR(34)&amp;"NO_BLU"&amp;CHAR(34)&amp;",", "")</f>
        <v>"NO_BLU",</v>
      </c>
      <c r="FF102" s="44" t="str">
        <f>IF(COUNTIF(BL102:BT102,"WHI")=0,CHAR(34)&amp;"NO_WHI"&amp;CHAR(34)&amp;",", "")</f>
        <v/>
      </c>
      <c r="FG102" s="44" t="str">
        <f>IF(COUNTIF(BL102:BT102,"RED")=0,CHAR(34)&amp;"NO_RED"&amp;CHAR(34)&amp;",", "")</f>
        <v/>
      </c>
      <c r="FH102" s="44" t="str">
        <f>IF(COUNTIF(BL102:BS102,"GRE")=0,CHAR(34)&amp;"NO_GRE"&amp;CHAR(34)&amp;",", "")</f>
        <v/>
      </c>
      <c r="FI102" s="44" t="str">
        <f>IF(COUNTIF(BL102:BT102,"YEL")=0,CHAR(34)&amp;"NO_YEL"&amp;CHAR(34)&amp;",", "")</f>
        <v/>
      </c>
      <c r="FJ102" s="44" t="str">
        <f>IF(COUNTIF(BL102:BT102,"BLA")=0,CHAR(34)&amp;"NO_BLA"&amp;CHAR(34)&amp;",", "")</f>
        <v>"NO_BLA",</v>
      </c>
      <c r="FK102" s="44" t="str">
        <f>IF(AND(FH102&lt;&gt;"",FF102&lt;&gt;""),CHAR(34)&amp;"WHGRNO"&amp;CHAR(34)&amp;",","")</f>
        <v/>
      </c>
      <c r="FL102" s="44" t="str">
        <f>IF(AND(FI102&lt;&gt;"",FF102&lt;&gt;""),CHAR(34)&amp;"WHYENO"&amp;CHAR(34)&amp;",","")</f>
        <v/>
      </c>
      <c r="FM102" s="44" t="str">
        <f>IF(AND(FJ102&lt;&gt;"",FF102&lt;&gt;""),CHAR(34)&amp;"BAWHNO"&amp;CHAR(34)&amp;",","")</f>
        <v/>
      </c>
      <c r="FN102" s="44" t="str">
        <f>IF(AND(FE102&lt;&gt;"",FF102&lt;&gt;""),CHAR(34)&amp;"BLWHNO"&amp;CHAR(34)&amp;",","")</f>
        <v/>
      </c>
      <c r="FO102" s="44" t="str">
        <f>IF(AND(FE102&lt;&gt;"",FG102&lt;&gt;""),CHAR(34)&amp;"BLRENO"&amp;CHAR(34)&amp;",","")</f>
        <v/>
      </c>
      <c r="FP102" s="44" t="str">
        <f>IF(AND(FF102&lt;&gt;"",FF102&lt;&gt;""),CHAR(34)&amp;"WHRENO"&amp;CHAR(34)&amp;",","")</f>
        <v/>
      </c>
      <c r="FQ102" s="44" t="str">
        <f>IF(LEN(BF102)=3,CHAR(34)&amp;"001"&amp;BF102&amp;CHAR(34)&amp;",","")</f>
        <v>"001RED",</v>
      </c>
      <c r="FR102" s="44" t="str">
        <f>IF(LEN(BG102)=3,CHAR(34)&amp;"002"&amp;BG102&amp;CHAR(34)&amp;",","")</f>
        <v/>
      </c>
      <c r="FS102" s="44" t="str">
        <f>IF(LEN(BH102)=3,CHAR(34)&amp;"003"&amp;BH102&amp;CHAR(34)&amp;",","")</f>
        <v>"003GRE",</v>
      </c>
      <c r="FT102" s="44" t="str">
        <f>CHAR(34)&amp;"myr"&amp;BD102&amp;CHAR(34)&amp;","</f>
        <v>"myrEQ",</v>
      </c>
      <c r="FU102" s="44" t="str">
        <f>IF(AY102="y",CHAR(34)&amp;"island"&amp;CHAR(34)&amp;",","")</f>
        <v/>
      </c>
      <c r="FV102" s="44" t="str">
        <f>IF(BZ102="y",CHAR(34)&amp;"landlo"&amp;CHAR(34)&amp;",","")</f>
        <v/>
      </c>
      <c r="FW102" s="44" t="str">
        <f>IF(CA102="y",CHAR(34)&amp;"eunion"&amp;CHAR(34)&amp;",","")</f>
        <v/>
      </c>
      <c r="FY102" s="44" t="str">
        <f>IFERROR(IF(SEARCH("Arabic",CB102)&gt;0,CHAR(34)&amp;"arabic"&amp;CHAR(34)&amp;",",""),"")</f>
        <v/>
      </c>
      <c r="FZ102" s="44" t="str">
        <f>IFERROR(IF(SEARCH("English",CB102)&gt;0,CHAR(34)&amp;"englis"&amp;CHAR(34)&amp;",",""),"")</f>
        <v/>
      </c>
      <c r="GA102" s="44" t="str">
        <f>IFERROR(IF(SEARCH("French",CB102)&gt;0,CHAR(34)&amp;"french"&amp;CHAR(34)&amp;",",""),"")</f>
        <v/>
      </c>
      <c r="GB102" s="44" t="str">
        <f>IFERROR(IF(SEARCH("Spanish",CB102)&gt;0,CHAR(34)&amp;"spanis"&amp;CHAR(34)&amp;",",""),"")</f>
        <v/>
      </c>
      <c r="GE102" s="44" t="str">
        <f>IFERROR(IF(SEARCH("Dutch",CB102)&gt;0,CHAR(34)&amp;"dutchs"&amp;CHAR(34)&amp;",",""),"")</f>
        <v/>
      </c>
      <c r="GF102" s="44" t="str">
        <f>IFERROR(IF(SEARCH("Historical",AU102)&gt;0,CHAR(34)&amp;"histor"&amp;CHAR(34)&amp;",",""),"")</f>
        <v/>
      </c>
      <c r="GG102" s="44" t="str">
        <f>IF(BU102="y",CHAR(34)&amp;"unjack"&amp;CHAR(34)&amp;",","")</f>
        <v/>
      </c>
      <c r="GH102" s="44" t="str">
        <f>IF(CD102=1,CHAR(34)&amp;"southc"&amp;CHAR(34)&amp;",","")</f>
        <v/>
      </c>
      <c r="GI102" s="44" t="str">
        <f>IF(CE102=1,CHAR(34)&amp;"hasmap"&amp;CHAR(34)&amp;",","")</f>
        <v/>
      </c>
      <c r="GJ102" s="44" t="str">
        <f>IF(CP102="y",CHAR(34)&amp;CP$1&amp;CHAR(34)&amp;",","")</f>
        <v>"NoStar",</v>
      </c>
      <c r="GK102" s="44" t="str">
        <f>IF(GJ102="",CHAR(34)&amp;"HasSta"&amp;CHAR(34)&amp;",","")</f>
        <v/>
      </c>
      <c r="GL102" s="44" t="str">
        <f>IF(CQ102="y",CHAR(34)&amp;CQ$1&amp;CHAR(34)&amp;",","")</f>
        <v/>
      </c>
      <c r="GM102" s="44" t="str">
        <f>IF(CR102="y",CHAR(34)&amp;CR$1&amp;CHAR(34)&amp;",","")</f>
        <v/>
      </c>
      <c r="GN102" s="44" t="str">
        <f>IF(CS102="y",CHAR(34)&amp;CS$1&amp;CHAR(34)&amp;",","")</f>
        <v/>
      </c>
      <c r="GP102" s="44" t="str">
        <f>CHAR(34)&amp;AU102&amp;CHAR(34)</f>
        <v>"State"</v>
      </c>
      <c r="GS102" s="44" t="str">
        <f>SUBSTITUTE("["&amp;_xlfn.CONCAT(CW102:GN102)&amp;"]",",]","]")</f>
        <v>["4Color","lets04","startL","with_v","year00","2Bands","Diagon","Horizo","Vertic","HasSun","NO_BLU","NO_BLA","001RED","003GRE","myrEQ","NoStar"]</v>
      </c>
      <c r="GT102" s="44" t="str">
        <f>IF(BL102&lt;&gt;"",CHAR(34)&amp;"cl_"&amp;BL102&amp;CHAR(34)&amp;",","")</f>
        <v/>
      </c>
      <c r="GU102" s="44" t="str">
        <f>IF(BM102&lt;&gt;"",CHAR(34)&amp;"cl_"&amp;BM102&amp;CHAR(34)&amp;",","")</f>
        <v/>
      </c>
      <c r="GV102" s="44" t="str">
        <f>IF(BN102&lt;&gt;"",CHAR(34)&amp;"cl_"&amp;BN102&amp;CHAR(34)&amp;",","")</f>
        <v>"cl_GRE",</v>
      </c>
      <c r="GW102" s="44" t="str">
        <f>IF(BO102&lt;&gt;"",CHAR(34)&amp;"cl_"&amp;BO102&amp;CHAR(34)&amp;",","")</f>
        <v>"cl_RED",</v>
      </c>
      <c r="GX102" s="44" t="str">
        <f>IF(BP102&lt;&gt;"",CHAR(34)&amp;"cl_"&amp;BP102&amp;CHAR(34)&amp;",","")</f>
        <v>"cl_YEL",</v>
      </c>
      <c r="GY102" s="44" t="str">
        <f>IF(BQ102&lt;&gt;"",CHAR(34)&amp;"cl_"&amp;BQ102&amp;CHAR(34)&amp;",","")</f>
        <v/>
      </c>
      <c r="GZ102" s="44" t="str">
        <f>IF(BR102&lt;&gt;"",CHAR(34)&amp;"cl_"&amp;BR102&amp;CHAR(34)&amp;",","")</f>
        <v/>
      </c>
      <c r="HA102" s="44" t="str">
        <f>IF(BS102&lt;&gt;"",CHAR(34)&amp;"cl_"&amp;BS102&amp;CHAR(34)&amp;",","")</f>
        <v/>
      </c>
      <c r="HB102" s="44" t="str">
        <f>IF(BT102&lt;&gt;"",CHAR(34)&amp;"cl_"&amp;BT102&amp;CHAR(34)&amp;",","")</f>
        <v>"cl_WHI",</v>
      </c>
      <c r="HC102" s="44" t="str">
        <f>SUBSTITUTE("["&amp;_xlfn.CONCAT(GT102:HB102)&amp;"]",",]","]")</f>
        <v>["cl_GRE","cl_RED","cl_YEL","cl_WHI"]</v>
      </c>
      <c r="HE102" s="64"/>
      <c r="HF102" s="65" t="str">
        <f>"{couname:"&amp;CT102&amp;(IF(HK102&lt;&gt;"",",subtype:"&amp;CHAR(34)&amp;HK102&amp;CHAR(34),""))&amp;",year:"&amp;HJ102&amp;",region:"&amp;CU102&amp;",Colors:"&amp;HC102&amp;",Items:"&amp;GS102&amp;",Flag:"&amp;CV102&amp;",HDFlag:"&amp;CHAR(34)&amp;E102&amp;CHAR(34)&amp;",type:"&amp;GP102&amp;", describe: "&amp;HH102&amp;", isnew:"&amp;CHAR(34)&amp;F102&amp;CHAR(34)&amp;", links: "&amp;HL102&amp;"},"</f>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links: "https://www.crwflags.com/fotw/flags/ve-k.html#:~:text=Urdaneta%20(Siquisique)-,Overview,-Flag%20of%20the"},</v>
      </c>
      <c r="HG102" s="66" t="str">
        <f>"{couname:"&amp;CT102&amp;(IF(HK102&lt;&gt;"",",subtype:"&amp;CHAR(34)&amp;HK102&amp;CHAR(34),""))&amp;",year:"&amp;HJ102&amp;",region:"&amp;CU102&amp;",Colors:"&amp;HC102&amp;",Items:"&amp;GS102&amp;",Flag:"&amp;CV102&amp;",HDFlag:"&amp;CHAR(34)&amp;E102&amp;CHAR(34)&amp;",type:"&amp;GP102&amp;", describe: "&amp;HI102&amp;", links: "&amp;HL102&amp;"},"</f>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links: "https://www.crwflags.com/fotw/flags/ve-k.html#:~:text=Urdaneta%20(Siquisique)-,Overview,-Flag%20of%20the"},</v>
      </c>
      <c r="HH102" s="44" t="str">
        <f>IF(P102&lt;&gt;"",CHAR(34)&amp;"\n"&amp;P102&amp;CHAR(34),CHAR(34)&amp;CHAR(34))</f>
        <v>"\nThe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v>
      </c>
      <c r="HI102" s="44" t="str">
        <f>IF(J102=0,CHAR(34)&amp;CHAR(34),HH102)</f>
        <v>"\nThe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v>
      </c>
      <c r="HJ102" s="44" t="str">
        <f>CHAR(34)&amp;O102&amp;CHAR(34)</f>
        <v>"2000"</v>
      </c>
      <c r="HL102" s="44" t="str">
        <f>CHAR(34)&amp;I102&amp;CHAR(34)</f>
        <v>"https://www.crwflags.com/fotw/flags/ve-k.html#:~:text=Urdaneta%20(Siquisique)-,Overview,-Flag%20of%20the"</v>
      </c>
      <c r="HM102" s="65" t="str">
        <f>"{"&amp;CHAR(34)&amp;"couname"&amp;CHAR(34)&amp;":"&amp;CT102&amp;(IF(H102&lt;&gt;"",","&amp;CHAR(34)&amp;"subtype"&amp;CHAR(34)&amp;":"&amp;CHAR(34)&amp;H102&amp;CHAR(34),""))&amp;","&amp;CHAR(34)&amp;"year"&amp;CHAR(34)&amp;":"&amp;HJ102&amp;","&amp;CHAR(34)&amp;"region"&amp;CHAR(34)&amp;":"&amp;CU102&amp;","&amp;CHAR(34)&amp;"Colors"&amp;CHAR(34)&amp;":"&amp;HC102&amp;","&amp;CHAR(34)&amp;"Items"&amp;CHAR(34)&amp;":"&amp;GS102&amp;","&amp;CHAR(34)&amp;"Flag"&amp;CHAR(34)&amp;":"&amp;CV102&amp;","&amp;CHAR(34)&amp;"HDFlag"&amp;CHAR(34)&amp;":"&amp;CHAR(34)&amp;E102&amp;CHAR(34)&amp;","&amp;CHAR(34)&amp;"type"&amp;CHAR(34)&amp;":"&amp;GP102&amp;", "&amp;CHAR(34)&amp;"describe"&amp;CHAR(34)&amp;": "&amp;HH102&amp;", "&amp;CHAR(34)&amp;"isnew"&amp;CHAR(34)&amp;": "&amp;CHAR(34)&amp;F102&amp;CHAR(34)&amp;", "&amp;CHAR(34)&amp;"links"&amp;CHAR(34)&amp;": "&amp;HL102&amp;"},"</f>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 "links": "https://www.crwflags.com/fotw/flags/ve-k.html#:~:text=Urdaneta%20(Siquisique)-,Overview,-Flag%20of%20the"},</v>
      </c>
      <c r="HN102" s="67" t="str">
        <f>"{"&amp;CHAR(34)&amp;"couname"&amp;CHAR(34)&amp;":"&amp;CT102&amp;(IF(H102&lt;&gt;"",","&amp;CHAR(34)&amp;"subtype"&amp;CHAR(34)&amp;":"&amp;CHAR(34)&amp;H102&amp;CHAR(34),""))&amp;","&amp;CHAR(34)&amp;"year"&amp;CHAR(34)&amp;":"&amp;HJ102&amp;","&amp;CHAR(34)&amp;"region"&amp;CHAR(34)&amp;":"&amp;CU102&amp;","&amp;CHAR(34)&amp;"Colors"&amp;CHAR(34)&amp;":"&amp;HC102&amp;","&amp;CHAR(34)&amp;"Items"&amp;CHAR(34)&amp;":"&amp;GS102&amp;","&amp;CHAR(34)&amp;"Flag"&amp;CHAR(34)&amp;":"&amp;CV102&amp;","&amp;CHAR(34)&amp;"HDFlag"&amp;CHAR(34)&amp;":"&amp;CHAR(34)&amp;E102&amp;CHAR(34)&amp;","&amp;CHAR(34)&amp;"type"&amp;CHAR(34)&amp;":"&amp;GP102&amp;", "&amp;CHAR(34)&amp;"describe"&amp;CHAR(34)&amp;": "&amp;HI102&amp;", "&amp;CHAR(34)&amp;"isnew"&amp;CHAR(34)&amp;": "&amp;CHAR(34)&amp;F102&amp;CHAR(34)&amp;", "&amp;CHAR(34)&amp;"links"&amp;CHAR(34)&amp;": "&amp;HL102&amp;"},"</f>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 "links": "https://www.crwflags.com/fotw/flags/ve-k.html#:~:text=Urdaneta%20(Siquisique)-,Overview,-Flag%20of%20the"},</v>
      </c>
      <c r="HO102" s="71">
        <v>45610</v>
      </c>
      <c r="HP102" s="44" t="str" cm="1">
        <f t="array" ref="HP102">IF(_xlfn.TEXTJOIN(", ", TRUE, IF(ISNUMBER(SEARCH("BLA", BL102:BT102)), COLUMN(BL102:BT102) - COLUMN(BL102) + 1, ""))&lt;&gt;"","BLA","")</f>
        <v/>
      </c>
      <c r="HQ102" s="44" t="str" cm="1">
        <f t="array" ref="HQ102">IF(_xlfn.TEXTJOIN(", ", TRUE, IF(ISNUMBER(SEARCH("BLU", BL102:BT102)), COLUMN(BL102:BT102) - COLUMN(BL102) + 1, ""))&lt;&gt;"","BLU","")</f>
        <v/>
      </c>
      <c r="HR102" s="44" t="str" cm="1">
        <f t="array" ref="HR102">IF(_xlfn.TEXTJOIN(", ", TRUE, IF(ISNUMBER(SEARCH("GRE", BL102:BT102)), COLUMN(BL102:BT102) - COLUMN(BL102) + 1, ""))&lt;&gt;"","GRE","")</f>
        <v>GRE</v>
      </c>
      <c r="HS102" s="44" t="str" cm="1">
        <f t="array" ref="HS102">IF(_xlfn.TEXTJOIN(", ", TRUE, IF(ISNUMBER(SEARCH("RED", BL102:BT102)), COLUMN(BL102:BT102) - COLUMN(BL102) + 1, ""))&lt;&gt;"","RED","")</f>
        <v>RED</v>
      </c>
      <c r="HT102" s="44" t="str" cm="1">
        <f t="array" ref="HT102">IF(_xlfn.TEXTJOIN(", ", TRUE, IF(ISNUMBER(SEARCH("YEL", BL102:BT102)), COLUMN(BL102:BT102) - COLUMN(BL102) + 1, ""))&lt;&gt;"","YEL","")</f>
        <v>YEL</v>
      </c>
      <c r="HU102" s="44" t="str" cm="1">
        <f t="array" ref="HU102">IF(_xlfn.TEXTJOIN(", ", TRUE, IF(ISNUMBER(SEARCH("ORA", BL102:BT102)), COLUMN(BL102:BT102) - COLUMN(BL102) + 1, ""))&lt;&gt;"","ORA","")</f>
        <v/>
      </c>
      <c r="HV102" s="44" t="str" cm="1">
        <f t="array" ref="HV102">IF(_xlfn.TEXTJOIN(", ", TRUE, IF(ISNUMBER(SEARCH("BRO", BL102:BT102)), COLUMN(BL102:BT102) - COLUMN(BL102) + 1, ""))&lt;&gt;"","BRO","")</f>
        <v/>
      </c>
      <c r="HW102" s="44" t="str" cm="1">
        <f t="array" ref="HW102">IF(_xlfn.TEXTJOIN(", ", TRUE, IF(ISNUMBER(SEARCH("PUR", BL102:BT102)), COLUMN(BL102:BT102) - COLUMN(BL102) + 1, ""))&lt;&gt;"","PUR","")</f>
        <v/>
      </c>
      <c r="HX102" s="44" t="str" cm="1">
        <f t="array" ref="HX102">IF(_xlfn.TEXTJOIN(", ", TRUE, IF(ISNUMBER(SEARCH("WHI", BL102:BT102)), COLUMN(BL102:BT102) - COLUMN(BL102) + 1, ""))&lt;&gt;"","WHI","")</f>
        <v>WHI</v>
      </c>
      <c r="HY102" s="72"/>
      <c r="HZ102" s="72"/>
      <c r="IA102" s="5"/>
      <c r="IB102" s="5"/>
      <c r="IC102" s="68"/>
      <c r="ID102" s="68"/>
      <c r="IE102" s="68"/>
      <c r="IF102" s="68"/>
      <c r="IG102" s="68"/>
      <c r="IH102" s="68"/>
      <c r="II102" s="68"/>
      <c r="IJ102" s="68"/>
      <c r="IK102" s="68"/>
      <c r="IM102" s="42">
        <f>COUNTIF(IC102:IK102,"&gt;0")-CG102</f>
        <v>-4</v>
      </c>
      <c r="IN102" s="69" t="str">
        <f>"http://mkweb.bcgsc.ca/color-summarizer/?url="&amp;D102&amp;"&amp;precision=low&amp;num_clusters="&amp;CG102&amp;"&amp;text=1"</f>
        <v>http://mkweb.bcgsc.ca/color-summarizer/?url=https://upload.wikimedia.org/wikipedia/commons/thumb/4/4b/Flag_of_Lara_State.svg/320px-Flag_of_Lara_State.svg.png&amp;precision=low&amp;num_clusters=4&amp;text=1</v>
      </c>
      <c r="IO102" s="44" t="str">
        <f>IF(HP102&lt;&gt;"",CHAR(34)&amp;"black"&amp;CHAR(34),"")</f>
        <v/>
      </c>
      <c r="IP102" s="44" t="str">
        <f>IF(HQ102&lt;&gt;"",CHAR(34)&amp;"blue"&amp;CHAR(34),"")</f>
        <v/>
      </c>
      <c r="IQ102" s="44" t="str">
        <f>IF(HR102&lt;&gt;"",CHAR(34)&amp;"green"&amp;CHAR(34),"")</f>
        <v>"green"</v>
      </c>
      <c r="IR102" s="44" t="str">
        <f>IF(HS102&lt;&gt;"",CHAR(34)&amp;"red"&amp;CHAR(34),"")</f>
        <v>"red"</v>
      </c>
      <c r="IS102" s="44" t="str">
        <f>IF(HT102&lt;&gt;"",CHAR(34)&amp;"yellow"&amp;CHAR(34),"")</f>
        <v>"yellow"</v>
      </c>
      <c r="IT102" s="44" t="str">
        <f>IF(HU102&lt;&gt;"",CHAR(34)&amp;"orange"&amp;CHAR(34),"")</f>
        <v/>
      </c>
      <c r="IU102" s="44" t="str">
        <f>IF(HV102&lt;&gt;"",CHAR(34)&amp;"brown"&amp;CHAR(34),"")</f>
        <v/>
      </c>
      <c r="IV102" s="44" t="str">
        <f>IF(HW102&lt;&gt;"",CHAR(34)&amp;"purple"&amp;CHAR(34),"")</f>
        <v/>
      </c>
      <c r="IW102" s="44" t="str">
        <f>IF(HX102&lt;&gt;"",CHAR(34)&amp;"white"&amp;CHAR(34),"")</f>
        <v>"white"</v>
      </c>
      <c r="IX102" s="44" t="str">
        <f>"{"&amp;CHAR(34)&amp;"url"&amp;CHAR(34)&amp;":"&amp;CHAR(34)&amp;IN102&amp;CHAR(34)&amp;","&amp;CHAR(34)&amp;"name"&amp;CHAR(34)&amp;":"&amp;CHAR(34)&amp;A102&amp;CHAR(34)&amp;"},"</f>
        <v>{"url":"http://mkweb.bcgsc.ca/color-summarizer/?url=https://upload.wikimedia.org/wikipedia/commons/thumb/4/4b/Flag_of_Lara_State.svg/320px-Flag_of_Lara_State.svg.png&amp;precision=low&amp;num_clusters=4&amp;text=1","name":"[VEN] Lara"},</v>
      </c>
      <c r="IY102" s="44">
        <v>1480</v>
      </c>
    </row>
    <row r="103" spans="1:259" s="44" customFormat="1" ht="38.4" customHeight="1" thickBot="1" x14ac:dyDescent="0.35">
      <c r="A103" s="38" t="s">
        <v>799</v>
      </c>
      <c r="B103" s="83"/>
      <c r="C103" s="39"/>
      <c r="D103" s="70" t="s">
        <v>800</v>
      </c>
      <c r="E103" s="40" t="s">
        <v>801</v>
      </c>
      <c r="F103" s="41" t="s">
        <v>163</v>
      </c>
      <c r="G103" s="42">
        <f>COUNTIF($A$1:$A$8405,A103)</f>
        <v>1</v>
      </c>
      <c r="H103" s="43"/>
      <c r="I103" s="59" t="s">
        <v>802</v>
      </c>
      <c r="J103" s="44" t="str">
        <f>""</f>
        <v/>
      </c>
      <c r="K103" s="45"/>
      <c r="L103" s="46"/>
      <c r="M103" s="46"/>
      <c r="N103" s="47"/>
      <c r="O103" s="74">
        <v>1996</v>
      </c>
      <c r="P103" s="48" t="s">
        <v>803</v>
      </c>
      <c r="Q103" s="73">
        <v>1</v>
      </c>
      <c r="R103" s="49" t="str">
        <f>_xlfn.XLOOKUP(LEFT(A103,5),[1]CODES!$D$2:$D$244,[1]CODES!$B$2:$B$244)</f>
        <v>South America</v>
      </c>
      <c r="S103" s="50">
        <v>3</v>
      </c>
      <c r="T103" s="51" t="s">
        <v>165</v>
      </c>
      <c r="U103" s="52" t="s">
        <v>164</v>
      </c>
      <c r="V103" s="52" t="s">
        <v>164</v>
      </c>
      <c r="W103" s="52" t="s">
        <v>164</v>
      </c>
      <c r="X103" s="52" t="s">
        <v>164</v>
      </c>
      <c r="Y103" s="52" t="s">
        <v>164</v>
      </c>
      <c r="Z103" s="52" t="s">
        <v>164</v>
      </c>
      <c r="AA103" s="52" t="s">
        <v>164</v>
      </c>
      <c r="AB103" s="52" t="s">
        <v>164</v>
      </c>
      <c r="AC103" s="52" t="s">
        <v>164</v>
      </c>
      <c r="AD103" s="52" t="s">
        <v>164</v>
      </c>
      <c r="AE103" s="52" t="s">
        <v>164</v>
      </c>
      <c r="AF103" s="53" t="s">
        <v>165</v>
      </c>
      <c r="AG103" s="53" t="s">
        <v>164</v>
      </c>
      <c r="AH103" s="53" t="s">
        <v>165</v>
      </c>
      <c r="AI103" s="53" t="s">
        <v>164</v>
      </c>
      <c r="AJ103" s="53" t="s">
        <v>164</v>
      </c>
      <c r="AK103" s="53" t="s">
        <v>164</v>
      </c>
      <c r="AL103" s="53" t="s">
        <v>164</v>
      </c>
      <c r="AM103" s="53" t="s">
        <v>164</v>
      </c>
      <c r="AN103" s="53" t="s">
        <v>164</v>
      </c>
      <c r="AO103" s="53" t="s">
        <v>164</v>
      </c>
      <c r="AP103" s="53" t="s">
        <v>164</v>
      </c>
      <c r="AQ103" s="53" t="s">
        <v>164</v>
      </c>
      <c r="AR103" s="53" t="s">
        <v>164</v>
      </c>
      <c r="AS103" s="53" t="s">
        <v>164</v>
      </c>
      <c r="AT103" s="54">
        <v>1</v>
      </c>
      <c r="AU103" s="53" t="s">
        <v>308</v>
      </c>
      <c r="AV103" s="53" t="str">
        <f>IF(LEFT(A103,1)="[",LEFT(A103,5)&amp;AU103&amp;A103,"")</f>
        <v>[VEN]State[VEN] Mérida</v>
      </c>
      <c r="AW103" s="53" t="str">
        <f>C103&amp;A103</f>
        <v>[VEN] Mérida</v>
      </c>
      <c r="AX103" s="55"/>
      <c r="AY103" s="55"/>
      <c r="AZ103" s="56" t="s">
        <v>154</v>
      </c>
      <c r="BA103" s="56" t="s">
        <v>234</v>
      </c>
      <c r="BB103" s="56"/>
      <c r="BC103" s="57"/>
      <c r="BD103" s="58" t="s">
        <v>167</v>
      </c>
      <c r="BE103" s="59"/>
      <c r="BF103" s="58" t="s">
        <v>153</v>
      </c>
      <c r="BG103" s="58" t="s">
        <v>159</v>
      </c>
      <c r="BH103" s="58" t="s">
        <v>152</v>
      </c>
      <c r="BI103" s="58"/>
      <c r="BJ103" s="58"/>
      <c r="BK103" s="59"/>
      <c r="BL103" s="58" t="s">
        <v>234</v>
      </c>
      <c r="BM103" s="58" t="s">
        <v>152</v>
      </c>
      <c r="BN103" s="58" t="s">
        <v>153</v>
      </c>
      <c r="BO103" s="58" t="s">
        <v>154</v>
      </c>
      <c r="BP103" s="58" t="s">
        <v>234</v>
      </c>
      <c r="BQ103" s="58" t="s">
        <v>234</v>
      </c>
      <c r="BR103" s="58" t="s">
        <v>234</v>
      </c>
      <c r="BS103" s="58" t="s">
        <v>234</v>
      </c>
      <c r="BT103" s="58" t="s">
        <v>159</v>
      </c>
      <c r="BU103" s="60"/>
      <c r="BV103" s="61"/>
      <c r="BW103" s="61">
        <v>0</v>
      </c>
      <c r="BX103" s="59"/>
      <c r="BY103" s="44" t="s">
        <v>164</v>
      </c>
      <c r="CB103" s="5"/>
      <c r="CC103" s="5"/>
      <c r="CD103" s="62">
        <v>0</v>
      </c>
      <c r="CE103" s="62">
        <v>0</v>
      </c>
      <c r="CF103" s="62" t="e">
        <f>COUNTIF([1]Sheet7!$B$2:'[1]Sheet7'!$B$100,Main!A108)</f>
        <v>#REF!</v>
      </c>
      <c r="CG103" s="75" cm="1">
        <f t="array" ref="CG103">SUMPRODUCT(--(LEN(TRIM(BL103:BT103))&gt;0))</f>
        <v>4</v>
      </c>
      <c r="CH103" s="53" t="str">
        <f>IF(CG103=2,"y","n")</f>
        <v>n</v>
      </c>
      <c r="CI103" s="53" t="str">
        <f>IF(CG103=3,"y","n")</f>
        <v>n</v>
      </c>
      <c r="CJ103" s="53" t="str">
        <f>IF(CG103=4,"y","n")</f>
        <v>y</v>
      </c>
      <c r="CK103" s="53" t="str">
        <f>IF(CG103&gt;4,"y","n")</f>
        <v>n</v>
      </c>
      <c r="CL103" s="53" t="str">
        <f>IF(S103=0,"y","n")</f>
        <v>n</v>
      </c>
      <c r="CM103" s="53" t="str">
        <f>IF(S103=2,"y","n")</f>
        <v>n</v>
      </c>
      <c r="CN103" s="53" t="str">
        <f>IF(S103=3,"y","n")</f>
        <v>y</v>
      </c>
      <c r="CO103" s="53" t="str">
        <f>IF(S103&gt;=4,"y","n")</f>
        <v>n</v>
      </c>
      <c r="CP103" s="53" t="str">
        <f>IF(AT103=0,"y","n")</f>
        <v>n</v>
      </c>
      <c r="CQ103" s="53" t="str">
        <f>IF(AT103=1,"y","n")</f>
        <v>y</v>
      </c>
      <c r="CR103" s="53" t="str">
        <f>IF(AT103=2,"y","n")</f>
        <v>n</v>
      </c>
      <c r="CS103" s="53" t="str">
        <f>IF(AT103&gt;=3,"y","n")</f>
        <v>n</v>
      </c>
      <c r="CT103" s="38" t="str">
        <f>CHAR(34)&amp;A103&amp;CHAR(34)</f>
        <v>"[VEN] Mérida"</v>
      </c>
      <c r="CU103" s="63" t="str">
        <f>CHAR(34)&amp;"rgn_"&amp;R103&amp;CHAR(34)</f>
        <v>"rgn_South America"</v>
      </c>
      <c r="CV103" s="44" t="str">
        <f>CHAR(34)&amp;D103&amp;CHAR(34)</f>
        <v>"https://upload.wikimedia.org/wikipedia/commons/thumb/9/9f/Flag_of_M%C3%A9rida_State.svg/320px-Flag_of_M%C3%A9rida_State.svg.png"</v>
      </c>
      <c r="CW103" s="44" t="str">
        <f>IF(CH103="y",CHAR(34)&amp;CH$1&amp;CHAR(34)&amp;",","")</f>
        <v/>
      </c>
      <c r="CX103" s="44" t="str">
        <f>IF(CI103="y",CHAR(34)&amp;CI$1&amp;CHAR(34)&amp;",","")</f>
        <v/>
      </c>
      <c r="CY103" s="44" t="str">
        <f>IF(CJ103="y",CHAR(34)&amp;CJ$1&amp;CHAR(34)&amp;",","")</f>
        <v>"4Color",</v>
      </c>
      <c r="CZ103" s="44" t="str">
        <f>IF(CK103="y",CHAR(34)&amp;CK$1&amp;CHAR(34)&amp;",","")</f>
        <v/>
      </c>
      <c r="DA103" s="44" t="str">
        <f>IF(Q103&gt;1,CHAR(34)&amp;"words2"&amp;CHAR(34)&amp;",","")</f>
        <v/>
      </c>
      <c r="DB103" s="44" t="str">
        <f>IF(Q103&gt;2,CHAR(34)&amp;"words3"&amp;CHAR(34)&amp;",","")</f>
        <v/>
      </c>
      <c r="DD103" s="44" t="str">
        <f>IF(LEN(CHAR(34)&amp;"lets"&amp;LEN(SUBSTITUTE(SUBSTITUTE(IFERROR(TRIM(SUBSTITUTE(A103,MID(A103,FIND("[",A103),FIND("]",A103)-FIND("[",A103)+1),"")),A103)," ",""),"-",""))&amp;CHAR(34)&amp;",")=9,CHAR(34)&amp;"lets"&amp;LEN(SUBSTITUTE(SUBSTITUTE(IFERROR(TRIM(SUBSTITUTE(A103,MID(A103,FIND("[",A103),FIND("]",A103)-FIND("[",A103)+1),"")),A103)," ",""),"-",""))&amp;CHAR(34)&amp;",",CHAR(34)&amp;"lets0"&amp;LEN(SUBSTITUTE(SUBSTITUTE(IFERROR(TRIM(SUBSTITUTE(A103,MID(A103,FIND("[",A103),FIND("]",A103)-FIND("[",A103)+1),"")),A103)," ",""),"-",""))&amp;CHAR(34)&amp;",")</f>
        <v>"lets06",</v>
      </c>
      <c r="DE103" s="44" t="str">
        <f>CHAR(34)&amp;"start"&amp;IFERROR(LEFT(SUBSTITUTE(A103,"["&amp;MID(A103,FIND("[",A103)+1,FIND("]",A103)-FIND("[",A103)-1)&amp;"] ",""),1),LEFT(A103,1))&amp;CHAR(34)&amp;","</f>
        <v>"startM",</v>
      </c>
      <c r="DF103" s="44" t="str">
        <f>IFERROR(IF(SEARCH("tan",A103)&gt;0,CHAR(34)&amp;"withtn"&amp;CHAR(34)&amp;",",""),"")</f>
        <v/>
      </c>
      <c r="DG103" s="44" t="str">
        <f>IFERROR(IF(SEARCH("q",A103)&gt;0,CHAR(34)&amp;"with_q"&amp;CHAR(34)&amp;",",""),"")</f>
        <v/>
      </c>
      <c r="DH103" s="44" t="str">
        <f>IFERROR(IF(SEARCH("v",A103)&gt;0,CHAR(34)&amp;"with_v"&amp;CHAR(34)&amp;",",""),"")</f>
        <v>"with_v",</v>
      </c>
      <c r="DI103" s="44" t="str">
        <f>IFERROR(IF(SEARCH("w",A103)&gt;0,CHAR(34)&amp;"with_w"&amp;CHAR(34)&amp;",",""),"")</f>
        <v/>
      </c>
      <c r="DJ103" s="44" t="str">
        <f>IFERROR(IF(SEARCH("y",A103)&gt;0,CHAR(34)&amp;"with_y"&amp;CHAR(34)&amp;",",""),"")</f>
        <v/>
      </c>
      <c r="DK103" s="44" t="str">
        <f>IFERROR(IF(SEARCH("z",A103)&gt;0,CHAR(34)&amp;"with_z"&amp;CHAR(34)&amp;",",""),"")</f>
        <v/>
      </c>
      <c r="DL103" s="44" t="str">
        <f>IF(CG103=2, CHAR(34) &amp; _xlfn.TEXTJOIN("", TRUE, _xlfn._xlws.SORT(HP103:HX103)) &amp; CHAR(34) &amp; ",", "")</f>
        <v/>
      </c>
      <c r="DM103" s="44" t="str" cm="1">
        <f t="array" ref="DM103">IF(CG103=3,CHAR(34) &amp; _xlfn.TEXTJOIN("", TRUE, RIGHT(HP103:HX103, 2)) &amp; CHAR(34) &amp; ",", "")</f>
        <v/>
      </c>
      <c r="DN103" s="44" t="str">
        <f>IF(AND(ISNUMBER(SEARCH("18", O103)), ISERROR(SEARCH("1918", O103)), ISERROR(SEARCH("2018", O103))), CHAR(34) &amp; "year18" &amp; CHAR(34) &amp; ",", "")</f>
        <v/>
      </c>
      <c r="DO103" s="44" t="str">
        <f>IF(AND(ISNUMBER(SEARCH("19", O103)), ISERROR(SEARCH("1819", O103)),  ISERROR(SEARCH("1219", O103)),ISERROR(SEARCH("1119", O103)),ISERROR(SEARCH("1190", O103)),ISERROR(SEARCH("2019", O103))), CHAR(34) &amp; "year19" &amp; CHAR(34) &amp; ",", "")</f>
        <v>"year19",</v>
      </c>
      <c r="DP103" s="5" t="str">
        <f>IF(AND(ISNUMBER(SEARCH("20", O103)), ISERROR(SEARCH("1920", O103))), CHAR(34)&amp;"year00"&amp;CHAR(34)&amp;",", "")</f>
        <v/>
      </c>
      <c r="DQ103" s="5" t="str">
        <f>IF(CC103="y",CHAR(34)&amp;"soviet"&amp;CHAR(34)&amp;",","")</f>
        <v/>
      </c>
      <c r="DR103" s="5" t="str">
        <f>IF(BY103="y",CHAR(34)&amp;"dgband"&amp;CHAR(34)&amp;",","")</f>
        <v/>
      </c>
      <c r="DS103" s="5" t="str">
        <f>IF(W103="y",IF(AND(V103="n",BY103&lt;&gt;"y"),CHAR(34)&amp;"allver"&amp;CHAR(34)&amp;",",""),"")</f>
        <v/>
      </c>
      <c r="DT103" s="5" t="str">
        <f>IF(V103="y",IF(AND(W103="n",BY103&lt;&gt;"y"),CHAR(34)&amp;"allhor"&amp;CHAR(34)&amp;",",""),"")</f>
        <v/>
      </c>
      <c r="DU103" s="5" t="str">
        <f>IF(BY103="y",IF(AND(W103="n",V103="n"),CHAR(34)&amp;"alldia"&amp;CHAR(34)&amp;",",""),"")</f>
        <v/>
      </c>
      <c r="DW103" s="44" t="str">
        <f>IF(CL103="y",CHAR(34)&amp;CL$1&amp;CHAR(34)&amp;",","")</f>
        <v/>
      </c>
      <c r="DX103" s="44" t="str">
        <f>IF(CM103="y",CHAR(34)&amp;CM$1&amp;CHAR(34)&amp;",","")</f>
        <v/>
      </c>
      <c r="DY103" s="44" t="str">
        <f>IF(CN103="y",CHAR(34)&amp;CN$1&amp;CHAR(34)&amp;",","")</f>
        <v>"3Bands",</v>
      </c>
      <c r="DZ103" s="44" t="str">
        <f>IF(CO103="y",CHAR(34)&amp;CO$1&amp;CHAR(34)&amp;",","")</f>
        <v/>
      </c>
      <c r="EA103" s="44" t="str">
        <f>IF(T103="y",CHAR(34)&amp;T$1&amp;CHAR(34)&amp;",","")</f>
        <v>"Diagon",</v>
      </c>
      <c r="EB103" s="44" t="str">
        <f>IF(U103="y",CHAR(34)&amp;U$1&amp;CHAR(34)&amp;",","")</f>
        <v/>
      </c>
      <c r="EC103" s="44" t="str">
        <f>IF(V103="y",CHAR(34)&amp;V$1&amp;CHAR(34)&amp;",","")</f>
        <v/>
      </c>
      <c r="ED103" s="44" t="str">
        <f>IF(W103="y",CHAR(34)&amp;W$1&amp;CHAR(34)&amp;",","")</f>
        <v/>
      </c>
      <c r="EE103" s="44" t="str">
        <f>IF(X103="y",CHAR(34)&amp;X$1&amp;CHAR(34)&amp;",","")</f>
        <v/>
      </c>
      <c r="EF103" s="44" t="str">
        <f>IF(AND(Y103&lt;&gt;"n",Y103&lt;&gt;""),CHAR(34)&amp;Y$1&amp;CHAR(34)&amp;",","")</f>
        <v/>
      </c>
      <c r="EG103" s="44" t="str">
        <f>IF(Z103="y",CHAR(34)&amp;Z$1&amp;CHAR(34)&amp;",","")</f>
        <v/>
      </c>
      <c r="EH103" s="44" t="str">
        <f>IF(AA103="y",CHAR(34)&amp;AA$1&amp;CHAR(34)&amp;",","")</f>
        <v/>
      </c>
      <c r="EI103" s="44" t="str">
        <f>IF(AB103="y",CHAR(34)&amp;AB$1&amp;CHAR(34)&amp;",","")</f>
        <v/>
      </c>
      <c r="EJ103" s="44" t="str">
        <f>IF(AC103="y",CHAR(34)&amp;AC$1&amp;CHAR(34)&amp;",","")</f>
        <v/>
      </c>
      <c r="EK103" s="44" t="str">
        <f>IF(AD103="y",CHAR(34)&amp;AD$1&amp;CHAR(34)&amp;",","")</f>
        <v/>
      </c>
      <c r="EL103" s="44" t="str">
        <f>IF(AE103="y",CHAR(34)&amp;AE$1&amp;CHAR(34)&amp;",","")</f>
        <v/>
      </c>
      <c r="EM103" s="44" t="str">
        <f>IF(AF103="y",CHAR(34)&amp;AF$1&amp;CHAR(34)&amp;",","")</f>
        <v>"Trside",</v>
      </c>
      <c r="EN103" s="44" t="str">
        <f>IF(AG103="y",CHAR(34)&amp;AG$1&amp;CHAR(34)&amp;",","")</f>
        <v/>
      </c>
      <c r="EO103" s="44" t="str">
        <f>IF(AH103="y",CHAR(34)&amp;AH$1&amp;CHAR(34)&amp;",","")</f>
        <v>"Center",</v>
      </c>
      <c r="EP103" s="44" t="str">
        <f>IF(AI103="y",CHAR(34)&amp;AI$1&amp;CHAR(34)&amp;",","")</f>
        <v/>
      </c>
      <c r="EQ103" s="44" t="str">
        <f>IF(AJ103="y",CHAR(34)&amp;AJ$1&amp;CHAR(34)&amp;",","")</f>
        <v/>
      </c>
      <c r="ER103" s="44" t="str">
        <f>IF(AK103="y",CHAR(34)&amp;AK$1&amp;CHAR(34)&amp;",","")</f>
        <v/>
      </c>
      <c r="ES103" s="44" t="str">
        <f>IF(AL103="y",CHAR(34)&amp;AL$1&amp;CHAR(34)&amp;",","")</f>
        <v/>
      </c>
      <c r="ET103" s="44" t="str">
        <f>IF(AM103="y",CHAR(34)&amp;AM$1&amp;CHAR(34)&amp;",","")</f>
        <v/>
      </c>
      <c r="EU103" s="44" t="str">
        <f>IF(AN103="y",CHAR(34)&amp;AN$1&amp;CHAR(34)&amp;",","")</f>
        <v/>
      </c>
      <c r="EV103" s="44" t="str">
        <f>IF(AO103="y",CHAR(34)&amp;AO$1&amp;CHAR(34)&amp;",","")</f>
        <v/>
      </c>
      <c r="EW103" s="44" t="str">
        <f>IF(AP103="y",CHAR(34)&amp;AP$1&amp;CHAR(34)&amp;",","")</f>
        <v/>
      </c>
      <c r="EX103" s="44" t="str">
        <f>IF(AQ103="y",CHAR(34)&amp;AQ$1&amp;CHAR(34)&amp;",","")</f>
        <v/>
      </c>
      <c r="EY103" s="44" t="str">
        <f>IF(AR103="y",CHAR(34)&amp;AR$1&amp;CHAR(34)&amp;",","")</f>
        <v/>
      </c>
      <c r="EZ103" s="44" t="str">
        <f>IF(AS103="y",CHAR(34)&amp;AS$1&amp;CHAR(34)&amp;",","")</f>
        <v/>
      </c>
      <c r="FA103" s="44" t="str">
        <f>IF(AT103&gt;0,CHAR(34)&amp;"sta"&amp;AZ103&amp;CHAR(34)&amp;",","")</f>
        <v>"staRED",</v>
      </c>
      <c r="FB103" s="44" t="str">
        <f>IF(AND(AT103&gt;0,BA103&lt;&gt;""),CHAR(34)&amp;"sta"&amp;BA103&amp;CHAR(34)&amp;",","")</f>
        <v/>
      </c>
      <c r="FD103" s="44" t="str">
        <f>IF(BV103="n",CHAR(34)&amp;"tcWHYE"&amp;CHAR(34)&amp;",",IF(BV103="y",CHAR(34)&amp;FD$1&amp;CHAR(34)&amp;",",""))</f>
        <v/>
      </c>
      <c r="FE103" s="44" t="str">
        <f>IF(COUNTIF(BL103:BT103,"BLU")=0,CHAR(34)&amp;"NO_BLU"&amp;CHAR(34)&amp;",", "")</f>
        <v/>
      </c>
      <c r="FF103" s="44" t="str">
        <f>IF(COUNTIF(BL103:BT103,"WHI")=0,CHAR(34)&amp;"NO_WHI"&amp;CHAR(34)&amp;",", "")</f>
        <v/>
      </c>
      <c r="FG103" s="44" t="str">
        <f>IF(COUNTIF(BL103:BT103,"RED")=0,CHAR(34)&amp;"NO_RED"&amp;CHAR(34)&amp;",", "")</f>
        <v/>
      </c>
      <c r="FH103" s="44" t="str">
        <f>IF(COUNTIF(BL103:BS103,"GRE")=0,CHAR(34)&amp;"NO_GRE"&amp;CHAR(34)&amp;",", "")</f>
        <v/>
      </c>
      <c r="FI103" s="44" t="str">
        <f>IF(COUNTIF(BL103:BT103,"YEL")=0,CHAR(34)&amp;"NO_YEL"&amp;CHAR(34)&amp;",", "")</f>
        <v>"NO_YEL",</v>
      </c>
      <c r="FJ103" s="44" t="str">
        <f>IF(COUNTIF(BL103:BT103,"BLA")=0,CHAR(34)&amp;"NO_BLA"&amp;CHAR(34)&amp;",", "")</f>
        <v>"NO_BLA",</v>
      </c>
      <c r="FK103" s="44" t="str">
        <f>IF(AND(FH103&lt;&gt;"",FF103&lt;&gt;""),CHAR(34)&amp;"WHGRNO"&amp;CHAR(34)&amp;",","")</f>
        <v/>
      </c>
      <c r="FL103" s="44" t="str">
        <f>IF(AND(FI103&lt;&gt;"",FF103&lt;&gt;""),CHAR(34)&amp;"WHYENO"&amp;CHAR(34)&amp;",","")</f>
        <v/>
      </c>
      <c r="FM103" s="44" t="str">
        <f>IF(AND(FJ103&lt;&gt;"",FF103&lt;&gt;""),CHAR(34)&amp;"BAWHNO"&amp;CHAR(34)&amp;",","")</f>
        <v/>
      </c>
      <c r="FN103" s="44" t="str">
        <f>IF(AND(FE103&lt;&gt;"",FF103&lt;&gt;""),CHAR(34)&amp;"BLWHNO"&amp;CHAR(34)&amp;",","")</f>
        <v/>
      </c>
      <c r="FO103" s="44" t="str">
        <f>IF(AND(FE103&lt;&gt;"",FG103&lt;&gt;""),CHAR(34)&amp;"BLRENO"&amp;CHAR(34)&amp;",","")</f>
        <v/>
      </c>
      <c r="FP103" s="44" t="str">
        <f>IF(AND(FF103&lt;&gt;"",FF103&lt;&gt;""),CHAR(34)&amp;"WHRENO"&amp;CHAR(34)&amp;",","")</f>
        <v/>
      </c>
      <c r="FQ103" s="44" t="str">
        <f>IF(LEN(BF103)=3,CHAR(34)&amp;"001"&amp;BF103&amp;CHAR(34)&amp;",","")</f>
        <v>"001GRE",</v>
      </c>
      <c r="FR103" s="44" t="str">
        <f>IF(LEN(BG103)=3,CHAR(34)&amp;"002"&amp;BG103&amp;CHAR(34)&amp;",","")</f>
        <v>"002WHI",</v>
      </c>
      <c r="FS103" s="44" t="str">
        <f>IF(LEN(BH103)=3,CHAR(34)&amp;"003"&amp;BH103&amp;CHAR(34)&amp;",","")</f>
        <v>"003BLU",</v>
      </c>
      <c r="FT103" s="44" t="str">
        <f>CHAR(34)&amp;"myr"&amp;BD103&amp;CHAR(34)&amp;","</f>
        <v>"myrEQ",</v>
      </c>
      <c r="FU103" s="44" t="str">
        <f>IF(AY103="y",CHAR(34)&amp;"island"&amp;CHAR(34)&amp;",","")</f>
        <v/>
      </c>
      <c r="FV103" s="44" t="str">
        <f>IF(BZ103="y",CHAR(34)&amp;"landlo"&amp;CHAR(34)&amp;",","")</f>
        <v/>
      </c>
      <c r="FW103" s="44" t="str">
        <f>IF(CA103="y",CHAR(34)&amp;"eunion"&amp;CHAR(34)&amp;",","")</f>
        <v/>
      </c>
      <c r="FY103" s="44" t="str">
        <f>IFERROR(IF(SEARCH("Arabic",CB103)&gt;0,CHAR(34)&amp;"arabic"&amp;CHAR(34)&amp;",",""),"")</f>
        <v/>
      </c>
      <c r="FZ103" s="44" t="str">
        <f>IFERROR(IF(SEARCH("English",CB103)&gt;0,CHAR(34)&amp;"englis"&amp;CHAR(34)&amp;",",""),"")</f>
        <v/>
      </c>
      <c r="GA103" s="44" t="str">
        <f>IFERROR(IF(SEARCH("French",CB103)&gt;0,CHAR(34)&amp;"french"&amp;CHAR(34)&amp;",",""),"")</f>
        <v/>
      </c>
      <c r="GB103" s="44" t="str">
        <f>IFERROR(IF(SEARCH("Spanish",CB103)&gt;0,CHAR(34)&amp;"spanis"&amp;CHAR(34)&amp;",",""),"")</f>
        <v/>
      </c>
      <c r="GE103" s="44" t="str">
        <f>IFERROR(IF(SEARCH("Dutch",CB103)&gt;0,CHAR(34)&amp;"dutchs"&amp;CHAR(34)&amp;",",""),"")</f>
        <v/>
      </c>
      <c r="GF103" s="44" t="str">
        <f>IFERROR(IF(SEARCH("Historical",AU103)&gt;0,CHAR(34)&amp;"histor"&amp;CHAR(34)&amp;",",""),"")</f>
        <v/>
      </c>
      <c r="GG103" s="44" t="str">
        <f>IF(BU103="y",CHAR(34)&amp;"unjack"&amp;CHAR(34)&amp;",","")</f>
        <v/>
      </c>
      <c r="GH103" s="44" t="str">
        <f>IF(CD103=1,CHAR(34)&amp;"southc"&amp;CHAR(34)&amp;",","")</f>
        <v/>
      </c>
      <c r="GI103" s="44" t="str">
        <f>IF(CE103=1,CHAR(34)&amp;"hasmap"&amp;CHAR(34)&amp;",","")</f>
        <v/>
      </c>
      <c r="GJ103" s="44" t="str">
        <f>IF(CP103="y",CHAR(34)&amp;CP$1&amp;CHAR(34)&amp;",","")</f>
        <v/>
      </c>
      <c r="GK103" s="44" t="str">
        <f>IF(GJ103="",CHAR(34)&amp;"HasSta"&amp;CHAR(34)&amp;",","")</f>
        <v>"HasSta",</v>
      </c>
      <c r="GL103" s="44" t="str">
        <f>IF(CQ103="y",CHAR(34)&amp;CQ$1&amp;CHAR(34)&amp;",","")</f>
        <v>"1Stars",</v>
      </c>
      <c r="GM103" s="44" t="str">
        <f>IF(CR103="y",CHAR(34)&amp;CR$1&amp;CHAR(34)&amp;",","")</f>
        <v/>
      </c>
      <c r="GN103" s="44" t="str">
        <f>IF(CS103="y",CHAR(34)&amp;CS$1&amp;CHAR(34)&amp;",","")</f>
        <v/>
      </c>
      <c r="GP103" s="44" t="str">
        <f>CHAR(34)&amp;AU103&amp;CHAR(34)</f>
        <v>"State"</v>
      </c>
      <c r="GS103" s="44" t="str">
        <f>SUBSTITUTE("["&amp;_xlfn.CONCAT(CW103:GN103)&amp;"]",",]","]")</f>
        <v>["4Color","lets06","startM","with_v","year19","3Bands","Diagon","Trside","Center","staRED","NO_YEL","NO_BLA","001GRE","002WHI","003BLU","myrEQ","HasSta","1Stars"]</v>
      </c>
      <c r="GT103" s="44" t="str">
        <f>IF(BL103&lt;&gt;"",CHAR(34)&amp;"cl_"&amp;BL103&amp;CHAR(34)&amp;",","")</f>
        <v/>
      </c>
      <c r="GU103" s="44" t="str">
        <f>IF(BM103&lt;&gt;"",CHAR(34)&amp;"cl_"&amp;BM103&amp;CHAR(34)&amp;",","")</f>
        <v>"cl_BLU",</v>
      </c>
      <c r="GV103" s="44" t="str">
        <f>IF(BN103&lt;&gt;"",CHAR(34)&amp;"cl_"&amp;BN103&amp;CHAR(34)&amp;",","")</f>
        <v>"cl_GRE",</v>
      </c>
      <c r="GW103" s="44" t="str">
        <f>IF(BO103&lt;&gt;"",CHAR(34)&amp;"cl_"&amp;BO103&amp;CHAR(34)&amp;",","")</f>
        <v>"cl_RED",</v>
      </c>
      <c r="GX103" s="44" t="str">
        <f>IF(BP103&lt;&gt;"",CHAR(34)&amp;"cl_"&amp;BP103&amp;CHAR(34)&amp;",","")</f>
        <v/>
      </c>
      <c r="GY103" s="44" t="str">
        <f>IF(BQ103&lt;&gt;"",CHAR(34)&amp;"cl_"&amp;BQ103&amp;CHAR(34)&amp;",","")</f>
        <v/>
      </c>
      <c r="GZ103" s="44" t="str">
        <f>IF(BR103&lt;&gt;"",CHAR(34)&amp;"cl_"&amp;BR103&amp;CHAR(34)&amp;",","")</f>
        <v/>
      </c>
      <c r="HA103" s="44" t="str">
        <f>IF(BS103&lt;&gt;"",CHAR(34)&amp;"cl_"&amp;BS103&amp;CHAR(34)&amp;",","")</f>
        <v/>
      </c>
      <c r="HB103" s="44" t="str">
        <f>IF(BT103&lt;&gt;"",CHAR(34)&amp;"cl_"&amp;BT103&amp;CHAR(34)&amp;",","")</f>
        <v>"cl_WHI",</v>
      </c>
      <c r="HC103" s="44" t="str">
        <f>SUBSTITUTE("["&amp;_xlfn.CONCAT(GT103:HB103)&amp;"]",",]","]")</f>
        <v>["cl_BLU","cl_GRE","cl_RED","cl_WHI"]</v>
      </c>
      <c r="HE103" s="64"/>
      <c r="HF103" s="65" t="str">
        <f>"{couname:"&amp;CT103&amp;(IF(HK103&lt;&gt;"",",subtype:"&amp;CHAR(34)&amp;HK103&amp;CHAR(34),""))&amp;",year:"&amp;HJ103&amp;",region:"&amp;CU103&amp;",Colors:"&amp;HC103&amp;",Items:"&amp;GS103&amp;",Flag:"&amp;CV103&amp;",HDFlag:"&amp;CHAR(34)&amp;E103&amp;CHAR(34)&amp;",type:"&amp;GP103&amp;", describe: "&amp;HH103&amp;", isnew:"&amp;CHAR(34)&amp;F103&amp;CHAR(34)&amp;", links: "&amp;HL103&amp;"},"</f>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links: "https://www.crwflags.com/fotw/flags/ve-l.html#:~:text=(in%20Spanish)-,Overview,-The%20M%C3%A9rida%20flag"},</v>
      </c>
      <c r="HG103" s="66" t="str">
        <f>"{couname:"&amp;CT103&amp;(IF(HK103&lt;&gt;"",",subtype:"&amp;CHAR(34)&amp;HK103&amp;CHAR(34),""))&amp;",year:"&amp;HJ103&amp;",region:"&amp;CU103&amp;",Colors:"&amp;HC103&amp;",Items:"&amp;GS103&amp;",Flag:"&amp;CV103&amp;",HDFlag:"&amp;CHAR(34)&amp;E103&amp;CHAR(34)&amp;",type:"&amp;GP103&amp;", describe: "&amp;HI103&amp;", links: "&amp;HL103&amp;"},"</f>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links: "https://www.crwflags.com/fotw/flags/ve-l.html#:~:text=(in%20Spanish)-,Overview,-The%20M%C3%A9rida%20flag"},</v>
      </c>
      <c r="HH103" s="44" t="str">
        <f>IF(P103&lt;&gt;"",CHAR(34)&amp;"\n"&amp;P103&amp;CHAR(34),CHAR(34)&amp;CHAR(34))</f>
        <v>"\nThe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v>
      </c>
      <c r="HI103" s="44" t="str">
        <f>IF(J103=0,CHAR(34)&amp;CHAR(34),HH103)</f>
        <v>"\nThe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v>
      </c>
      <c r="HJ103" s="44" t="str">
        <f>CHAR(34)&amp;O103&amp;CHAR(34)</f>
        <v>"1996"</v>
      </c>
      <c r="HL103" s="44" t="str">
        <f>CHAR(34)&amp;I103&amp;CHAR(34)</f>
        <v>"https://www.crwflags.com/fotw/flags/ve-l.html#:~:text=(in%20Spanish)-,Overview,-The%20M%C3%A9rida%20flag"</v>
      </c>
      <c r="HM103" s="65" t="str">
        <f>"{"&amp;CHAR(34)&amp;"couname"&amp;CHAR(34)&amp;":"&amp;CT103&amp;(IF(H103&lt;&gt;"",","&amp;CHAR(34)&amp;"subtype"&amp;CHAR(34)&amp;":"&amp;CHAR(34)&amp;H103&amp;CHAR(34),""))&amp;","&amp;CHAR(34)&amp;"year"&amp;CHAR(34)&amp;":"&amp;HJ103&amp;","&amp;CHAR(34)&amp;"region"&amp;CHAR(34)&amp;":"&amp;CU103&amp;","&amp;CHAR(34)&amp;"Colors"&amp;CHAR(34)&amp;":"&amp;HC103&amp;","&amp;CHAR(34)&amp;"Items"&amp;CHAR(34)&amp;":"&amp;GS103&amp;","&amp;CHAR(34)&amp;"Flag"&amp;CHAR(34)&amp;":"&amp;CV103&amp;","&amp;CHAR(34)&amp;"HDFlag"&amp;CHAR(34)&amp;":"&amp;CHAR(34)&amp;E103&amp;CHAR(34)&amp;","&amp;CHAR(34)&amp;"type"&amp;CHAR(34)&amp;":"&amp;GP103&amp;", "&amp;CHAR(34)&amp;"describe"&amp;CHAR(34)&amp;": "&amp;HH103&amp;", "&amp;CHAR(34)&amp;"isnew"&amp;CHAR(34)&amp;": "&amp;CHAR(34)&amp;F103&amp;CHAR(34)&amp;", "&amp;CHAR(34)&amp;"links"&amp;CHAR(34)&amp;": "&amp;HL103&amp;"},"</f>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 "links": "https://www.crwflags.com/fotw/flags/ve-l.html#:~:text=(in%20Spanish)-,Overview,-The%20M%C3%A9rida%20flag"},</v>
      </c>
      <c r="HN103" s="67" t="str">
        <f>"{"&amp;CHAR(34)&amp;"couname"&amp;CHAR(34)&amp;":"&amp;CT103&amp;(IF(H103&lt;&gt;"",","&amp;CHAR(34)&amp;"subtype"&amp;CHAR(34)&amp;":"&amp;CHAR(34)&amp;H103&amp;CHAR(34),""))&amp;","&amp;CHAR(34)&amp;"year"&amp;CHAR(34)&amp;":"&amp;HJ103&amp;","&amp;CHAR(34)&amp;"region"&amp;CHAR(34)&amp;":"&amp;CU103&amp;","&amp;CHAR(34)&amp;"Colors"&amp;CHAR(34)&amp;":"&amp;HC103&amp;","&amp;CHAR(34)&amp;"Items"&amp;CHAR(34)&amp;":"&amp;GS103&amp;","&amp;CHAR(34)&amp;"Flag"&amp;CHAR(34)&amp;":"&amp;CV103&amp;","&amp;CHAR(34)&amp;"HDFlag"&amp;CHAR(34)&amp;":"&amp;CHAR(34)&amp;E103&amp;CHAR(34)&amp;","&amp;CHAR(34)&amp;"type"&amp;CHAR(34)&amp;":"&amp;GP103&amp;", "&amp;CHAR(34)&amp;"describe"&amp;CHAR(34)&amp;": "&amp;HI103&amp;", "&amp;CHAR(34)&amp;"isnew"&amp;CHAR(34)&amp;": "&amp;CHAR(34)&amp;F103&amp;CHAR(34)&amp;", "&amp;CHAR(34)&amp;"links"&amp;CHAR(34)&amp;": "&amp;HL103&amp;"},"</f>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 "links": "https://www.crwflags.com/fotw/flags/ve-l.html#:~:text=(in%20Spanish)-,Overview,-The%20M%C3%A9rida%20flag"},</v>
      </c>
      <c r="HO103" s="71">
        <v>45610</v>
      </c>
      <c r="HP103" s="44" t="str" cm="1">
        <f t="array" ref="HP103">IF(_xlfn.TEXTJOIN(", ", TRUE, IF(ISNUMBER(SEARCH("BLA", BL103:BT103)), COLUMN(BL103:BT103) - COLUMN(BL103) + 1, ""))&lt;&gt;"","BLA","")</f>
        <v/>
      </c>
      <c r="HQ103" s="44" t="str" cm="1">
        <f t="array" ref="HQ103">IF(_xlfn.TEXTJOIN(", ", TRUE, IF(ISNUMBER(SEARCH("BLU", BL103:BT103)), COLUMN(BL103:BT103) - COLUMN(BL103) + 1, ""))&lt;&gt;"","BLU","")</f>
        <v>BLU</v>
      </c>
      <c r="HR103" s="44" t="str" cm="1">
        <f t="array" ref="HR103">IF(_xlfn.TEXTJOIN(", ", TRUE, IF(ISNUMBER(SEARCH("GRE", BL103:BT103)), COLUMN(BL103:BT103) - COLUMN(BL103) + 1, ""))&lt;&gt;"","GRE","")</f>
        <v>GRE</v>
      </c>
      <c r="HS103" s="44" t="str" cm="1">
        <f t="array" ref="HS103">IF(_xlfn.TEXTJOIN(", ", TRUE, IF(ISNUMBER(SEARCH("RED", BL103:BT103)), COLUMN(BL103:BT103) - COLUMN(BL103) + 1, ""))&lt;&gt;"","RED","")</f>
        <v>RED</v>
      </c>
      <c r="HT103" s="44" t="str" cm="1">
        <f t="array" ref="HT103">IF(_xlfn.TEXTJOIN(", ", TRUE, IF(ISNUMBER(SEARCH("YEL", BL103:BT103)), COLUMN(BL103:BT103) - COLUMN(BL103) + 1, ""))&lt;&gt;"","YEL","")</f>
        <v/>
      </c>
      <c r="HU103" s="44" t="str" cm="1">
        <f t="array" ref="HU103">IF(_xlfn.TEXTJOIN(", ", TRUE, IF(ISNUMBER(SEARCH("ORA", BL103:BT103)), COLUMN(BL103:BT103) - COLUMN(BL103) + 1, ""))&lt;&gt;"","ORA","")</f>
        <v/>
      </c>
      <c r="HV103" s="44" t="str" cm="1">
        <f t="array" ref="HV103">IF(_xlfn.TEXTJOIN(", ", TRUE, IF(ISNUMBER(SEARCH("BRO", BL103:BT103)), COLUMN(BL103:BT103) - COLUMN(BL103) + 1, ""))&lt;&gt;"","BRO","")</f>
        <v/>
      </c>
      <c r="HW103" s="44" t="str" cm="1">
        <f t="array" ref="HW103">IF(_xlfn.TEXTJOIN(", ", TRUE, IF(ISNUMBER(SEARCH("PUR", BL103:BT103)), COLUMN(BL103:BT103) - COLUMN(BL103) + 1, ""))&lt;&gt;"","PUR","")</f>
        <v/>
      </c>
      <c r="HX103" s="44" t="str" cm="1">
        <f t="array" ref="HX103">IF(_xlfn.TEXTJOIN(", ", TRUE, IF(ISNUMBER(SEARCH("WHI", BL103:BT103)), COLUMN(BL103:BT103) - COLUMN(BL103) + 1, ""))&lt;&gt;"","WHI","")</f>
        <v>WHI</v>
      </c>
      <c r="HY103" s="72"/>
      <c r="HZ103" s="72"/>
      <c r="IA103" s="5"/>
      <c r="IB103" s="5"/>
      <c r="IC103" s="68"/>
      <c r="ID103" s="68"/>
      <c r="IE103" s="68"/>
      <c r="IF103" s="68"/>
      <c r="IG103" s="68"/>
      <c r="IH103" s="68"/>
      <c r="II103" s="68"/>
      <c r="IJ103" s="68"/>
      <c r="IK103" s="68"/>
      <c r="IM103" s="42">
        <f>COUNTIF(IC103:IK103,"&gt;0")-CG103</f>
        <v>-4</v>
      </c>
      <c r="IN103" s="69" t="str">
        <f>"http://mkweb.bcgsc.ca/color-summarizer/?url="&amp;D103&amp;"&amp;precision=low&amp;num_clusters="&amp;CG103&amp;"&amp;text=1"</f>
        <v>http://mkweb.bcgsc.ca/color-summarizer/?url=https://upload.wikimedia.org/wikipedia/commons/thumb/9/9f/Flag_of_M%C3%A9rida_State.svg/320px-Flag_of_M%C3%A9rida_State.svg.png&amp;precision=low&amp;num_clusters=4&amp;text=1</v>
      </c>
      <c r="IO103" s="44" t="str">
        <f>IF(HP103&lt;&gt;"",CHAR(34)&amp;"black"&amp;CHAR(34),"")</f>
        <v/>
      </c>
      <c r="IP103" s="44" t="str">
        <f>IF(HQ103&lt;&gt;"",CHAR(34)&amp;"blue"&amp;CHAR(34),"")</f>
        <v>"blue"</v>
      </c>
      <c r="IQ103" s="44" t="str">
        <f>IF(HR103&lt;&gt;"",CHAR(34)&amp;"green"&amp;CHAR(34),"")</f>
        <v>"green"</v>
      </c>
      <c r="IR103" s="44" t="str">
        <f>IF(HS103&lt;&gt;"",CHAR(34)&amp;"red"&amp;CHAR(34),"")</f>
        <v>"red"</v>
      </c>
      <c r="IS103" s="44" t="str">
        <f>IF(HT103&lt;&gt;"",CHAR(34)&amp;"yellow"&amp;CHAR(34),"")</f>
        <v/>
      </c>
      <c r="IT103" s="44" t="str">
        <f>IF(HU103&lt;&gt;"",CHAR(34)&amp;"orange"&amp;CHAR(34),"")</f>
        <v/>
      </c>
      <c r="IU103" s="44" t="str">
        <f>IF(HV103&lt;&gt;"",CHAR(34)&amp;"brown"&amp;CHAR(34),"")</f>
        <v/>
      </c>
      <c r="IV103" s="44" t="str">
        <f>IF(HW103&lt;&gt;"",CHAR(34)&amp;"purple"&amp;CHAR(34),"")</f>
        <v/>
      </c>
      <c r="IW103" s="44" t="str">
        <f>IF(HX103&lt;&gt;"",CHAR(34)&amp;"white"&amp;CHAR(34),"")</f>
        <v>"white"</v>
      </c>
      <c r="IX103" s="44" t="str">
        <f>"{"&amp;CHAR(34)&amp;"url"&amp;CHAR(34)&amp;":"&amp;CHAR(34)&amp;IN103&amp;CHAR(34)&amp;","&amp;CHAR(34)&amp;"name"&amp;CHAR(34)&amp;":"&amp;CHAR(34)&amp;A103&amp;CHAR(34)&amp;"},"</f>
        <v>{"url":"http://mkweb.bcgsc.ca/color-summarizer/?url=https://upload.wikimedia.org/wikipedia/commons/thumb/9/9f/Flag_of_M%C3%A9rida_State.svg/320px-Flag_of_M%C3%A9rida_State.svg.png&amp;precision=low&amp;num_clusters=4&amp;text=1","name":"[VEN] Mérida"},</v>
      </c>
      <c r="IY103" s="44">
        <v>1481</v>
      </c>
    </row>
    <row r="104" spans="1:259" s="44" customFormat="1" ht="38.4" customHeight="1" thickBot="1" x14ac:dyDescent="0.35">
      <c r="A104" s="38" t="s">
        <v>804</v>
      </c>
      <c r="B104" s="83"/>
      <c r="C104" s="39"/>
      <c r="D104" s="70" t="s">
        <v>805</v>
      </c>
      <c r="E104" s="40" t="s">
        <v>806</v>
      </c>
      <c r="F104" s="41" t="s">
        <v>163</v>
      </c>
      <c r="G104" s="42">
        <f>COUNTIF($A$1:$A$8405,A104)</f>
        <v>1</v>
      </c>
      <c r="H104" s="43"/>
      <c r="I104" s="59" t="s">
        <v>807</v>
      </c>
      <c r="J104" s="44" t="str">
        <f>""</f>
        <v/>
      </c>
      <c r="K104" s="45"/>
      <c r="L104" s="46"/>
      <c r="M104" s="46"/>
      <c r="N104" s="47"/>
      <c r="O104" s="74">
        <v>2006</v>
      </c>
      <c r="P104" s="48" t="s">
        <v>808</v>
      </c>
      <c r="Q104" s="73">
        <v>1</v>
      </c>
      <c r="R104" s="49" t="str">
        <f>_xlfn.XLOOKUP(LEFT(A104,5),[1]CODES!$D$2:$D$244,[1]CODES!$B$2:$B$244)</f>
        <v>South America</v>
      </c>
      <c r="S104" s="50">
        <v>3</v>
      </c>
      <c r="T104" s="51" t="s">
        <v>164</v>
      </c>
      <c r="U104" s="52" t="s">
        <v>164</v>
      </c>
      <c r="V104" s="52" t="s">
        <v>165</v>
      </c>
      <c r="W104" s="52" t="s">
        <v>164</v>
      </c>
      <c r="X104" s="52" t="s">
        <v>165</v>
      </c>
      <c r="Y104" s="52" t="s">
        <v>164</v>
      </c>
      <c r="Z104" s="52" t="s">
        <v>164</v>
      </c>
      <c r="AA104" s="52" t="s">
        <v>165</v>
      </c>
      <c r="AB104" s="52" t="s">
        <v>165</v>
      </c>
      <c r="AC104" s="52" t="s">
        <v>164</v>
      </c>
      <c r="AD104" s="52" t="s">
        <v>164</v>
      </c>
      <c r="AE104" s="52" t="s">
        <v>164</v>
      </c>
      <c r="AF104" s="53" t="s">
        <v>164</v>
      </c>
      <c r="AG104" s="53" t="s">
        <v>165</v>
      </c>
      <c r="AH104" s="53" t="s">
        <v>165</v>
      </c>
      <c r="AI104" s="53" t="s">
        <v>164</v>
      </c>
      <c r="AJ104" s="53" t="s">
        <v>164</v>
      </c>
      <c r="AK104" s="53" t="s">
        <v>164</v>
      </c>
      <c r="AL104" s="53" t="s">
        <v>164</v>
      </c>
      <c r="AM104" s="53" t="s">
        <v>164</v>
      </c>
      <c r="AN104" s="53" t="s">
        <v>164</v>
      </c>
      <c r="AO104" s="53" t="s">
        <v>164</v>
      </c>
      <c r="AP104" s="53" t="s">
        <v>164</v>
      </c>
      <c r="AQ104" s="53" t="s">
        <v>164</v>
      </c>
      <c r="AR104" s="53" t="s">
        <v>164</v>
      </c>
      <c r="AS104" s="53" t="s">
        <v>164</v>
      </c>
      <c r="AT104" s="54">
        <v>6</v>
      </c>
      <c r="AU104" s="53" t="s">
        <v>308</v>
      </c>
      <c r="AV104" s="53" t="str">
        <f>IF(LEFT(A104,1)="[",LEFT(A104,5)&amp;AU104&amp;A104,"")</f>
        <v>[VEN]State[VEN] Miranda</v>
      </c>
      <c r="AW104" s="53" t="str">
        <f>C104&amp;A104</f>
        <v>[VEN] Miranda</v>
      </c>
      <c r="AX104" s="55"/>
      <c r="AY104" s="55"/>
      <c r="AZ104" s="56" t="s">
        <v>159</v>
      </c>
      <c r="BA104" s="56" t="s">
        <v>234</v>
      </c>
      <c r="BB104" s="56"/>
      <c r="BC104" s="57"/>
      <c r="BD104" s="58" t="s">
        <v>167</v>
      </c>
      <c r="BE104" s="59"/>
      <c r="BF104" s="58" t="s">
        <v>151</v>
      </c>
      <c r="BG104" s="58" t="s">
        <v>154</v>
      </c>
      <c r="BH104" s="58" t="s">
        <v>155</v>
      </c>
      <c r="BI104" s="58"/>
      <c r="BJ104" s="58"/>
      <c r="BK104" s="59"/>
      <c r="BL104" s="58" t="s">
        <v>151</v>
      </c>
      <c r="BM104" s="58" t="s">
        <v>234</v>
      </c>
      <c r="BN104" s="58" t="s">
        <v>153</v>
      </c>
      <c r="BO104" s="58" t="s">
        <v>154</v>
      </c>
      <c r="BP104" s="58" t="s">
        <v>155</v>
      </c>
      <c r="BQ104" s="58" t="s">
        <v>156</v>
      </c>
      <c r="BR104" s="58" t="s">
        <v>157</v>
      </c>
      <c r="BS104" s="58" t="s">
        <v>234</v>
      </c>
      <c r="BT104" s="58" t="s">
        <v>159</v>
      </c>
      <c r="BU104" s="60"/>
      <c r="BV104" s="61"/>
      <c r="BW104" s="61">
        <v>0</v>
      </c>
      <c r="BX104" s="59"/>
      <c r="CB104" s="5"/>
      <c r="CC104" s="5"/>
      <c r="CD104" s="62">
        <v>0</v>
      </c>
      <c r="CE104" s="62">
        <v>0</v>
      </c>
      <c r="CF104" s="62" t="e">
        <f>COUNTIF([1]Sheet7!$B$2:'[1]Sheet7'!$B$100,Main!A109)</f>
        <v>#REF!</v>
      </c>
      <c r="CG104" s="75" cm="1">
        <f t="array" ref="CG104">SUMPRODUCT(--(LEN(TRIM(BL104:BT104))&gt;0))</f>
        <v>7</v>
      </c>
      <c r="CH104" s="53" t="str">
        <f>IF(CG104=2,"y","n")</f>
        <v>n</v>
      </c>
      <c r="CI104" s="53" t="str">
        <f>IF(CG104=3,"y","n")</f>
        <v>n</v>
      </c>
      <c r="CJ104" s="53" t="str">
        <f>IF(CG104=4,"y","n")</f>
        <v>n</v>
      </c>
      <c r="CK104" s="53" t="str">
        <f>IF(CG104&gt;4,"y","n")</f>
        <v>y</v>
      </c>
      <c r="CL104" s="53" t="str">
        <f>IF(S104=0,"y","n")</f>
        <v>n</v>
      </c>
      <c r="CM104" s="53" t="str">
        <f>IF(S104=2,"y","n")</f>
        <v>n</v>
      </c>
      <c r="CN104" s="53" t="str">
        <f>IF(S104=3,"y","n")</f>
        <v>y</v>
      </c>
      <c r="CO104" s="53" t="str">
        <f>IF(S104&gt;=4,"y","n")</f>
        <v>n</v>
      </c>
      <c r="CP104" s="53" t="str">
        <f>IF(AT104=0,"y","n")</f>
        <v>n</v>
      </c>
      <c r="CQ104" s="53" t="str">
        <f>IF(AT104=1,"y","n")</f>
        <v>n</v>
      </c>
      <c r="CR104" s="53" t="str">
        <f>IF(AT104=2,"y","n")</f>
        <v>n</v>
      </c>
      <c r="CS104" s="53" t="str">
        <f>IF(AT104&gt;=3,"y","n")</f>
        <v>y</v>
      </c>
      <c r="CT104" s="38" t="str">
        <f>CHAR(34)&amp;A104&amp;CHAR(34)</f>
        <v>"[VEN] Miranda"</v>
      </c>
      <c r="CU104" s="63" t="str">
        <f>CHAR(34)&amp;"rgn_"&amp;R104&amp;CHAR(34)</f>
        <v>"rgn_South America"</v>
      </c>
      <c r="CV104" s="44" t="str">
        <f>CHAR(34)&amp;D104&amp;CHAR(34)</f>
        <v>"https://upload.wikimedia.org/wikipedia/commons/thumb/9/92/Flag_of_Miranda_state.svg/320px-Flag_of_Miranda_state.svg.png"</v>
      </c>
      <c r="CW104" s="44" t="str">
        <f>IF(CH104="y",CHAR(34)&amp;CH$1&amp;CHAR(34)&amp;",","")</f>
        <v/>
      </c>
      <c r="CX104" s="44" t="str">
        <f>IF(CI104="y",CHAR(34)&amp;CI$1&amp;CHAR(34)&amp;",","")</f>
        <v/>
      </c>
      <c r="CY104" s="44" t="str">
        <f>IF(CJ104="y",CHAR(34)&amp;CJ$1&amp;CHAR(34)&amp;",","")</f>
        <v/>
      </c>
      <c r="CZ104" s="44" t="str">
        <f>IF(CK104="y",CHAR(34)&amp;CK$1&amp;CHAR(34)&amp;",","")</f>
        <v>"5+Colo",</v>
      </c>
      <c r="DA104" s="44" t="str">
        <f>IF(Q104&gt;1,CHAR(34)&amp;"words2"&amp;CHAR(34)&amp;",","")</f>
        <v/>
      </c>
      <c r="DB104" s="44" t="str">
        <f>IF(Q104&gt;2,CHAR(34)&amp;"words3"&amp;CHAR(34)&amp;",","")</f>
        <v/>
      </c>
      <c r="DD104" s="44" t="str">
        <f>IF(LEN(CHAR(34)&amp;"lets"&amp;LEN(SUBSTITUTE(SUBSTITUTE(IFERROR(TRIM(SUBSTITUTE(A104,MID(A104,FIND("[",A104),FIND("]",A104)-FIND("[",A104)+1),"")),A104)," ",""),"-",""))&amp;CHAR(34)&amp;",")=9,CHAR(34)&amp;"lets"&amp;LEN(SUBSTITUTE(SUBSTITUTE(IFERROR(TRIM(SUBSTITUTE(A104,MID(A104,FIND("[",A104),FIND("]",A104)-FIND("[",A104)+1),"")),A104)," ",""),"-",""))&amp;CHAR(34)&amp;",",CHAR(34)&amp;"lets0"&amp;LEN(SUBSTITUTE(SUBSTITUTE(IFERROR(TRIM(SUBSTITUTE(A104,MID(A104,FIND("[",A104),FIND("]",A104)-FIND("[",A104)+1),"")),A104)," ",""),"-",""))&amp;CHAR(34)&amp;",")</f>
        <v>"lets07",</v>
      </c>
      <c r="DE104" s="44" t="str">
        <f>CHAR(34)&amp;"start"&amp;IFERROR(LEFT(SUBSTITUTE(A104,"["&amp;MID(A104,FIND("[",A104)+1,FIND("]",A104)-FIND("[",A104)-1)&amp;"] ",""),1),LEFT(A104,1))&amp;CHAR(34)&amp;","</f>
        <v>"startM",</v>
      </c>
      <c r="DF104" s="44" t="str">
        <f>IFERROR(IF(SEARCH("tan",A104)&gt;0,CHAR(34)&amp;"withtn"&amp;CHAR(34)&amp;",",""),"")</f>
        <v/>
      </c>
      <c r="DG104" s="44" t="str">
        <f>IFERROR(IF(SEARCH("q",A104)&gt;0,CHAR(34)&amp;"with_q"&amp;CHAR(34)&amp;",",""),"")</f>
        <v/>
      </c>
      <c r="DH104" s="44" t="str">
        <f>IFERROR(IF(SEARCH("v",A104)&gt;0,CHAR(34)&amp;"with_v"&amp;CHAR(34)&amp;",",""),"")</f>
        <v>"with_v",</v>
      </c>
      <c r="DI104" s="44" t="str">
        <f>IFERROR(IF(SEARCH("w",A104)&gt;0,CHAR(34)&amp;"with_w"&amp;CHAR(34)&amp;",",""),"")</f>
        <v/>
      </c>
      <c r="DJ104" s="44" t="str">
        <f>IFERROR(IF(SEARCH("y",A104)&gt;0,CHAR(34)&amp;"with_y"&amp;CHAR(34)&amp;",",""),"")</f>
        <v/>
      </c>
      <c r="DK104" s="44" t="str">
        <f>IFERROR(IF(SEARCH("z",A104)&gt;0,CHAR(34)&amp;"with_z"&amp;CHAR(34)&amp;",",""),"")</f>
        <v/>
      </c>
      <c r="DL104" s="44" t="str">
        <f>IF(CG104=2, CHAR(34) &amp; _xlfn.TEXTJOIN("", TRUE, _xlfn._xlws.SORT(HP104:HX104)) &amp; CHAR(34) &amp; ",", "")</f>
        <v/>
      </c>
      <c r="DM104" s="44" t="str" cm="1">
        <f t="array" ref="DM104">IF(CG104=3,CHAR(34) &amp; _xlfn.TEXTJOIN("", TRUE, RIGHT(HP104:HX104, 2)) &amp; CHAR(34) &amp; ",", "")</f>
        <v/>
      </c>
      <c r="DN104" s="44" t="str">
        <f>IF(AND(ISNUMBER(SEARCH("18", O104)), ISERROR(SEARCH("1918", O104)), ISERROR(SEARCH("2018", O104))), CHAR(34) &amp; "year18" &amp; CHAR(34) &amp; ",", "")</f>
        <v/>
      </c>
      <c r="DO104" s="44" t="str">
        <f>IF(AND(ISNUMBER(SEARCH("19", O104)), ISERROR(SEARCH("1819", O104)),  ISERROR(SEARCH("1219", O104)),ISERROR(SEARCH("1119", O104)),ISERROR(SEARCH("1190", O104)),ISERROR(SEARCH("2019", O104))), CHAR(34) &amp; "year19" &amp; CHAR(34) &amp; ",", "")</f>
        <v/>
      </c>
      <c r="DP104" s="5" t="str">
        <f>IF(AND(ISNUMBER(SEARCH("20", O104)), ISERROR(SEARCH("1920", O104))), CHAR(34)&amp;"year00"&amp;CHAR(34)&amp;",", "")</f>
        <v>"year00",</v>
      </c>
      <c r="DQ104" s="5" t="str">
        <f>IF(CC104="y",CHAR(34)&amp;"soviet"&amp;CHAR(34)&amp;",","")</f>
        <v/>
      </c>
      <c r="DR104" s="5" t="str">
        <f>IF(BY104="y",CHAR(34)&amp;"dgband"&amp;CHAR(34)&amp;",","")</f>
        <v/>
      </c>
      <c r="DS104" s="5" t="str">
        <f>IF(W104="y",IF(AND(V104="n",BY104&lt;&gt;"y"),CHAR(34)&amp;"allver"&amp;CHAR(34)&amp;",",""),"")</f>
        <v/>
      </c>
      <c r="DT104" s="5" t="str">
        <f>IF(V104="y",IF(AND(W104="n",BY104&lt;&gt;"y"),CHAR(34)&amp;"allhor"&amp;CHAR(34)&amp;",",""),"")</f>
        <v>"allhor",</v>
      </c>
      <c r="DU104" s="5" t="str">
        <f>IF(BY104="y",IF(AND(W104="n",V104="n"),CHAR(34)&amp;"alldia"&amp;CHAR(34)&amp;",",""),"")</f>
        <v/>
      </c>
      <c r="DW104" s="44" t="str">
        <f>IF(CL104="y",CHAR(34)&amp;CL$1&amp;CHAR(34)&amp;",","")</f>
        <v/>
      </c>
      <c r="DX104" s="44" t="str">
        <f>IF(CM104="y",CHAR(34)&amp;CM$1&amp;CHAR(34)&amp;",","")</f>
        <v/>
      </c>
      <c r="DY104" s="44" t="str">
        <f>IF(CN104="y",CHAR(34)&amp;CN$1&amp;CHAR(34)&amp;",","")</f>
        <v>"3Bands",</v>
      </c>
      <c r="DZ104" s="44" t="str">
        <f>IF(CO104="y",CHAR(34)&amp;CO$1&amp;CHAR(34)&amp;",","")</f>
        <v/>
      </c>
      <c r="EA104" s="44" t="str">
        <f>IF(T104="y",CHAR(34)&amp;T$1&amp;CHAR(34)&amp;",","")</f>
        <v/>
      </c>
      <c r="EB104" s="44" t="str">
        <f>IF(U104="y",CHAR(34)&amp;U$1&amp;CHAR(34)&amp;",","")</f>
        <v/>
      </c>
      <c r="EC104" s="44" t="str">
        <f>IF(V104="y",CHAR(34)&amp;V$1&amp;CHAR(34)&amp;",","")</f>
        <v>"Horizo",</v>
      </c>
      <c r="ED104" s="44" t="str">
        <f>IF(W104="y",CHAR(34)&amp;W$1&amp;CHAR(34)&amp;",","")</f>
        <v/>
      </c>
      <c r="EE104" s="44" t="str">
        <f>IF(X104="y",CHAR(34)&amp;X$1&amp;CHAR(34)&amp;",","")</f>
        <v>"Circle",</v>
      </c>
      <c r="EF104" s="44" t="str">
        <f>IF(AND(Y104&lt;&gt;"n",Y104&lt;&gt;""),CHAR(34)&amp;Y$1&amp;CHAR(34)&amp;",","")</f>
        <v/>
      </c>
      <c r="EG104" s="44" t="str">
        <f>IF(Z104="y",CHAR(34)&amp;Z$1&amp;CHAR(34)&amp;",","")</f>
        <v/>
      </c>
      <c r="EH104" s="44" t="str">
        <f>IF(AA104="y",CHAR(34)&amp;AA$1&amp;CHAR(34)&amp;",","")</f>
        <v>"Plants",</v>
      </c>
      <c r="EI104" s="44" t="str">
        <f>IF(AB104="y",CHAR(34)&amp;AB$1&amp;CHAR(34)&amp;",","")</f>
        <v>"Texted",</v>
      </c>
      <c r="EJ104" s="44" t="str">
        <f>IF(AC104="y",CHAR(34)&amp;AC$1&amp;CHAR(34)&amp;",","")</f>
        <v/>
      </c>
      <c r="EK104" s="44" t="str">
        <f>IF(AD104="y",CHAR(34)&amp;AD$1&amp;CHAR(34)&amp;",","")</f>
        <v/>
      </c>
      <c r="EL104" s="44" t="str">
        <f>IF(AE104="y",CHAR(34)&amp;AE$1&amp;CHAR(34)&amp;",","")</f>
        <v/>
      </c>
      <c r="EM104" s="44" t="str">
        <f>IF(AF104="y",CHAR(34)&amp;AF$1&amp;CHAR(34)&amp;",","")</f>
        <v/>
      </c>
      <c r="EN104" s="44" t="str">
        <f>IF(AG104="y",CHAR(34)&amp;AG$1&amp;CHAR(34)&amp;",","")</f>
        <v>"Unequa",</v>
      </c>
      <c r="EO104" s="44" t="str">
        <f>IF(AH104="y",CHAR(34)&amp;AH$1&amp;CHAR(34)&amp;",","")</f>
        <v>"Center",</v>
      </c>
      <c r="EP104" s="44" t="str">
        <f>IF(AI104="y",CHAR(34)&amp;AI$1&amp;CHAR(34)&amp;",","")</f>
        <v/>
      </c>
      <c r="EQ104" s="44" t="str">
        <f>IF(AJ104="y",CHAR(34)&amp;AJ$1&amp;CHAR(34)&amp;",","")</f>
        <v/>
      </c>
      <c r="ER104" s="44" t="str">
        <f>IF(AK104="y",CHAR(34)&amp;AK$1&amp;CHAR(34)&amp;",","")</f>
        <v/>
      </c>
      <c r="ES104" s="44" t="str">
        <f>IF(AL104="y",CHAR(34)&amp;AL$1&amp;CHAR(34)&amp;",","")</f>
        <v/>
      </c>
      <c r="ET104" s="44" t="str">
        <f>IF(AM104="y",CHAR(34)&amp;AM$1&amp;CHAR(34)&amp;",","")</f>
        <v/>
      </c>
      <c r="EU104" s="44" t="str">
        <f>IF(AN104="y",CHAR(34)&amp;AN$1&amp;CHAR(34)&amp;",","")</f>
        <v/>
      </c>
      <c r="EV104" s="44" t="str">
        <f>IF(AO104="y",CHAR(34)&amp;AO$1&amp;CHAR(34)&amp;",","")</f>
        <v/>
      </c>
      <c r="EW104" s="44" t="str">
        <f>IF(AP104="y",CHAR(34)&amp;AP$1&amp;CHAR(34)&amp;",","")</f>
        <v/>
      </c>
      <c r="EX104" s="44" t="str">
        <f>IF(AQ104="y",CHAR(34)&amp;AQ$1&amp;CHAR(34)&amp;",","")</f>
        <v/>
      </c>
      <c r="EY104" s="44" t="str">
        <f>IF(AR104="y",CHAR(34)&amp;AR$1&amp;CHAR(34)&amp;",","")</f>
        <v/>
      </c>
      <c r="EZ104" s="44" t="str">
        <f>IF(AS104="y",CHAR(34)&amp;AS$1&amp;CHAR(34)&amp;",","")</f>
        <v/>
      </c>
      <c r="FA104" s="44" t="str">
        <f>IF(AT104&gt;0,CHAR(34)&amp;"sta"&amp;AZ104&amp;CHAR(34)&amp;",","")</f>
        <v>"staWHI",</v>
      </c>
      <c r="FB104" s="44" t="str">
        <f>IF(AND(AT104&gt;0,BA104&lt;&gt;""),CHAR(34)&amp;"sta"&amp;BA104&amp;CHAR(34)&amp;",","")</f>
        <v/>
      </c>
      <c r="FD104" s="44" t="str">
        <f>IF(BV104="n",CHAR(34)&amp;"tcWHYE"&amp;CHAR(34)&amp;",",IF(BV104="y",CHAR(34)&amp;FD$1&amp;CHAR(34)&amp;",",""))</f>
        <v/>
      </c>
      <c r="FE104" s="44" t="str">
        <f>IF(COUNTIF(BL104:BT104,"BLU")=0,CHAR(34)&amp;"NO_BLU"&amp;CHAR(34)&amp;",", "")</f>
        <v>"NO_BLU",</v>
      </c>
      <c r="FF104" s="44" t="str">
        <f>IF(COUNTIF(BL104:BT104,"WHI")=0,CHAR(34)&amp;"NO_WHI"&amp;CHAR(34)&amp;",", "")</f>
        <v/>
      </c>
      <c r="FG104" s="44" t="str">
        <f>IF(COUNTIF(BL104:BT104,"RED")=0,CHAR(34)&amp;"NO_RED"&amp;CHAR(34)&amp;",", "")</f>
        <v/>
      </c>
      <c r="FH104" s="44" t="str">
        <f>IF(COUNTIF(BL104:BS104,"GRE")=0,CHAR(34)&amp;"NO_GRE"&amp;CHAR(34)&amp;",", "")</f>
        <v/>
      </c>
      <c r="FI104" s="44" t="str">
        <f>IF(COUNTIF(BL104:BT104,"YEL")=0,CHAR(34)&amp;"NO_YEL"&amp;CHAR(34)&amp;",", "")</f>
        <v/>
      </c>
      <c r="FJ104" s="44" t="str">
        <f>IF(COUNTIF(BL104:BT104,"BLA")=0,CHAR(34)&amp;"NO_BLA"&amp;CHAR(34)&amp;",", "")</f>
        <v/>
      </c>
      <c r="FK104" s="44" t="str">
        <f>IF(AND(FH104&lt;&gt;"",FF104&lt;&gt;""),CHAR(34)&amp;"WHGRNO"&amp;CHAR(34)&amp;",","")</f>
        <v/>
      </c>
      <c r="FL104" s="44" t="str">
        <f>IF(AND(FI104&lt;&gt;"",FF104&lt;&gt;""),CHAR(34)&amp;"WHYENO"&amp;CHAR(34)&amp;",","")</f>
        <v/>
      </c>
      <c r="FM104" s="44" t="str">
        <f>IF(AND(FJ104&lt;&gt;"",FF104&lt;&gt;""),CHAR(34)&amp;"BAWHNO"&amp;CHAR(34)&amp;",","")</f>
        <v/>
      </c>
      <c r="FN104" s="44" t="str">
        <f>IF(AND(FE104&lt;&gt;"",FF104&lt;&gt;""),CHAR(34)&amp;"BLWHNO"&amp;CHAR(34)&amp;",","")</f>
        <v/>
      </c>
      <c r="FO104" s="44" t="str">
        <f>IF(AND(FE104&lt;&gt;"",FG104&lt;&gt;""),CHAR(34)&amp;"BLRENO"&amp;CHAR(34)&amp;",","")</f>
        <v/>
      </c>
      <c r="FP104" s="44" t="str">
        <f>IF(AND(FF104&lt;&gt;"",FF104&lt;&gt;""),CHAR(34)&amp;"WHRENO"&amp;CHAR(34)&amp;",","")</f>
        <v/>
      </c>
      <c r="FQ104" s="44" t="str">
        <f>IF(LEN(BF104)=3,CHAR(34)&amp;"001"&amp;BF104&amp;CHAR(34)&amp;",","")</f>
        <v>"001BLA",</v>
      </c>
      <c r="FR104" s="44" t="str">
        <f>IF(LEN(BG104)=3,CHAR(34)&amp;"002"&amp;BG104&amp;CHAR(34)&amp;",","")</f>
        <v>"002RED",</v>
      </c>
      <c r="FS104" s="44" t="str">
        <f>IF(LEN(BH104)=3,CHAR(34)&amp;"003"&amp;BH104&amp;CHAR(34)&amp;",","")</f>
        <v>"003YEL",</v>
      </c>
      <c r="FT104" s="44" t="str">
        <f>CHAR(34)&amp;"myr"&amp;BD104&amp;CHAR(34)&amp;","</f>
        <v>"myrEQ",</v>
      </c>
      <c r="FU104" s="44" t="str">
        <f>IF(AY104="y",CHAR(34)&amp;"island"&amp;CHAR(34)&amp;",","")</f>
        <v/>
      </c>
      <c r="FV104" s="44" t="str">
        <f>IF(BZ104="y",CHAR(34)&amp;"landlo"&amp;CHAR(34)&amp;",","")</f>
        <v/>
      </c>
      <c r="FW104" s="44" t="str">
        <f>IF(CA104="y",CHAR(34)&amp;"eunion"&amp;CHAR(34)&amp;",","")</f>
        <v/>
      </c>
      <c r="FY104" s="44" t="str">
        <f>IFERROR(IF(SEARCH("Arabic",CB104)&gt;0,CHAR(34)&amp;"arabic"&amp;CHAR(34)&amp;",",""),"")</f>
        <v/>
      </c>
      <c r="FZ104" s="44" t="str">
        <f>IFERROR(IF(SEARCH("English",CB104)&gt;0,CHAR(34)&amp;"englis"&amp;CHAR(34)&amp;",",""),"")</f>
        <v/>
      </c>
      <c r="GA104" s="44" t="str">
        <f>IFERROR(IF(SEARCH("French",CB104)&gt;0,CHAR(34)&amp;"french"&amp;CHAR(34)&amp;",",""),"")</f>
        <v/>
      </c>
      <c r="GB104" s="44" t="str">
        <f>IFERROR(IF(SEARCH("Spanish",CB104)&gt;0,CHAR(34)&amp;"spanis"&amp;CHAR(34)&amp;",",""),"")</f>
        <v/>
      </c>
      <c r="GE104" s="44" t="str">
        <f>IFERROR(IF(SEARCH("Dutch",CB104)&gt;0,CHAR(34)&amp;"dutchs"&amp;CHAR(34)&amp;",",""),"")</f>
        <v/>
      </c>
      <c r="GF104" s="44" t="str">
        <f>IFERROR(IF(SEARCH("Historical",AU104)&gt;0,CHAR(34)&amp;"histor"&amp;CHAR(34)&amp;",",""),"")</f>
        <v/>
      </c>
      <c r="GG104" s="44" t="str">
        <f>IF(BU104="y",CHAR(34)&amp;"unjack"&amp;CHAR(34)&amp;",","")</f>
        <v/>
      </c>
      <c r="GH104" s="44" t="str">
        <f>IF(CD104=1,CHAR(34)&amp;"southc"&amp;CHAR(34)&amp;",","")</f>
        <v/>
      </c>
      <c r="GI104" s="44" t="str">
        <f>IF(CE104=1,CHAR(34)&amp;"hasmap"&amp;CHAR(34)&amp;",","")</f>
        <v/>
      </c>
      <c r="GJ104" s="44" t="str">
        <f>IF(CP104="y",CHAR(34)&amp;CP$1&amp;CHAR(34)&amp;",","")</f>
        <v/>
      </c>
      <c r="GK104" s="44" t="str">
        <f>IF(GJ104="",CHAR(34)&amp;"HasSta"&amp;CHAR(34)&amp;",","")</f>
        <v>"HasSta",</v>
      </c>
      <c r="GL104" s="44" t="str">
        <f>IF(CQ104="y",CHAR(34)&amp;CQ$1&amp;CHAR(34)&amp;",","")</f>
        <v/>
      </c>
      <c r="GM104" s="44" t="str">
        <f>IF(CR104="y",CHAR(34)&amp;CR$1&amp;CHAR(34)&amp;",","")</f>
        <v/>
      </c>
      <c r="GN104" s="44" t="str">
        <f>IF(CS104="y",CHAR(34)&amp;CS$1&amp;CHAR(34)&amp;",","")</f>
        <v>"3+Star",</v>
      </c>
      <c r="GP104" s="44" t="str">
        <f>CHAR(34)&amp;AU104&amp;CHAR(34)</f>
        <v>"State"</v>
      </c>
      <c r="GS104" s="44" t="str">
        <f>SUBSTITUTE("["&amp;_xlfn.CONCAT(CW104:GN104)&amp;"]",",]","]")</f>
        <v>["5+Colo","lets07","startM","with_v","year00","allhor","3Bands","Horizo","Circle","Plants","Texted","Unequa","Center","staWHI","NO_BLU","001BLA","002RED","003YEL","myrEQ","HasSta","3+Star"]</v>
      </c>
      <c r="GT104" s="44" t="str">
        <f>IF(BL104&lt;&gt;"",CHAR(34)&amp;"cl_"&amp;BL104&amp;CHAR(34)&amp;",","")</f>
        <v>"cl_BLA",</v>
      </c>
      <c r="GU104" s="44" t="str">
        <f>IF(BM104&lt;&gt;"",CHAR(34)&amp;"cl_"&amp;BM104&amp;CHAR(34)&amp;",","")</f>
        <v/>
      </c>
      <c r="GV104" s="44" t="str">
        <f>IF(BN104&lt;&gt;"",CHAR(34)&amp;"cl_"&amp;BN104&amp;CHAR(34)&amp;",","")</f>
        <v>"cl_GRE",</v>
      </c>
      <c r="GW104" s="44" t="str">
        <f>IF(BO104&lt;&gt;"",CHAR(34)&amp;"cl_"&amp;BO104&amp;CHAR(34)&amp;",","")</f>
        <v>"cl_RED",</v>
      </c>
      <c r="GX104" s="44" t="str">
        <f>IF(BP104&lt;&gt;"",CHAR(34)&amp;"cl_"&amp;BP104&amp;CHAR(34)&amp;",","")</f>
        <v>"cl_YEL",</v>
      </c>
      <c r="GY104" s="44" t="str">
        <f>IF(BQ104&lt;&gt;"",CHAR(34)&amp;"cl_"&amp;BQ104&amp;CHAR(34)&amp;",","")</f>
        <v>"cl_ORA",</v>
      </c>
      <c r="GZ104" s="44" t="str">
        <f>IF(BR104&lt;&gt;"",CHAR(34)&amp;"cl_"&amp;BR104&amp;CHAR(34)&amp;",","")</f>
        <v>"cl_BRO",</v>
      </c>
      <c r="HA104" s="44" t="str">
        <f>IF(BS104&lt;&gt;"",CHAR(34)&amp;"cl_"&amp;BS104&amp;CHAR(34)&amp;",","")</f>
        <v/>
      </c>
      <c r="HB104" s="44" t="str">
        <f>IF(BT104&lt;&gt;"",CHAR(34)&amp;"cl_"&amp;BT104&amp;CHAR(34)&amp;",","")</f>
        <v>"cl_WHI",</v>
      </c>
      <c r="HC104" s="44" t="str">
        <f>SUBSTITUTE("["&amp;_xlfn.CONCAT(GT104:HB104)&amp;"]",",]","]")</f>
        <v>["cl_BLA","cl_GRE","cl_RED","cl_YEL","cl_ORA","cl_BRO","cl_WHI"]</v>
      </c>
      <c r="HE104" s="64"/>
      <c r="HF104" s="65" t="str">
        <f>"{couname:"&amp;CT104&amp;(IF(HK104&lt;&gt;"",",subtype:"&amp;CHAR(34)&amp;HK104&amp;CHAR(34),""))&amp;",year:"&amp;HJ104&amp;",region:"&amp;CU104&amp;",Colors:"&amp;HC104&amp;",Items:"&amp;GS104&amp;",Flag:"&amp;CV104&amp;",HDFlag:"&amp;CHAR(34)&amp;E104&amp;CHAR(34)&amp;",type:"&amp;GP104&amp;", describe: "&amp;HH104&amp;", isnew:"&amp;CHAR(34)&amp;F104&amp;CHAR(34)&amp;", links: "&amp;HL104&amp;"},"</f>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links: "https://www.crwflags.com/fotw/flags/ve-m.html#:~:text=(previous%20symbols)-,Overview,-According%20to%20report"},</v>
      </c>
      <c r="HG104" s="66" t="str">
        <f>"{couname:"&amp;CT104&amp;(IF(HK104&lt;&gt;"",",subtype:"&amp;CHAR(34)&amp;HK104&amp;CHAR(34),""))&amp;",year:"&amp;HJ104&amp;",region:"&amp;CU104&amp;",Colors:"&amp;HC104&amp;",Items:"&amp;GS104&amp;",Flag:"&amp;CV104&amp;",HDFlag:"&amp;CHAR(34)&amp;E104&amp;CHAR(34)&amp;",type:"&amp;GP104&amp;", describe: "&amp;HI104&amp;", links: "&amp;HL104&amp;"},"</f>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links: "https://www.crwflags.com/fotw/flags/ve-m.html#:~:text=(previous%20symbols)-,Overview,-According%20to%20report"},</v>
      </c>
      <c r="HH104" s="44" t="str">
        <f>IF(P104&lt;&gt;"",CHAR(34)&amp;"\n"&amp;P104&amp;CHAR(34),CHAR(34)&amp;CHAR(34))</f>
        <v>"\nSeven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v>
      </c>
      <c r="HI104" s="44" t="str">
        <f>IF(J104=0,CHAR(34)&amp;CHAR(34),HH104)</f>
        <v>"\nSeven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v>
      </c>
      <c r="HJ104" s="44" t="str">
        <f>CHAR(34)&amp;O104&amp;CHAR(34)</f>
        <v>"2006"</v>
      </c>
      <c r="HL104" s="44" t="str">
        <f>CHAR(34)&amp;I104&amp;CHAR(34)</f>
        <v>"https://www.crwflags.com/fotw/flags/ve-m.html#:~:text=(previous%20symbols)-,Overview,-According%20to%20report"</v>
      </c>
      <c r="HM104" s="65" t="str">
        <f>"{"&amp;CHAR(34)&amp;"couname"&amp;CHAR(34)&amp;":"&amp;CT104&amp;(IF(H104&lt;&gt;"",","&amp;CHAR(34)&amp;"subtype"&amp;CHAR(34)&amp;":"&amp;CHAR(34)&amp;H104&amp;CHAR(34),""))&amp;","&amp;CHAR(34)&amp;"year"&amp;CHAR(34)&amp;":"&amp;HJ104&amp;","&amp;CHAR(34)&amp;"region"&amp;CHAR(34)&amp;":"&amp;CU104&amp;","&amp;CHAR(34)&amp;"Colors"&amp;CHAR(34)&amp;":"&amp;HC104&amp;","&amp;CHAR(34)&amp;"Items"&amp;CHAR(34)&amp;":"&amp;GS104&amp;","&amp;CHAR(34)&amp;"Flag"&amp;CHAR(34)&amp;":"&amp;CV104&amp;","&amp;CHAR(34)&amp;"HDFlag"&amp;CHAR(34)&amp;":"&amp;CHAR(34)&amp;E104&amp;CHAR(34)&amp;","&amp;CHAR(34)&amp;"type"&amp;CHAR(34)&amp;":"&amp;GP104&amp;", "&amp;CHAR(34)&amp;"describe"&amp;CHAR(34)&amp;": "&amp;HH104&amp;", "&amp;CHAR(34)&amp;"isnew"&amp;CHAR(34)&amp;": "&amp;CHAR(34)&amp;F104&amp;CHAR(34)&amp;", "&amp;CHAR(34)&amp;"links"&amp;CHAR(34)&amp;": "&amp;HL104&amp;"},"</f>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 "links": "https://www.crwflags.com/fotw/flags/ve-m.html#:~:text=(previous%20symbols)-,Overview,-According%20to%20report"},</v>
      </c>
      <c r="HN104" s="67" t="str">
        <f>"{"&amp;CHAR(34)&amp;"couname"&amp;CHAR(34)&amp;":"&amp;CT104&amp;(IF(H104&lt;&gt;"",","&amp;CHAR(34)&amp;"subtype"&amp;CHAR(34)&amp;":"&amp;CHAR(34)&amp;H104&amp;CHAR(34),""))&amp;","&amp;CHAR(34)&amp;"year"&amp;CHAR(34)&amp;":"&amp;HJ104&amp;","&amp;CHAR(34)&amp;"region"&amp;CHAR(34)&amp;":"&amp;CU104&amp;","&amp;CHAR(34)&amp;"Colors"&amp;CHAR(34)&amp;":"&amp;HC104&amp;","&amp;CHAR(34)&amp;"Items"&amp;CHAR(34)&amp;":"&amp;GS104&amp;","&amp;CHAR(34)&amp;"Flag"&amp;CHAR(34)&amp;":"&amp;CV104&amp;","&amp;CHAR(34)&amp;"HDFlag"&amp;CHAR(34)&amp;":"&amp;CHAR(34)&amp;E104&amp;CHAR(34)&amp;","&amp;CHAR(34)&amp;"type"&amp;CHAR(34)&amp;":"&amp;GP104&amp;", "&amp;CHAR(34)&amp;"describe"&amp;CHAR(34)&amp;": "&amp;HI104&amp;", "&amp;CHAR(34)&amp;"isnew"&amp;CHAR(34)&amp;": "&amp;CHAR(34)&amp;F104&amp;CHAR(34)&amp;", "&amp;CHAR(34)&amp;"links"&amp;CHAR(34)&amp;": "&amp;HL104&amp;"},"</f>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 "links": "https://www.crwflags.com/fotw/flags/ve-m.html#:~:text=(previous%20symbols)-,Overview,-According%20to%20report"},</v>
      </c>
      <c r="HO104" s="71">
        <v>45610</v>
      </c>
      <c r="HP104" s="44" t="str" cm="1">
        <f t="array" ref="HP104">IF(_xlfn.TEXTJOIN(", ", TRUE, IF(ISNUMBER(SEARCH("BLA", BL104:BT104)), COLUMN(BL104:BT104) - COLUMN(BL104) + 1, ""))&lt;&gt;"","BLA","")</f>
        <v>BLA</v>
      </c>
      <c r="HQ104" s="44" t="str" cm="1">
        <f t="array" ref="HQ104">IF(_xlfn.TEXTJOIN(", ", TRUE, IF(ISNUMBER(SEARCH("BLU", BL104:BT104)), COLUMN(BL104:BT104) - COLUMN(BL104) + 1, ""))&lt;&gt;"","BLU","")</f>
        <v/>
      </c>
      <c r="HR104" s="44" t="str" cm="1">
        <f t="array" ref="HR104">IF(_xlfn.TEXTJOIN(", ", TRUE, IF(ISNUMBER(SEARCH("GRE", BL104:BT104)), COLUMN(BL104:BT104) - COLUMN(BL104) + 1, ""))&lt;&gt;"","GRE","")</f>
        <v>GRE</v>
      </c>
      <c r="HS104" s="44" t="str" cm="1">
        <f t="array" ref="HS104">IF(_xlfn.TEXTJOIN(", ", TRUE, IF(ISNUMBER(SEARCH("RED", BL104:BT104)), COLUMN(BL104:BT104) - COLUMN(BL104) + 1, ""))&lt;&gt;"","RED","")</f>
        <v>RED</v>
      </c>
      <c r="HT104" s="44" t="str" cm="1">
        <f t="array" ref="HT104">IF(_xlfn.TEXTJOIN(", ", TRUE, IF(ISNUMBER(SEARCH("YEL", BL104:BT104)), COLUMN(BL104:BT104) - COLUMN(BL104) + 1, ""))&lt;&gt;"","YEL","")</f>
        <v>YEL</v>
      </c>
      <c r="HU104" s="44" t="str" cm="1">
        <f t="array" ref="HU104">IF(_xlfn.TEXTJOIN(", ", TRUE, IF(ISNUMBER(SEARCH("ORA", BL104:BT104)), COLUMN(BL104:BT104) - COLUMN(BL104) + 1, ""))&lt;&gt;"","ORA","")</f>
        <v>ORA</v>
      </c>
      <c r="HV104" s="44" t="str" cm="1">
        <f t="array" ref="HV104">IF(_xlfn.TEXTJOIN(", ", TRUE, IF(ISNUMBER(SEARCH("BRO", BL104:BT104)), COLUMN(BL104:BT104) - COLUMN(BL104) + 1, ""))&lt;&gt;"","BRO","")</f>
        <v>BRO</v>
      </c>
      <c r="HW104" s="44" t="str" cm="1">
        <f t="array" ref="HW104">IF(_xlfn.TEXTJOIN(", ", TRUE, IF(ISNUMBER(SEARCH("PUR", BL104:BT104)), COLUMN(BL104:BT104) - COLUMN(BL104) + 1, ""))&lt;&gt;"","PUR","")</f>
        <v/>
      </c>
      <c r="HX104" s="44" t="str" cm="1">
        <f t="array" ref="HX104">IF(_xlfn.TEXTJOIN(", ", TRUE, IF(ISNUMBER(SEARCH("WHI", BL104:BT104)), COLUMN(BL104:BT104) - COLUMN(BL104) + 1, ""))&lt;&gt;"","WHI","")</f>
        <v>WHI</v>
      </c>
      <c r="HY104" s="72"/>
      <c r="HZ104" s="72"/>
      <c r="IA104" s="5"/>
      <c r="IB104" s="5"/>
      <c r="IC104" s="68"/>
      <c r="ID104" s="68"/>
      <c r="IE104" s="68"/>
      <c r="IF104" s="68"/>
      <c r="IG104" s="68"/>
      <c r="IH104" s="68"/>
      <c r="II104" s="68"/>
      <c r="IJ104" s="68"/>
      <c r="IK104" s="68"/>
      <c r="IM104" s="42">
        <f>COUNTIF(IC104:IK104,"&gt;0")-CG104</f>
        <v>-7</v>
      </c>
      <c r="IN104" s="69" t="str">
        <f>"http://mkweb.bcgsc.ca/color-summarizer/?url="&amp;D104&amp;"&amp;precision=low&amp;num_clusters="&amp;CG104&amp;"&amp;text=1"</f>
        <v>http://mkweb.bcgsc.ca/color-summarizer/?url=https://upload.wikimedia.org/wikipedia/commons/thumb/9/92/Flag_of_Miranda_state.svg/320px-Flag_of_Miranda_state.svg.png&amp;precision=low&amp;num_clusters=7&amp;text=1</v>
      </c>
      <c r="IO104" s="44" t="str">
        <f>IF(HP104&lt;&gt;"",CHAR(34)&amp;"black"&amp;CHAR(34),"")</f>
        <v>"black"</v>
      </c>
      <c r="IP104" s="44" t="str">
        <f>IF(HQ104&lt;&gt;"",CHAR(34)&amp;"blue"&amp;CHAR(34),"")</f>
        <v/>
      </c>
      <c r="IQ104" s="44" t="str">
        <f>IF(HR104&lt;&gt;"",CHAR(34)&amp;"green"&amp;CHAR(34),"")</f>
        <v>"green"</v>
      </c>
      <c r="IR104" s="44" t="str">
        <f>IF(HS104&lt;&gt;"",CHAR(34)&amp;"red"&amp;CHAR(34),"")</f>
        <v>"red"</v>
      </c>
      <c r="IS104" s="44" t="str">
        <f>IF(HT104&lt;&gt;"",CHAR(34)&amp;"yellow"&amp;CHAR(34),"")</f>
        <v>"yellow"</v>
      </c>
      <c r="IT104" s="44" t="str">
        <f>IF(HU104&lt;&gt;"",CHAR(34)&amp;"orange"&amp;CHAR(34),"")</f>
        <v>"orange"</v>
      </c>
      <c r="IU104" s="44" t="str">
        <f>IF(HV104&lt;&gt;"",CHAR(34)&amp;"brown"&amp;CHAR(34),"")</f>
        <v>"brown"</v>
      </c>
      <c r="IV104" s="44" t="str">
        <f>IF(HW104&lt;&gt;"",CHAR(34)&amp;"purple"&amp;CHAR(34),"")</f>
        <v/>
      </c>
      <c r="IW104" s="44" t="str">
        <f>IF(HX104&lt;&gt;"",CHAR(34)&amp;"white"&amp;CHAR(34),"")</f>
        <v>"white"</v>
      </c>
      <c r="IX104" s="44" t="str">
        <f>"{"&amp;CHAR(34)&amp;"url"&amp;CHAR(34)&amp;":"&amp;CHAR(34)&amp;IN104&amp;CHAR(34)&amp;","&amp;CHAR(34)&amp;"name"&amp;CHAR(34)&amp;":"&amp;CHAR(34)&amp;A104&amp;CHAR(34)&amp;"},"</f>
        <v>{"url":"http://mkweb.bcgsc.ca/color-summarizer/?url=https://upload.wikimedia.org/wikipedia/commons/thumb/9/92/Flag_of_Miranda_state.svg/320px-Flag_of_Miranda_state.svg.png&amp;precision=low&amp;num_clusters=7&amp;text=1","name":"[VEN] Miranda"},</v>
      </c>
      <c r="IY104" s="44">
        <v>1482</v>
      </c>
    </row>
    <row r="105" spans="1:259" s="44" customFormat="1" ht="38.4" customHeight="1" thickBot="1" x14ac:dyDescent="0.35">
      <c r="A105" s="38" t="s">
        <v>809</v>
      </c>
      <c r="B105" s="83"/>
      <c r="C105" s="39"/>
      <c r="D105" s="70" t="s">
        <v>810</v>
      </c>
      <c r="E105" s="40" t="s">
        <v>811</v>
      </c>
      <c r="F105" s="41" t="s">
        <v>163</v>
      </c>
      <c r="G105" s="42">
        <f>COUNTIF($A$1:$A$8405,A105)</f>
        <v>1</v>
      </c>
      <c r="H105" s="43"/>
      <c r="I105" s="59" t="s">
        <v>812</v>
      </c>
      <c r="J105" s="44" t="str">
        <f>""</f>
        <v/>
      </c>
      <c r="K105" s="45"/>
      <c r="L105" s="46"/>
      <c r="M105" s="46"/>
      <c r="N105" s="47"/>
      <c r="O105" s="74">
        <v>2003</v>
      </c>
      <c r="P105" s="48" t="s">
        <v>813</v>
      </c>
      <c r="Q105" s="73">
        <v>1</v>
      </c>
      <c r="R105" s="49" t="str">
        <f>_xlfn.XLOOKUP(LEFT(A105,5),[1]CODES!$D$2:$D$244,[1]CODES!$B$2:$B$244)</f>
        <v>South America</v>
      </c>
      <c r="S105" s="50">
        <v>7</v>
      </c>
      <c r="T105" s="51" t="s">
        <v>164</v>
      </c>
      <c r="U105" s="52" t="s">
        <v>164</v>
      </c>
      <c r="V105" s="52" t="s">
        <v>165</v>
      </c>
      <c r="W105" s="52" t="s">
        <v>164</v>
      </c>
      <c r="X105" s="52" t="s">
        <v>164</v>
      </c>
      <c r="Y105" s="52" t="s">
        <v>164</v>
      </c>
      <c r="Z105" s="52" t="s">
        <v>164</v>
      </c>
      <c r="AA105" s="52" t="s">
        <v>164</v>
      </c>
      <c r="AB105" s="52" t="s">
        <v>164</v>
      </c>
      <c r="AC105" s="52" t="s">
        <v>165</v>
      </c>
      <c r="AD105" s="52" t="s">
        <v>165</v>
      </c>
      <c r="AE105" s="52" t="s">
        <v>164</v>
      </c>
      <c r="AF105" s="53" t="s">
        <v>164</v>
      </c>
      <c r="AG105" s="53" t="s">
        <v>164</v>
      </c>
      <c r="AH105" s="53" t="s">
        <v>165</v>
      </c>
      <c r="AI105" s="53" t="s">
        <v>164</v>
      </c>
      <c r="AJ105" s="53" t="s">
        <v>164</v>
      </c>
      <c r="AK105" s="53" t="s">
        <v>164</v>
      </c>
      <c r="AL105" s="53" t="s">
        <v>164</v>
      </c>
      <c r="AM105" s="53" t="s">
        <v>164</v>
      </c>
      <c r="AN105" s="53" t="s">
        <v>165</v>
      </c>
      <c r="AO105" s="53" t="s">
        <v>164</v>
      </c>
      <c r="AP105" s="53" t="s">
        <v>164</v>
      </c>
      <c r="AQ105" s="53" t="s">
        <v>164</v>
      </c>
      <c r="AR105" s="53" t="s">
        <v>164</v>
      </c>
      <c r="AS105" s="53" t="s">
        <v>164</v>
      </c>
      <c r="AT105" s="54">
        <v>13</v>
      </c>
      <c r="AU105" s="53" t="s">
        <v>308</v>
      </c>
      <c r="AV105" s="53" t="str">
        <f>IF(LEFT(A105,1)="[",LEFT(A105,5)&amp;AU105&amp;A105,"")</f>
        <v>[VEN]State[VEN] Monagas</v>
      </c>
      <c r="AW105" s="53" t="str">
        <f>C105&amp;A105</f>
        <v>[VEN] Monagas</v>
      </c>
      <c r="AX105" s="55"/>
      <c r="AY105" s="55"/>
      <c r="AZ105" s="56" t="s">
        <v>159</v>
      </c>
      <c r="BA105" s="56" t="s">
        <v>234</v>
      </c>
      <c r="BB105" s="56"/>
      <c r="BC105" s="57"/>
      <c r="BD105" s="58" t="s">
        <v>152</v>
      </c>
      <c r="BE105" s="59"/>
      <c r="BF105" s="58" t="s">
        <v>152</v>
      </c>
      <c r="BG105" s="58" t="s">
        <v>153</v>
      </c>
      <c r="BH105" s="58" t="s">
        <v>152</v>
      </c>
      <c r="BI105" s="58"/>
      <c r="BJ105" s="58"/>
      <c r="BK105" s="59"/>
      <c r="BL105" s="58" t="s">
        <v>151</v>
      </c>
      <c r="BM105" s="58" t="s">
        <v>152</v>
      </c>
      <c r="BN105" s="58" t="s">
        <v>153</v>
      </c>
      <c r="BO105" s="58" t="s">
        <v>234</v>
      </c>
      <c r="BP105" s="58" t="s">
        <v>155</v>
      </c>
      <c r="BQ105" s="58" t="s">
        <v>234</v>
      </c>
      <c r="BR105" s="58" t="s">
        <v>234</v>
      </c>
      <c r="BS105" s="58" t="s">
        <v>234</v>
      </c>
      <c r="BT105" s="58" t="s">
        <v>159</v>
      </c>
      <c r="BU105" s="60"/>
      <c r="BV105" s="61"/>
      <c r="BW105" s="61">
        <v>0</v>
      </c>
      <c r="BX105" s="59"/>
      <c r="CB105" s="5"/>
      <c r="CC105" s="5"/>
      <c r="CD105" s="62">
        <v>0</v>
      </c>
      <c r="CE105" s="62">
        <v>0</v>
      </c>
      <c r="CF105" s="62" t="e">
        <f>COUNTIF([1]Sheet7!$B$2:'[1]Sheet7'!$B$100,Main!A110)</f>
        <v>#REF!</v>
      </c>
      <c r="CG105" s="75" cm="1">
        <f t="array" ref="CG105">SUMPRODUCT(--(LEN(TRIM(BL105:BT105))&gt;0))</f>
        <v>5</v>
      </c>
      <c r="CH105" s="53" t="str">
        <f>IF(CG105=2,"y","n")</f>
        <v>n</v>
      </c>
      <c r="CI105" s="53" t="str">
        <f>IF(CG105=3,"y","n")</f>
        <v>n</v>
      </c>
      <c r="CJ105" s="53" t="str">
        <f>IF(CG105=4,"y","n")</f>
        <v>n</v>
      </c>
      <c r="CK105" s="53" t="str">
        <f>IF(CG105&gt;4,"y","n")</f>
        <v>y</v>
      </c>
      <c r="CL105" s="53" t="str">
        <f>IF(S105=0,"y","n")</f>
        <v>n</v>
      </c>
      <c r="CM105" s="53" t="str">
        <f>IF(S105=2,"y","n")</f>
        <v>n</v>
      </c>
      <c r="CN105" s="53" t="str">
        <f>IF(S105=3,"y","n")</f>
        <v>n</v>
      </c>
      <c r="CO105" s="53" t="str">
        <f>IF(S105&gt;=4,"y","n")</f>
        <v>y</v>
      </c>
      <c r="CP105" s="53" t="str">
        <f>IF(AT105=0,"y","n")</f>
        <v>n</v>
      </c>
      <c r="CQ105" s="53" t="str">
        <f>IF(AT105=1,"y","n")</f>
        <v>n</v>
      </c>
      <c r="CR105" s="53" t="str">
        <f>IF(AT105=2,"y","n")</f>
        <v>n</v>
      </c>
      <c r="CS105" s="53" t="str">
        <f>IF(AT105&gt;=3,"y","n")</f>
        <v>y</v>
      </c>
      <c r="CT105" s="38" t="str">
        <f>CHAR(34)&amp;A105&amp;CHAR(34)</f>
        <v>"[VEN] Monagas"</v>
      </c>
      <c r="CU105" s="63" t="str">
        <f>CHAR(34)&amp;"rgn_"&amp;R105&amp;CHAR(34)</f>
        <v>"rgn_South America"</v>
      </c>
      <c r="CV105" s="44" t="str">
        <f>CHAR(34)&amp;D105&amp;CHAR(34)</f>
        <v>"https://upload.wikimedia.org/wikipedia/commons/thumb/3/31/Flag_of_Monagas_State.svg/320px-Flag_of_Monagas_State.svg.png"</v>
      </c>
      <c r="CW105" s="44" t="str">
        <f>IF(CH105="y",CHAR(34)&amp;CH$1&amp;CHAR(34)&amp;",","")</f>
        <v/>
      </c>
      <c r="CX105" s="44" t="str">
        <f>IF(CI105="y",CHAR(34)&amp;CI$1&amp;CHAR(34)&amp;",","")</f>
        <v/>
      </c>
      <c r="CY105" s="44" t="str">
        <f>IF(CJ105="y",CHAR(34)&amp;CJ$1&amp;CHAR(34)&amp;",","")</f>
        <v/>
      </c>
      <c r="CZ105" s="44" t="str">
        <f>IF(CK105="y",CHAR(34)&amp;CK$1&amp;CHAR(34)&amp;",","")</f>
        <v>"5+Colo",</v>
      </c>
      <c r="DA105" s="44" t="str">
        <f>IF(Q105&gt;1,CHAR(34)&amp;"words2"&amp;CHAR(34)&amp;",","")</f>
        <v/>
      </c>
      <c r="DB105" s="44" t="str">
        <f>IF(Q105&gt;2,CHAR(34)&amp;"words3"&amp;CHAR(34)&amp;",","")</f>
        <v/>
      </c>
      <c r="DD105" s="44" t="str">
        <f>IF(LEN(CHAR(34)&amp;"lets"&amp;LEN(SUBSTITUTE(SUBSTITUTE(IFERROR(TRIM(SUBSTITUTE(A105,MID(A105,FIND("[",A105),FIND("]",A105)-FIND("[",A105)+1),"")),A105)," ",""),"-",""))&amp;CHAR(34)&amp;",")=9,CHAR(34)&amp;"lets"&amp;LEN(SUBSTITUTE(SUBSTITUTE(IFERROR(TRIM(SUBSTITUTE(A105,MID(A105,FIND("[",A105),FIND("]",A105)-FIND("[",A105)+1),"")),A105)," ",""),"-",""))&amp;CHAR(34)&amp;",",CHAR(34)&amp;"lets0"&amp;LEN(SUBSTITUTE(SUBSTITUTE(IFERROR(TRIM(SUBSTITUTE(A105,MID(A105,FIND("[",A105),FIND("]",A105)-FIND("[",A105)+1),"")),A105)," ",""),"-",""))&amp;CHAR(34)&amp;",")</f>
        <v>"lets07",</v>
      </c>
      <c r="DE105" s="44" t="str">
        <f>CHAR(34)&amp;"start"&amp;IFERROR(LEFT(SUBSTITUTE(A105,"["&amp;MID(A105,FIND("[",A105)+1,FIND("]",A105)-FIND("[",A105)-1)&amp;"] ",""),1),LEFT(A105,1))&amp;CHAR(34)&amp;","</f>
        <v>"startM",</v>
      </c>
      <c r="DF105" s="44" t="str">
        <f>IFERROR(IF(SEARCH("tan",A105)&gt;0,CHAR(34)&amp;"withtn"&amp;CHAR(34)&amp;",",""),"")</f>
        <v/>
      </c>
      <c r="DG105" s="44" t="str">
        <f>IFERROR(IF(SEARCH("q",A105)&gt;0,CHAR(34)&amp;"with_q"&amp;CHAR(34)&amp;",",""),"")</f>
        <v/>
      </c>
      <c r="DH105" s="44" t="str">
        <f>IFERROR(IF(SEARCH("v",A105)&gt;0,CHAR(34)&amp;"with_v"&amp;CHAR(34)&amp;",",""),"")</f>
        <v>"with_v",</v>
      </c>
      <c r="DI105" s="44" t="str">
        <f>IFERROR(IF(SEARCH("w",A105)&gt;0,CHAR(34)&amp;"with_w"&amp;CHAR(34)&amp;",",""),"")</f>
        <v/>
      </c>
      <c r="DJ105" s="44" t="str">
        <f>IFERROR(IF(SEARCH("y",A105)&gt;0,CHAR(34)&amp;"with_y"&amp;CHAR(34)&amp;",",""),"")</f>
        <v/>
      </c>
      <c r="DK105" s="44" t="str">
        <f>IFERROR(IF(SEARCH("z",A105)&gt;0,CHAR(34)&amp;"with_z"&amp;CHAR(34)&amp;",",""),"")</f>
        <v/>
      </c>
      <c r="DL105" s="44" t="str">
        <f>IF(CG105=2, CHAR(34) &amp; _xlfn.TEXTJOIN("", TRUE, _xlfn._xlws.SORT(HP105:HX105)) &amp; CHAR(34) &amp; ",", "")</f>
        <v/>
      </c>
      <c r="DM105" s="44" t="str" cm="1">
        <f t="array" ref="DM105">IF(CG105=3,CHAR(34) &amp; _xlfn.TEXTJOIN("", TRUE, RIGHT(HP105:HX105, 2)) &amp; CHAR(34) &amp; ",", "")</f>
        <v/>
      </c>
      <c r="DN105" s="44" t="str">
        <f>IF(AND(ISNUMBER(SEARCH("18", O105)), ISERROR(SEARCH("1918", O105)), ISERROR(SEARCH("2018", O105))), CHAR(34) &amp; "year18" &amp; CHAR(34) &amp; ",", "")</f>
        <v/>
      </c>
      <c r="DO105" s="44" t="str">
        <f>IF(AND(ISNUMBER(SEARCH("19", O105)), ISERROR(SEARCH("1819", O105)),  ISERROR(SEARCH("1219", O105)),ISERROR(SEARCH("1119", O105)),ISERROR(SEARCH("1190", O105)),ISERROR(SEARCH("2019", O105))), CHAR(34) &amp; "year19" &amp; CHAR(34) &amp; ",", "")</f>
        <v/>
      </c>
      <c r="DP105" s="5" t="str">
        <f>IF(AND(ISNUMBER(SEARCH("20", O105)), ISERROR(SEARCH("1920", O105))), CHAR(34)&amp;"year00"&amp;CHAR(34)&amp;",", "")</f>
        <v>"year00",</v>
      </c>
      <c r="DQ105" s="5" t="str">
        <f>IF(CC105="y",CHAR(34)&amp;"soviet"&amp;CHAR(34)&amp;",","")</f>
        <v/>
      </c>
      <c r="DR105" s="5" t="str">
        <f>IF(BY105="y",CHAR(34)&amp;"dgband"&amp;CHAR(34)&amp;",","")</f>
        <v/>
      </c>
      <c r="DS105" s="5" t="str">
        <f>IF(W105="y",IF(AND(V105="n",BY105&lt;&gt;"y"),CHAR(34)&amp;"allver"&amp;CHAR(34)&amp;",",""),"")</f>
        <v/>
      </c>
      <c r="DT105" s="5" t="str">
        <f>IF(V105="y",IF(AND(W105="n",BY105&lt;&gt;"y"),CHAR(34)&amp;"allhor"&amp;CHAR(34)&amp;",",""),"")</f>
        <v>"allhor",</v>
      </c>
      <c r="DU105" s="5" t="str">
        <f>IF(BY105="y",IF(AND(W105="n",V105="n"),CHAR(34)&amp;"alldia"&amp;CHAR(34)&amp;",",""),"")</f>
        <v/>
      </c>
      <c r="DW105" s="44" t="str">
        <f>IF(CL105="y",CHAR(34)&amp;CL$1&amp;CHAR(34)&amp;",","")</f>
        <v/>
      </c>
      <c r="DX105" s="44" t="str">
        <f>IF(CM105="y",CHAR(34)&amp;CM$1&amp;CHAR(34)&amp;",","")</f>
        <v/>
      </c>
      <c r="DY105" s="44" t="str">
        <f>IF(CN105="y",CHAR(34)&amp;CN$1&amp;CHAR(34)&amp;",","")</f>
        <v/>
      </c>
      <c r="DZ105" s="44" t="str">
        <f>IF(CO105="y",CHAR(34)&amp;CO$1&amp;CHAR(34)&amp;",","")</f>
        <v>"4+Band",</v>
      </c>
      <c r="EA105" s="44" t="str">
        <f>IF(T105="y",CHAR(34)&amp;T$1&amp;CHAR(34)&amp;",","")</f>
        <v/>
      </c>
      <c r="EB105" s="44" t="str">
        <f>IF(U105="y",CHAR(34)&amp;U$1&amp;CHAR(34)&amp;",","")</f>
        <v/>
      </c>
      <c r="EC105" s="44" t="str">
        <f>IF(V105="y",CHAR(34)&amp;V$1&amp;CHAR(34)&amp;",","")</f>
        <v>"Horizo",</v>
      </c>
      <c r="ED105" s="44" t="str">
        <f>IF(W105="y",CHAR(34)&amp;W$1&amp;CHAR(34)&amp;",","")</f>
        <v/>
      </c>
      <c r="EE105" s="44" t="str">
        <f>IF(X105="y",CHAR(34)&amp;X$1&amp;CHAR(34)&amp;",","")</f>
        <v/>
      </c>
      <c r="EF105" s="44" t="str">
        <f>IF(AND(Y105&lt;&gt;"n",Y105&lt;&gt;""),CHAR(34)&amp;Y$1&amp;CHAR(34)&amp;",","")</f>
        <v/>
      </c>
      <c r="EG105" s="44" t="str">
        <f>IF(Z105="y",CHAR(34)&amp;Z$1&amp;CHAR(34)&amp;",","")</f>
        <v/>
      </c>
      <c r="EH105" s="44" t="str">
        <f>IF(AA105="y",CHAR(34)&amp;AA$1&amp;CHAR(34)&amp;",","")</f>
        <v/>
      </c>
      <c r="EI105" s="44" t="str">
        <f>IF(AB105="y",CHAR(34)&amp;AB$1&amp;CHAR(34)&amp;",","")</f>
        <v/>
      </c>
      <c r="EJ105" s="44" t="str">
        <f>IF(AC105="y",CHAR(34)&amp;AC$1&amp;CHAR(34)&amp;",","")</f>
        <v>"Weapon",</v>
      </c>
      <c r="EK105" s="44" t="str">
        <f>IF(AD105="y",CHAR(34)&amp;AD$1&amp;CHAR(34)&amp;",","")</f>
        <v>"HasSun",</v>
      </c>
      <c r="EL105" s="44" t="str">
        <f>IF(AE105="y",CHAR(34)&amp;AE$1&amp;CHAR(34)&amp;",","")</f>
        <v/>
      </c>
      <c r="EM105" s="44" t="str">
        <f>IF(AF105="y",CHAR(34)&amp;AF$1&amp;CHAR(34)&amp;",","")</f>
        <v/>
      </c>
      <c r="EN105" s="44" t="str">
        <f>IF(AG105="y",CHAR(34)&amp;AG$1&amp;CHAR(34)&amp;",","")</f>
        <v/>
      </c>
      <c r="EO105" s="44" t="str">
        <f>IF(AH105="y",CHAR(34)&amp;AH$1&amp;CHAR(34)&amp;",","")</f>
        <v>"Center",</v>
      </c>
      <c r="EP105" s="44" t="str">
        <f>IF(AI105="y",CHAR(34)&amp;AI$1&amp;CHAR(34)&amp;",","")</f>
        <v/>
      </c>
      <c r="EQ105" s="44" t="str">
        <f>IF(AJ105="y",CHAR(34)&amp;AJ$1&amp;CHAR(34)&amp;",","")</f>
        <v/>
      </c>
      <c r="ER105" s="44" t="str">
        <f>IF(AK105="y",CHAR(34)&amp;AK$1&amp;CHAR(34)&amp;",","")</f>
        <v/>
      </c>
      <c r="ES105" s="44" t="str">
        <f>IF(AL105="y",CHAR(34)&amp;AL$1&amp;CHAR(34)&amp;",","")</f>
        <v/>
      </c>
      <c r="ET105" s="44" t="str">
        <f>IF(AM105="y",CHAR(34)&amp;AM$1&amp;CHAR(34)&amp;",","")</f>
        <v/>
      </c>
      <c r="EU105" s="44" t="str">
        <f>IF(AN105="y",CHAR(34)&amp;AN$1&amp;CHAR(34)&amp;",","")</f>
        <v>"Humans",</v>
      </c>
      <c r="EV105" s="44" t="str">
        <f>IF(AO105="y",CHAR(34)&amp;AO$1&amp;CHAR(34)&amp;",","")</f>
        <v/>
      </c>
      <c r="EW105" s="44" t="str">
        <f>IF(AP105="y",CHAR(34)&amp;AP$1&amp;CHAR(34)&amp;",","")</f>
        <v/>
      </c>
      <c r="EX105" s="44" t="str">
        <f>IF(AQ105="y",CHAR(34)&amp;AQ$1&amp;CHAR(34)&amp;",","")</f>
        <v/>
      </c>
      <c r="EY105" s="44" t="str">
        <f>IF(AR105="y",CHAR(34)&amp;AR$1&amp;CHAR(34)&amp;",","")</f>
        <v/>
      </c>
      <c r="EZ105" s="44" t="str">
        <f>IF(AS105="y",CHAR(34)&amp;AS$1&amp;CHAR(34)&amp;",","")</f>
        <v/>
      </c>
      <c r="FA105" s="44" t="str">
        <f>IF(AT105&gt;0,CHAR(34)&amp;"sta"&amp;AZ105&amp;CHAR(34)&amp;",","")</f>
        <v>"staWHI",</v>
      </c>
      <c r="FB105" s="44" t="str">
        <f>IF(AND(AT105&gt;0,BA105&lt;&gt;""),CHAR(34)&amp;"sta"&amp;BA105&amp;CHAR(34)&amp;",","")</f>
        <v/>
      </c>
      <c r="FD105" s="44" t="str">
        <f>IF(BV105="n",CHAR(34)&amp;"tcWHYE"&amp;CHAR(34)&amp;",",IF(BV105="y",CHAR(34)&amp;FD$1&amp;CHAR(34)&amp;",",""))</f>
        <v/>
      </c>
      <c r="FE105" s="44" t="str">
        <f>IF(COUNTIF(BL105:BT105,"BLU")=0,CHAR(34)&amp;"NO_BLU"&amp;CHAR(34)&amp;",", "")</f>
        <v/>
      </c>
      <c r="FF105" s="44" t="str">
        <f>IF(COUNTIF(BL105:BT105,"WHI")=0,CHAR(34)&amp;"NO_WHI"&amp;CHAR(34)&amp;",", "")</f>
        <v/>
      </c>
      <c r="FG105" s="44" t="str">
        <f>IF(COUNTIF(BL105:BT105,"RED")=0,CHAR(34)&amp;"NO_RED"&amp;CHAR(34)&amp;",", "")</f>
        <v>"NO_RED",</v>
      </c>
      <c r="FH105" s="44" t="str">
        <f>IF(COUNTIF(BL105:BS105,"GRE")=0,CHAR(34)&amp;"NO_GRE"&amp;CHAR(34)&amp;",", "")</f>
        <v/>
      </c>
      <c r="FI105" s="44" t="str">
        <f>IF(COUNTIF(BL105:BT105,"YEL")=0,CHAR(34)&amp;"NO_YEL"&amp;CHAR(34)&amp;",", "")</f>
        <v/>
      </c>
      <c r="FJ105" s="44" t="str">
        <f>IF(COUNTIF(BL105:BT105,"BLA")=0,CHAR(34)&amp;"NO_BLA"&amp;CHAR(34)&amp;",", "")</f>
        <v/>
      </c>
      <c r="FK105" s="44" t="str">
        <f>IF(AND(FH105&lt;&gt;"",FF105&lt;&gt;""),CHAR(34)&amp;"WHGRNO"&amp;CHAR(34)&amp;",","")</f>
        <v/>
      </c>
      <c r="FL105" s="44" t="str">
        <f>IF(AND(FI105&lt;&gt;"",FF105&lt;&gt;""),CHAR(34)&amp;"WHYENO"&amp;CHAR(34)&amp;",","")</f>
        <v/>
      </c>
      <c r="FM105" s="44" t="str">
        <f>IF(AND(FJ105&lt;&gt;"",FF105&lt;&gt;""),CHAR(34)&amp;"BAWHNO"&amp;CHAR(34)&amp;",","")</f>
        <v/>
      </c>
      <c r="FN105" s="44" t="str">
        <f>IF(AND(FE105&lt;&gt;"",FF105&lt;&gt;""),CHAR(34)&amp;"BLWHNO"&amp;CHAR(34)&amp;",","")</f>
        <v/>
      </c>
      <c r="FO105" s="44" t="str">
        <f>IF(AND(FE105&lt;&gt;"",FG105&lt;&gt;""),CHAR(34)&amp;"BLRENO"&amp;CHAR(34)&amp;",","")</f>
        <v/>
      </c>
      <c r="FP105" s="44" t="str">
        <f>IF(AND(FF105&lt;&gt;"",FF105&lt;&gt;""),CHAR(34)&amp;"WHRENO"&amp;CHAR(34)&amp;",","")</f>
        <v/>
      </c>
      <c r="FQ105" s="44" t="str">
        <f>IF(LEN(BF105)=3,CHAR(34)&amp;"001"&amp;BF105&amp;CHAR(34)&amp;",","")</f>
        <v>"001BLU",</v>
      </c>
      <c r="FR105" s="44" t="str">
        <f>IF(LEN(BG105)=3,CHAR(34)&amp;"002"&amp;BG105&amp;CHAR(34)&amp;",","")</f>
        <v>"002GRE",</v>
      </c>
      <c r="FS105" s="44" t="str">
        <f>IF(LEN(BH105)=3,CHAR(34)&amp;"003"&amp;BH105&amp;CHAR(34)&amp;",","")</f>
        <v>"003BLU",</v>
      </c>
      <c r="FT105" s="44" t="str">
        <f>CHAR(34)&amp;"myr"&amp;BD105&amp;CHAR(34)&amp;","</f>
        <v>"myrBLU",</v>
      </c>
      <c r="FU105" s="44" t="str">
        <f>IF(AY105="y",CHAR(34)&amp;"island"&amp;CHAR(34)&amp;",","")</f>
        <v/>
      </c>
      <c r="FV105" s="44" t="str">
        <f>IF(BZ105="y",CHAR(34)&amp;"landlo"&amp;CHAR(34)&amp;",","")</f>
        <v/>
      </c>
      <c r="FW105" s="44" t="str">
        <f>IF(CA105="y",CHAR(34)&amp;"eunion"&amp;CHAR(34)&amp;",","")</f>
        <v/>
      </c>
      <c r="FY105" s="44" t="str">
        <f>IFERROR(IF(SEARCH("Arabic",CB105)&gt;0,CHAR(34)&amp;"arabic"&amp;CHAR(34)&amp;",",""),"")</f>
        <v/>
      </c>
      <c r="FZ105" s="44" t="str">
        <f>IFERROR(IF(SEARCH("English",CB105)&gt;0,CHAR(34)&amp;"englis"&amp;CHAR(34)&amp;",",""),"")</f>
        <v/>
      </c>
      <c r="GA105" s="44" t="str">
        <f>IFERROR(IF(SEARCH("French",CB105)&gt;0,CHAR(34)&amp;"french"&amp;CHAR(34)&amp;",",""),"")</f>
        <v/>
      </c>
      <c r="GB105" s="44" t="str">
        <f>IFERROR(IF(SEARCH("Spanish",CB105)&gt;0,CHAR(34)&amp;"spanis"&amp;CHAR(34)&amp;",",""),"")</f>
        <v/>
      </c>
      <c r="GE105" s="44" t="str">
        <f>IFERROR(IF(SEARCH("Dutch",CB105)&gt;0,CHAR(34)&amp;"dutchs"&amp;CHAR(34)&amp;",",""),"")</f>
        <v/>
      </c>
      <c r="GF105" s="44" t="str">
        <f>IFERROR(IF(SEARCH("Historical",AU105)&gt;0,CHAR(34)&amp;"histor"&amp;CHAR(34)&amp;",",""),"")</f>
        <v/>
      </c>
      <c r="GG105" s="44" t="str">
        <f>IF(BU105="y",CHAR(34)&amp;"unjack"&amp;CHAR(34)&amp;",","")</f>
        <v/>
      </c>
      <c r="GH105" s="44" t="str">
        <f>IF(CD105=1,CHAR(34)&amp;"southc"&amp;CHAR(34)&amp;",","")</f>
        <v/>
      </c>
      <c r="GI105" s="44" t="str">
        <f>IF(CE105=1,CHAR(34)&amp;"hasmap"&amp;CHAR(34)&amp;",","")</f>
        <v/>
      </c>
      <c r="GJ105" s="44" t="str">
        <f>IF(CP105="y",CHAR(34)&amp;CP$1&amp;CHAR(34)&amp;",","")</f>
        <v/>
      </c>
      <c r="GK105" s="44" t="str">
        <f>IF(GJ105="",CHAR(34)&amp;"HasSta"&amp;CHAR(34)&amp;",","")</f>
        <v>"HasSta",</v>
      </c>
      <c r="GL105" s="44" t="str">
        <f>IF(CQ105="y",CHAR(34)&amp;CQ$1&amp;CHAR(34)&amp;",","")</f>
        <v/>
      </c>
      <c r="GM105" s="44" t="str">
        <f>IF(CR105="y",CHAR(34)&amp;CR$1&amp;CHAR(34)&amp;",","")</f>
        <v/>
      </c>
      <c r="GN105" s="44" t="str">
        <f>IF(CS105="y",CHAR(34)&amp;CS$1&amp;CHAR(34)&amp;",","")</f>
        <v>"3+Star",</v>
      </c>
      <c r="GP105" s="44" t="str">
        <f>CHAR(34)&amp;AU105&amp;CHAR(34)</f>
        <v>"State"</v>
      </c>
      <c r="GS105" s="44" t="str">
        <f>SUBSTITUTE("["&amp;_xlfn.CONCAT(CW105:GN105)&amp;"]",",]","]")</f>
        <v>["5+Colo","lets07","startM","with_v","year00","allhor","4+Band","Horizo","Weapon","HasSun","Center","Humans","staWHI","NO_RED","001BLU","002GRE","003BLU","myrBLU","HasSta","3+Star"]</v>
      </c>
      <c r="GT105" s="44" t="str">
        <f>IF(BL105&lt;&gt;"",CHAR(34)&amp;"cl_"&amp;BL105&amp;CHAR(34)&amp;",","")</f>
        <v>"cl_BLA",</v>
      </c>
      <c r="GU105" s="44" t="str">
        <f>IF(BM105&lt;&gt;"",CHAR(34)&amp;"cl_"&amp;BM105&amp;CHAR(34)&amp;",","")</f>
        <v>"cl_BLU",</v>
      </c>
      <c r="GV105" s="44" t="str">
        <f>IF(BN105&lt;&gt;"",CHAR(34)&amp;"cl_"&amp;BN105&amp;CHAR(34)&amp;",","")</f>
        <v>"cl_GRE",</v>
      </c>
      <c r="GW105" s="44" t="str">
        <f>IF(BO105&lt;&gt;"",CHAR(34)&amp;"cl_"&amp;BO105&amp;CHAR(34)&amp;",","")</f>
        <v/>
      </c>
      <c r="GX105" s="44" t="str">
        <f>IF(BP105&lt;&gt;"",CHAR(34)&amp;"cl_"&amp;BP105&amp;CHAR(34)&amp;",","")</f>
        <v>"cl_YEL",</v>
      </c>
      <c r="GY105" s="44" t="str">
        <f>IF(BQ105&lt;&gt;"",CHAR(34)&amp;"cl_"&amp;BQ105&amp;CHAR(34)&amp;",","")</f>
        <v/>
      </c>
      <c r="GZ105" s="44" t="str">
        <f>IF(BR105&lt;&gt;"",CHAR(34)&amp;"cl_"&amp;BR105&amp;CHAR(34)&amp;",","")</f>
        <v/>
      </c>
      <c r="HA105" s="44" t="str">
        <f>IF(BS105&lt;&gt;"",CHAR(34)&amp;"cl_"&amp;BS105&amp;CHAR(34)&amp;",","")</f>
        <v/>
      </c>
      <c r="HB105" s="44" t="str">
        <f>IF(BT105&lt;&gt;"",CHAR(34)&amp;"cl_"&amp;BT105&amp;CHAR(34)&amp;",","")</f>
        <v>"cl_WHI",</v>
      </c>
      <c r="HC105" s="44" t="str">
        <f>SUBSTITUTE("["&amp;_xlfn.CONCAT(GT105:HB105)&amp;"]",",]","]")</f>
        <v>["cl_BLA","cl_BLU","cl_GRE","cl_YEL","cl_WHI"]</v>
      </c>
      <c r="HE105" s="64"/>
      <c r="HF105" s="65" t="str">
        <f>"{couname:"&amp;CT105&amp;(IF(HK105&lt;&gt;"",",subtype:"&amp;CHAR(34)&amp;HK105&amp;CHAR(34),""))&amp;",year:"&amp;HJ105&amp;",region:"&amp;CU105&amp;",Colors:"&amp;HC105&amp;",Items:"&amp;GS105&amp;",Flag:"&amp;CV105&amp;",HDFlag:"&amp;CHAR(34)&amp;E105&amp;CHAR(34)&amp;",type:"&amp;GP105&amp;", describe: "&amp;HH105&amp;", isnew:"&amp;CHAR(34)&amp;F105&amp;CHAR(34)&amp;", links: "&amp;HL105&amp;"},"</f>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links: "https://venezuela.justia.com/estatales/monagas/leyes/reforma-de-la-ley-de-simbolos-y-sellos-del-estado-monagas/gdoc/"},</v>
      </c>
      <c r="HG105" s="66" t="str">
        <f>"{couname:"&amp;CT105&amp;(IF(HK105&lt;&gt;"",",subtype:"&amp;CHAR(34)&amp;HK105&amp;CHAR(34),""))&amp;",year:"&amp;HJ105&amp;",region:"&amp;CU105&amp;",Colors:"&amp;HC105&amp;",Items:"&amp;GS105&amp;",Flag:"&amp;CV105&amp;",HDFlag:"&amp;CHAR(34)&amp;E105&amp;CHAR(34)&amp;",type:"&amp;GP105&amp;", describe: "&amp;HI105&amp;", links: "&amp;HL105&amp;"},"</f>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links: "https://venezuela.justia.com/estatales/monagas/leyes/reforma-de-la-ley-de-simbolos-y-sellos-del-estado-monagas/gdoc/"},</v>
      </c>
      <c r="HH105" s="44" t="str">
        <f>IF(P105&lt;&gt;"",CHAR(34)&amp;"\n"&amp;P105&amp;CHAR(34),CHAR(34)&amp;CHAR(34))</f>
        <v>"\nThe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v>
      </c>
      <c r="HI105" s="44" t="str">
        <f>IF(J105=0,CHAR(34)&amp;CHAR(34),HH105)</f>
        <v>"\nThe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v>
      </c>
      <c r="HJ105" s="44" t="str">
        <f>CHAR(34)&amp;O105&amp;CHAR(34)</f>
        <v>"2003"</v>
      </c>
      <c r="HL105" s="44" t="str">
        <f>CHAR(34)&amp;I105&amp;CHAR(34)</f>
        <v>"https://venezuela.justia.com/estatales/monagas/leyes/reforma-de-la-ley-de-simbolos-y-sellos-del-estado-monagas/gdoc/"</v>
      </c>
      <c r="HM105" s="65" t="str">
        <f>"{"&amp;CHAR(34)&amp;"couname"&amp;CHAR(34)&amp;":"&amp;CT105&amp;(IF(H105&lt;&gt;"",","&amp;CHAR(34)&amp;"subtype"&amp;CHAR(34)&amp;":"&amp;CHAR(34)&amp;H105&amp;CHAR(34),""))&amp;","&amp;CHAR(34)&amp;"year"&amp;CHAR(34)&amp;":"&amp;HJ105&amp;","&amp;CHAR(34)&amp;"region"&amp;CHAR(34)&amp;":"&amp;CU105&amp;","&amp;CHAR(34)&amp;"Colors"&amp;CHAR(34)&amp;":"&amp;HC105&amp;","&amp;CHAR(34)&amp;"Items"&amp;CHAR(34)&amp;":"&amp;GS105&amp;","&amp;CHAR(34)&amp;"Flag"&amp;CHAR(34)&amp;":"&amp;CV105&amp;","&amp;CHAR(34)&amp;"HDFlag"&amp;CHAR(34)&amp;":"&amp;CHAR(34)&amp;E105&amp;CHAR(34)&amp;","&amp;CHAR(34)&amp;"type"&amp;CHAR(34)&amp;":"&amp;GP105&amp;", "&amp;CHAR(34)&amp;"describe"&amp;CHAR(34)&amp;": "&amp;HH105&amp;", "&amp;CHAR(34)&amp;"isnew"&amp;CHAR(34)&amp;": "&amp;CHAR(34)&amp;F105&amp;CHAR(34)&amp;", "&amp;CHAR(34)&amp;"links"&amp;CHAR(34)&amp;": "&amp;HL105&amp;"},"</f>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 "links": "https://venezuela.justia.com/estatales/monagas/leyes/reforma-de-la-ley-de-simbolos-y-sellos-del-estado-monagas/gdoc/"},</v>
      </c>
      <c r="HN105" s="67" t="str">
        <f>"{"&amp;CHAR(34)&amp;"couname"&amp;CHAR(34)&amp;":"&amp;CT105&amp;(IF(H105&lt;&gt;"",","&amp;CHAR(34)&amp;"subtype"&amp;CHAR(34)&amp;":"&amp;CHAR(34)&amp;H105&amp;CHAR(34),""))&amp;","&amp;CHAR(34)&amp;"year"&amp;CHAR(34)&amp;":"&amp;HJ105&amp;","&amp;CHAR(34)&amp;"region"&amp;CHAR(34)&amp;":"&amp;CU105&amp;","&amp;CHAR(34)&amp;"Colors"&amp;CHAR(34)&amp;":"&amp;HC105&amp;","&amp;CHAR(34)&amp;"Items"&amp;CHAR(34)&amp;":"&amp;GS105&amp;","&amp;CHAR(34)&amp;"Flag"&amp;CHAR(34)&amp;":"&amp;CV105&amp;","&amp;CHAR(34)&amp;"HDFlag"&amp;CHAR(34)&amp;":"&amp;CHAR(34)&amp;E105&amp;CHAR(34)&amp;","&amp;CHAR(34)&amp;"type"&amp;CHAR(34)&amp;":"&amp;GP105&amp;", "&amp;CHAR(34)&amp;"describe"&amp;CHAR(34)&amp;": "&amp;HI105&amp;", "&amp;CHAR(34)&amp;"isnew"&amp;CHAR(34)&amp;": "&amp;CHAR(34)&amp;F105&amp;CHAR(34)&amp;", "&amp;CHAR(34)&amp;"links"&amp;CHAR(34)&amp;": "&amp;HL105&amp;"},"</f>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 "links": "https://venezuela.justia.com/estatales/monagas/leyes/reforma-de-la-ley-de-simbolos-y-sellos-del-estado-monagas/gdoc/"},</v>
      </c>
      <c r="HO105" s="71">
        <v>45610</v>
      </c>
      <c r="HP105" s="44" t="str" cm="1">
        <f t="array" ref="HP105">IF(_xlfn.TEXTJOIN(", ", TRUE, IF(ISNUMBER(SEARCH("BLA", BL105:BT105)), COLUMN(BL105:BT105) - COLUMN(BL105) + 1, ""))&lt;&gt;"","BLA","")</f>
        <v>BLA</v>
      </c>
      <c r="HQ105" s="44" t="str" cm="1">
        <f t="array" ref="HQ105">IF(_xlfn.TEXTJOIN(", ", TRUE, IF(ISNUMBER(SEARCH("BLU", BL105:BT105)), COLUMN(BL105:BT105) - COLUMN(BL105) + 1, ""))&lt;&gt;"","BLU","")</f>
        <v>BLU</v>
      </c>
      <c r="HR105" s="44" t="str" cm="1">
        <f t="array" ref="HR105">IF(_xlfn.TEXTJOIN(", ", TRUE, IF(ISNUMBER(SEARCH("GRE", BL105:BT105)), COLUMN(BL105:BT105) - COLUMN(BL105) + 1, ""))&lt;&gt;"","GRE","")</f>
        <v>GRE</v>
      </c>
      <c r="HS105" s="44" t="str" cm="1">
        <f t="array" ref="HS105">IF(_xlfn.TEXTJOIN(", ", TRUE, IF(ISNUMBER(SEARCH("RED", BL105:BT105)), COLUMN(BL105:BT105) - COLUMN(BL105) + 1, ""))&lt;&gt;"","RED","")</f>
        <v/>
      </c>
      <c r="HT105" s="44" t="str" cm="1">
        <f t="array" ref="HT105">IF(_xlfn.TEXTJOIN(", ", TRUE, IF(ISNUMBER(SEARCH("YEL", BL105:BT105)), COLUMN(BL105:BT105) - COLUMN(BL105) + 1, ""))&lt;&gt;"","YEL","")</f>
        <v>YEL</v>
      </c>
      <c r="HU105" s="44" t="str" cm="1">
        <f t="array" ref="HU105">IF(_xlfn.TEXTJOIN(", ", TRUE, IF(ISNUMBER(SEARCH("ORA", BL105:BT105)), COLUMN(BL105:BT105) - COLUMN(BL105) + 1, ""))&lt;&gt;"","ORA","")</f>
        <v/>
      </c>
      <c r="HV105" s="44" t="str" cm="1">
        <f t="array" ref="HV105">IF(_xlfn.TEXTJOIN(", ", TRUE, IF(ISNUMBER(SEARCH("BRO", BL105:BT105)), COLUMN(BL105:BT105) - COLUMN(BL105) + 1, ""))&lt;&gt;"","BRO","")</f>
        <v/>
      </c>
      <c r="HW105" s="44" t="str" cm="1">
        <f t="array" ref="HW105">IF(_xlfn.TEXTJOIN(", ", TRUE, IF(ISNUMBER(SEARCH("PUR", BL105:BT105)), COLUMN(BL105:BT105) - COLUMN(BL105) + 1, ""))&lt;&gt;"","PUR","")</f>
        <v/>
      </c>
      <c r="HX105" s="44" t="str" cm="1">
        <f t="array" ref="HX105">IF(_xlfn.TEXTJOIN(", ", TRUE, IF(ISNUMBER(SEARCH("WHI", BL105:BT105)), COLUMN(BL105:BT105) - COLUMN(BL105) + 1, ""))&lt;&gt;"","WHI","")</f>
        <v>WHI</v>
      </c>
      <c r="HY105" s="72"/>
      <c r="HZ105" s="72"/>
      <c r="IA105" s="5"/>
      <c r="IB105" s="5"/>
      <c r="IC105" s="68"/>
      <c r="ID105" s="68"/>
      <c r="IE105" s="68"/>
      <c r="IF105" s="68"/>
      <c r="IG105" s="68"/>
      <c r="IH105" s="68"/>
      <c r="II105" s="68"/>
      <c r="IJ105" s="68"/>
      <c r="IK105" s="68"/>
      <c r="IM105" s="42">
        <f>COUNTIF(IC105:IK105,"&gt;0")-CG105</f>
        <v>-5</v>
      </c>
      <c r="IN105" s="69" t="str">
        <f>"http://mkweb.bcgsc.ca/color-summarizer/?url="&amp;D105&amp;"&amp;precision=low&amp;num_clusters="&amp;CG105&amp;"&amp;text=1"</f>
        <v>http://mkweb.bcgsc.ca/color-summarizer/?url=https://upload.wikimedia.org/wikipedia/commons/thumb/3/31/Flag_of_Monagas_State.svg/320px-Flag_of_Monagas_State.svg.png&amp;precision=low&amp;num_clusters=5&amp;text=1</v>
      </c>
      <c r="IO105" s="44" t="str">
        <f>IF(HP105&lt;&gt;"",CHAR(34)&amp;"black"&amp;CHAR(34),"")</f>
        <v>"black"</v>
      </c>
      <c r="IP105" s="44" t="str">
        <f>IF(HQ105&lt;&gt;"",CHAR(34)&amp;"blue"&amp;CHAR(34),"")</f>
        <v>"blue"</v>
      </c>
      <c r="IQ105" s="44" t="str">
        <f>IF(HR105&lt;&gt;"",CHAR(34)&amp;"green"&amp;CHAR(34),"")</f>
        <v>"green"</v>
      </c>
      <c r="IR105" s="44" t="str">
        <f>IF(HS105&lt;&gt;"",CHAR(34)&amp;"red"&amp;CHAR(34),"")</f>
        <v/>
      </c>
      <c r="IS105" s="44" t="str">
        <f>IF(HT105&lt;&gt;"",CHAR(34)&amp;"yellow"&amp;CHAR(34),"")</f>
        <v>"yellow"</v>
      </c>
      <c r="IT105" s="44" t="str">
        <f>IF(HU105&lt;&gt;"",CHAR(34)&amp;"orange"&amp;CHAR(34),"")</f>
        <v/>
      </c>
      <c r="IU105" s="44" t="str">
        <f>IF(HV105&lt;&gt;"",CHAR(34)&amp;"brown"&amp;CHAR(34),"")</f>
        <v/>
      </c>
      <c r="IV105" s="44" t="str">
        <f>IF(HW105&lt;&gt;"",CHAR(34)&amp;"purple"&amp;CHAR(34),"")</f>
        <v/>
      </c>
      <c r="IW105" s="44" t="str">
        <f>IF(HX105&lt;&gt;"",CHAR(34)&amp;"white"&amp;CHAR(34),"")</f>
        <v>"white"</v>
      </c>
      <c r="IX105" s="44" t="str">
        <f>"{"&amp;CHAR(34)&amp;"url"&amp;CHAR(34)&amp;":"&amp;CHAR(34)&amp;IN105&amp;CHAR(34)&amp;","&amp;CHAR(34)&amp;"name"&amp;CHAR(34)&amp;":"&amp;CHAR(34)&amp;A105&amp;CHAR(34)&amp;"},"</f>
        <v>{"url":"http://mkweb.bcgsc.ca/color-summarizer/?url=https://upload.wikimedia.org/wikipedia/commons/thumb/3/31/Flag_of_Monagas_State.svg/320px-Flag_of_Monagas_State.svg.png&amp;precision=low&amp;num_clusters=5&amp;text=1","name":"[VEN] Monagas"},</v>
      </c>
      <c r="IY105" s="44">
        <v>1483</v>
      </c>
    </row>
    <row r="106" spans="1:259" s="44" customFormat="1" ht="38.4" customHeight="1" thickBot="1" x14ac:dyDescent="0.35">
      <c r="A106" s="38" t="s">
        <v>814</v>
      </c>
      <c r="B106" s="83"/>
      <c r="C106" s="39"/>
      <c r="D106" s="70" t="s">
        <v>815</v>
      </c>
      <c r="E106" s="40" t="s">
        <v>816</v>
      </c>
      <c r="F106" s="41" t="s">
        <v>163</v>
      </c>
      <c r="G106" s="42">
        <f>COUNTIF($A$1:$A$8405,A106)</f>
        <v>1</v>
      </c>
      <c r="H106" s="43"/>
      <c r="I106" s="59" t="s">
        <v>817</v>
      </c>
      <c r="J106" s="44" t="str">
        <f>""</f>
        <v/>
      </c>
      <c r="K106" s="45"/>
      <c r="L106" s="46"/>
      <c r="M106" s="46"/>
      <c r="N106" s="47"/>
      <c r="O106" s="74">
        <v>1998</v>
      </c>
      <c r="P106" s="48" t="s">
        <v>818</v>
      </c>
      <c r="Q106" s="73">
        <v>2</v>
      </c>
      <c r="R106" s="49" t="str">
        <f>_xlfn.XLOOKUP(LEFT(A106,5),[1]CODES!$D$2:$D$244,[1]CODES!$B$2:$B$244)</f>
        <v>South America</v>
      </c>
      <c r="S106" s="50">
        <v>3</v>
      </c>
      <c r="T106" s="51" t="s">
        <v>164</v>
      </c>
      <c r="U106" s="52" t="s">
        <v>164</v>
      </c>
      <c r="V106" s="52" t="s">
        <v>165</v>
      </c>
      <c r="W106" s="52" t="s">
        <v>164</v>
      </c>
      <c r="X106" s="52" t="s">
        <v>164</v>
      </c>
      <c r="Y106" s="52" t="s">
        <v>164</v>
      </c>
      <c r="Z106" s="52" t="s">
        <v>164</v>
      </c>
      <c r="AA106" s="52" t="s">
        <v>164</v>
      </c>
      <c r="AB106" s="52" t="s">
        <v>164</v>
      </c>
      <c r="AC106" s="52" t="s">
        <v>164</v>
      </c>
      <c r="AD106" s="52" t="s">
        <v>165</v>
      </c>
      <c r="AE106" s="52" t="s">
        <v>164</v>
      </c>
      <c r="AF106" s="53" t="s">
        <v>164</v>
      </c>
      <c r="AG106" s="53" t="s">
        <v>164</v>
      </c>
      <c r="AH106" s="53" t="s">
        <v>164</v>
      </c>
      <c r="AI106" s="53" t="s">
        <v>164</v>
      </c>
      <c r="AJ106" s="53" t="s">
        <v>164</v>
      </c>
      <c r="AK106" s="53" t="s">
        <v>164</v>
      </c>
      <c r="AL106" s="53" t="s">
        <v>164</v>
      </c>
      <c r="AM106" s="53" t="s">
        <v>164</v>
      </c>
      <c r="AN106" s="53" t="s">
        <v>164</v>
      </c>
      <c r="AO106" s="53" t="s">
        <v>164</v>
      </c>
      <c r="AP106" s="53" t="s">
        <v>164</v>
      </c>
      <c r="AQ106" s="53" t="s">
        <v>164</v>
      </c>
      <c r="AR106" s="53" t="s">
        <v>164</v>
      </c>
      <c r="AS106" s="53" t="s">
        <v>164</v>
      </c>
      <c r="AT106" s="54">
        <v>3</v>
      </c>
      <c r="AU106" s="53" t="s">
        <v>308</v>
      </c>
      <c r="AV106" s="53" t="str">
        <f>IF(LEFT(A106,1)="[",LEFT(A106,5)&amp;AU106&amp;A106,"")</f>
        <v>[VEN]State[VEN] Nueva Esparta</v>
      </c>
      <c r="AW106" s="53" t="str">
        <f>C106&amp;A106</f>
        <v>[VEN] Nueva Esparta</v>
      </c>
      <c r="AX106" s="55"/>
      <c r="AY106" s="55"/>
      <c r="AZ106" s="56" t="s">
        <v>159</v>
      </c>
      <c r="BA106" s="56" t="s">
        <v>234</v>
      </c>
      <c r="BB106" s="56"/>
      <c r="BC106" s="57"/>
      <c r="BD106" s="58" t="s">
        <v>155</v>
      </c>
      <c r="BE106" s="59"/>
      <c r="BF106" s="58" t="s">
        <v>155</v>
      </c>
      <c r="BG106" s="58" t="s">
        <v>153</v>
      </c>
      <c r="BH106" s="58" t="s">
        <v>152</v>
      </c>
      <c r="BI106" s="58"/>
      <c r="BJ106" s="58"/>
      <c r="BK106" s="59"/>
      <c r="BL106" s="58" t="s">
        <v>234</v>
      </c>
      <c r="BM106" s="58" t="s">
        <v>152</v>
      </c>
      <c r="BN106" s="58" t="s">
        <v>153</v>
      </c>
      <c r="BO106" s="58" t="s">
        <v>234</v>
      </c>
      <c r="BP106" s="58" t="s">
        <v>155</v>
      </c>
      <c r="BQ106" s="58" t="s">
        <v>234</v>
      </c>
      <c r="BR106" s="58" t="s">
        <v>234</v>
      </c>
      <c r="BS106" s="58" t="s">
        <v>234</v>
      </c>
      <c r="BT106" s="58" t="s">
        <v>159</v>
      </c>
      <c r="BU106" s="60"/>
      <c r="BV106" s="61"/>
      <c r="BW106" s="61">
        <v>0</v>
      </c>
      <c r="BX106" s="59"/>
      <c r="CB106" s="5"/>
      <c r="CC106" s="5"/>
      <c r="CD106" s="62">
        <v>0</v>
      </c>
      <c r="CE106" s="62">
        <v>0</v>
      </c>
      <c r="CF106" s="62" t="e">
        <f>COUNTIF([1]Sheet7!$B$2:'[1]Sheet7'!$B$100,Main!A111)</f>
        <v>#REF!</v>
      </c>
      <c r="CG106" s="75" cm="1">
        <f t="array" ref="CG106">SUMPRODUCT(--(LEN(TRIM(BL106:BT106))&gt;0))</f>
        <v>4</v>
      </c>
      <c r="CH106" s="53" t="str">
        <f>IF(CG106=2,"y","n")</f>
        <v>n</v>
      </c>
      <c r="CI106" s="53" t="str">
        <f>IF(CG106=3,"y","n")</f>
        <v>n</v>
      </c>
      <c r="CJ106" s="53" t="str">
        <f>IF(CG106=4,"y","n")</f>
        <v>y</v>
      </c>
      <c r="CK106" s="53" t="str">
        <f>IF(CG106&gt;4,"y","n")</f>
        <v>n</v>
      </c>
      <c r="CL106" s="53" t="str">
        <f>IF(S106=0,"y","n")</f>
        <v>n</v>
      </c>
      <c r="CM106" s="53" t="str">
        <f>IF(S106=2,"y","n")</f>
        <v>n</v>
      </c>
      <c r="CN106" s="53" t="str">
        <f>IF(S106=3,"y","n")</f>
        <v>y</v>
      </c>
      <c r="CO106" s="53" t="str">
        <f>IF(S106&gt;=4,"y","n")</f>
        <v>n</v>
      </c>
      <c r="CP106" s="53" t="str">
        <f>IF(AT106=0,"y","n")</f>
        <v>n</v>
      </c>
      <c r="CQ106" s="53" t="str">
        <f>IF(AT106=1,"y","n")</f>
        <v>n</v>
      </c>
      <c r="CR106" s="53" t="str">
        <f>IF(AT106=2,"y","n")</f>
        <v>n</v>
      </c>
      <c r="CS106" s="53" t="str">
        <f>IF(AT106&gt;=3,"y","n")</f>
        <v>y</v>
      </c>
      <c r="CT106" s="38" t="str">
        <f>CHAR(34)&amp;A106&amp;CHAR(34)</f>
        <v>"[VEN] Nueva Esparta"</v>
      </c>
      <c r="CU106" s="63" t="str">
        <f>CHAR(34)&amp;"rgn_"&amp;R106&amp;CHAR(34)</f>
        <v>"rgn_South America"</v>
      </c>
      <c r="CV106" s="44" t="str">
        <f>CHAR(34)&amp;D106&amp;CHAR(34)</f>
        <v>"https://upload.wikimedia.org/wikipedia/commons/thumb/6/6a/Flag_of_Nueva_Esparta.svg/320px-Flag_of_Nueva_Esparta.svg.png"</v>
      </c>
      <c r="CW106" s="44" t="str">
        <f>IF(CH106="y",CHAR(34)&amp;CH$1&amp;CHAR(34)&amp;",","")</f>
        <v/>
      </c>
      <c r="CX106" s="44" t="str">
        <f>IF(CI106="y",CHAR(34)&amp;CI$1&amp;CHAR(34)&amp;",","")</f>
        <v/>
      </c>
      <c r="CY106" s="44" t="str">
        <f>IF(CJ106="y",CHAR(34)&amp;CJ$1&amp;CHAR(34)&amp;",","")</f>
        <v>"4Color",</v>
      </c>
      <c r="CZ106" s="44" t="str">
        <f>IF(CK106="y",CHAR(34)&amp;CK$1&amp;CHAR(34)&amp;",","")</f>
        <v/>
      </c>
      <c r="DA106" s="44" t="str">
        <f>IF(Q106&gt;1,CHAR(34)&amp;"words2"&amp;CHAR(34)&amp;",","")</f>
        <v>"words2",</v>
      </c>
      <c r="DB106" s="44" t="str">
        <f>IF(Q106&gt;2,CHAR(34)&amp;"words3"&amp;CHAR(34)&amp;",","")</f>
        <v/>
      </c>
      <c r="DD106" s="44" t="str">
        <f>IF(LEN(CHAR(34)&amp;"lets"&amp;LEN(SUBSTITUTE(SUBSTITUTE(IFERROR(TRIM(SUBSTITUTE(A106,MID(A106,FIND("[",A106),FIND("]",A106)-FIND("[",A106)+1),"")),A106)," ",""),"-",""))&amp;CHAR(34)&amp;",")=9,CHAR(34)&amp;"lets"&amp;LEN(SUBSTITUTE(SUBSTITUTE(IFERROR(TRIM(SUBSTITUTE(A106,MID(A106,FIND("[",A106),FIND("]",A106)-FIND("[",A106)+1),"")),A106)," ",""),"-",""))&amp;CHAR(34)&amp;",",CHAR(34)&amp;"lets0"&amp;LEN(SUBSTITUTE(SUBSTITUTE(IFERROR(TRIM(SUBSTITUTE(A106,MID(A106,FIND("[",A106),FIND("]",A106)-FIND("[",A106)+1),"")),A106)," ",""),"-",""))&amp;CHAR(34)&amp;",")</f>
        <v>"lets12",</v>
      </c>
      <c r="DE106" s="44" t="str">
        <f>CHAR(34)&amp;"start"&amp;IFERROR(LEFT(SUBSTITUTE(A106,"["&amp;MID(A106,FIND("[",A106)+1,FIND("]",A106)-FIND("[",A106)-1)&amp;"] ",""),1),LEFT(A106,1))&amp;CHAR(34)&amp;","</f>
        <v>"startN",</v>
      </c>
      <c r="DF106" s="44" t="str">
        <f>IFERROR(IF(SEARCH("tan",A106)&gt;0,CHAR(34)&amp;"withtn"&amp;CHAR(34)&amp;",",""),"")</f>
        <v/>
      </c>
      <c r="DG106" s="44" t="str">
        <f>IFERROR(IF(SEARCH("q",A106)&gt;0,CHAR(34)&amp;"with_q"&amp;CHAR(34)&amp;",",""),"")</f>
        <v/>
      </c>
      <c r="DH106" s="44" t="str">
        <f>IFERROR(IF(SEARCH("v",A106)&gt;0,CHAR(34)&amp;"with_v"&amp;CHAR(34)&amp;",",""),"")</f>
        <v>"with_v",</v>
      </c>
      <c r="DI106" s="44" t="str">
        <f>IFERROR(IF(SEARCH("w",A106)&gt;0,CHAR(34)&amp;"with_w"&amp;CHAR(34)&amp;",",""),"")</f>
        <v/>
      </c>
      <c r="DJ106" s="44" t="str">
        <f>IFERROR(IF(SEARCH("y",A106)&gt;0,CHAR(34)&amp;"with_y"&amp;CHAR(34)&amp;",",""),"")</f>
        <v/>
      </c>
      <c r="DK106" s="44" t="str">
        <f>IFERROR(IF(SEARCH("z",A106)&gt;0,CHAR(34)&amp;"with_z"&amp;CHAR(34)&amp;",",""),"")</f>
        <v/>
      </c>
      <c r="DL106" s="44" t="str">
        <f>IF(CG106=2, CHAR(34) &amp; _xlfn.TEXTJOIN("", TRUE, _xlfn._xlws.SORT(HP106:HX106)) &amp; CHAR(34) &amp; ",", "")</f>
        <v/>
      </c>
      <c r="DM106" s="44" t="str" cm="1">
        <f t="array" ref="DM106">IF(CG106=3,CHAR(34) &amp; _xlfn.TEXTJOIN("", TRUE, RIGHT(HP106:HX106, 2)) &amp; CHAR(34) &amp; ",", "")</f>
        <v/>
      </c>
      <c r="DN106" s="44" t="str">
        <f>IF(AND(ISNUMBER(SEARCH("18", O106)), ISERROR(SEARCH("1918", O106)), ISERROR(SEARCH("2018", O106))), CHAR(34) &amp; "year18" &amp; CHAR(34) &amp; ",", "")</f>
        <v/>
      </c>
      <c r="DO106" s="44" t="str">
        <f>IF(AND(ISNUMBER(SEARCH("19", O106)), ISERROR(SEARCH("1819", O106)),  ISERROR(SEARCH("1219", O106)),ISERROR(SEARCH("1119", O106)),ISERROR(SEARCH("1190", O106)),ISERROR(SEARCH("2019", O106))), CHAR(34) &amp; "year19" &amp; CHAR(34) &amp; ",", "")</f>
        <v>"year19",</v>
      </c>
      <c r="DP106" s="5" t="str">
        <f>IF(AND(ISNUMBER(SEARCH("20", O106)), ISERROR(SEARCH("1920", O106))), CHAR(34)&amp;"year00"&amp;CHAR(34)&amp;",", "")</f>
        <v/>
      </c>
      <c r="DQ106" s="5" t="str">
        <f>IF(CC106="y",CHAR(34)&amp;"soviet"&amp;CHAR(34)&amp;",","")</f>
        <v/>
      </c>
      <c r="DR106" s="5" t="str">
        <f>IF(BY106="y",CHAR(34)&amp;"dgband"&amp;CHAR(34)&amp;",","")</f>
        <v/>
      </c>
      <c r="DS106" s="5" t="str">
        <f>IF(W106="y",IF(AND(V106="n",BY106&lt;&gt;"y"),CHAR(34)&amp;"allver"&amp;CHAR(34)&amp;",",""),"")</f>
        <v/>
      </c>
      <c r="DT106" s="5" t="str">
        <f>IF(V106="y",IF(AND(W106="n",BY106&lt;&gt;"y"),CHAR(34)&amp;"allhor"&amp;CHAR(34)&amp;",",""),"")</f>
        <v>"allhor",</v>
      </c>
      <c r="DU106" s="5" t="str">
        <f>IF(BY106="y",IF(AND(W106="n",V106="n"),CHAR(34)&amp;"alldia"&amp;CHAR(34)&amp;",",""),"")</f>
        <v/>
      </c>
      <c r="DW106" s="44" t="str">
        <f>IF(CL106="y",CHAR(34)&amp;CL$1&amp;CHAR(34)&amp;",","")</f>
        <v/>
      </c>
      <c r="DX106" s="44" t="str">
        <f>IF(CM106="y",CHAR(34)&amp;CM$1&amp;CHAR(34)&amp;",","")</f>
        <v/>
      </c>
      <c r="DY106" s="44" t="str">
        <f>IF(CN106="y",CHAR(34)&amp;CN$1&amp;CHAR(34)&amp;",","")</f>
        <v>"3Bands",</v>
      </c>
      <c r="DZ106" s="44" t="str">
        <f>IF(CO106="y",CHAR(34)&amp;CO$1&amp;CHAR(34)&amp;",","")</f>
        <v/>
      </c>
      <c r="EA106" s="44" t="str">
        <f>IF(T106="y",CHAR(34)&amp;T$1&amp;CHAR(34)&amp;",","")</f>
        <v/>
      </c>
      <c r="EB106" s="44" t="str">
        <f>IF(U106="y",CHAR(34)&amp;U$1&amp;CHAR(34)&amp;",","")</f>
        <v/>
      </c>
      <c r="EC106" s="44" t="str">
        <f>IF(V106="y",CHAR(34)&amp;V$1&amp;CHAR(34)&amp;",","")</f>
        <v>"Horizo",</v>
      </c>
      <c r="ED106" s="44" t="str">
        <f>IF(W106="y",CHAR(34)&amp;W$1&amp;CHAR(34)&amp;",","")</f>
        <v/>
      </c>
      <c r="EE106" s="44" t="str">
        <f>IF(X106="y",CHAR(34)&amp;X$1&amp;CHAR(34)&amp;",","")</f>
        <v/>
      </c>
      <c r="EF106" s="44" t="str">
        <f>IF(AND(Y106&lt;&gt;"n",Y106&lt;&gt;""),CHAR(34)&amp;Y$1&amp;CHAR(34)&amp;",","")</f>
        <v/>
      </c>
      <c r="EG106" s="44" t="str">
        <f>IF(Z106="y",CHAR(34)&amp;Z$1&amp;CHAR(34)&amp;",","")</f>
        <v/>
      </c>
      <c r="EH106" s="44" t="str">
        <f>IF(AA106="y",CHAR(34)&amp;AA$1&amp;CHAR(34)&amp;",","")</f>
        <v/>
      </c>
      <c r="EI106" s="44" t="str">
        <f>IF(AB106="y",CHAR(34)&amp;AB$1&amp;CHAR(34)&amp;",","")</f>
        <v/>
      </c>
      <c r="EJ106" s="44" t="str">
        <f>IF(AC106="y",CHAR(34)&amp;AC$1&amp;CHAR(34)&amp;",","")</f>
        <v/>
      </c>
      <c r="EK106" s="44" t="str">
        <f>IF(AD106="y",CHAR(34)&amp;AD$1&amp;CHAR(34)&amp;",","")</f>
        <v>"HasSun",</v>
      </c>
      <c r="EL106" s="44" t="str">
        <f>IF(AE106="y",CHAR(34)&amp;AE$1&amp;CHAR(34)&amp;",","")</f>
        <v/>
      </c>
      <c r="EM106" s="44" t="str">
        <f>IF(AF106="y",CHAR(34)&amp;AF$1&amp;CHAR(34)&amp;",","")</f>
        <v/>
      </c>
      <c r="EN106" s="44" t="str">
        <f>IF(AG106="y",CHAR(34)&amp;AG$1&amp;CHAR(34)&amp;",","")</f>
        <v/>
      </c>
      <c r="EO106" s="44" t="str">
        <f>IF(AH106="y",CHAR(34)&amp;AH$1&amp;CHAR(34)&amp;",","")</f>
        <v/>
      </c>
      <c r="EP106" s="44" t="str">
        <f>IF(AI106="y",CHAR(34)&amp;AI$1&amp;CHAR(34)&amp;",","")</f>
        <v/>
      </c>
      <c r="EQ106" s="44" t="str">
        <f>IF(AJ106="y",CHAR(34)&amp;AJ$1&amp;CHAR(34)&amp;",","")</f>
        <v/>
      </c>
      <c r="ER106" s="44" t="str">
        <f>IF(AK106="y",CHAR(34)&amp;AK$1&amp;CHAR(34)&amp;",","")</f>
        <v/>
      </c>
      <c r="ES106" s="44" t="str">
        <f>IF(AL106="y",CHAR(34)&amp;AL$1&amp;CHAR(34)&amp;",","")</f>
        <v/>
      </c>
      <c r="ET106" s="44" t="str">
        <f>IF(AM106="y",CHAR(34)&amp;AM$1&amp;CHAR(34)&amp;",","")</f>
        <v/>
      </c>
      <c r="EU106" s="44" t="str">
        <f>IF(AN106="y",CHAR(34)&amp;AN$1&amp;CHAR(34)&amp;",","")</f>
        <v/>
      </c>
      <c r="EV106" s="44" t="str">
        <f>IF(AO106="y",CHAR(34)&amp;AO$1&amp;CHAR(34)&amp;",","")</f>
        <v/>
      </c>
      <c r="EW106" s="44" t="str">
        <f>IF(AP106="y",CHAR(34)&amp;AP$1&amp;CHAR(34)&amp;",","")</f>
        <v/>
      </c>
      <c r="EX106" s="44" t="str">
        <f>IF(AQ106="y",CHAR(34)&amp;AQ$1&amp;CHAR(34)&amp;",","")</f>
        <v/>
      </c>
      <c r="EY106" s="44" t="str">
        <f>IF(AR106="y",CHAR(34)&amp;AR$1&amp;CHAR(34)&amp;",","")</f>
        <v/>
      </c>
      <c r="EZ106" s="44" t="str">
        <f>IF(AS106="y",CHAR(34)&amp;AS$1&amp;CHAR(34)&amp;",","")</f>
        <v/>
      </c>
      <c r="FA106" s="44" t="str">
        <f>IF(AT106&gt;0,CHAR(34)&amp;"sta"&amp;AZ106&amp;CHAR(34)&amp;",","")</f>
        <v>"staWHI",</v>
      </c>
      <c r="FB106" s="44" t="str">
        <f>IF(AND(AT106&gt;0,BA106&lt;&gt;""),CHAR(34)&amp;"sta"&amp;BA106&amp;CHAR(34)&amp;",","")</f>
        <v/>
      </c>
      <c r="FD106" s="44" t="str">
        <f>IF(BV106="n",CHAR(34)&amp;"tcWHYE"&amp;CHAR(34)&amp;",",IF(BV106="y",CHAR(34)&amp;FD$1&amp;CHAR(34)&amp;",",""))</f>
        <v/>
      </c>
      <c r="FE106" s="44" t="str">
        <f>IF(COUNTIF(BL106:BT106,"BLU")=0,CHAR(34)&amp;"NO_BLU"&amp;CHAR(34)&amp;",", "")</f>
        <v/>
      </c>
      <c r="FF106" s="44" t="str">
        <f>IF(COUNTIF(BL106:BT106,"WHI")=0,CHAR(34)&amp;"NO_WHI"&amp;CHAR(34)&amp;",", "")</f>
        <v/>
      </c>
      <c r="FG106" s="44" t="str">
        <f>IF(COUNTIF(BL106:BT106,"RED")=0,CHAR(34)&amp;"NO_RED"&amp;CHAR(34)&amp;",", "")</f>
        <v>"NO_RED",</v>
      </c>
      <c r="FH106" s="44" t="str">
        <f>IF(COUNTIF(BL106:BS106,"GRE")=0,CHAR(34)&amp;"NO_GRE"&amp;CHAR(34)&amp;",", "")</f>
        <v/>
      </c>
      <c r="FI106" s="44" t="str">
        <f>IF(COUNTIF(BL106:BT106,"YEL")=0,CHAR(34)&amp;"NO_YEL"&amp;CHAR(34)&amp;",", "")</f>
        <v/>
      </c>
      <c r="FJ106" s="44" t="str">
        <f>IF(COUNTIF(BL106:BT106,"BLA")=0,CHAR(34)&amp;"NO_BLA"&amp;CHAR(34)&amp;",", "")</f>
        <v>"NO_BLA",</v>
      </c>
      <c r="FK106" s="44" t="str">
        <f>IF(AND(FH106&lt;&gt;"",FF106&lt;&gt;""),CHAR(34)&amp;"WHGRNO"&amp;CHAR(34)&amp;",","")</f>
        <v/>
      </c>
      <c r="FL106" s="44" t="str">
        <f>IF(AND(FI106&lt;&gt;"",FF106&lt;&gt;""),CHAR(34)&amp;"WHYENO"&amp;CHAR(34)&amp;",","")</f>
        <v/>
      </c>
      <c r="FM106" s="44" t="str">
        <f>IF(AND(FJ106&lt;&gt;"",FF106&lt;&gt;""),CHAR(34)&amp;"BAWHNO"&amp;CHAR(34)&amp;",","")</f>
        <v/>
      </c>
      <c r="FN106" s="44" t="str">
        <f>IF(AND(FE106&lt;&gt;"",FF106&lt;&gt;""),CHAR(34)&amp;"BLWHNO"&amp;CHAR(34)&amp;",","")</f>
        <v/>
      </c>
      <c r="FO106" s="44" t="str">
        <f>IF(AND(FE106&lt;&gt;"",FG106&lt;&gt;""),CHAR(34)&amp;"BLRENO"&amp;CHAR(34)&amp;",","")</f>
        <v/>
      </c>
      <c r="FP106" s="44" t="str">
        <f>IF(AND(FF106&lt;&gt;"",FF106&lt;&gt;""),CHAR(34)&amp;"WHRENO"&amp;CHAR(34)&amp;",","")</f>
        <v/>
      </c>
      <c r="FQ106" s="44" t="str">
        <f>IF(LEN(BF106)=3,CHAR(34)&amp;"001"&amp;BF106&amp;CHAR(34)&amp;",","")</f>
        <v>"001YEL",</v>
      </c>
      <c r="FR106" s="44" t="str">
        <f>IF(LEN(BG106)=3,CHAR(34)&amp;"002"&amp;BG106&amp;CHAR(34)&amp;",","")</f>
        <v>"002GRE",</v>
      </c>
      <c r="FS106" s="44" t="str">
        <f>IF(LEN(BH106)=3,CHAR(34)&amp;"003"&amp;BH106&amp;CHAR(34)&amp;",","")</f>
        <v>"003BLU",</v>
      </c>
      <c r="FT106" s="44" t="str">
        <f>CHAR(34)&amp;"myr"&amp;BD106&amp;CHAR(34)&amp;","</f>
        <v>"myrYEL",</v>
      </c>
      <c r="FU106" s="44" t="str">
        <f>IF(AY106="y",CHAR(34)&amp;"island"&amp;CHAR(34)&amp;",","")</f>
        <v/>
      </c>
      <c r="FV106" s="44" t="str">
        <f>IF(BZ106="y",CHAR(34)&amp;"landlo"&amp;CHAR(34)&amp;",","")</f>
        <v/>
      </c>
      <c r="FW106" s="44" t="str">
        <f>IF(CA106="y",CHAR(34)&amp;"eunion"&amp;CHAR(34)&amp;",","")</f>
        <v/>
      </c>
      <c r="FY106" s="44" t="str">
        <f>IFERROR(IF(SEARCH("Arabic",CB106)&gt;0,CHAR(34)&amp;"arabic"&amp;CHAR(34)&amp;",",""),"")</f>
        <v/>
      </c>
      <c r="FZ106" s="44" t="str">
        <f>IFERROR(IF(SEARCH("English",CB106)&gt;0,CHAR(34)&amp;"englis"&amp;CHAR(34)&amp;",",""),"")</f>
        <v/>
      </c>
      <c r="GA106" s="44" t="str">
        <f>IFERROR(IF(SEARCH("French",CB106)&gt;0,CHAR(34)&amp;"french"&amp;CHAR(34)&amp;",",""),"")</f>
        <v/>
      </c>
      <c r="GB106" s="44" t="str">
        <f>IFERROR(IF(SEARCH("Spanish",CB106)&gt;0,CHAR(34)&amp;"spanis"&amp;CHAR(34)&amp;",",""),"")</f>
        <v/>
      </c>
      <c r="GE106" s="44" t="str">
        <f>IFERROR(IF(SEARCH("Dutch",CB106)&gt;0,CHAR(34)&amp;"dutchs"&amp;CHAR(34)&amp;",",""),"")</f>
        <v/>
      </c>
      <c r="GF106" s="44" t="str">
        <f>IFERROR(IF(SEARCH("Historical",AU106)&gt;0,CHAR(34)&amp;"histor"&amp;CHAR(34)&amp;",",""),"")</f>
        <v/>
      </c>
      <c r="GG106" s="44" t="str">
        <f>IF(BU106="y",CHAR(34)&amp;"unjack"&amp;CHAR(34)&amp;",","")</f>
        <v/>
      </c>
      <c r="GH106" s="44" t="str">
        <f>IF(CD106=1,CHAR(34)&amp;"southc"&amp;CHAR(34)&amp;",","")</f>
        <v/>
      </c>
      <c r="GI106" s="44" t="str">
        <f>IF(CE106=1,CHAR(34)&amp;"hasmap"&amp;CHAR(34)&amp;",","")</f>
        <v/>
      </c>
      <c r="GJ106" s="44" t="str">
        <f>IF(CP106="y",CHAR(34)&amp;CP$1&amp;CHAR(34)&amp;",","")</f>
        <v/>
      </c>
      <c r="GK106" s="44" t="str">
        <f>IF(GJ106="",CHAR(34)&amp;"HasSta"&amp;CHAR(34)&amp;",","")</f>
        <v>"HasSta",</v>
      </c>
      <c r="GL106" s="44" t="str">
        <f>IF(CQ106="y",CHAR(34)&amp;CQ$1&amp;CHAR(34)&amp;",","")</f>
        <v/>
      </c>
      <c r="GM106" s="44" t="str">
        <f>IF(CR106="y",CHAR(34)&amp;CR$1&amp;CHAR(34)&amp;",","")</f>
        <v/>
      </c>
      <c r="GN106" s="44" t="str">
        <f>IF(CS106="y",CHAR(34)&amp;CS$1&amp;CHAR(34)&amp;",","")</f>
        <v>"3+Star",</v>
      </c>
      <c r="GP106" s="44" t="str">
        <f>CHAR(34)&amp;AU106&amp;CHAR(34)</f>
        <v>"State"</v>
      </c>
      <c r="GS106" s="44" t="str">
        <f>SUBSTITUTE("["&amp;_xlfn.CONCAT(CW106:GN106)&amp;"]",",]","]")</f>
        <v>["4Color","words2","lets12","startN","with_v","year19","allhor","3Bands","Horizo","HasSun","staWHI","NO_RED","NO_BLA","001YEL","002GRE","003BLU","myrYEL","HasSta","3+Star"]</v>
      </c>
      <c r="GT106" s="44" t="str">
        <f>IF(BL106&lt;&gt;"",CHAR(34)&amp;"cl_"&amp;BL106&amp;CHAR(34)&amp;",","")</f>
        <v/>
      </c>
      <c r="GU106" s="44" t="str">
        <f>IF(BM106&lt;&gt;"",CHAR(34)&amp;"cl_"&amp;BM106&amp;CHAR(34)&amp;",","")</f>
        <v>"cl_BLU",</v>
      </c>
      <c r="GV106" s="44" t="str">
        <f>IF(BN106&lt;&gt;"",CHAR(34)&amp;"cl_"&amp;BN106&amp;CHAR(34)&amp;",","")</f>
        <v>"cl_GRE",</v>
      </c>
      <c r="GW106" s="44" t="str">
        <f>IF(BO106&lt;&gt;"",CHAR(34)&amp;"cl_"&amp;BO106&amp;CHAR(34)&amp;",","")</f>
        <v/>
      </c>
      <c r="GX106" s="44" t="str">
        <f>IF(BP106&lt;&gt;"",CHAR(34)&amp;"cl_"&amp;BP106&amp;CHAR(34)&amp;",","")</f>
        <v>"cl_YEL",</v>
      </c>
      <c r="GY106" s="44" t="str">
        <f>IF(BQ106&lt;&gt;"",CHAR(34)&amp;"cl_"&amp;BQ106&amp;CHAR(34)&amp;",","")</f>
        <v/>
      </c>
      <c r="GZ106" s="44" t="str">
        <f>IF(BR106&lt;&gt;"",CHAR(34)&amp;"cl_"&amp;BR106&amp;CHAR(34)&amp;",","")</f>
        <v/>
      </c>
      <c r="HA106" s="44" t="str">
        <f>IF(BS106&lt;&gt;"",CHAR(34)&amp;"cl_"&amp;BS106&amp;CHAR(34)&amp;",","")</f>
        <v/>
      </c>
      <c r="HB106" s="44" t="str">
        <f>IF(BT106&lt;&gt;"",CHAR(34)&amp;"cl_"&amp;BT106&amp;CHAR(34)&amp;",","")</f>
        <v>"cl_WHI",</v>
      </c>
      <c r="HC106" s="44" t="str">
        <f>SUBSTITUTE("["&amp;_xlfn.CONCAT(GT106:HB106)&amp;"]",",]","]")</f>
        <v>["cl_BLU","cl_GRE","cl_YEL","cl_WHI"]</v>
      </c>
      <c r="HE106" s="64"/>
      <c r="HF106" s="65" t="str">
        <f>"{couname:"&amp;CT106&amp;(IF(HK106&lt;&gt;"",",subtype:"&amp;CHAR(34)&amp;HK106&amp;CHAR(34),""))&amp;",year:"&amp;HJ106&amp;",region:"&amp;CU106&amp;",Colors:"&amp;HC106&amp;",Items:"&amp;GS106&amp;",Flag:"&amp;CV106&amp;",HDFlag:"&amp;CHAR(34)&amp;E106&amp;CHAR(34)&amp;",type:"&amp;GP106&amp;", describe: "&amp;HH106&amp;", isnew:"&amp;CHAR(34)&amp;F106&amp;CHAR(34)&amp;", links: "&amp;HL106&amp;"},"</f>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links: "https://www.crwflags.com/fotw/flags/ve-o.html"},</v>
      </c>
      <c r="HG106" s="66" t="str">
        <f>"{couname:"&amp;CT106&amp;(IF(HK106&lt;&gt;"",",subtype:"&amp;CHAR(34)&amp;HK106&amp;CHAR(34),""))&amp;",year:"&amp;HJ106&amp;",region:"&amp;CU106&amp;",Colors:"&amp;HC106&amp;",Items:"&amp;GS106&amp;",Flag:"&amp;CV106&amp;",HDFlag:"&amp;CHAR(34)&amp;E106&amp;CHAR(34)&amp;",type:"&amp;GP106&amp;", describe: "&amp;HI106&amp;", links: "&amp;HL106&amp;"},"</f>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links: "https://www.crwflags.com/fotw/flags/ve-o.html"},</v>
      </c>
      <c r="HH106" s="44" t="str">
        <f>IF(P106&lt;&gt;"",CHAR(34)&amp;"\n"&amp;P106&amp;CHAR(34),CHAR(34)&amp;CHAR(34))</f>
        <v>"\nThe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v>
      </c>
      <c r="HI106" s="44" t="str">
        <f>IF(J106=0,CHAR(34)&amp;CHAR(34),HH106)</f>
        <v>"\nThe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v>
      </c>
      <c r="HJ106" s="44" t="str">
        <f>CHAR(34)&amp;O106&amp;CHAR(34)</f>
        <v>"1998"</v>
      </c>
      <c r="HL106" s="44" t="str">
        <f>CHAR(34)&amp;I106&amp;CHAR(34)</f>
        <v>"https://www.crwflags.com/fotw/flags/ve-o.html"</v>
      </c>
      <c r="HM106" s="65" t="str">
        <f>"{"&amp;CHAR(34)&amp;"couname"&amp;CHAR(34)&amp;":"&amp;CT106&amp;(IF(H106&lt;&gt;"",","&amp;CHAR(34)&amp;"subtype"&amp;CHAR(34)&amp;":"&amp;CHAR(34)&amp;H106&amp;CHAR(34),""))&amp;","&amp;CHAR(34)&amp;"year"&amp;CHAR(34)&amp;":"&amp;HJ106&amp;","&amp;CHAR(34)&amp;"region"&amp;CHAR(34)&amp;":"&amp;CU106&amp;","&amp;CHAR(34)&amp;"Colors"&amp;CHAR(34)&amp;":"&amp;HC106&amp;","&amp;CHAR(34)&amp;"Items"&amp;CHAR(34)&amp;":"&amp;GS106&amp;","&amp;CHAR(34)&amp;"Flag"&amp;CHAR(34)&amp;":"&amp;CV106&amp;","&amp;CHAR(34)&amp;"HDFlag"&amp;CHAR(34)&amp;":"&amp;CHAR(34)&amp;E106&amp;CHAR(34)&amp;","&amp;CHAR(34)&amp;"type"&amp;CHAR(34)&amp;":"&amp;GP106&amp;", "&amp;CHAR(34)&amp;"describe"&amp;CHAR(34)&amp;": "&amp;HH106&amp;", "&amp;CHAR(34)&amp;"isnew"&amp;CHAR(34)&amp;": "&amp;CHAR(34)&amp;F106&amp;CHAR(34)&amp;", "&amp;CHAR(34)&amp;"links"&amp;CHAR(34)&amp;": "&amp;HL106&amp;"},"</f>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 "links": "https://www.crwflags.com/fotw/flags/ve-o.html"},</v>
      </c>
      <c r="HN106" s="67" t="str">
        <f>"{"&amp;CHAR(34)&amp;"couname"&amp;CHAR(34)&amp;":"&amp;CT106&amp;(IF(H106&lt;&gt;"",","&amp;CHAR(34)&amp;"subtype"&amp;CHAR(34)&amp;":"&amp;CHAR(34)&amp;H106&amp;CHAR(34),""))&amp;","&amp;CHAR(34)&amp;"year"&amp;CHAR(34)&amp;":"&amp;HJ106&amp;","&amp;CHAR(34)&amp;"region"&amp;CHAR(34)&amp;":"&amp;CU106&amp;","&amp;CHAR(34)&amp;"Colors"&amp;CHAR(34)&amp;":"&amp;HC106&amp;","&amp;CHAR(34)&amp;"Items"&amp;CHAR(34)&amp;":"&amp;GS106&amp;","&amp;CHAR(34)&amp;"Flag"&amp;CHAR(34)&amp;":"&amp;CV106&amp;","&amp;CHAR(34)&amp;"HDFlag"&amp;CHAR(34)&amp;":"&amp;CHAR(34)&amp;E106&amp;CHAR(34)&amp;","&amp;CHAR(34)&amp;"type"&amp;CHAR(34)&amp;":"&amp;GP106&amp;", "&amp;CHAR(34)&amp;"describe"&amp;CHAR(34)&amp;": "&amp;HI106&amp;", "&amp;CHAR(34)&amp;"isnew"&amp;CHAR(34)&amp;": "&amp;CHAR(34)&amp;F106&amp;CHAR(34)&amp;", "&amp;CHAR(34)&amp;"links"&amp;CHAR(34)&amp;": "&amp;HL106&amp;"},"</f>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 "links": "https://www.crwflags.com/fotw/flags/ve-o.html"},</v>
      </c>
      <c r="HO106" s="71">
        <v>45610</v>
      </c>
      <c r="HP106" s="44" t="str" cm="1">
        <f t="array" ref="HP106">IF(_xlfn.TEXTJOIN(", ", TRUE, IF(ISNUMBER(SEARCH("BLA", BL106:BT106)), COLUMN(BL106:BT106) - COLUMN(BL106) + 1, ""))&lt;&gt;"","BLA","")</f>
        <v/>
      </c>
      <c r="HQ106" s="44" t="str" cm="1">
        <f t="array" ref="HQ106">IF(_xlfn.TEXTJOIN(", ", TRUE, IF(ISNUMBER(SEARCH("BLU", BL106:BT106)), COLUMN(BL106:BT106) - COLUMN(BL106) + 1, ""))&lt;&gt;"","BLU","")</f>
        <v>BLU</v>
      </c>
      <c r="HR106" s="44" t="str" cm="1">
        <f t="array" ref="HR106">IF(_xlfn.TEXTJOIN(", ", TRUE, IF(ISNUMBER(SEARCH("GRE", BL106:BT106)), COLUMN(BL106:BT106) - COLUMN(BL106) + 1, ""))&lt;&gt;"","GRE","")</f>
        <v>GRE</v>
      </c>
      <c r="HS106" s="44" t="str" cm="1">
        <f t="array" ref="HS106">IF(_xlfn.TEXTJOIN(", ", TRUE, IF(ISNUMBER(SEARCH("RED", BL106:BT106)), COLUMN(BL106:BT106) - COLUMN(BL106) + 1, ""))&lt;&gt;"","RED","")</f>
        <v/>
      </c>
      <c r="HT106" s="44" t="str" cm="1">
        <f t="array" ref="HT106">IF(_xlfn.TEXTJOIN(", ", TRUE, IF(ISNUMBER(SEARCH("YEL", BL106:BT106)), COLUMN(BL106:BT106) - COLUMN(BL106) + 1, ""))&lt;&gt;"","YEL","")</f>
        <v>YEL</v>
      </c>
      <c r="HU106" s="44" t="str" cm="1">
        <f t="array" ref="HU106">IF(_xlfn.TEXTJOIN(", ", TRUE, IF(ISNUMBER(SEARCH("ORA", BL106:BT106)), COLUMN(BL106:BT106) - COLUMN(BL106) + 1, ""))&lt;&gt;"","ORA","")</f>
        <v/>
      </c>
      <c r="HV106" s="44" t="str" cm="1">
        <f t="array" ref="HV106">IF(_xlfn.TEXTJOIN(", ", TRUE, IF(ISNUMBER(SEARCH("BRO", BL106:BT106)), COLUMN(BL106:BT106) - COLUMN(BL106) + 1, ""))&lt;&gt;"","BRO","")</f>
        <v/>
      </c>
      <c r="HW106" s="44" t="str" cm="1">
        <f t="array" ref="HW106">IF(_xlfn.TEXTJOIN(", ", TRUE, IF(ISNUMBER(SEARCH("PUR", BL106:BT106)), COLUMN(BL106:BT106) - COLUMN(BL106) + 1, ""))&lt;&gt;"","PUR","")</f>
        <v/>
      </c>
      <c r="HX106" s="44" t="str" cm="1">
        <f t="array" ref="HX106">IF(_xlfn.TEXTJOIN(", ", TRUE, IF(ISNUMBER(SEARCH("WHI", BL106:BT106)), COLUMN(BL106:BT106) - COLUMN(BL106) + 1, ""))&lt;&gt;"","WHI","")</f>
        <v>WHI</v>
      </c>
      <c r="HY106" s="72"/>
      <c r="HZ106" s="72"/>
      <c r="IA106" s="5"/>
      <c r="IB106" s="5"/>
      <c r="IC106" s="68"/>
      <c r="ID106" s="68"/>
      <c r="IE106" s="68"/>
      <c r="IF106" s="68"/>
      <c r="IG106" s="68"/>
      <c r="IH106" s="68"/>
      <c r="II106" s="68"/>
      <c r="IJ106" s="68"/>
      <c r="IK106" s="68"/>
      <c r="IM106" s="42">
        <f>COUNTIF(IC106:IK106,"&gt;0")-CG106</f>
        <v>-4</v>
      </c>
      <c r="IN106" s="69" t="str">
        <f>"http://mkweb.bcgsc.ca/color-summarizer/?url="&amp;D106&amp;"&amp;precision=low&amp;num_clusters="&amp;CG106&amp;"&amp;text=1"</f>
        <v>http://mkweb.bcgsc.ca/color-summarizer/?url=https://upload.wikimedia.org/wikipedia/commons/thumb/6/6a/Flag_of_Nueva_Esparta.svg/320px-Flag_of_Nueva_Esparta.svg.png&amp;precision=low&amp;num_clusters=4&amp;text=1</v>
      </c>
      <c r="IO106" s="44" t="str">
        <f>IF(HP106&lt;&gt;"",CHAR(34)&amp;"black"&amp;CHAR(34),"")</f>
        <v/>
      </c>
      <c r="IP106" s="44" t="str">
        <f>IF(HQ106&lt;&gt;"",CHAR(34)&amp;"blue"&amp;CHAR(34),"")</f>
        <v>"blue"</v>
      </c>
      <c r="IQ106" s="44" t="str">
        <f>IF(HR106&lt;&gt;"",CHAR(34)&amp;"green"&amp;CHAR(34),"")</f>
        <v>"green"</v>
      </c>
      <c r="IR106" s="44" t="str">
        <f>IF(HS106&lt;&gt;"",CHAR(34)&amp;"red"&amp;CHAR(34),"")</f>
        <v/>
      </c>
      <c r="IS106" s="44" t="str">
        <f>IF(HT106&lt;&gt;"",CHAR(34)&amp;"yellow"&amp;CHAR(34),"")</f>
        <v>"yellow"</v>
      </c>
      <c r="IT106" s="44" t="str">
        <f>IF(HU106&lt;&gt;"",CHAR(34)&amp;"orange"&amp;CHAR(34),"")</f>
        <v/>
      </c>
      <c r="IU106" s="44" t="str">
        <f>IF(HV106&lt;&gt;"",CHAR(34)&amp;"brown"&amp;CHAR(34),"")</f>
        <v/>
      </c>
      <c r="IV106" s="44" t="str">
        <f>IF(HW106&lt;&gt;"",CHAR(34)&amp;"purple"&amp;CHAR(34),"")</f>
        <v/>
      </c>
      <c r="IW106" s="44" t="str">
        <f>IF(HX106&lt;&gt;"",CHAR(34)&amp;"white"&amp;CHAR(34),"")</f>
        <v>"white"</v>
      </c>
      <c r="IX106" s="44" t="str">
        <f>"{"&amp;CHAR(34)&amp;"url"&amp;CHAR(34)&amp;":"&amp;CHAR(34)&amp;IN106&amp;CHAR(34)&amp;","&amp;CHAR(34)&amp;"name"&amp;CHAR(34)&amp;":"&amp;CHAR(34)&amp;A106&amp;CHAR(34)&amp;"},"</f>
        <v>{"url":"http://mkweb.bcgsc.ca/color-summarizer/?url=https://upload.wikimedia.org/wikipedia/commons/thumb/6/6a/Flag_of_Nueva_Esparta.svg/320px-Flag_of_Nueva_Esparta.svg.png&amp;precision=low&amp;num_clusters=4&amp;text=1","name":"[VEN] Nueva Esparta"},</v>
      </c>
      <c r="IY106" s="44">
        <v>1484</v>
      </c>
    </row>
    <row r="107" spans="1:259" s="44" customFormat="1" ht="38.4" customHeight="1" thickBot="1" x14ac:dyDescent="0.35">
      <c r="A107" s="38" t="s">
        <v>819</v>
      </c>
      <c r="B107" s="83"/>
      <c r="C107" s="39"/>
      <c r="D107" s="70" t="s">
        <v>820</v>
      </c>
      <c r="E107" s="40" t="s">
        <v>821</v>
      </c>
      <c r="F107" s="41" t="s">
        <v>163</v>
      </c>
      <c r="G107" s="42">
        <f>COUNTIF($A$1:$A$8405,A107)</f>
        <v>1</v>
      </c>
      <c r="H107" s="43"/>
      <c r="I107" s="59" t="s">
        <v>822</v>
      </c>
      <c r="J107" s="44" t="str">
        <f>""</f>
        <v/>
      </c>
      <c r="K107" s="45"/>
      <c r="L107" s="46"/>
      <c r="M107" s="46"/>
      <c r="N107" s="47"/>
      <c r="O107" s="74">
        <v>1996</v>
      </c>
      <c r="P107" s="48" t="s">
        <v>823</v>
      </c>
      <c r="Q107" s="73">
        <v>1</v>
      </c>
      <c r="R107" s="49" t="str">
        <f>_xlfn.XLOOKUP(LEFT(A107,5),[1]CODES!$D$2:$D$244,[1]CODES!$B$2:$B$244)</f>
        <v>South America</v>
      </c>
      <c r="S107" s="50">
        <v>3</v>
      </c>
      <c r="T107" s="51" t="s">
        <v>164</v>
      </c>
      <c r="U107" s="52" t="s">
        <v>164</v>
      </c>
      <c r="V107" s="52" t="s">
        <v>165</v>
      </c>
      <c r="W107" s="52" t="s">
        <v>164</v>
      </c>
      <c r="X107" s="52" t="s">
        <v>165</v>
      </c>
      <c r="Y107" s="52" t="s">
        <v>164</v>
      </c>
      <c r="Z107" s="52" t="s">
        <v>164</v>
      </c>
      <c r="AA107" s="52" t="s">
        <v>164</v>
      </c>
      <c r="AB107" s="52" t="s">
        <v>164</v>
      </c>
      <c r="AC107" s="52" t="s">
        <v>164</v>
      </c>
      <c r="AD107" s="52" t="s">
        <v>165</v>
      </c>
      <c r="AE107" s="52" t="s">
        <v>164</v>
      </c>
      <c r="AF107" s="53" t="s">
        <v>164</v>
      </c>
      <c r="AG107" s="53" t="s">
        <v>164</v>
      </c>
      <c r="AH107" s="53" t="s">
        <v>164</v>
      </c>
      <c r="AI107" s="53" t="s">
        <v>164</v>
      </c>
      <c r="AJ107" s="53" t="s">
        <v>164</v>
      </c>
      <c r="AK107" s="53" t="s">
        <v>164</v>
      </c>
      <c r="AL107" s="53" t="s">
        <v>164</v>
      </c>
      <c r="AM107" s="53" t="s">
        <v>164</v>
      </c>
      <c r="AN107" s="53" t="s">
        <v>164</v>
      </c>
      <c r="AO107" s="53" t="s">
        <v>164</v>
      </c>
      <c r="AP107" s="53" t="s">
        <v>164</v>
      </c>
      <c r="AQ107" s="53" t="s">
        <v>164</v>
      </c>
      <c r="AR107" s="53" t="s">
        <v>164</v>
      </c>
      <c r="AS107" s="53" t="s">
        <v>164</v>
      </c>
      <c r="AT107" s="54">
        <v>0</v>
      </c>
      <c r="AU107" s="53" t="s">
        <v>308</v>
      </c>
      <c r="AV107" s="53" t="str">
        <f>IF(LEFT(A107,1)="[",LEFT(A107,5)&amp;AU107&amp;A107,"")</f>
        <v>[VEN]State[VEN] Portuguesa</v>
      </c>
      <c r="AW107" s="53" t="str">
        <f>C107&amp;A107</f>
        <v>[VEN] Portuguesa</v>
      </c>
      <c r="AX107" s="55"/>
      <c r="AY107" s="55"/>
      <c r="AZ107" s="56" t="s">
        <v>234</v>
      </c>
      <c r="BA107" s="56" t="s">
        <v>234</v>
      </c>
      <c r="BB107" s="56"/>
      <c r="BC107" s="57"/>
      <c r="BD107" s="58" t="s">
        <v>152</v>
      </c>
      <c r="BE107" s="59"/>
      <c r="BF107" s="58" t="s">
        <v>152</v>
      </c>
      <c r="BG107" s="58" t="s">
        <v>159</v>
      </c>
      <c r="BH107" s="58" t="s">
        <v>153</v>
      </c>
      <c r="BI107" s="58"/>
      <c r="BJ107" s="58"/>
      <c r="BK107" s="59"/>
      <c r="BL107" s="58" t="s">
        <v>234</v>
      </c>
      <c r="BM107" s="58" t="s">
        <v>152</v>
      </c>
      <c r="BN107" s="58" t="s">
        <v>153</v>
      </c>
      <c r="BO107" s="58" t="s">
        <v>234</v>
      </c>
      <c r="BP107" s="58" t="s">
        <v>155</v>
      </c>
      <c r="BQ107" s="58" t="s">
        <v>234</v>
      </c>
      <c r="BR107" s="58" t="s">
        <v>234</v>
      </c>
      <c r="BS107" s="58" t="s">
        <v>234</v>
      </c>
      <c r="BT107" s="58" t="s">
        <v>159</v>
      </c>
      <c r="BU107" s="60"/>
      <c r="BV107" s="61"/>
      <c r="BW107" s="61">
        <v>0</v>
      </c>
      <c r="BX107" s="59"/>
      <c r="CB107" s="5"/>
      <c r="CC107" s="5"/>
      <c r="CD107" s="62">
        <v>0</v>
      </c>
      <c r="CE107" s="62">
        <v>0</v>
      </c>
      <c r="CF107" s="62" t="e">
        <f>COUNTIF([1]Sheet7!$B$2:'[1]Sheet7'!$B$100,Main!A112)</f>
        <v>#REF!</v>
      </c>
      <c r="CG107" s="75" cm="1">
        <f t="array" ref="CG107">SUMPRODUCT(--(LEN(TRIM(BL107:BT107))&gt;0))</f>
        <v>4</v>
      </c>
      <c r="CH107" s="53" t="str">
        <f>IF(CG107=2,"y","n")</f>
        <v>n</v>
      </c>
      <c r="CI107" s="53" t="str">
        <f>IF(CG107=3,"y","n")</f>
        <v>n</v>
      </c>
      <c r="CJ107" s="53" t="str">
        <f>IF(CG107=4,"y","n")</f>
        <v>y</v>
      </c>
      <c r="CK107" s="53" t="str">
        <f>IF(CG107&gt;4,"y","n")</f>
        <v>n</v>
      </c>
      <c r="CL107" s="53" t="str">
        <f>IF(S107=0,"y","n")</f>
        <v>n</v>
      </c>
      <c r="CM107" s="53" t="str">
        <f>IF(S107=2,"y","n")</f>
        <v>n</v>
      </c>
      <c r="CN107" s="53" t="str">
        <f>IF(S107=3,"y","n")</f>
        <v>y</v>
      </c>
      <c r="CO107" s="53" t="str">
        <f>IF(S107&gt;=4,"y","n")</f>
        <v>n</v>
      </c>
      <c r="CP107" s="53" t="str">
        <f>IF(AT107=0,"y","n")</f>
        <v>y</v>
      </c>
      <c r="CQ107" s="53" t="str">
        <f>IF(AT107=1,"y","n")</f>
        <v>n</v>
      </c>
      <c r="CR107" s="53" t="str">
        <f>IF(AT107=2,"y","n")</f>
        <v>n</v>
      </c>
      <c r="CS107" s="53" t="str">
        <f>IF(AT107&gt;=3,"y","n")</f>
        <v>n</v>
      </c>
      <c r="CT107" s="38" t="str">
        <f>CHAR(34)&amp;A107&amp;CHAR(34)</f>
        <v>"[VEN] Portuguesa"</v>
      </c>
      <c r="CU107" s="63" t="str">
        <f>CHAR(34)&amp;"rgn_"&amp;R107&amp;CHAR(34)</f>
        <v>"rgn_South America"</v>
      </c>
      <c r="CV107" s="44" t="str">
        <f>CHAR(34)&amp;D107&amp;CHAR(34)</f>
        <v>"https://upload.wikimedia.org/wikipedia/commons/thumb/8/81/Flag_of_Portuguesa.svg/320px-Flag_of_Portuguesa.svg.png"</v>
      </c>
      <c r="CW107" s="44" t="str">
        <f>IF(CH107="y",CHAR(34)&amp;CH$1&amp;CHAR(34)&amp;",","")</f>
        <v/>
      </c>
      <c r="CX107" s="44" t="str">
        <f>IF(CI107="y",CHAR(34)&amp;CI$1&amp;CHAR(34)&amp;",","")</f>
        <v/>
      </c>
      <c r="CY107" s="44" t="str">
        <f>IF(CJ107="y",CHAR(34)&amp;CJ$1&amp;CHAR(34)&amp;",","")</f>
        <v>"4Color",</v>
      </c>
      <c r="CZ107" s="44" t="str">
        <f>IF(CK107="y",CHAR(34)&amp;CK$1&amp;CHAR(34)&amp;",","")</f>
        <v/>
      </c>
      <c r="DA107" s="44" t="str">
        <f>IF(Q107&gt;1,CHAR(34)&amp;"words2"&amp;CHAR(34)&amp;",","")</f>
        <v/>
      </c>
      <c r="DB107" s="44" t="str">
        <f>IF(Q107&gt;2,CHAR(34)&amp;"words3"&amp;CHAR(34)&amp;",","")</f>
        <v/>
      </c>
      <c r="DD107" s="44" t="str">
        <f>IF(LEN(CHAR(34)&amp;"lets"&amp;LEN(SUBSTITUTE(SUBSTITUTE(IFERROR(TRIM(SUBSTITUTE(A107,MID(A107,FIND("[",A107),FIND("]",A107)-FIND("[",A107)+1),"")),A107)," ",""),"-",""))&amp;CHAR(34)&amp;",")=9,CHAR(34)&amp;"lets"&amp;LEN(SUBSTITUTE(SUBSTITUTE(IFERROR(TRIM(SUBSTITUTE(A107,MID(A107,FIND("[",A107),FIND("]",A107)-FIND("[",A107)+1),"")),A107)," ",""),"-",""))&amp;CHAR(34)&amp;",",CHAR(34)&amp;"lets0"&amp;LEN(SUBSTITUTE(SUBSTITUTE(IFERROR(TRIM(SUBSTITUTE(A107,MID(A107,FIND("[",A107),FIND("]",A107)-FIND("[",A107)+1),"")),A107)," ",""),"-",""))&amp;CHAR(34)&amp;",")</f>
        <v>"lets10",</v>
      </c>
      <c r="DE107" s="44" t="str">
        <f>CHAR(34)&amp;"start"&amp;IFERROR(LEFT(SUBSTITUTE(A107,"["&amp;MID(A107,FIND("[",A107)+1,FIND("]",A107)-FIND("[",A107)-1)&amp;"] ",""),1),LEFT(A107,1))&amp;CHAR(34)&amp;","</f>
        <v>"startP",</v>
      </c>
      <c r="DF107" s="44" t="str">
        <f>IFERROR(IF(SEARCH("tan",A107)&gt;0,CHAR(34)&amp;"withtn"&amp;CHAR(34)&amp;",",""),"")</f>
        <v/>
      </c>
      <c r="DG107" s="44" t="str">
        <f>IFERROR(IF(SEARCH("q",A107)&gt;0,CHAR(34)&amp;"with_q"&amp;CHAR(34)&amp;",",""),"")</f>
        <v/>
      </c>
      <c r="DH107" s="44" t="str">
        <f>IFERROR(IF(SEARCH("v",A107)&gt;0,CHAR(34)&amp;"with_v"&amp;CHAR(34)&amp;",",""),"")</f>
        <v>"with_v",</v>
      </c>
      <c r="DI107" s="44" t="str">
        <f>IFERROR(IF(SEARCH("w",A107)&gt;0,CHAR(34)&amp;"with_w"&amp;CHAR(34)&amp;",",""),"")</f>
        <v/>
      </c>
      <c r="DJ107" s="44" t="str">
        <f>IFERROR(IF(SEARCH("y",A107)&gt;0,CHAR(34)&amp;"with_y"&amp;CHAR(34)&amp;",",""),"")</f>
        <v/>
      </c>
      <c r="DK107" s="44" t="str">
        <f>IFERROR(IF(SEARCH("z",A107)&gt;0,CHAR(34)&amp;"with_z"&amp;CHAR(34)&amp;",",""),"")</f>
        <v/>
      </c>
      <c r="DL107" s="44" t="str">
        <f>IF(CG107=2, CHAR(34) &amp; _xlfn.TEXTJOIN("", TRUE, _xlfn._xlws.SORT(HP107:HX107)) &amp; CHAR(34) &amp; ",", "")</f>
        <v/>
      </c>
      <c r="DM107" s="44" t="str" cm="1">
        <f t="array" ref="DM107">IF(CG107=3,CHAR(34) &amp; _xlfn.TEXTJOIN("", TRUE, RIGHT(HP107:HX107, 2)) &amp; CHAR(34) &amp; ",", "")</f>
        <v/>
      </c>
      <c r="DN107" s="44" t="str">
        <f>IF(AND(ISNUMBER(SEARCH("18", O107)), ISERROR(SEARCH("1918", O107)), ISERROR(SEARCH("2018", O107))), CHAR(34) &amp; "year18" &amp; CHAR(34) &amp; ",", "")</f>
        <v/>
      </c>
      <c r="DO107" s="44" t="str">
        <f>IF(AND(ISNUMBER(SEARCH("19", O107)), ISERROR(SEARCH("1819", O107)),  ISERROR(SEARCH("1219", O107)),ISERROR(SEARCH("1119", O107)),ISERROR(SEARCH("1190", O107)),ISERROR(SEARCH("2019", O107))), CHAR(34) &amp; "year19" &amp; CHAR(34) &amp; ",", "")</f>
        <v>"year19",</v>
      </c>
      <c r="DP107" s="5" t="str">
        <f>IF(AND(ISNUMBER(SEARCH("20", O107)), ISERROR(SEARCH("1920", O107))), CHAR(34)&amp;"year00"&amp;CHAR(34)&amp;",", "")</f>
        <v/>
      </c>
      <c r="DQ107" s="5" t="str">
        <f>IF(CC107="y",CHAR(34)&amp;"soviet"&amp;CHAR(34)&amp;",","")</f>
        <v/>
      </c>
      <c r="DR107" s="5" t="str">
        <f>IF(BY107="y",CHAR(34)&amp;"dgband"&amp;CHAR(34)&amp;",","")</f>
        <v/>
      </c>
      <c r="DS107" s="5" t="str">
        <f>IF(W107="y",IF(AND(V107="n",BY107&lt;&gt;"y"),CHAR(34)&amp;"allver"&amp;CHAR(34)&amp;",",""),"")</f>
        <v/>
      </c>
      <c r="DT107" s="5" t="str">
        <f>IF(V107="y",IF(AND(W107="n",BY107&lt;&gt;"y"),CHAR(34)&amp;"allhor"&amp;CHAR(34)&amp;",",""),"")</f>
        <v>"allhor",</v>
      </c>
      <c r="DU107" s="5" t="str">
        <f>IF(BY107="y",IF(AND(W107="n",V107="n"),CHAR(34)&amp;"alldia"&amp;CHAR(34)&amp;",",""),"")</f>
        <v/>
      </c>
      <c r="DW107" s="44" t="str">
        <f>IF(CL107="y",CHAR(34)&amp;CL$1&amp;CHAR(34)&amp;",","")</f>
        <v/>
      </c>
      <c r="DX107" s="44" t="str">
        <f>IF(CM107="y",CHAR(34)&amp;CM$1&amp;CHAR(34)&amp;",","")</f>
        <v/>
      </c>
      <c r="DY107" s="44" t="str">
        <f>IF(CN107="y",CHAR(34)&amp;CN$1&amp;CHAR(34)&amp;",","")</f>
        <v>"3Bands",</v>
      </c>
      <c r="DZ107" s="44" t="str">
        <f>IF(CO107="y",CHAR(34)&amp;CO$1&amp;CHAR(34)&amp;",","")</f>
        <v/>
      </c>
      <c r="EA107" s="44" t="str">
        <f>IF(T107="y",CHAR(34)&amp;T$1&amp;CHAR(34)&amp;",","")</f>
        <v/>
      </c>
      <c r="EB107" s="44" t="str">
        <f>IF(U107="y",CHAR(34)&amp;U$1&amp;CHAR(34)&amp;",","")</f>
        <v/>
      </c>
      <c r="EC107" s="44" t="str">
        <f>IF(V107="y",CHAR(34)&amp;V$1&amp;CHAR(34)&amp;",","")</f>
        <v>"Horizo",</v>
      </c>
      <c r="ED107" s="44" t="str">
        <f>IF(W107="y",CHAR(34)&amp;W$1&amp;CHAR(34)&amp;",","")</f>
        <v/>
      </c>
      <c r="EE107" s="44" t="str">
        <f>IF(X107="y",CHAR(34)&amp;X$1&amp;CHAR(34)&amp;",","")</f>
        <v>"Circle",</v>
      </c>
      <c r="EF107" s="44" t="str">
        <f>IF(AND(Y107&lt;&gt;"n",Y107&lt;&gt;""),CHAR(34)&amp;Y$1&amp;CHAR(34)&amp;",","")</f>
        <v/>
      </c>
      <c r="EG107" s="44" t="str">
        <f>IF(Z107="y",CHAR(34)&amp;Z$1&amp;CHAR(34)&amp;",","")</f>
        <v/>
      </c>
      <c r="EH107" s="44" t="str">
        <f>IF(AA107="y",CHAR(34)&amp;AA$1&amp;CHAR(34)&amp;",","")</f>
        <v/>
      </c>
      <c r="EI107" s="44" t="str">
        <f>IF(AB107="y",CHAR(34)&amp;AB$1&amp;CHAR(34)&amp;",","")</f>
        <v/>
      </c>
      <c r="EJ107" s="44" t="str">
        <f>IF(AC107="y",CHAR(34)&amp;AC$1&amp;CHAR(34)&amp;",","")</f>
        <v/>
      </c>
      <c r="EK107" s="44" t="str">
        <f>IF(AD107="y",CHAR(34)&amp;AD$1&amp;CHAR(34)&amp;",","")</f>
        <v>"HasSun",</v>
      </c>
      <c r="EL107" s="44" t="str">
        <f>IF(AE107="y",CHAR(34)&amp;AE$1&amp;CHAR(34)&amp;",","")</f>
        <v/>
      </c>
      <c r="EM107" s="44" t="str">
        <f>IF(AF107="y",CHAR(34)&amp;AF$1&amp;CHAR(34)&amp;",","")</f>
        <v/>
      </c>
      <c r="EN107" s="44" t="str">
        <f>IF(AG107="y",CHAR(34)&amp;AG$1&amp;CHAR(34)&amp;",","")</f>
        <v/>
      </c>
      <c r="EO107" s="44" t="str">
        <f>IF(AH107="y",CHAR(34)&amp;AH$1&amp;CHAR(34)&amp;",","")</f>
        <v/>
      </c>
      <c r="EP107" s="44" t="str">
        <f>IF(AI107="y",CHAR(34)&amp;AI$1&amp;CHAR(34)&amp;",","")</f>
        <v/>
      </c>
      <c r="EQ107" s="44" t="str">
        <f>IF(AJ107="y",CHAR(34)&amp;AJ$1&amp;CHAR(34)&amp;",","")</f>
        <v/>
      </c>
      <c r="ER107" s="44" t="str">
        <f>IF(AK107="y",CHAR(34)&amp;AK$1&amp;CHAR(34)&amp;",","")</f>
        <v/>
      </c>
      <c r="ES107" s="44" t="str">
        <f>IF(AL107="y",CHAR(34)&amp;AL$1&amp;CHAR(34)&amp;",","")</f>
        <v/>
      </c>
      <c r="ET107" s="44" t="str">
        <f>IF(AM107="y",CHAR(34)&amp;AM$1&amp;CHAR(34)&amp;",","")</f>
        <v/>
      </c>
      <c r="EU107" s="44" t="str">
        <f>IF(AN107="y",CHAR(34)&amp;AN$1&amp;CHAR(34)&amp;",","")</f>
        <v/>
      </c>
      <c r="EV107" s="44" t="str">
        <f>IF(AO107="y",CHAR(34)&amp;AO$1&amp;CHAR(34)&amp;",","")</f>
        <v/>
      </c>
      <c r="EW107" s="44" t="str">
        <f>IF(AP107="y",CHAR(34)&amp;AP$1&amp;CHAR(34)&amp;",","")</f>
        <v/>
      </c>
      <c r="EX107" s="44" t="str">
        <f>IF(AQ107="y",CHAR(34)&amp;AQ$1&amp;CHAR(34)&amp;",","")</f>
        <v/>
      </c>
      <c r="EY107" s="44" t="str">
        <f>IF(AR107="y",CHAR(34)&amp;AR$1&amp;CHAR(34)&amp;",","")</f>
        <v/>
      </c>
      <c r="EZ107" s="44" t="str">
        <f>IF(AS107="y",CHAR(34)&amp;AS$1&amp;CHAR(34)&amp;",","")</f>
        <v/>
      </c>
      <c r="FA107" s="44" t="str">
        <f>IF(AT107&gt;0,CHAR(34)&amp;"sta"&amp;AZ107&amp;CHAR(34)&amp;",","")</f>
        <v/>
      </c>
      <c r="FB107" s="44" t="str">
        <f>IF(AND(AT107&gt;0,BA107&lt;&gt;""),CHAR(34)&amp;"sta"&amp;BA107&amp;CHAR(34)&amp;",","")</f>
        <v/>
      </c>
      <c r="FD107" s="44" t="str">
        <f>IF(BV107="n",CHAR(34)&amp;"tcWHYE"&amp;CHAR(34)&amp;",",IF(BV107="y",CHAR(34)&amp;FD$1&amp;CHAR(34)&amp;",",""))</f>
        <v/>
      </c>
      <c r="FE107" s="44" t="str">
        <f>IF(COUNTIF(BL107:BT107,"BLU")=0,CHAR(34)&amp;"NO_BLU"&amp;CHAR(34)&amp;",", "")</f>
        <v/>
      </c>
      <c r="FF107" s="44" t="str">
        <f>IF(COUNTIF(BL107:BT107,"WHI")=0,CHAR(34)&amp;"NO_WHI"&amp;CHAR(34)&amp;",", "")</f>
        <v/>
      </c>
      <c r="FG107" s="44" t="str">
        <f>IF(COUNTIF(BL107:BT107,"RED")=0,CHAR(34)&amp;"NO_RED"&amp;CHAR(34)&amp;",", "")</f>
        <v>"NO_RED",</v>
      </c>
      <c r="FH107" s="44" t="str">
        <f>IF(COUNTIF(BL107:BS107,"GRE")=0,CHAR(34)&amp;"NO_GRE"&amp;CHAR(34)&amp;",", "")</f>
        <v/>
      </c>
      <c r="FI107" s="44" t="str">
        <f>IF(COUNTIF(BL107:BT107,"YEL")=0,CHAR(34)&amp;"NO_YEL"&amp;CHAR(34)&amp;",", "")</f>
        <v/>
      </c>
      <c r="FJ107" s="44" t="str">
        <f>IF(COUNTIF(BL107:BT107,"BLA")=0,CHAR(34)&amp;"NO_BLA"&amp;CHAR(34)&amp;",", "")</f>
        <v>"NO_BLA",</v>
      </c>
      <c r="FK107" s="44" t="str">
        <f>IF(AND(FH107&lt;&gt;"",FF107&lt;&gt;""),CHAR(34)&amp;"WHGRNO"&amp;CHAR(34)&amp;",","")</f>
        <v/>
      </c>
      <c r="FL107" s="44" t="str">
        <f>IF(AND(FI107&lt;&gt;"",FF107&lt;&gt;""),CHAR(34)&amp;"WHYENO"&amp;CHAR(34)&amp;",","")</f>
        <v/>
      </c>
      <c r="FM107" s="44" t="str">
        <f>IF(AND(FJ107&lt;&gt;"",FF107&lt;&gt;""),CHAR(34)&amp;"BAWHNO"&amp;CHAR(34)&amp;",","")</f>
        <v/>
      </c>
      <c r="FN107" s="44" t="str">
        <f>IF(AND(FE107&lt;&gt;"",FF107&lt;&gt;""),CHAR(34)&amp;"BLWHNO"&amp;CHAR(34)&amp;",","")</f>
        <v/>
      </c>
      <c r="FO107" s="44" t="str">
        <f>IF(AND(FE107&lt;&gt;"",FG107&lt;&gt;""),CHAR(34)&amp;"BLRENO"&amp;CHAR(34)&amp;",","")</f>
        <v/>
      </c>
      <c r="FP107" s="44" t="str">
        <f>IF(AND(FF107&lt;&gt;"",FF107&lt;&gt;""),CHAR(34)&amp;"WHRENO"&amp;CHAR(34)&amp;",","")</f>
        <v/>
      </c>
      <c r="FQ107" s="44" t="str">
        <f>IF(LEN(BF107)=3,CHAR(34)&amp;"001"&amp;BF107&amp;CHAR(34)&amp;",","")</f>
        <v>"001BLU",</v>
      </c>
      <c r="FR107" s="44" t="str">
        <f>IF(LEN(BG107)=3,CHAR(34)&amp;"002"&amp;BG107&amp;CHAR(34)&amp;",","")</f>
        <v>"002WHI",</v>
      </c>
      <c r="FS107" s="44" t="str">
        <f>IF(LEN(BH107)=3,CHAR(34)&amp;"003"&amp;BH107&amp;CHAR(34)&amp;",","")</f>
        <v>"003GRE",</v>
      </c>
      <c r="FT107" s="44" t="str">
        <f>CHAR(34)&amp;"myr"&amp;BD107&amp;CHAR(34)&amp;","</f>
        <v>"myrBLU",</v>
      </c>
      <c r="FU107" s="44" t="str">
        <f>IF(AY107="y",CHAR(34)&amp;"island"&amp;CHAR(34)&amp;",","")</f>
        <v/>
      </c>
      <c r="FV107" s="44" t="str">
        <f>IF(BZ107="y",CHAR(34)&amp;"landlo"&amp;CHAR(34)&amp;",","")</f>
        <v/>
      </c>
      <c r="FW107" s="44" t="str">
        <f>IF(CA107="y",CHAR(34)&amp;"eunion"&amp;CHAR(34)&amp;",","")</f>
        <v/>
      </c>
      <c r="FY107" s="44" t="str">
        <f>IFERROR(IF(SEARCH("Arabic",CB107)&gt;0,CHAR(34)&amp;"arabic"&amp;CHAR(34)&amp;",",""),"")</f>
        <v/>
      </c>
      <c r="FZ107" s="44" t="str">
        <f>IFERROR(IF(SEARCH("English",CB107)&gt;0,CHAR(34)&amp;"englis"&amp;CHAR(34)&amp;",",""),"")</f>
        <v/>
      </c>
      <c r="GA107" s="44" t="str">
        <f>IFERROR(IF(SEARCH("French",CB107)&gt;0,CHAR(34)&amp;"french"&amp;CHAR(34)&amp;",",""),"")</f>
        <v/>
      </c>
      <c r="GB107" s="44" t="str">
        <f>IFERROR(IF(SEARCH("Spanish",CB107)&gt;0,CHAR(34)&amp;"spanis"&amp;CHAR(34)&amp;",",""),"")</f>
        <v/>
      </c>
      <c r="GE107" s="44" t="str">
        <f>IFERROR(IF(SEARCH("Dutch",CB107)&gt;0,CHAR(34)&amp;"dutchs"&amp;CHAR(34)&amp;",",""),"")</f>
        <v/>
      </c>
      <c r="GF107" s="44" t="str">
        <f>IFERROR(IF(SEARCH("Historical",AU107)&gt;0,CHAR(34)&amp;"histor"&amp;CHAR(34)&amp;",",""),"")</f>
        <v/>
      </c>
      <c r="GG107" s="44" t="str">
        <f>IF(BU107="y",CHAR(34)&amp;"unjack"&amp;CHAR(34)&amp;",","")</f>
        <v/>
      </c>
      <c r="GH107" s="44" t="str">
        <f>IF(CD107=1,CHAR(34)&amp;"southc"&amp;CHAR(34)&amp;",","")</f>
        <v/>
      </c>
      <c r="GI107" s="44" t="str">
        <f>IF(CE107=1,CHAR(34)&amp;"hasmap"&amp;CHAR(34)&amp;",","")</f>
        <v/>
      </c>
      <c r="GJ107" s="44" t="str">
        <f>IF(CP107="y",CHAR(34)&amp;CP$1&amp;CHAR(34)&amp;",","")</f>
        <v>"NoStar",</v>
      </c>
      <c r="GK107" s="44" t="str">
        <f>IF(GJ107="",CHAR(34)&amp;"HasSta"&amp;CHAR(34)&amp;",","")</f>
        <v/>
      </c>
      <c r="GL107" s="44" t="str">
        <f>IF(CQ107="y",CHAR(34)&amp;CQ$1&amp;CHAR(34)&amp;",","")</f>
        <v/>
      </c>
      <c r="GM107" s="44" t="str">
        <f>IF(CR107="y",CHAR(34)&amp;CR$1&amp;CHAR(34)&amp;",","")</f>
        <v/>
      </c>
      <c r="GN107" s="44" t="str">
        <f>IF(CS107="y",CHAR(34)&amp;CS$1&amp;CHAR(34)&amp;",","")</f>
        <v/>
      </c>
      <c r="GP107" s="44" t="str">
        <f>CHAR(34)&amp;AU107&amp;CHAR(34)</f>
        <v>"State"</v>
      </c>
      <c r="GS107" s="44" t="str">
        <f>SUBSTITUTE("["&amp;_xlfn.CONCAT(CW107:GN107)&amp;"]",",]","]")</f>
        <v>["4Color","lets10","startP","with_v","year19","allhor","3Bands","Horizo","Circle","HasSun","NO_RED","NO_BLA","001BLU","002WHI","003GRE","myrBLU","NoStar"]</v>
      </c>
      <c r="GT107" s="44" t="str">
        <f>IF(BL107&lt;&gt;"",CHAR(34)&amp;"cl_"&amp;BL107&amp;CHAR(34)&amp;",","")</f>
        <v/>
      </c>
      <c r="GU107" s="44" t="str">
        <f>IF(BM107&lt;&gt;"",CHAR(34)&amp;"cl_"&amp;BM107&amp;CHAR(34)&amp;",","")</f>
        <v>"cl_BLU",</v>
      </c>
      <c r="GV107" s="44" t="str">
        <f>IF(BN107&lt;&gt;"",CHAR(34)&amp;"cl_"&amp;BN107&amp;CHAR(34)&amp;",","")</f>
        <v>"cl_GRE",</v>
      </c>
      <c r="GW107" s="44" t="str">
        <f>IF(BO107&lt;&gt;"",CHAR(34)&amp;"cl_"&amp;BO107&amp;CHAR(34)&amp;",","")</f>
        <v/>
      </c>
      <c r="GX107" s="44" t="str">
        <f>IF(BP107&lt;&gt;"",CHAR(34)&amp;"cl_"&amp;BP107&amp;CHAR(34)&amp;",","")</f>
        <v>"cl_YEL",</v>
      </c>
      <c r="GY107" s="44" t="str">
        <f>IF(BQ107&lt;&gt;"",CHAR(34)&amp;"cl_"&amp;BQ107&amp;CHAR(34)&amp;",","")</f>
        <v/>
      </c>
      <c r="GZ107" s="44" t="str">
        <f>IF(BR107&lt;&gt;"",CHAR(34)&amp;"cl_"&amp;BR107&amp;CHAR(34)&amp;",","")</f>
        <v/>
      </c>
      <c r="HA107" s="44" t="str">
        <f>IF(BS107&lt;&gt;"",CHAR(34)&amp;"cl_"&amp;BS107&amp;CHAR(34)&amp;",","")</f>
        <v/>
      </c>
      <c r="HB107" s="44" t="str">
        <f>IF(BT107&lt;&gt;"",CHAR(34)&amp;"cl_"&amp;BT107&amp;CHAR(34)&amp;",","")</f>
        <v>"cl_WHI",</v>
      </c>
      <c r="HC107" s="44" t="str">
        <f>SUBSTITUTE("["&amp;_xlfn.CONCAT(GT107:HB107)&amp;"]",",]","]")</f>
        <v>["cl_BLU","cl_GRE","cl_YEL","cl_WHI"]</v>
      </c>
      <c r="HE107" s="64"/>
      <c r="HF107" s="65" t="str">
        <f>"{couname:"&amp;CT107&amp;(IF(HK107&lt;&gt;"",",subtype:"&amp;CHAR(34)&amp;HK107&amp;CHAR(34),""))&amp;",year:"&amp;HJ107&amp;",region:"&amp;CU107&amp;",Colors:"&amp;HC107&amp;",Items:"&amp;GS107&amp;",Flag:"&amp;CV107&amp;",HDFlag:"&amp;CHAR(34)&amp;E107&amp;CHAR(34)&amp;",type:"&amp;GP107&amp;", describe: "&amp;HH107&amp;", isnew:"&amp;CHAR(34)&amp;F107&amp;CHAR(34)&amp;", links: "&amp;HL107&amp;"},"</f>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links: "https://www.crwflags.com/fotw/flags/ve-p.html"},</v>
      </c>
      <c r="HG107" s="66" t="str">
        <f>"{couname:"&amp;CT107&amp;(IF(HK107&lt;&gt;"",",subtype:"&amp;CHAR(34)&amp;HK107&amp;CHAR(34),""))&amp;",year:"&amp;HJ107&amp;",region:"&amp;CU107&amp;",Colors:"&amp;HC107&amp;",Items:"&amp;GS107&amp;",Flag:"&amp;CV107&amp;",HDFlag:"&amp;CHAR(34)&amp;E107&amp;CHAR(34)&amp;",type:"&amp;GP107&amp;", describe: "&amp;HI107&amp;", links: "&amp;HL107&amp;"},"</f>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links: "https://www.crwflags.com/fotw/flags/ve-p.html"},</v>
      </c>
      <c r="HH107" s="44" t="str">
        <f>IF(P107&lt;&gt;"",CHAR(34)&amp;"\n"&amp;P107&amp;CHAR(34),CHAR(34)&amp;CHAR(34))</f>
        <v>"\nThe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v>
      </c>
      <c r="HI107" s="44" t="str">
        <f>IF(J107=0,CHAR(34)&amp;CHAR(34),HH107)</f>
        <v>"\nThe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v>
      </c>
      <c r="HJ107" s="44" t="str">
        <f>CHAR(34)&amp;O107&amp;CHAR(34)</f>
        <v>"1996"</v>
      </c>
      <c r="HL107" s="44" t="str">
        <f>CHAR(34)&amp;I107&amp;CHAR(34)</f>
        <v>"https://www.crwflags.com/fotw/flags/ve-p.html"</v>
      </c>
      <c r="HM107" s="65" t="str">
        <f>"{"&amp;CHAR(34)&amp;"couname"&amp;CHAR(34)&amp;":"&amp;CT107&amp;(IF(H107&lt;&gt;"",","&amp;CHAR(34)&amp;"subtype"&amp;CHAR(34)&amp;":"&amp;CHAR(34)&amp;H107&amp;CHAR(34),""))&amp;","&amp;CHAR(34)&amp;"year"&amp;CHAR(34)&amp;":"&amp;HJ107&amp;","&amp;CHAR(34)&amp;"region"&amp;CHAR(34)&amp;":"&amp;CU107&amp;","&amp;CHAR(34)&amp;"Colors"&amp;CHAR(34)&amp;":"&amp;HC107&amp;","&amp;CHAR(34)&amp;"Items"&amp;CHAR(34)&amp;":"&amp;GS107&amp;","&amp;CHAR(34)&amp;"Flag"&amp;CHAR(34)&amp;":"&amp;CV107&amp;","&amp;CHAR(34)&amp;"HDFlag"&amp;CHAR(34)&amp;":"&amp;CHAR(34)&amp;E107&amp;CHAR(34)&amp;","&amp;CHAR(34)&amp;"type"&amp;CHAR(34)&amp;":"&amp;GP107&amp;", "&amp;CHAR(34)&amp;"describe"&amp;CHAR(34)&amp;": "&amp;HH107&amp;", "&amp;CHAR(34)&amp;"isnew"&amp;CHAR(34)&amp;": "&amp;CHAR(34)&amp;F107&amp;CHAR(34)&amp;", "&amp;CHAR(34)&amp;"links"&amp;CHAR(34)&amp;": "&amp;HL107&amp;"},"</f>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 "links": "https://www.crwflags.com/fotw/flags/ve-p.html"},</v>
      </c>
      <c r="HN107" s="67" t="str">
        <f>"{"&amp;CHAR(34)&amp;"couname"&amp;CHAR(34)&amp;":"&amp;CT107&amp;(IF(H107&lt;&gt;"",","&amp;CHAR(34)&amp;"subtype"&amp;CHAR(34)&amp;":"&amp;CHAR(34)&amp;H107&amp;CHAR(34),""))&amp;","&amp;CHAR(34)&amp;"year"&amp;CHAR(34)&amp;":"&amp;HJ107&amp;","&amp;CHAR(34)&amp;"region"&amp;CHAR(34)&amp;":"&amp;CU107&amp;","&amp;CHAR(34)&amp;"Colors"&amp;CHAR(34)&amp;":"&amp;HC107&amp;","&amp;CHAR(34)&amp;"Items"&amp;CHAR(34)&amp;":"&amp;GS107&amp;","&amp;CHAR(34)&amp;"Flag"&amp;CHAR(34)&amp;":"&amp;CV107&amp;","&amp;CHAR(34)&amp;"HDFlag"&amp;CHAR(34)&amp;":"&amp;CHAR(34)&amp;E107&amp;CHAR(34)&amp;","&amp;CHAR(34)&amp;"type"&amp;CHAR(34)&amp;":"&amp;GP107&amp;", "&amp;CHAR(34)&amp;"describe"&amp;CHAR(34)&amp;": "&amp;HI107&amp;", "&amp;CHAR(34)&amp;"isnew"&amp;CHAR(34)&amp;": "&amp;CHAR(34)&amp;F107&amp;CHAR(34)&amp;", "&amp;CHAR(34)&amp;"links"&amp;CHAR(34)&amp;": "&amp;HL107&amp;"},"</f>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 "links": "https://www.crwflags.com/fotw/flags/ve-p.html"},</v>
      </c>
      <c r="HO107" s="71">
        <v>45610</v>
      </c>
      <c r="HP107" s="44" t="str" cm="1">
        <f t="array" ref="HP107">IF(_xlfn.TEXTJOIN(", ", TRUE, IF(ISNUMBER(SEARCH("BLA", BL107:BT107)), COLUMN(BL107:BT107) - COLUMN(BL107) + 1, ""))&lt;&gt;"","BLA","")</f>
        <v/>
      </c>
      <c r="HQ107" s="44" t="str" cm="1">
        <f t="array" ref="HQ107">IF(_xlfn.TEXTJOIN(", ", TRUE, IF(ISNUMBER(SEARCH("BLU", BL107:BT107)), COLUMN(BL107:BT107) - COLUMN(BL107) + 1, ""))&lt;&gt;"","BLU","")</f>
        <v>BLU</v>
      </c>
      <c r="HR107" s="44" t="str" cm="1">
        <f t="array" ref="HR107">IF(_xlfn.TEXTJOIN(", ", TRUE, IF(ISNUMBER(SEARCH("GRE", BL107:BT107)), COLUMN(BL107:BT107) - COLUMN(BL107) + 1, ""))&lt;&gt;"","GRE","")</f>
        <v>GRE</v>
      </c>
      <c r="HS107" s="44" t="str" cm="1">
        <f t="array" ref="HS107">IF(_xlfn.TEXTJOIN(", ", TRUE, IF(ISNUMBER(SEARCH("RED", BL107:BT107)), COLUMN(BL107:BT107) - COLUMN(BL107) + 1, ""))&lt;&gt;"","RED","")</f>
        <v/>
      </c>
      <c r="HT107" s="44" t="str" cm="1">
        <f t="array" ref="HT107">IF(_xlfn.TEXTJOIN(", ", TRUE, IF(ISNUMBER(SEARCH("YEL", BL107:BT107)), COLUMN(BL107:BT107) - COLUMN(BL107) + 1, ""))&lt;&gt;"","YEL","")</f>
        <v>YEL</v>
      </c>
      <c r="HU107" s="44" t="str" cm="1">
        <f t="array" ref="HU107">IF(_xlfn.TEXTJOIN(", ", TRUE, IF(ISNUMBER(SEARCH("ORA", BL107:BT107)), COLUMN(BL107:BT107) - COLUMN(BL107) + 1, ""))&lt;&gt;"","ORA","")</f>
        <v/>
      </c>
      <c r="HV107" s="44" t="str" cm="1">
        <f t="array" ref="HV107">IF(_xlfn.TEXTJOIN(", ", TRUE, IF(ISNUMBER(SEARCH("BRO", BL107:BT107)), COLUMN(BL107:BT107) - COLUMN(BL107) + 1, ""))&lt;&gt;"","BRO","")</f>
        <v/>
      </c>
      <c r="HW107" s="44" t="str" cm="1">
        <f t="array" ref="HW107">IF(_xlfn.TEXTJOIN(", ", TRUE, IF(ISNUMBER(SEARCH("PUR", BL107:BT107)), COLUMN(BL107:BT107) - COLUMN(BL107) + 1, ""))&lt;&gt;"","PUR","")</f>
        <v/>
      </c>
      <c r="HX107" s="44" t="str" cm="1">
        <f t="array" ref="HX107">IF(_xlfn.TEXTJOIN(", ", TRUE, IF(ISNUMBER(SEARCH("WHI", BL107:BT107)), COLUMN(BL107:BT107) - COLUMN(BL107) + 1, ""))&lt;&gt;"","WHI","")</f>
        <v>WHI</v>
      </c>
      <c r="HY107" s="72"/>
      <c r="HZ107" s="72"/>
      <c r="IA107" s="5"/>
      <c r="IB107" s="5"/>
      <c r="IC107" s="68"/>
      <c r="ID107" s="68"/>
      <c r="IE107" s="68"/>
      <c r="IF107" s="68"/>
      <c r="IG107" s="68"/>
      <c r="IH107" s="68"/>
      <c r="II107" s="68"/>
      <c r="IJ107" s="68"/>
      <c r="IK107" s="68"/>
      <c r="IM107" s="42">
        <f>COUNTIF(IC107:IK107,"&gt;0")-CG107</f>
        <v>-4</v>
      </c>
      <c r="IN107" s="69" t="str">
        <f>"http://mkweb.bcgsc.ca/color-summarizer/?url="&amp;D107&amp;"&amp;precision=low&amp;num_clusters="&amp;CG107&amp;"&amp;text=1"</f>
        <v>http://mkweb.bcgsc.ca/color-summarizer/?url=https://upload.wikimedia.org/wikipedia/commons/thumb/8/81/Flag_of_Portuguesa.svg/320px-Flag_of_Portuguesa.svg.png&amp;precision=low&amp;num_clusters=4&amp;text=1</v>
      </c>
      <c r="IO107" s="44" t="str">
        <f>IF(HP107&lt;&gt;"",CHAR(34)&amp;"black"&amp;CHAR(34),"")</f>
        <v/>
      </c>
      <c r="IP107" s="44" t="str">
        <f>IF(HQ107&lt;&gt;"",CHAR(34)&amp;"blue"&amp;CHAR(34),"")</f>
        <v>"blue"</v>
      </c>
      <c r="IQ107" s="44" t="str">
        <f>IF(HR107&lt;&gt;"",CHAR(34)&amp;"green"&amp;CHAR(34),"")</f>
        <v>"green"</v>
      </c>
      <c r="IR107" s="44" t="str">
        <f>IF(HS107&lt;&gt;"",CHAR(34)&amp;"red"&amp;CHAR(34),"")</f>
        <v/>
      </c>
      <c r="IS107" s="44" t="str">
        <f>IF(HT107&lt;&gt;"",CHAR(34)&amp;"yellow"&amp;CHAR(34),"")</f>
        <v>"yellow"</v>
      </c>
      <c r="IT107" s="44" t="str">
        <f>IF(HU107&lt;&gt;"",CHAR(34)&amp;"orange"&amp;CHAR(34),"")</f>
        <v/>
      </c>
      <c r="IU107" s="44" t="str">
        <f>IF(HV107&lt;&gt;"",CHAR(34)&amp;"brown"&amp;CHAR(34),"")</f>
        <v/>
      </c>
      <c r="IV107" s="44" t="str">
        <f>IF(HW107&lt;&gt;"",CHAR(34)&amp;"purple"&amp;CHAR(34),"")</f>
        <v/>
      </c>
      <c r="IW107" s="44" t="str">
        <f>IF(HX107&lt;&gt;"",CHAR(34)&amp;"white"&amp;CHAR(34),"")</f>
        <v>"white"</v>
      </c>
      <c r="IX107" s="44" t="str">
        <f>"{"&amp;CHAR(34)&amp;"url"&amp;CHAR(34)&amp;":"&amp;CHAR(34)&amp;IN107&amp;CHAR(34)&amp;","&amp;CHAR(34)&amp;"name"&amp;CHAR(34)&amp;":"&amp;CHAR(34)&amp;A107&amp;CHAR(34)&amp;"},"</f>
        <v>{"url":"http://mkweb.bcgsc.ca/color-summarizer/?url=https://upload.wikimedia.org/wikipedia/commons/thumb/8/81/Flag_of_Portuguesa.svg/320px-Flag_of_Portuguesa.svg.png&amp;precision=low&amp;num_clusters=4&amp;text=1","name":"[VEN] Portuguesa"},</v>
      </c>
      <c r="IY107" s="44">
        <v>1485</v>
      </c>
    </row>
    <row r="108" spans="1:259" s="44" customFormat="1" ht="38.4" customHeight="1" thickBot="1" x14ac:dyDescent="0.35">
      <c r="A108" s="38" t="s">
        <v>824</v>
      </c>
      <c r="B108" s="83"/>
      <c r="C108" s="39"/>
      <c r="D108" s="70" t="s">
        <v>825</v>
      </c>
      <c r="E108" s="40" t="s">
        <v>826</v>
      </c>
      <c r="F108" s="41" t="s">
        <v>163</v>
      </c>
      <c r="G108" s="42">
        <f>COUNTIF($A$1:$A$8405,A108)</f>
        <v>1</v>
      </c>
      <c r="H108" s="43"/>
      <c r="I108" s="59" t="s">
        <v>827</v>
      </c>
      <c r="J108" s="44" t="str">
        <f>""</f>
        <v/>
      </c>
      <c r="K108" s="45"/>
      <c r="L108" s="46"/>
      <c r="M108" s="46"/>
      <c r="N108" s="47"/>
      <c r="O108" s="74" t="s">
        <v>828</v>
      </c>
      <c r="P108" s="48" t="s">
        <v>829</v>
      </c>
      <c r="Q108" s="73">
        <v>1</v>
      </c>
      <c r="R108" s="49" t="s">
        <v>177</v>
      </c>
      <c r="S108" s="50">
        <v>2</v>
      </c>
      <c r="T108" s="51" t="s">
        <v>165</v>
      </c>
      <c r="U108" s="52" t="s">
        <v>164</v>
      </c>
      <c r="V108" s="52" t="s">
        <v>164</v>
      </c>
      <c r="W108" s="52" t="s">
        <v>164</v>
      </c>
      <c r="X108" s="52" t="s">
        <v>165</v>
      </c>
      <c r="Y108" s="52" t="s">
        <v>165</v>
      </c>
      <c r="Z108" s="52" t="s">
        <v>164</v>
      </c>
      <c r="AA108" s="52" t="s">
        <v>165</v>
      </c>
      <c r="AB108" s="52" t="s">
        <v>164</v>
      </c>
      <c r="AC108" s="52" t="s">
        <v>164</v>
      </c>
      <c r="AD108" s="52" t="s">
        <v>165</v>
      </c>
      <c r="AE108" s="52" t="s">
        <v>164</v>
      </c>
      <c r="AF108" s="53" t="s">
        <v>164</v>
      </c>
      <c r="AG108" s="53" t="s">
        <v>165</v>
      </c>
      <c r="AH108" s="53" t="s">
        <v>164</v>
      </c>
      <c r="AI108" s="53" t="s">
        <v>164</v>
      </c>
      <c r="AJ108" s="53" t="s">
        <v>164</v>
      </c>
      <c r="AK108" s="53" t="s">
        <v>164</v>
      </c>
      <c r="AL108" s="53" t="s">
        <v>164</v>
      </c>
      <c r="AM108" s="53" t="s">
        <v>165</v>
      </c>
      <c r="AN108" s="53" t="s">
        <v>165</v>
      </c>
      <c r="AO108" s="53" t="s">
        <v>164</v>
      </c>
      <c r="AP108" s="53" t="s">
        <v>165</v>
      </c>
      <c r="AQ108" s="53" t="s">
        <v>164</v>
      </c>
      <c r="AR108" s="53" t="s">
        <v>164</v>
      </c>
      <c r="AS108" s="53" t="s">
        <v>164</v>
      </c>
      <c r="AT108" s="54">
        <v>15</v>
      </c>
      <c r="AU108" s="53" t="s">
        <v>308</v>
      </c>
      <c r="AV108" s="53" t="str">
        <f>IF(LEFT(A108,1)="[",LEFT(A108,5)&amp;AU108&amp;A108,"")</f>
        <v>[VEN]State[VEN] Sucre</v>
      </c>
      <c r="AW108" s="53" t="str">
        <f>C108&amp;A108</f>
        <v>[VEN] Sucre</v>
      </c>
      <c r="AX108" s="55"/>
      <c r="AY108" s="55"/>
      <c r="AZ108" s="56" t="s">
        <v>159</v>
      </c>
      <c r="BA108" s="56" t="s">
        <v>234</v>
      </c>
      <c r="BB108" s="56"/>
      <c r="BC108" s="57"/>
      <c r="BD108" s="58" t="s">
        <v>167</v>
      </c>
      <c r="BE108" s="59"/>
      <c r="BF108" s="58" t="s">
        <v>159</v>
      </c>
      <c r="BG108" s="58" t="s">
        <v>234</v>
      </c>
      <c r="BH108" s="58" t="s">
        <v>152</v>
      </c>
      <c r="BI108" s="58"/>
      <c r="BJ108" s="58"/>
      <c r="BK108" s="59"/>
      <c r="BL108" s="58" t="s">
        <v>151</v>
      </c>
      <c r="BM108" s="58" t="s">
        <v>152</v>
      </c>
      <c r="BN108" s="58" t="s">
        <v>153</v>
      </c>
      <c r="BO108" s="58" t="s">
        <v>154</v>
      </c>
      <c r="BP108" s="58" t="s">
        <v>155</v>
      </c>
      <c r="BQ108" s="58" t="s">
        <v>156</v>
      </c>
      <c r="BR108" s="58" t="s">
        <v>157</v>
      </c>
      <c r="BS108" s="58" t="s">
        <v>158</v>
      </c>
      <c r="BT108" s="58" t="s">
        <v>159</v>
      </c>
      <c r="BU108" s="60"/>
      <c r="BV108" s="61"/>
      <c r="BW108" s="61">
        <v>0</v>
      </c>
      <c r="BX108" s="59"/>
      <c r="BY108" s="44" t="s">
        <v>165</v>
      </c>
      <c r="CB108" s="5"/>
      <c r="CC108" s="5"/>
      <c r="CD108" s="62">
        <v>0</v>
      </c>
      <c r="CE108" s="62">
        <v>0</v>
      </c>
      <c r="CF108" s="62" t="e">
        <f>COUNTIF([1]Sheet7!$B$2:'[1]Sheet7'!$B$100,Main!A113)</f>
        <v>#REF!</v>
      </c>
      <c r="CG108" s="75" cm="1">
        <f t="array" ref="CG108">SUMPRODUCT(--(LEN(TRIM(BL108:BT108))&gt;0))</f>
        <v>9</v>
      </c>
      <c r="CH108" s="53" t="str">
        <f>IF(CG108=2,"y","n")</f>
        <v>n</v>
      </c>
      <c r="CI108" s="53" t="str">
        <f>IF(CG108=3,"y","n")</f>
        <v>n</v>
      </c>
      <c r="CJ108" s="53" t="str">
        <f>IF(CG108=4,"y","n")</f>
        <v>n</v>
      </c>
      <c r="CK108" s="53" t="str">
        <f>IF(CG108&gt;4,"y","n")</f>
        <v>y</v>
      </c>
      <c r="CL108" s="53" t="str">
        <f>IF(S108=0,"y","n")</f>
        <v>n</v>
      </c>
      <c r="CM108" s="53" t="str">
        <f>IF(S108=2,"y","n")</f>
        <v>y</v>
      </c>
      <c r="CN108" s="53" t="str">
        <f>IF(S108=3,"y","n")</f>
        <v>n</v>
      </c>
      <c r="CO108" s="53" t="str">
        <f>IF(S108&gt;=4,"y","n")</f>
        <v>n</v>
      </c>
      <c r="CP108" s="53" t="str">
        <f>IF(AT108=0,"y","n")</f>
        <v>n</v>
      </c>
      <c r="CQ108" s="53" t="str">
        <f>IF(AT108=1,"y","n")</f>
        <v>n</v>
      </c>
      <c r="CR108" s="53" t="str">
        <f>IF(AT108=2,"y","n")</f>
        <v>n</v>
      </c>
      <c r="CS108" s="53" t="str">
        <f>IF(AT108&gt;=3,"y","n")</f>
        <v>y</v>
      </c>
      <c r="CT108" s="38" t="str">
        <f>CHAR(34)&amp;A108&amp;CHAR(34)</f>
        <v>"[VEN] Sucre"</v>
      </c>
      <c r="CU108" s="63" t="str">
        <f>CHAR(34)&amp;"rgn_"&amp;R108&amp;CHAR(34)</f>
        <v>"rgn_South America"</v>
      </c>
      <c r="CV108" s="44" t="str">
        <f>CHAR(34)&amp;D108&amp;CHAR(34)</f>
        <v>"https://upload.wikimedia.org/wikipedia/commons/thumb/c/c1/Flag_of_Sucre_State.svg/320px-Flag_of_Sucre_State.svg.png"</v>
      </c>
      <c r="CW108" s="44" t="str">
        <f>IF(CH108="y",CHAR(34)&amp;CH$1&amp;CHAR(34)&amp;",","")</f>
        <v/>
      </c>
      <c r="CX108" s="44" t="str">
        <f>IF(CI108="y",CHAR(34)&amp;CI$1&amp;CHAR(34)&amp;",","")</f>
        <v/>
      </c>
      <c r="CY108" s="44" t="str">
        <f>IF(CJ108="y",CHAR(34)&amp;CJ$1&amp;CHAR(34)&amp;",","")</f>
        <v/>
      </c>
      <c r="CZ108" s="44" t="str">
        <f>IF(CK108="y",CHAR(34)&amp;CK$1&amp;CHAR(34)&amp;",","")</f>
        <v>"5+Colo",</v>
      </c>
      <c r="DA108" s="44" t="str">
        <f>IF(Q108&gt;1,CHAR(34)&amp;"words2"&amp;CHAR(34)&amp;",","")</f>
        <v/>
      </c>
      <c r="DB108" s="44" t="str">
        <f>IF(Q108&gt;2,CHAR(34)&amp;"words3"&amp;CHAR(34)&amp;",","")</f>
        <v/>
      </c>
      <c r="DD108" s="44" t="str">
        <f>IF(LEN(CHAR(34)&amp;"lets"&amp;LEN(SUBSTITUTE(SUBSTITUTE(IFERROR(TRIM(SUBSTITUTE(A108,MID(A108,FIND("[",A108),FIND("]",A108)-FIND("[",A108)+1),"")),A108)," ",""),"-",""))&amp;CHAR(34)&amp;",")=9,CHAR(34)&amp;"lets"&amp;LEN(SUBSTITUTE(SUBSTITUTE(IFERROR(TRIM(SUBSTITUTE(A108,MID(A108,FIND("[",A108),FIND("]",A108)-FIND("[",A108)+1),"")),A108)," ",""),"-",""))&amp;CHAR(34)&amp;",",CHAR(34)&amp;"lets0"&amp;LEN(SUBSTITUTE(SUBSTITUTE(IFERROR(TRIM(SUBSTITUTE(A108,MID(A108,FIND("[",A108),FIND("]",A108)-FIND("[",A108)+1),"")),A108)," ",""),"-",""))&amp;CHAR(34)&amp;",")</f>
        <v>"lets05",</v>
      </c>
      <c r="DE108" s="44" t="str">
        <f>CHAR(34)&amp;"start"&amp;IFERROR(LEFT(SUBSTITUTE(A108,"["&amp;MID(A108,FIND("[",A108)+1,FIND("]",A108)-FIND("[",A108)-1)&amp;"] ",""),1),LEFT(A108,1))&amp;CHAR(34)&amp;","</f>
        <v>"startS",</v>
      </c>
      <c r="DF108" s="44" t="str">
        <f>IFERROR(IF(SEARCH("tan",A108)&gt;0,CHAR(34)&amp;"withtn"&amp;CHAR(34)&amp;",",""),"")</f>
        <v/>
      </c>
      <c r="DG108" s="44" t="str">
        <f>IFERROR(IF(SEARCH("q",A108)&gt;0,CHAR(34)&amp;"with_q"&amp;CHAR(34)&amp;",",""),"")</f>
        <v/>
      </c>
      <c r="DH108" s="44" t="str">
        <f>IFERROR(IF(SEARCH("v",A108)&gt;0,CHAR(34)&amp;"with_v"&amp;CHAR(34)&amp;",",""),"")</f>
        <v>"with_v",</v>
      </c>
      <c r="DI108" s="44" t="str">
        <f>IFERROR(IF(SEARCH("w",A108)&gt;0,CHAR(34)&amp;"with_w"&amp;CHAR(34)&amp;",",""),"")</f>
        <v/>
      </c>
      <c r="DJ108" s="44" t="str">
        <f>IFERROR(IF(SEARCH("y",A108)&gt;0,CHAR(34)&amp;"with_y"&amp;CHAR(34)&amp;",",""),"")</f>
        <v/>
      </c>
      <c r="DK108" s="44" t="str">
        <f>IFERROR(IF(SEARCH("z",A108)&gt;0,CHAR(34)&amp;"with_z"&amp;CHAR(34)&amp;",",""),"")</f>
        <v/>
      </c>
      <c r="DL108" s="44" t="str">
        <f>IF(CG108=2, CHAR(34) &amp; _xlfn.TEXTJOIN("", TRUE, _xlfn._xlws.SORT(HP108:HX108)) &amp; CHAR(34) &amp; ",", "")</f>
        <v/>
      </c>
      <c r="DM108" s="44" t="str" cm="1">
        <f t="array" ref="DM108">IF(CG108=3,CHAR(34) &amp; _xlfn.TEXTJOIN("", TRUE, RIGHT(HP108:HX108, 2)) &amp; CHAR(34) &amp; ",", "")</f>
        <v/>
      </c>
      <c r="DN108" s="44" t="str">
        <f>IF(AND(ISNUMBER(SEARCH("18", O108)), ISERROR(SEARCH("1918", O108)), ISERROR(SEARCH("2018", O108))), CHAR(34) &amp; "year18" &amp; CHAR(34) &amp; ",", "")</f>
        <v/>
      </c>
      <c r="DO108" s="44" t="str">
        <f>IF(AND(ISNUMBER(SEARCH("19", O108)), ISERROR(SEARCH("1819", O108)),  ISERROR(SEARCH("1219", O108)),ISERROR(SEARCH("1119", O108)),ISERROR(SEARCH("1190", O108)),ISERROR(SEARCH("2019", O108))), CHAR(34) &amp; "year19" &amp; CHAR(34) &amp; ",", "")</f>
        <v>"year19",</v>
      </c>
      <c r="DP108" s="5" t="str">
        <f>IF(AND(ISNUMBER(SEARCH("20", O108)), ISERROR(SEARCH("1920", O108))), CHAR(34)&amp;"year00"&amp;CHAR(34)&amp;",", "")</f>
        <v>"year00",</v>
      </c>
      <c r="DQ108" s="5" t="str">
        <f>IF(CC108="y",CHAR(34)&amp;"soviet"&amp;CHAR(34)&amp;",","")</f>
        <v/>
      </c>
      <c r="DR108" s="5" t="str">
        <f>IF(BY108="y",CHAR(34)&amp;"dgband"&amp;CHAR(34)&amp;",","")</f>
        <v>"dgband",</v>
      </c>
      <c r="DS108" s="5" t="str">
        <f>IF(W108="y",IF(AND(V108="n",BY108&lt;&gt;"y"),CHAR(34)&amp;"allver"&amp;CHAR(34)&amp;",",""),"")</f>
        <v/>
      </c>
      <c r="DT108" s="5" t="str">
        <f>IF(V108="y",IF(AND(W108="n",BY108&lt;&gt;"y"),CHAR(34)&amp;"allhor"&amp;CHAR(34)&amp;",",""),"")</f>
        <v/>
      </c>
      <c r="DU108" s="5" t="str">
        <f>IF(BY108="y",IF(AND(W108="n",V108="n"),CHAR(34)&amp;"alldia"&amp;CHAR(34)&amp;",",""),"")</f>
        <v>"alldia",</v>
      </c>
      <c r="DW108" s="44" t="str">
        <f>IF(CL108="y",CHAR(34)&amp;CL$1&amp;CHAR(34)&amp;",","")</f>
        <v/>
      </c>
      <c r="DX108" s="44" t="str">
        <f>IF(CM108="y",CHAR(34)&amp;CM$1&amp;CHAR(34)&amp;",","")</f>
        <v>"2Bands",</v>
      </c>
      <c r="DY108" s="44" t="str">
        <f>IF(CN108="y",CHAR(34)&amp;CN$1&amp;CHAR(34)&amp;",","")</f>
        <v/>
      </c>
      <c r="DZ108" s="44" t="str">
        <f>IF(CO108="y",CHAR(34)&amp;CO$1&amp;CHAR(34)&amp;",","")</f>
        <v/>
      </c>
      <c r="EA108" s="44" t="str">
        <f>IF(T108="y",CHAR(34)&amp;T$1&amp;CHAR(34)&amp;",","")</f>
        <v>"Diagon",</v>
      </c>
      <c r="EB108" s="44" t="str">
        <f>IF(U108="y",CHAR(34)&amp;U$1&amp;CHAR(34)&amp;",","")</f>
        <v/>
      </c>
      <c r="EC108" s="44" t="str">
        <f>IF(V108="y",CHAR(34)&amp;V$1&amp;CHAR(34)&amp;",","")</f>
        <v/>
      </c>
      <c r="ED108" s="44" t="str">
        <f>IF(W108="y",CHAR(34)&amp;W$1&amp;CHAR(34)&amp;",","")</f>
        <v/>
      </c>
      <c r="EE108" s="44" t="str">
        <f>IF(X108="y",CHAR(34)&amp;X$1&amp;CHAR(34)&amp;",","")</f>
        <v>"Circle",</v>
      </c>
      <c r="EF108" s="44" t="str">
        <f>IF(AND(Y108&lt;&gt;"n",Y108&lt;&gt;""),CHAR(34)&amp;Y$1&amp;CHAR(34)&amp;",","")</f>
        <v>"Animal",</v>
      </c>
      <c r="EG108" s="44" t="str">
        <f>IF(Z108="y",CHAR(34)&amp;Z$1&amp;CHAR(34)&amp;",","")</f>
        <v/>
      </c>
      <c r="EH108" s="44" t="str">
        <f>IF(AA108="y",CHAR(34)&amp;AA$1&amp;CHAR(34)&amp;",","")</f>
        <v>"Plants",</v>
      </c>
      <c r="EI108" s="44" t="str">
        <f>IF(AB108="y",CHAR(34)&amp;AB$1&amp;CHAR(34)&amp;",","")</f>
        <v/>
      </c>
      <c r="EJ108" s="44" t="str">
        <f>IF(AC108="y",CHAR(34)&amp;AC$1&amp;CHAR(34)&amp;",","")</f>
        <v/>
      </c>
      <c r="EK108" s="44" t="str">
        <f>IF(AD108="y",CHAR(34)&amp;AD$1&amp;CHAR(34)&amp;",","")</f>
        <v>"HasSun",</v>
      </c>
      <c r="EL108" s="44" t="str">
        <f>IF(AE108="y",CHAR(34)&amp;AE$1&amp;CHAR(34)&amp;",","")</f>
        <v/>
      </c>
      <c r="EM108" s="44" t="str">
        <f>IF(AF108="y",CHAR(34)&amp;AF$1&amp;CHAR(34)&amp;",","")</f>
        <v/>
      </c>
      <c r="EN108" s="44" t="str">
        <f>IF(AG108="y",CHAR(34)&amp;AG$1&amp;CHAR(34)&amp;",","")</f>
        <v>"Unequa",</v>
      </c>
      <c r="EO108" s="44" t="str">
        <f>IF(AH108="y",CHAR(34)&amp;AH$1&amp;CHAR(34)&amp;",","")</f>
        <v/>
      </c>
      <c r="EP108" s="44" t="str">
        <f>IF(AI108="y",CHAR(34)&amp;AI$1&amp;CHAR(34)&amp;",","")</f>
        <v/>
      </c>
      <c r="EQ108" s="44" t="str">
        <f>IF(AJ108="y",CHAR(34)&amp;AJ$1&amp;CHAR(34)&amp;",","")</f>
        <v/>
      </c>
      <c r="ER108" s="44" t="str">
        <f>IF(AK108="y",CHAR(34)&amp;AK$1&amp;CHAR(34)&amp;",","")</f>
        <v/>
      </c>
      <c r="ES108" s="44" t="str">
        <f>IF(AL108="y",CHAR(34)&amp;AL$1&amp;CHAR(34)&amp;",","")</f>
        <v/>
      </c>
      <c r="ET108" s="44" t="str">
        <f>IF(AM108="y",CHAR(34)&amp;AM$1&amp;CHAR(34)&amp;",","")</f>
        <v>"Geogrh",</v>
      </c>
      <c r="EU108" s="44" t="str">
        <f>IF(AN108="y",CHAR(34)&amp;AN$1&amp;CHAR(34)&amp;",","")</f>
        <v>"Humans",</v>
      </c>
      <c r="EV108" s="44" t="str">
        <f>IF(AO108="y",CHAR(34)&amp;AO$1&amp;CHAR(34)&amp;",","")</f>
        <v/>
      </c>
      <c r="EW108" s="44" t="str">
        <f>IF(AP108="y",CHAR(34)&amp;AP$1&amp;CHAR(34)&amp;",","")</f>
        <v>"Ships!",</v>
      </c>
      <c r="EX108" s="44" t="str">
        <f>IF(AQ108="y",CHAR(34)&amp;AQ$1&amp;CHAR(34)&amp;",","")</f>
        <v/>
      </c>
      <c r="EY108" s="44" t="str">
        <f>IF(AR108="y",CHAR(34)&amp;AR$1&amp;CHAR(34)&amp;",","")</f>
        <v/>
      </c>
      <c r="EZ108" s="44" t="str">
        <f>IF(AS108="y",CHAR(34)&amp;AS$1&amp;CHAR(34)&amp;",","")</f>
        <v/>
      </c>
      <c r="FA108" s="44" t="str">
        <f>IF(AT108&gt;0,CHAR(34)&amp;"sta"&amp;AZ108&amp;CHAR(34)&amp;",","")</f>
        <v>"staWHI",</v>
      </c>
      <c r="FB108" s="44" t="str">
        <f>IF(AND(AT108&gt;0,BA108&lt;&gt;""),CHAR(34)&amp;"sta"&amp;BA108&amp;CHAR(34)&amp;",","")</f>
        <v/>
      </c>
      <c r="FD108" s="44" t="str">
        <f>IF(BV108="n",CHAR(34)&amp;"tcWHYE"&amp;CHAR(34)&amp;",",IF(BV108="y",CHAR(34)&amp;FD$1&amp;CHAR(34)&amp;",",""))</f>
        <v/>
      </c>
      <c r="FE108" s="44" t="str">
        <f>IF(COUNTIF(BL108:BT108,"BLU")=0,CHAR(34)&amp;"NO_BLU"&amp;CHAR(34)&amp;",", "")</f>
        <v/>
      </c>
      <c r="FF108" s="44" t="str">
        <f>IF(COUNTIF(BL108:BT108,"WHI")=0,CHAR(34)&amp;"NO_WHI"&amp;CHAR(34)&amp;",", "")</f>
        <v/>
      </c>
      <c r="FG108" s="44" t="str">
        <f>IF(COUNTIF(BL108:BT108,"RED")=0,CHAR(34)&amp;"NO_RED"&amp;CHAR(34)&amp;",", "")</f>
        <v/>
      </c>
      <c r="FH108" s="44" t="str">
        <f>IF(COUNTIF(BL108:BS108,"GRE")=0,CHAR(34)&amp;"NO_GRE"&amp;CHAR(34)&amp;",", "")</f>
        <v/>
      </c>
      <c r="FI108" s="44" t="str">
        <f>IF(COUNTIF(BL108:BT108,"YEL")=0,CHAR(34)&amp;"NO_YEL"&amp;CHAR(34)&amp;",", "")</f>
        <v/>
      </c>
      <c r="FJ108" s="44" t="str">
        <f>IF(COUNTIF(BL108:BT108,"BLA")=0,CHAR(34)&amp;"NO_BLA"&amp;CHAR(34)&amp;",", "")</f>
        <v/>
      </c>
      <c r="FK108" s="44" t="str">
        <f>IF(AND(FH108&lt;&gt;"",FF108&lt;&gt;""),CHAR(34)&amp;"WHGRNO"&amp;CHAR(34)&amp;",","")</f>
        <v/>
      </c>
      <c r="FL108" s="44" t="str">
        <f>IF(AND(FI108&lt;&gt;"",FF108&lt;&gt;""),CHAR(34)&amp;"WHYENO"&amp;CHAR(34)&amp;",","")</f>
        <v/>
      </c>
      <c r="FM108" s="44" t="str">
        <f>IF(AND(FJ108&lt;&gt;"",FF108&lt;&gt;""),CHAR(34)&amp;"BAWHNO"&amp;CHAR(34)&amp;",","")</f>
        <v/>
      </c>
      <c r="FN108" s="44" t="str">
        <f>IF(AND(FE108&lt;&gt;"",FF108&lt;&gt;""),CHAR(34)&amp;"BLWHNO"&amp;CHAR(34)&amp;",","")</f>
        <v/>
      </c>
      <c r="FO108" s="44" t="str">
        <f>IF(AND(FE108&lt;&gt;"",FG108&lt;&gt;""),CHAR(34)&amp;"BLRENO"&amp;CHAR(34)&amp;",","")</f>
        <v/>
      </c>
      <c r="FP108" s="44" t="str">
        <f>IF(AND(FF108&lt;&gt;"",FF108&lt;&gt;""),CHAR(34)&amp;"WHRENO"&amp;CHAR(34)&amp;",","")</f>
        <v/>
      </c>
      <c r="FQ108" s="44" t="str">
        <f>IF(LEN(BF108)=3,CHAR(34)&amp;"001"&amp;BF108&amp;CHAR(34)&amp;",","")</f>
        <v>"001WHI",</v>
      </c>
      <c r="FR108" s="44" t="str">
        <f>IF(LEN(BG108)=3,CHAR(34)&amp;"002"&amp;BG108&amp;CHAR(34)&amp;",","")</f>
        <v/>
      </c>
      <c r="FS108" s="44" t="str">
        <f>IF(LEN(BH108)=3,CHAR(34)&amp;"003"&amp;BH108&amp;CHAR(34)&amp;",","")</f>
        <v>"003BLU",</v>
      </c>
      <c r="FT108" s="44" t="str">
        <f>CHAR(34)&amp;"myr"&amp;BD108&amp;CHAR(34)&amp;","</f>
        <v>"myrEQ",</v>
      </c>
      <c r="FU108" s="44" t="str">
        <f>IF(AY108="y",CHAR(34)&amp;"island"&amp;CHAR(34)&amp;",","")</f>
        <v/>
      </c>
      <c r="FV108" s="44" t="str">
        <f>IF(BZ108="y",CHAR(34)&amp;"landlo"&amp;CHAR(34)&amp;",","")</f>
        <v/>
      </c>
      <c r="FW108" s="44" t="str">
        <f>IF(CA108="y",CHAR(34)&amp;"eunion"&amp;CHAR(34)&amp;",","")</f>
        <v/>
      </c>
      <c r="FY108" s="44" t="str">
        <f>IFERROR(IF(SEARCH("Arabic",CB108)&gt;0,CHAR(34)&amp;"arabic"&amp;CHAR(34)&amp;",",""),"")</f>
        <v/>
      </c>
      <c r="FZ108" s="44" t="str">
        <f>IFERROR(IF(SEARCH("English",CB108)&gt;0,CHAR(34)&amp;"englis"&amp;CHAR(34)&amp;",",""),"")</f>
        <v/>
      </c>
      <c r="GA108" s="44" t="str">
        <f>IFERROR(IF(SEARCH("French",CB108)&gt;0,CHAR(34)&amp;"french"&amp;CHAR(34)&amp;",",""),"")</f>
        <v/>
      </c>
      <c r="GB108" s="44" t="str">
        <f>IFERROR(IF(SEARCH("Spanish",CB108)&gt;0,CHAR(34)&amp;"spanis"&amp;CHAR(34)&amp;",",""),"")</f>
        <v/>
      </c>
      <c r="GE108" s="44" t="str">
        <f>IFERROR(IF(SEARCH("Dutch",CB108)&gt;0,CHAR(34)&amp;"dutchs"&amp;CHAR(34)&amp;",",""),"")</f>
        <v/>
      </c>
      <c r="GF108" s="44" t="str">
        <f>IFERROR(IF(SEARCH("Historical",AU108)&gt;0,CHAR(34)&amp;"histor"&amp;CHAR(34)&amp;",",""),"")</f>
        <v/>
      </c>
      <c r="GG108" s="44" t="str">
        <f>IF(BU108="y",CHAR(34)&amp;"unjack"&amp;CHAR(34)&amp;",","")</f>
        <v/>
      </c>
      <c r="GH108" s="44" t="str">
        <f>IF(CD108=1,CHAR(34)&amp;"southc"&amp;CHAR(34)&amp;",","")</f>
        <v/>
      </c>
      <c r="GI108" s="44" t="str">
        <f>IF(CE108=1,CHAR(34)&amp;"hasmap"&amp;CHAR(34)&amp;",","")</f>
        <v/>
      </c>
      <c r="GJ108" s="44" t="str">
        <f>IF(CP108="y",CHAR(34)&amp;CP$1&amp;CHAR(34)&amp;",","")</f>
        <v/>
      </c>
      <c r="GK108" s="44" t="str">
        <f>IF(GJ108="",CHAR(34)&amp;"HasSta"&amp;CHAR(34)&amp;",","")</f>
        <v>"HasSta",</v>
      </c>
      <c r="GL108" s="44" t="str">
        <f>IF(CQ108="y",CHAR(34)&amp;CQ$1&amp;CHAR(34)&amp;",","")</f>
        <v/>
      </c>
      <c r="GM108" s="44" t="str">
        <f>IF(CR108="y",CHAR(34)&amp;CR$1&amp;CHAR(34)&amp;",","")</f>
        <v/>
      </c>
      <c r="GN108" s="44" t="str">
        <f>IF(CS108="y",CHAR(34)&amp;CS$1&amp;CHAR(34)&amp;",","")</f>
        <v>"3+Star",</v>
      </c>
      <c r="GP108" s="44" t="str">
        <f>CHAR(34)&amp;AU108&amp;CHAR(34)</f>
        <v>"State"</v>
      </c>
      <c r="GS108" s="44" t="str">
        <f>SUBSTITUTE("["&amp;_xlfn.CONCAT(CW108:GN108)&amp;"]",",]","]")</f>
        <v>["5+Colo","lets05","startS","with_v","year19","year00","dgband","alldia","2Bands","Diagon","Circle","Animal","Plants","HasSun","Unequa","Geogrh","Humans","Ships!","staWHI","001WHI","003BLU","myrEQ","HasSta","3+Star"]</v>
      </c>
      <c r="GT108" s="44" t="str">
        <f>IF(BL108&lt;&gt;"",CHAR(34)&amp;"cl_"&amp;BL108&amp;CHAR(34)&amp;",","")</f>
        <v>"cl_BLA",</v>
      </c>
      <c r="GU108" s="44" t="str">
        <f>IF(BM108&lt;&gt;"",CHAR(34)&amp;"cl_"&amp;BM108&amp;CHAR(34)&amp;",","")</f>
        <v>"cl_BLU",</v>
      </c>
      <c r="GV108" s="44" t="str">
        <f>IF(BN108&lt;&gt;"",CHAR(34)&amp;"cl_"&amp;BN108&amp;CHAR(34)&amp;",","")</f>
        <v>"cl_GRE",</v>
      </c>
      <c r="GW108" s="44" t="str">
        <f>IF(BO108&lt;&gt;"",CHAR(34)&amp;"cl_"&amp;BO108&amp;CHAR(34)&amp;",","")</f>
        <v>"cl_RED",</v>
      </c>
      <c r="GX108" s="44" t="str">
        <f>IF(BP108&lt;&gt;"",CHAR(34)&amp;"cl_"&amp;BP108&amp;CHAR(34)&amp;",","")</f>
        <v>"cl_YEL",</v>
      </c>
      <c r="GY108" s="44" t="str">
        <f>IF(BQ108&lt;&gt;"",CHAR(34)&amp;"cl_"&amp;BQ108&amp;CHAR(34)&amp;",","")</f>
        <v>"cl_ORA",</v>
      </c>
      <c r="GZ108" s="44" t="str">
        <f>IF(BR108&lt;&gt;"",CHAR(34)&amp;"cl_"&amp;BR108&amp;CHAR(34)&amp;",","")</f>
        <v>"cl_BRO",</v>
      </c>
      <c r="HA108" s="44" t="str">
        <f>IF(BS108&lt;&gt;"",CHAR(34)&amp;"cl_"&amp;BS108&amp;CHAR(34)&amp;",","")</f>
        <v>"cl_PUR",</v>
      </c>
      <c r="HB108" s="44" t="str">
        <f>IF(BT108&lt;&gt;"",CHAR(34)&amp;"cl_"&amp;BT108&amp;CHAR(34)&amp;",","")</f>
        <v>"cl_WHI",</v>
      </c>
      <c r="HC108" s="44" t="str">
        <f>SUBSTITUTE("["&amp;_xlfn.CONCAT(GT108:HB108)&amp;"]",",]","]")</f>
        <v>["cl_BLA","cl_BLU","cl_GRE","cl_RED","cl_YEL","cl_ORA","cl_BRO","cl_PUR","cl_WHI"]</v>
      </c>
      <c r="HE108" s="64"/>
      <c r="HF108" s="65" t="str">
        <f>"{couname:"&amp;CT108&amp;(IF(HK108&lt;&gt;"",",subtype:"&amp;CHAR(34)&amp;HK108&amp;CHAR(34),""))&amp;",year:"&amp;HJ108&amp;",region:"&amp;CU108&amp;",Colors:"&amp;HC108&amp;",Items:"&amp;GS108&amp;",Flag:"&amp;CV108&amp;",HDFlag:"&amp;CHAR(34)&amp;E108&amp;CHAR(34)&amp;",type:"&amp;GP108&amp;", describe: "&amp;HH108&amp;", isnew:"&amp;CHAR(34)&amp;F108&amp;CHAR(34)&amp;", links: "&amp;HL108&amp;"},"</f>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links: "https://www.crwflags.com/fotw/flags/ve-r.html"},</v>
      </c>
      <c r="HG108" s="66" t="str">
        <f>"{couname:"&amp;CT108&amp;(IF(HK108&lt;&gt;"",",subtype:"&amp;CHAR(34)&amp;HK108&amp;CHAR(34),""))&amp;",year:"&amp;HJ108&amp;",region:"&amp;CU108&amp;",Colors:"&amp;HC108&amp;",Items:"&amp;GS108&amp;",Flag:"&amp;CV108&amp;",HDFlag:"&amp;CHAR(34)&amp;E108&amp;CHAR(34)&amp;",type:"&amp;GP108&amp;", describe: "&amp;HI108&amp;", links: "&amp;HL108&amp;"},"</f>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links: "https://www.crwflags.com/fotw/flags/ve-r.html"},</v>
      </c>
      <c r="HH108" s="44" t="str">
        <f>IF(P108&lt;&gt;"",CHAR(34)&amp;"\n"&amp;P108&amp;CHAR(34),CHAR(34)&amp;CHAR(34))</f>
        <v>"\nThe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v>
      </c>
      <c r="HI108" s="44" t="str">
        <f>IF(J108=0,CHAR(34)&amp;CHAR(34),HH108)</f>
        <v>"\nThe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v>
      </c>
      <c r="HJ108" s="44" t="str">
        <f>CHAR(34)&amp;O108&amp;CHAR(34)</f>
        <v>"1996, 2002"</v>
      </c>
      <c r="HL108" s="44" t="str">
        <f>CHAR(34)&amp;I108&amp;CHAR(34)</f>
        <v>"https://www.crwflags.com/fotw/flags/ve-r.html"</v>
      </c>
      <c r="HM108" s="65" t="str">
        <f>"{"&amp;CHAR(34)&amp;"couname"&amp;CHAR(34)&amp;":"&amp;CT108&amp;(IF(H108&lt;&gt;"",","&amp;CHAR(34)&amp;"subtype"&amp;CHAR(34)&amp;":"&amp;CHAR(34)&amp;H108&amp;CHAR(34),""))&amp;","&amp;CHAR(34)&amp;"year"&amp;CHAR(34)&amp;":"&amp;HJ108&amp;","&amp;CHAR(34)&amp;"region"&amp;CHAR(34)&amp;":"&amp;CU108&amp;","&amp;CHAR(34)&amp;"Colors"&amp;CHAR(34)&amp;":"&amp;HC108&amp;","&amp;CHAR(34)&amp;"Items"&amp;CHAR(34)&amp;":"&amp;GS108&amp;","&amp;CHAR(34)&amp;"Flag"&amp;CHAR(34)&amp;":"&amp;CV108&amp;","&amp;CHAR(34)&amp;"HDFlag"&amp;CHAR(34)&amp;":"&amp;CHAR(34)&amp;E108&amp;CHAR(34)&amp;","&amp;CHAR(34)&amp;"type"&amp;CHAR(34)&amp;":"&amp;GP108&amp;", "&amp;CHAR(34)&amp;"describe"&amp;CHAR(34)&amp;": "&amp;HH108&amp;", "&amp;CHAR(34)&amp;"isnew"&amp;CHAR(34)&amp;": "&amp;CHAR(34)&amp;F108&amp;CHAR(34)&amp;", "&amp;CHAR(34)&amp;"links"&amp;CHAR(34)&amp;": "&amp;HL108&amp;"},"</f>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 "links": "https://www.crwflags.com/fotw/flags/ve-r.html"},</v>
      </c>
      <c r="HN108" s="67" t="str">
        <f>"{"&amp;CHAR(34)&amp;"couname"&amp;CHAR(34)&amp;":"&amp;CT108&amp;(IF(H108&lt;&gt;"",","&amp;CHAR(34)&amp;"subtype"&amp;CHAR(34)&amp;":"&amp;CHAR(34)&amp;H108&amp;CHAR(34),""))&amp;","&amp;CHAR(34)&amp;"year"&amp;CHAR(34)&amp;":"&amp;HJ108&amp;","&amp;CHAR(34)&amp;"region"&amp;CHAR(34)&amp;":"&amp;CU108&amp;","&amp;CHAR(34)&amp;"Colors"&amp;CHAR(34)&amp;":"&amp;HC108&amp;","&amp;CHAR(34)&amp;"Items"&amp;CHAR(34)&amp;":"&amp;GS108&amp;","&amp;CHAR(34)&amp;"Flag"&amp;CHAR(34)&amp;":"&amp;CV108&amp;","&amp;CHAR(34)&amp;"HDFlag"&amp;CHAR(34)&amp;":"&amp;CHAR(34)&amp;E108&amp;CHAR(34)&amp;","&amp;CHAR(34)&amp;"type"&amp;CHAR(34)&amp;":"&amp;GP108&amp;", "&amp;CHAR(34)&amp;"describe"&amp;CHAR(34)&amp;": "&amp;HI108&amp;", "&amp;CHAR(34)&amp;"isnew"&amp;CHAR(34)&amp;": "&amp;CHAR(34)&amp;F108&amp;CHAR(34)&amp;", "&amp;CHAR(34)&amp;"links"&amp;CHAR(34)&amp;": "&amp;HL108&amp;"},"</f>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 "links": "https://www.crwflags.com/fotw/flags/ve-r.html"},</v>
      </c>
      <c r="HO108" s="71">
        <v>45610</v>
      </c>
      <c r="HP108" s="44" t="str" cm="1">
        <f t="array" ref="HP108">IF(_xlfn.TEXTJOIN(", ", TRUE, IF(ISNUMBER(SEARCH("BLA", BL108:BT108)), COLUMN(BL108:BT108) - COLUMN(BL108) + 1, ""))&lt;&gt;"","BLA","")</f>
        <v>BLA</v>
      </c>
      <c r="HQ108" s="44" t="str" cm="1">
        <f t="array" ref="HQ108">IF(_xlfn.TEXTJOIN(", ", TRUE, IF(ISNUMBER(SEARCH("BLU", BL108:BT108)), COLUMN(BL108:BT108) - COLUMN(BL108) + 1, ""))&lt;&gt;"","BLU","")</f>
        <v>BLU</v>
      </c>
      <c r="HR108" s="44" t="str" cm="1">
        <f t="array" ref="HR108">IF(_xlfn.TEXTJOIN(", ", TRUE, IF(ISNUMBER(SEARCH("GRE", BL108:BT108)), COLUMN(BL108:BT108) - COLUMN(BL108) + 1, ""))&lt;&gt;"","GRE","")</f>
        <v>GRE</v>
      </c>
      <c r="HS108" s="44" t="str" cm="1">
        <f t="array" ref="HS108">IF(_xlfn.TEXTJOIN(", ", TRUE, IF(ISNUMBER(SEARCH("RED", BL108:BT108)), COLUMN(BL108:BT108) - COLUMN(BL108) + 1, ""))&lt;&gt;"","RED","")</f>
        <v>RED</v>
      </c>
      <c r="HT108" s="44" t="str" cm="1">
        <f t="array" ref="HT108">IF(_xlfn.TEXTJOIN(", ", TRUE, IF(ISNUMBER(SEARCH("YEL", BL108:BT108)), COLUMN(BL108:BT108) - COLUMN(BL108) + 1, ""))&lt;&gt;"","YEL","")</f>
        <v>YEL</v>
      </c>
      <c r="HU108" s="44" t="str" cm="1">
        <f t="array" ref="HU108">IF(_xlfn.TEXTJOIN(", ", TRUE, IF(ISNUMBER(SEARCH("ORA", BL108:BT108)), COLUMN(BL108:BT108) - COLUMN(BL108) + 1, ""))&lt;&gt;"","ORA","")</f>
        <v>ORA</v>
      </c>
      <c r="HV108" s="44" t="str" cm="1">
        <f t="array" ref="HV108">IF(_xlfn.TEXTJOIN(", ", TRUE, IF(ISNUMBER(SEARCH("BRO", BL108:BT108)), COLUMN(BL108:BT108) - COLUMN(BL108) + 1, ""))&lt;&gt;"","BRO","")</f>
        <v>BRO</v>
      </c>
      <c r="HW108" s="44" t="str" cm="1">
        <f t="array" ref="HW108">IF(_xlfn.TEXTJOIN(", ", TRUE, IF(ISNUMBER(SEARCH("PUR", BL108:BT108)), COLUMN(BL108:BT108) - COLUMN(BL108) + 1, ""))&lt;&gt;"","PUR","")</f>
        <v>PUR</v>
      </c>
      <c r="HX108" s="44" t="str" cm="1">
        <f t="array" ref="HX108">IF(_xlfn.TEXTJOIN(", ", TRUE, IF(ISNUMBER(SEARCH("WHI", BL108:BT108)), COLUMN(BL108:BT108) - COLUMN(BL108) + 1, ""))&lt;&gt;"","WHI","")</f>
        <v>WHI</v>
      </c>
      <c r="HY108" s="72"/>
      <c r="HZ108" s="72"/>
      <c r="IA108" s="5"/>
      <c r="IB108" s="5"/>
      <c r="IC108" s="68"/>
      <c r="ID108" s="68"/>
      <c r="IE108" s="68"/>
      <c r="IF108" s="68"/>
      <c r="IG108" s="68"/>
      <c r="IH108" s="68"/>
      <c r="II108" s="68"/>
      <c r="IJ108" s="68"/>
      <c r="IK108" s="68"/>
      <c r="IM108" s="42">
        <f>COUNTIF(IC108:IK108,"&gt;0")-CG108</f>
        <v>-9</v>
      </c>
      <c r="IN108" s="69" t="str">
        <f>"http://mkweb.bcgsc.ca/color-summarizer/?url="&amp;D108&amp;"&amp;precision=low&amp;num_clusters="&amp;CG108&amp;"&amp;text=1"</f>
        <v>http://mkweb.bcgsc.ca/color-summarizer/?url=https://upload.wikimedia.org/wikipedia/commons/thumb/c/c1/Flag_of_Sucre_State.svg/320px-Flag_of_Sucre_State.svg.png&amp;precision=low&amp;num_clusters=9&amp;text=1</v>
      </c>
      <c r="IO108" s="44" t="str">
        <f>IF(HP108&lt;&gt;"",CHAR(34)&amp;"black"&amp;CHAR(34),"")</f>
        <v>"black"</v>
      </c>
      <c r="IP108" s="44" t="str">
        <f>IF(HQ108&lt;&gt;"",CHAR(34)&amp;"blue"&amp;CHAR(34),"")</f>
        <v>"blue"</v>
      </c>
      <c r="IQ108" s="44" t="str">
        <f>IF(HR108&lt;&gt;"",CHAR(34)&amp;"green"&amp;CHAR(34),"")</f>
        <v>"green"</v>
      </c>
      <c r="IR108" s="44" t="str">
        <f>IF(HS108&lt;&gt;"",CHAR(34)&amp;"red"&amp;CHAR(34),"")</f>
        <v>"red"</v>
      </c>
      <c r="IS108" s="44" t="str">
        <f>IF(HT108&lt;&gt;"",CHAR(34)&amp;"yellow"&amp;CHAR(34),"")</f>
        <v>"yellow"</v>
      </c>
      <c r="IT108" s="44" t="str">
        <f>IF(HU108&lt;&gt;"",CHAR(34)&amp;"orange"&amp;CHAR(34),"")</f>
        <v>"orange"</v>
      </c>
      <c r="IU108" s="44" t="str">
        <f>IF(HV108&lt;&gt;"",CHAR(34)&amp;"brown"&amp;CHAR(34),"")</f>
        <v>"brown"</v>
      </c>
      <c r="IV108" s="44" t="str">
        <f>IF(HW108&lt;&gt;"",CHAR(34)&amp;"purple"&amp;CHAR(34),"")</f>
        <v>"purple"</v>
      </c>
      <c r="IW108" s="44" t="str">
        <f>IF(HX108&lt;&gt;"",CHAR(34)&amp;"white"&amp;CHAR(34),"")</f>
        <v>"white"</v>
      </c>
      <c r="IX108" s="44" t="str">
        <f>"{"&amp;CHAR(34)&amp;"url"&amp;CHAR(34)&amp;":"&amp;CHAR(34)&amp;IN108&amp;CHAR(34)&amp;","&amp;CHAR(34)&amp;"name"&amp;CHAR(34)&amp;":"&amp;CHAR(34)&amp;A108&amp;CHAR(34)&amp;"},"</f>
        <v>{"url":"http://mkweb.bcgsc.ca/color-summarizer/?url=https://upload.wikimedia.org/wikipedia/commons/thumb/c/c1/Flag_of_Sucre_State.svg/320px-Flag_of_Sucre_State.svg.png&amp;precision=low&amp;num_clusters=9&amp;text=1","name":"[VEN] Sucre"},</v>
      </c>
      <c r="IY108" s="44">
        <v>1486</v>
      </c>
    </row>
    <row r="109" spans="1:259" s="44" customFormat="1" ht="38.4" customHeight="1" thickBot="1" x14ac:dyDescent="0.35">
      <c r="A109" s="38" t="s">
        <v>830</v>
      </c>
      <c r="B109" s="83"/>
      <c r="C109" s="39"/>
      <c r="D109" s="70" t="s">
        <v>831</v>
      </c>
      <c r="E109" s="40" t="s">
        <v>832</v>
      </c>
      <c r="F109" s="41" t="s">
        <v>163</v>
      </c>
      <c r="G109" s="42">
        <f>COUNTIF($A$1:$A$8405,A109)</f>
        <v>1</v>
      </c>
      <c r="H109" s="43"/>
      <c r="I109" s="59" t="s">
        <v>833</v>
      </c>
      <c r="J109" s="44" t="str">
        <f>""</f>
        <v/>
      </c>
      <c r="K109" s="45"/>
      <c r="L109" s="46"/>
      <c r="M109" s="46"/>
      <c r="N109" s="47"/>
      <c r="O109" s="74">
        <v>1997</v>
      </c>
      <c r="P109" s="48" t="s">
        <v>834</v>
      </c>
      <c r="Q109" s="73">
        <v>1</v>
      </c>
      <c r="R109" s="49" t="s">
        <v>177</v>
      </c>
      <c r="S109" s="50">
        <v>3</v>
      </c>
      <c r="T109" s="51" t="s">
        <v>164</v>
      </c>
      <c r="U109" s="52" t="s">
        <v>164</v>
      </c>
      <c r="V109" s="52" t="s">
        <v>165</v>
      </c>
      <c r="W109" s="52" t="s">
        <v>164</v>
      </c>
      <c r="X109" s="52" t="s">
        <v>165</v>
      </c>
      <c r="Y109" s="52" t="s">
        <v>164</v>
      </c>
      <c r="Z109" s="52" t="s">
        <v>164</v>
      </c>
      <c r="AA109" s="52" t="s">
        <v>165</v>
      </c>
      <c r="AB109" s="52" t="s">
        <v>164</v>
      </c>
      <c r="AC109" s="52" t="s">
        <v>164</v>
      </c>
      <c r="AD109" s="52" t="s">
        <v>164</v>
      </c>
      <c r="AE109" s="52" t="s">
        <v>164</v>
      </c>
      <c r="AF109" s="53" t="s">
        <v>164</v>
      </c>
      <c r="AG109" s="53" t="s">
        <v>165</v>
      </c>
      <c r="AH109" s="53" t="s">
        <v>165</v>
      </c>
      <c r="AI109" s="53" t="s">
        <v>164</v>
      </c>
      <c r="AJ109" s="53" t="s">
        <v>164</v>
      </c>
      <c r="AK109" s="53" t="s">
        <v>164</v>
      </c>
      <c r="AL109" s="53" t="s">
        <v>164</v>
      </c>
      <c r="AM109" s="53" t="s">
        <v>164</v>
      </c>
      <c r="AN109" s="53" t="s">
        <v>164</v>
      </c>
      <c r="AO109" s="53" t="s">
        <v>164</v>
      </c>
      <c r="AP109" s="53" t="s">
        <v>164</v>
      </c>
      <c r="AQ109" s="53" t="s">
        <v>164</v>
      </c>
      <c r="AR109" s="53" t="s">
        <v>164</v>
      </c>
      <c r="AS109" s="53" t="s">
        <v>164</v>
      </c>
      <c r="AT109" s="54">
        <v>4</v>
      </c>
      <c r="AU109" s="53" t="s">
        <v>308</v>
      </c>
      <c r="AV109" s="53" t="str">
        <f>IF(LEFT(A109,1)="[",LEFT(A109,5)&amp;AU109&amp;A109,"")</f>
        <v>[VEN]State[VEN] Táchira</v>
      </c>
      <c r="AW109" s="53" t="str">
        <f>C109&amp;A109</f>
        <v>[VEN] Táchira</v>
      </c>
      <c r="AX109" s="55"/>
      <c r="AY109" s="55"/>
      <c r="AZ109" s="56" t="s">
        <v>159</v>
      </c>
      <c r="BA109" s="56" t="s">
        <v>234</v>
      </c>
      <c r="BB109" s="56"/>
      <c r="BC109" s="57"/>
      <c r="BD109" s="58" t="s">
        <v>154</v>
      </c>
      <c r="BE109" s="59"/>
      <c r="BF109" s="58" t="s">
        <v>155</v>
      </c>
      <c r="BG109" s="58" t="s">
        <v>151</v>
      </c>
      <c r="BH109" s="58" t="s">
        <v>154</v>
      </c>
      <c r="BI109" s="58"/>
      <c r="BJ109" s="58"/>
      <c r="BK109" s="59"/>
      <c r="BL109" s="58" t="s">
        <v>151</v>
      </c>
      <c r="BM109" s="58" t="s">
        <v>234</v>
      </c>
      <c r="BN109" s="58" t="s">
        <v>153</v>
      </c>
      <c r="BO109" s="58" t="s">
        <v>154</v>
      </c>
      <c r="BP109" s="58" t="s">
        <v>155</v>
      </c>
      <c r="BQ109" s="58" t="s">
        <v>234</v>
      </c>
      <c r="BR109" s="58" t="s">
        <v>234</v>
      </c>
      <c r="BS109" s="58" t="s">
        <v>234</v>
      </c>
      <c r="BT109" s="58" t="s">
        <v>159</v>
      </c>
      <c r="BU109" s="60"/>
      <c r="BV109" s="61"/>
      <c r="BW109" s="61">
        <v>0</v>
      </c>
      <c r="BX109" s="59"/>
      <c r="CB109" s="5"/>
      <c r="CC109" s="5"/>
      <c r="CD109" s="62">
        <v>0</v>
      </c>
      <c r="CE109" s="62">
        <v>0</v>
      </c>
      <c r="CF109" s="62" t="e">
        <f>COUNTIF([1]Sheet7!$B$2:'[1]Sheet7'!$B$100,Main!A114)</f>
        <v>#REF!</v>
      </c>
      <c r="CG109" s="75" cm="1">
        <f t="array" ref="CG109">SUMPRODUCT(--(LEN(TRIM(BL109:BT109))&gt;0))</f>
        <v>5</v>
      </c>
      <c r="CH109" s="53" t="str">
        <f>IF(CG109=2,"y","n")</f>
        <v>n</v>
      </c>
      <c r="CI109" s="53" t="str">
        <f>IF(CG109=3,"y","n")</f>
        <v>n</v>
      </c>
      <c r="CJ109" s="53" t="str">
        <f>IF(CG109=4,"y","n")</f>
        <v>n</v>
      </c>
      <c r="CK109" s="53" t="str">
        <f>IF(CG109&gt;4,"y","n")</f>
        <v>y</v>
      </c>
      <c r="CL109" s="53" t="str">
        <f>IF(S109=0,"y","n")</f>
        <v>n</v>
      </c>
      <c r="CM109" s="53" t="str">
        <f>IF(S109=2,"y","n")</f>
        <v>n</v>
      </c>
      <c r="CN109" s="53" t="str">
        <f>IF(S109=3,"y","n")</f>
        <v>y</v>
      </c>
      <c r="CO109" s="53" t="str">
        <f>IF(S109&gt;=4,"y","n")</f>
        <v>n</v>
      </c>
      <c r="CP109" s="53" t="str">
        <f>IF(AT109=0,"y","n")</f>
        <v>n</v>
      </c>
      <c r="CQ109" s="53" t="str">
        <f>IF(AT109=1,"y","n")</f>
        <v>n</v>
      </c>
      <c r="CR109" s="53" t="str">
        <f>IF(AT109=2,"y","n")</f>
        <v>n</v>
      </c>
      <c r="CS109" s="53" t="str">
        <f>IF(AT109&gt;=3,"y","n")</f>
        <v>y</v>
      </c>
      <c r="CT109" s="38" t="str">
        <f>CHAR(34)&amp;A109&amp;CHAR(34)</f>
        <v>"[VEN] Táchira"</v>
      </c>
      <c r="CU109" s="63" t="str">
        <f>CHAR(34)&amp;"rgn_"&amp;R109&amp;CHAR(34)</f>
        <v>"rgn_South America"</v>
      </c>
      <c r="CV109" s="44" t="str">
        <f>CHAR(34)&amp;D109&amp;CHAR(34)</f>
        <v>"https://upload.wikimedia.org/wikipedia/commons/thumb/0/01/Flag_of_T%C3%A1chira.svg/320px-Flag_of_T%C3%A1chira.svg.png"</v>
      </c>
      <c r="CW109" s="44" t="str">
        <f>IF(CH109="y",CHAR(34)&amp;CH$1&amp;CHAR(34)&amp;",","")</f>
        <v/>
      </c>
      <c r="CX109" s="44" t="str">
        <f>IF(CI109="y",CHAR(34)&amp;CI$1&amp;CHAR(34)&amp;",","")</f>
        <v/>
      </c>
      <c r="CY109" s="44" t="str">
        <f>IF(CJ109="y",CHAR(34)&amp;CJ$1&amp;CHAR(34)&amp;",","")</f>
        <v/>
      </c>
      <c r="CZ109" s="44" t="str">
        <f>IF(CK109="y",CHAR(34)&amp;CK$1&amp;CHAR(34)&amp;",","")</f>
        <v>"5+Colo",</v>
      </c>
      <c r="DA109" s="44" t="str">
        <f>IF(Q109&gt;1,CHAR(34)&amp;"words2"&amp;CHAR(34)&amp;",","")</f>
        <v/>
      </c>
      <c r="DB109" s="44" t="str">
        <f>IF(Q109&gt;2,CHAR(34)&amp;"words3"&amp;CHAR(34)&amp;",","")</f>
        <v/>
      </c>
      <c r="DD109" s="44" t="str">
        <f>IF(LEN(CHAR(34)&amp;"lets"&amp;LEN(SUBSTITUTE(SUBSTITUTE(IFERROR(TRIM(SUBSTITUTE(A109,MID(A109,FIND("[",A109),FIND("]",A109)-FIND("[",A109)+1),"")),A109)," ",""),"-",""))&amp;CHAR(34)&amp;",")=9,CHAR(34)&amp;"lets"&amp;LEN(SUBSTITUTE(SUBSTITUTE(IFERROR(TRIM(SUBSTITUTE(A109,MID(A109,FIND("[",A109),FIND("]",A109)-FIND("[",A109)+1),"")),A109)," ",""),"-",""))&amp;CHAR(34)&amp;",",CHAR(34)&amp;"lets0"&amp;LEN(SUBSTITUTE(SUBSTITUTE(IFERROR(TRIM(SUBSTITUTE(A109,MID(A109,FIND("[",A109),FIND("]",A109)-FIND("[",A109)+1),"")),A109)," ",""),"-",""))&amp;CHAR(34)&amp;",")</f>
        <v>"lets07",</v>
      </c>
      <c r="DE109" s="44" t="str">
        <f>CHAR(34)&amp;"start"&amp;IFERROR(LEFT(SUBSTITUTE(A109,"["&amp;MID(A109,FIND("[",A109)+1,FIND("]",A109)-FIND("[",A109)-1)&amp;"] ",""),1),LEFT(A109,1))&amp;CHAR(34)&amp;","</f>
        <v>"startT",</v>
      </c>
      <c r="DF109" s="44" t="str">
        <f>IFERROR(IF(SEARCH("tan",A109)&gt;0,CHAR(34)&amp;"withtn"&amp;CHAR(34)&amp;",",""),"")</f>
        <v/>
      </c>
      <c r="DG109" s="44" t="str">
        <f>IFERROR(IF(SEARCH("q",A109)&gt;0,CHAR(34)&amp;"with_q"&amp;CHAR(34)&amp;",",""),"")</f>
        <v/>
      </c>
      <c r="DH109" s="44" t="str">
        <f>IFERROR(IF(SEARCH("v",A109)&gt;0,CHAR(34)&amp;"with_v"&amp;CHAR(34)&amp;",",""),"")</f>
        <v>"with_v",</v>
      </c>
      <c r="DI109" s="44" t="str">
        <f>IFERROR(IF(SEARCH("w",A109)&gt;0,CHAR(34)&amp;"with_w"&amp;CHAR(34)&amp;",",""),"")</f>
        <v/>
      </c>
      <c r="DJ109" s="44" t="str">
        <f>IFERROR(IF(SEARCH("y",A109)&gt;0,CHAR(34)&amp;"with_y"&amp;CHAR(34)&amp;",",""),"")</f>
        <v/>
      </c>
      <c r="DK109" s="44" t="str">
        <f>IFERROR(IF(SEARCH("z",A109)&gt;0,CHAR(34)&amp;"with_z"&amp;CHAR(34)&amp;",",""),"")</f>
        <v/>
      </c>
      <c r="DL109" s="44" t="str">
        <f>IF(CG109=2, CHAR(34) &amp; _xlfn.TEXTJOIN("", TRUE, _xlfn._xlws.SORT(HP109:HX109)) &amp; CHAR(34) &amp; ",", "")</f>
        <v/>
      </c>
      <c r="DM109" s="44" t="str" cm="1">
        <f t="array" ref="DM109">IF(CG109=3,CHAR(34) &amp; _xlfn.TEXTJOIN("", TRUE, RIGHT(HP109:HX109, 2)) &amp; CHAR(34) &amp; ",", "")</f>
        <v/>
      </c>
      <c r="DN109" s="44" t="str">
        <f>IF(AND(ISNUMBER(SEARCH("18", O109)), ISERROR(SEARCH("1918", O109)), ISERROR(SEARCH("2018", O109))), CHAR(34) &amp; "year18" &amp; CHAR(34) &amp; ",", "")</f>
        <v/>
      </c>
      <c r="DO109" s="44" t="str">
        <f>IF(AND(ISNUMBER(SEARCH("19", O109)), ISERROR(SEARCH("1819", O109)),  ISERROR(SEARCH("1219", O109)),ISERROR(SEARCH("1119", O109)),ISERROR(SEARCH("1190", O109)),ISERROR(SEARCH("2019", O109))), CHAR(34) &amp; "year19" &amp; CHAR(34) &amp; ",", "")</f>
        <v>"year19",</v>
      </c>
      <c r="DP109" s="5" t="str">
        <f>IF(AND(ISNUMBER(SEARCH("20", O109)), ISERROR(SEARCH("1920", O109))), CHAR(34)&amp;"year00"&amp;CHAR(34)&amp;",", "")</f>
        <v/>
      </c>
      <c r="DQ109" s="5" t="str">
        <f>IF(CC109="y",CHAR(34)&amp;"soviet"&amp;CHAR(34)&amp;",","")</f>
        <v/>
      </c>
      <c r="DR109" s="5" t="str">
        <f>IF(BY109="y",CHAR(34)&amp;"dgband"&amp;CHAR(34)&amp;",","")</f>
        <v/>
      </c>
      <c r="DS109" s="5" t="str">
        <f>IF(W109="y",IF(AND(V109="n",BY109&lt;&gt;"y"),CHAR(34)&amp;"allver"&amp;CHAR(34)&amp;",",""),"")</f>
        <v/>
      </c>
      <c r="DT109" s="5" t="str">
        <f>IF(V109="y",IF(AND(W109="n",BY109&lt;&gt;"y"),CHAR(34)&amp;"allhor"&amp;CHAR(34)&amp;",",""),"")</f>
        <v>"allhor",</v>
      </c>
      <c r="DU109" s="5" t="str">
        <f>IF(BY109="y",IF(AND(W109="n",V109="n"),CHAR(34)&amp;"alldia"&amp;CHAR(34)&amp;",",""),"")</f>
        <v/>
      </c>
      <c r="DW109" s="44" t="str">
        <f>IF(CL109="y",CHAR(34)&amp;CL$1&amp;CHAR(34)&amp;",","")</f>
        <v/>
      </c>
      <c r="DX109" s="44" t="str">
        <f>IF(CM109="y",CHAR(34)&amp;CM$1&amp;CHAR(34)&amp;",","")</f>
        <v/>
      </c>
      <c r="DY109" s="44" t="str">
        <f>IF(CN109="y",CHAR(34)&amp;CN$1&amp;CHAR(34)&amp;",","")</f>
        <v>"3Bands",</v>
      </c>
      <c r="DZ109" s="44" t="str">
        <f>IF(CO109="y",CHAR(34)&amp;CO$1&amp;CHAR(34)&amp;",","")</f>
        <v/>
      </c>
      <c r="EA109" s="44" t="str">
        <f>IF(T109="y",CHAR(34)&amp;T$1&amp;CHAR(34)&amp;",","")</f>
        <v/>
      </c>
      <c r="EB109" s="44" t="str">
        <f>IF(U109="y",CHAR(34)&amp;U$1&amp;CHAR(34)&amp;",","")</f>
        <v/>
      </c>
      <c r="EC109" s="44" t="str">
        <f>IF(V109="y",CHAR(34)&amp;V$1&amp;CHAR(34)&amp;",","")</f>
        <v>"Horizo",</v>
      </c>
      <c r="ED109" s="44" t="str">
        <f>IF(W109="y",CHAR(34)&amp;W$1&amp;CHAR(34)&amp;",","")</f>
        <v/>
      </c>
      <c r="EE109" s="44" t="str">
        <f>IF(X109="y",CHAR(34)&amp;X$1&amp;CHAR(34)&amp;",","")</f>
        <v>"Circle",</v>
      </c>
      <c r="EF109" s="44" t="str">
        <f>IF(AND(Y109&lt;&gt;"n",Y109&lt;&gt;""),CHAR(34)&amp;Y$1&amp;CHAR(34)&amp;",","")</f>
        <v/>
      </c>
      <c r="EG109" s="44" t="str">
        <f>IF(Z109="y",CHAR(34)&amp;Z$1&amp;CHAR(34)&amp;",","")</f>
        <v/>
      </c>
      <c r="EH109" s="44" t="str">
        <f>IF(AA109="y",CHAR(34)&amp;AA$1&amp;CHAR(34)&amp;",","")</f>
        <v>"Plants",</v>
      </c>
      <c r="EI109" s="44" t="str">
        <f>IF(AB109="y",CHAR(34)&amp;AB$1&amp;CHAR(34)&amp;",","")</f>
        <v/>
      </c>
      <c r="EJ109" s="44" t="str">
        <f>IF(AC109="y",CHAR(34)&amp;AC$1&amp;CHAR(34)&amp;",","")</f>
        <v/>
      </c>
      <c r="EK109" s="44" t="str">
        <f>IF(AD109="y",CHAR(34)&amp;AD$1&amp;CHAR(34)&amp;",","")</f>
        <v/>
      </c>
      <c r="EL109" s="44" t="str">
        <f>IF(AE109="y",CHAR(34)&amp;AE$1&amp;CHAR(34)&amp;",","")</f>
        <v/>
      </c>
      <c r="EM109" s="44" t="str">
        <f>IF(AF109="y",CHAR(34)&amp;AF$1&amp;CHAR(34)&amp;",","")</f>
        <v/>
      </c>
      <c r="EN109" s="44" t="str">
        <f>IF(AG109="y",CHAR(34)&amp;AG$1&amp;CHAR(34)&amp;",","")</f>
        <v>"Unequa",</v>
      </c>
      <c r="EO109" s="44" t="str">
        <f>IF(AH109="y",CHAR(34)&amp;AH$1&amp;CHAR(34)&amp;",","")</f>
        <v>"Center",</v>
      </c>
      <c r="EP109" s="44" t="str">
        <f>IF(AI109="y",CHAR(34)&amp;AI$1&amp;CHAR(34)&amp;",","")</f>
        <v/>
      </c>
      <c r="EQ109" s="44" t="str">
        <f>IF(AJ109="y",CHAR(34)&amp;AJ$1&amp;CHAR(34)&amp;",","")</f>
        <v/>
      </c>
      <c r="ER109" s="44" t="str">
        <f>IF(AK109="y",CHAR(34)&amp;AK$1&amp;CHAR(34)&amp;",","")</f>
        <v/>
      </c>
      <c r="ES109" s="44" t="str">
        <f>IF(AL109="y",CHAR(34)&amp;AL$1&amp;CHAR(34)&amp;",","")</f>
        <v/>
      </c>
      <c r="ET109" s="44" t="str">
        <f>IF(AM109="y",CHAR(34)&amp;AM$1&amp;CHAR(34)&amp;",","")</f>
        <v/>
      </c>
      <c r="EU109" s="44" t="str">
        <f>IF(AN109="y",CHAR(34)&amp;AN$1&amp;CHAR(34)&amp;",","")</f>
        <v/>
      </c>
      <c r="EV109" s="44" t="str">
        <f>IF(AO109="y",CHAR(34)&amp;AO$1&amp;CHAR(34)&amp;",","")</f>
        <v/>
      </c>
      <c r="EW109" s="44" t="str">
        <f>IF(AP109="y",CHAR(34)&amp;AP$1&amp;CHAR(34)&amp;",","")</f>
        <v/>
      </c>
      <c r="EX109" s="44" t="str">
        <f>IF(AQ109="y",CHAR(34)&amp;AQ$1&amp;CHAR(34)&amp;",","")</f>
        <v/>
      </c>
      <c r="EY109" s="44" t="str">
        <f>IF(AR109="y",CHAR(34)&amp;AR$1&amp;CHAR(34)&amp;",","")</f>
        <v/>
      </c>
      <c r="EZ109" s="44" t="str">
        <f>IF(AS109="y",CHAR(34)&amp;AS$1&amp;CHAR(34)&amp;",","")</f>
        <v/>
      </c>
      <c r="FA109" s="44" t="str">
        <f>IF(AT109&gt;0,CHAR(34)&amp;"sta"&amp;AZ109&amp;CHAR(34)&amp;",","")</f>
        <v>"staWHI",</v>
      </c>
      <c r="FB109" s="44" t="str">
        <f>IF(AND(AT109&gt;0,BA109&lt;&gt;""),CHAR(34)&amp;"sta"&amp;BA109&amp;CHAR(34)&amp;",","")</f>
        <v/>
      </c>
      <c r="FD109" s="44" t="str">
        <f>IF(BV109="n",CHAR(34)&amp;"tcWHYE"&amp;CHAR(34)&amp;",",IF(BV109="y",CHAR(34)&amp;FD$1&amp;CHAR(34)&amp;",",""))</f>
        <v/>
      </c>
      <c r="FE109" s="44" t="str">
        <f>IF(COUNTIF(BL109:BT109,"BLU")=0,CHAR(34)&amp;"NO_BLU"&amp;CHAR(34)&amp;",", "")</f>
        <v>"NO_BLU",</v>
      </c>
      <c r="FF109" s="44" t="str">
        <f>IF(COUNTIF(BL109:BT109,"WHI")=0,CHAR(34)&amp;"NO_WHI"&amp;CHAR(34)&amp;",", "")</f>
        <v/>
      </c>
      <c r="FG109" s="44" t="str">
        <f>IF(COUNTIF(BL109:BT109,"RED")=0,CHAR(34)&amp;"NO_RED"&amp;CHAR(34)&amp;",", "")</f>
        <v/>
      </c>
      <c r="FH109" s="44" t="str">
        <f>IF(COUNTIF(BL109:BS109,"GRE")=0,CHAR(34)&amp;"NO_GRE"&amp;CHAR(34)&amp;",", "")</f>
        <v/>
      </c>
      <c r="FI109" s="44" t="str">
        <f>IF(COUNTIF(BL109:BT109,"YEL")=0,CHAR(34)&amp;"NO_YEL"&amp;CHAR(34)&amp;",", "")</f>
        <v/>
      </c>
      <c r="FJ109" s="44" t="str">
        <f>IF(COUNTIF(BL109:BT109,"BLA")=0,CHAR(34)&amp;"NO_BLA"&amp;CHAR(34)&amp;",", "")</f>
        <v/>
      </c>
      <c r="FK109" s="44" t="str">
        <f>IF(AND(FH109&lt;&gt;"",FF109&lt;&gt;""),CHAR(34)&amp;"WHGRNO"&amp;CHAR(34)&amp;",","")</f>
        <v/>
      </c>
      <c r="FL109" s="44" t="str">
        <f>IF(AND(FI109&lt;&gt;"",FF109&lt;&gt;""),CHAR(34)&amp;"WHYENO"&amp;CHAR(34)&amp;",","")</f>
        <v/>
      </c>
      <c r="FM109" s="44" t="str">
        <f>IF(AND(FJ109&lt;&gt;"",FF109&lt;&gt;""),CHAR(34)&amp;"BAWHNO"&amp;CHAR(34)&amp;",","")</f>
        <v/>
      </c>
      <c r="FN109" s="44" t="str">
        <f>IF(AND(FE109&lt;&gt;"",FF109&lt;&gt;""),CHAR(34)&amp;"BLWHNO"&amp;CHAR(34)&amp;",","")</f>
        <v/>
      </c>
      <c r="FO109" s="44" t="str">
        <f>IF(AND(FE109&lt;&gt;"",FG109&lt;&gt;""),CHAR(34)&amp;"BLRENO"&amp;CHAR(34)&amp;",","")</f>
        <v/>
      </c>
      <c r="FP109" s="44" t="str">
        <f>IF(AND(FF109&lt;&gt;"",FF109&lt;&gt;""),CHAR(34)&amp;"WHRENO"&amp;CHAR(34)&amp;",","")</f>
        <v/>
      </c>
      <c r="FQ109" s="44" t="str">
        <f>IF(LEN(BF109)=3,CHAR(34)&amp;"001"&amp;BF109&amp;CHAR(34)&amp;",","")</f>
        <v>"001YEL",</v>
      </c>
      <c r="FR109" s="44" t="str">
        <f>IF(LEN(BG109)=3,CHAR(34)&amp;"002"&amp;BG109&amp;CHAR(34)&amp;",","")</f>
        <v>"002BLA",</v>
      </c>
      <c r="FS109" s="44" t="str">
        <f>IF(LEN(BH109)=3,CHAR(34)&amp;"003"&amp;BH109&amp;CHAR(34)&amp;",","")</f>
        <v>"003RED",</v>
      </c>
      <c r="FT109" s="44" t="str">
        <f>CHAR(34)&amp;"myr"&amp;BD109&amp;CHAR(34)&amp;","</f>
        <v>"myrRED",</v>
      </c>
      <c r="FU109" s="44" t="str">
        <f>IF(AY109="y",CHAR(34)&amp;"island"&amp;CHAR(34)&amp;",","")</f>
        <v/>
      </c>
      <c r="FV109" s="44" t="str">
        <f>IF(BZ109="y",CHAR(34)&amp;"landlo"&amp;CHAR(34)&amp;",","")</f>
        <v/>
      </c>
      <c r="FW109" s="44" t="str">
        <f>IF(CA109="y",CHAR(34)&amp;"eunion"&amp;CHAR(34)&amp;",","")</f>
        <v/>
      </c>
      <c r="FY109" s="44" t="str">
        <f>IFERROR(IF(SEARCH("Arabic",CB109)&gt;0,CHAR(34)&amp;"arabic"&amp;CHAR(34)&amp;",",""),"")</f>
        <v/>
      </c>
      <c r="FZ109" s="44" t="str">
        <f>IFERROR(IF(SEARCH("English",CB109)&gt;0,CHAR(34)&amp;"englis"&amp;CHAR(34)&amp;",",""),"")</f>
        <v/>
      </c>
      <c r="GA109" s="44" t="str">
        <f>IFERROR(IF(SEARCH("French",CB109)&gt;0,CHAR(34)&amp;"french"&amp;CHAR(34)&amp;",",""),"")</f>
        <v/>
      </c>
      <c r="GB109" s="44" t="str">
        <f>IFERROR(IF(SEARCH("Spanish",CB109)&gt;0,CHAR(34)&amp;"spanis"&amp;CHAR(34)&amp;",",""),"")</f>
        <v/>
      </c>
      <c r="GE109" s="44" t="str">
        <f>IFERROR(IF(SEARCH("Dutch",CB109)&gt;0,CHAR(34)&amp;"dutchs"&amp;CHAR(34)&amp;",",""),"")</f>
        <v/>
      </c>
      <c r="GF109" s="44" t="str">
        <f>IFERROR(IF(SEARCH("Historical",AU109)&gt;0,CHAR(34)&amp;"histor"&amp;CHAR(34)&amp;",",""),"")</f>
        <v/>
      </c>
      <c r="GG109" s="44" t="str">
        <f>IF(BU109="y",CHAR(34)&amp;"unjack"&amp;CHAR(34)&amp;",","")</f>
        <v/>
      </c>
      <c r="GH109" s="44" t="str">
        <f>IF(CD109=1,CHAR(34)&amp;"southc"&amp;CHAR(34)&amp;",","")</f>
        <v/>
      </c>
      <c r="GI109" s="44" t="str">
        <f>IF(CE109=1,CHAR(34)&amp;"hasmap"&amp;CHAR(34)&amp;",","")</f>
        <v/>
      </c>
      <c r="GJ109" s="44" t="str">
        <f>IF(CP109="y",CHAR(34)&amp;CP$1&amp;CHAR(34)&amp;",","")</f>
        <v/>
      </c>
      <c r="GK109" s="44" t="str">
        <f>IF(GJ109="",CHAR(34)&amp;"HasSta"&amp;CHAR(34)&amp;",","")</f>
        <v>"HasSta",</v>
      </c>
      <c r="GL109" s="44" t="str">
        <f>IF(CQ109="y",CHAR(34)&amp;CQ$1&amp;CHAR(34)&amp;",","")</f>
        <v/>
      </c>
      <c r="GM109" s="44" t="str">
        <f>IF(CR109="y",CHAR(34)&amp;CR$1&amp;CHAR(34)&amp;",","")</f>
        <v/>
      </c>
      <c r="GN109" s="44" t="str">
        <f>IF(CS109="y",CHAR(34)&amp;CS$1&amp;CHAR(34)&amp;",","")</f>
        <v>"3+Star",</v>
      </c>
      <c r="GP109" s="44" t="str">
        <f>CHAR(34)&amp;AU109&amp;CHAR(34)</f>
        <v>"State"</v>
      </c>
      <c r="GS109" s="44" t="str">
        <f>SUBSTITUTE("["&amp;_xlfn.CONCAT(CW109:GN109)&amp;"]",",]","]")</f>
        <v>["5+Colo","lets07","startT","with_v","year19","allhor","3Bands","Horizo","Circle","Plants","Unequa","Center","staWHI","NO_BLU","001YEL","002BLA","003RED","myrRED","HasSta","3+Star"]</v>
      </c>
      <c r="GT109" s="44" t="str">
        <f>IF(BL109&lt;&gt;"",CHAR(34)&amp;"cl_"&amp;BL109&amp;CHAR(34)&amp;",","")</f>
        <v>"cl_BLA",</v>
      </c>
      <c r="GU109" s="44" t="str">
        <f>IF(BM109&lt;&gt;"",CHAR(34)&amp;"cl_"&amp;BM109&amp;CHAR(34)&amp;",","")</f>
        <v/>
      </c>
      <c r="GV109" s="44" t="str">
        <f>IF(BN109&lt;&gt;"",CHAR(34)&amp;"cl_"&amp;BN109&amp;CHAR(34)&amp;",","")</f>
        <v>"cl_GRE",</v>
      </c>
      <c r="GW109" s="44" t="str">
        <f>IF(BO109&lt;&gt;"",CHAR(34)&amp;"cl_"&amp;BO109&amp;CHAR(34)&amp;",","")</f>
        <v>"cl_RED",</v>
      </c>
      <c r="GX109" s="44" t="str">
        <f>IF(BP109&lt;&gt;"",CHAR(34)&amp;"cl_"&amp;BP109&amp;CHAR(34)&amp;",","")</f>
        <v>"cl_YEL",</v>
      </c>
      <c r="GY109" s="44" t="str">
        <f>IF(BQ109&lt;&gt;"",CHAR(34)&amp;"cl_"&amp;BQ109&amp;CHAR(34)&amp;",","")</f>
        <v/>
      </c>
      <c r="GZ109" s="44" t="str">
        <f>IF(BR109&lt;&gt;"",CHAR(34)&amp;"cl_"&amp;BR109&amp;CHAR(34)&amp;",","")</f>
        <v/>
      </c>
      <c r="HA109" s="44" t="str">
        <f>IF(BS109&lt;&gt;"",CHAR(34)&amp;"cl_"&amp;BS109&amp;CHAR(34)&amp;",","")</f>
        <v/>
      </c>
      <c r="HB109" s="44" t="str">
        <f>IF(BT109&lt;&gt;"",CHAR(34)&amp;"cl_"&amp;BT109&amp;CHAR(34)&amp;",","")</f>
        <v>"cl_WHI",</v>
      </c>
      <c r="HC109" s="44" t="str">
        <f>SUBSTITUTE("["&amp;_xlfn.CONCAT(GT109:HB109)&amp;"]",",]","]")</f>
        <v>["cl_BLA","cl_GRE","cl_RED","cl_YEL","cl_WHI"]</v>
      </c>
      <c r="HE109" s="64"/>
      <c r="HF109" s="65" t="str">
        <f>"{couname:"&amp;CT109&amp;(IF(HK109&lt;&gt;"",",subtype:"&amp;CHAR(34)&amp;HK109&amp;CHAR(34),""))&amp;",year:"&amp;HJ109&amp;",region:"&amp;CU109&amp;",Colors:"&amp;HC109&amp;",Items:"&amp;GS109&amp;",Flag:"&amp;CV109&amp;",HDFlag:"&amp;CHAR(34)&amp;E109&amp;CHAR(34)&amp;",type:"&amp;GP109&amp;", describe: "&amp;HH109&amp;", isnew:"&amp;CHAR(34)&amp;F109&amp;CHAR(34)&amp;", links: "&amp;HL109&amp;"},"</f>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links: "https://www.crwflags.com/fotw/flags/ve-s.html"},</v>
      </c>
      <c r="HG109" s="66" t="str">
        <f>"{couname:"&amp;CT109&amp;(IF(HK109&lt;&gt;"",",subtype:"&amp;CHAR(34)&amp;HK109&amp;CHAR(34),""))&amp;",year:"&amp;HJ109&amp;",region:"&amp;CU109&amp;",Colors:"&amp;HC109&amp;",Items:"&amp;GS109&amp;",Flag:"&amp;CV109&amp;",HDFlag:"&amp;CHAR(34)&amp;E109&amp;CHAR(34)&amp;",type:"&amp;GP109&amp;", describe: "&amp;HI109&amp;", links: "&amp;HL109&amp;"},"</f>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links: "https://www.crwflags.com/fotw/flags/ve-s.html"},</v>
      </c>
      <c r="HH109" s="44" t="str">
        <f>IF(P109&lt;&gt;"",CHAR(34)&amp;"\n"&amp;P109&amp;CHAR(34),CHAR(34)&amp;CHAR(34))</f>
        <v>"\nIts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v>
      </c>
      <c r="HI109" s="44" t="str">
        <f>IF(J109=0,CHAR(34)&amp;CHAR(34),HH109)</f>
        <v>"\nIts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v>
      </c>
      <c r="HJ109" s="44" t="str">
        <f>CHAR(34)&amp;O109&amp;CHAR(34)</f>
        <v>"1997"</v>
      </c>
      <c r="HL109" s="44" t="str">
        <f>CHAR(34)&amp;I109&amp;CHAR(34)</f>
        <v>"https://www.crwflags.com/fotw/flags/ve-s.html"</v>
      </c>
      <c r="HM109" s="65" t="str">
        <f>"{"&amp;CHAR(34)&amp;"couname"&amp;CHAR(34)&amp;":"&amp;CT109&amp;(IF(H109&lt;&gt;"",","&amp;CHAR(34)&amp;"subtype"&amp;CHAR(34)&amp;":"&amp;CHAR(34)&amp;H109&amp;CHAR(34),""))&amp;","&amp;CHAR(34)&amp;"year"&amp;CHAR(34)&amp;":"&amp;HJ109&amp;","&amp;CHAR(34)&amp;"region"&amp;CHAR(34)&amp;":"&amp;CU109&amp;","&amp;CHAR(34)&amp;"Colors"&amp;CHAR(34)&amp;":"&amp;HC109&amp;","&amp;CHAR(34)&amp;"Items"&amp;CHAR(34)&amp;":"&amp;GS109&amp;","&amp;CHAR(34)&amp;"Flag"&amp;CHAR(34)&amp;":"&amp;CV109&amp;","&amp;CHAR(34)&amp;"HDFlag"&amp;CHAR(34)&amp;":"&amp;CHAR(34)&amp;E109&amp;CHAR(34)&amp;","&amp;CHAR(34)&amp;"type"&amp;CHAR(34)&amp;":"&amp;GP109&amp;", "&amp;CHAR(34)&amp;"describe"&amp;CHAR(34)&amp;": "&amp;HH109&amp;", "&amp;CHAR(34)&amp;"isnew"&amp;CHAR(34)&amp;": "&amp;CHAR(34)&amp;F109&amp;CHAR(34)&amp;", "&amp;CHAR(34)&amp;"links"&amp;CHAR(34)&amp;": "&amp;HL109&amp;"},"</f>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 "links": "https://www.crwflags.com/fotw/flags/ve-s.html"},</v>
      </c>
      <c r="HN109" s="67" t="str">
        <f>"{"&amp;CHAR(34)&amp;"couname"&amp;CHAR(34)&amp;":"&amp;CT109&amp;(IF(H109&lt;&gt;"",","&amp;CHAR(34)&amp;"subtype"&amp;CHAR(34)&amp;":"&amp;CHAR(34)&amp;H109&amp;CHAR(34),""))&amp;","&amp;CHAR(34)&amp;"year"&amp;CHAR(34)&amp;":"&amp;HJ109&amp;","&amp;CHAR(34)&amp;"region"&amp;CHAR(34)&amp;":"&amp;CU109&amp;","&amp;CHAR(34)&amp;"Colors"&amp;CHAR(34)&amp;":"&amp;HC109&amp;","&amp;CHAR(34)&amp;"Items"&amp;CHAR(34)&amp;":"&amp;GS109&amp;","&amp;CHAR(34)&amp;"Flag"&amp;CHAR(34)&amp;":"&amp;CV109&amp;","&amp;CHAR(34)&amp;"HDFlag"&amp;CHAR(34)&amp;":"&amp;CHAR(34)&amp;E109&amp;CHAR(34)&amp;","&amp;CHAR(34)&amp;"type"&amp;CHAR(34)&amp;":"&amp;GP109&amp;", "&amp;CHAR(34)&amp;"describe"&amp;CHAR(34)&amp;": "&amp;HI109&amp;", "&amp;CHAR(34)&amp;"isnew"&amp;CHAR(34)&amp;": "&amp;CHAR(34)&amp;F109&amp;CHAR(34)&amp;", "&amp;CHAR(34)&amp;"links"&amp;CHAR(34)&amp;": "&amp;HL109&amp;"},"</f>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 "links": "https://www.crwflags.com/fotw/flags/ve-s.html"},</v>
      </c>
      <c r="HO109" s="71">
        <v>45610</v>
      </c>
      <c r="HP109" s="44" t="str" cm="1">
        <f t="array" ref="HP109">IF(_xlfn.TEXTJOIN(", ", TRUE, IF(ISNUMBER(SEARCH("BLA", BL109:BT109)), COLUMN(BL109:BT109) - COLUMN(BL109) + 1, ""))&lt;&gt;"","BLA","")</f>
        <v>BLA</v>
      </c>
      <c r="HQ109" s="44" t="str" cm="1">
        <f t="array" ref="HQ109">IF(_xlfn.TEXTJOIN(", ", TRUE, IF(ISNUMBER(SEARCH("BLU", BL109:BT109)), COLUMN(BL109:BT109) - COLUMN(BL109) + 1, ""))&lt;&gt;"","BLU","")</f>
        <v/>
      </c>
      <c r="HR109" s="44" t="str" cm="1">
        <f t="array" ref="HR109">IF(_xlfn.TEXTJOIN(", ", TRUE, IF(ISNUMBER(SEARCH("GRE", BL109:BT109)), COLUMN(BL109:BT109) - COLUMN(BL109) + 1, ""))&lt;&gt;"","GRE","")</f>
        <v>GRE</v>
      </c>
      <c r="HS109" s="44" t="str" cm="1">
        <f t="array" ref="HS109">IF(_xlfn.TEXTJOIN(", ", TRUE, IF(ISNUMBER(SEARCH("RED", BL109:BT109)), COLUMN(BL109:BT109) - COLUMN(BL109) + 1, ""))&lt;&gt;"","RED","")</f>
        <v>RED</v>
      </c>
      <c r="HT109" s="44" t="str" cm="1">
        <f t="array" ref="HT109">IF(_xlfn.TEXTJOIN(", ", TRUE, IF(ISNUMBER(SEARCH("YEL", BL109:BT109)), COLUMN(BL109:BT109) - COLUMN(BL109) + 1, ""))&lt;&gt;"","YEL","")</f>
        <v>YEL</v>
      </c>
      <c r="HU109" s="44" t="str" cm="1">
        <f t="array" ref="HU109">IF(_xlfn.TEXTJOIN(", ", TRUE, IF(ISNUMBER(SEARCH("ORA", BL109:BT109)), COLUMN(BL109:BT109) - COLUMN(BL109) + 1, ""))&lt;&gt;"","ORA","")</f>
        <v/>
      </c>
      <c r="HV109" s="44" t="str" cm="1">
        <f t="array" ref="HV109">IF(_xlfn.TEXTJOIN(", ", TRUE, IF(ISNUMBER(SEARCH("BRO", BL109:BT109)), COLUMN(BL109:BT109) - COLUMN(BL109) + 1, ""))&lt;&gt;"","BRO","")</f>
        <v/>
      </c>
      <c r="HW109" s="44" t="str" cm="1">
        <f t="array" ref="HW109">IF(_xlfn.TEXTJOIN(", ", TRUE, IF(ISNUMBER(SEARCH("PUR", BL109:BT109)), COLUMN(BL109:BT109) - COLUMN(BL109) + 1, ""))&lt;&gt;"","PUR","")</f>
        <v/>
      </c>
      <c r="HX109" s="44" t="str" cm="1">
        <f t="array" ref="HX109">IF(_xlfn.TEXTJOIN(", ", TRUE, IF(ISNUMBER(SEARCH("WHI", BL109:BT109)), COLUMN(BL109:BT109) - COLUMN(BL109) + 1, ""))&lt;&gt;"","WHI","")</f>
        <v>WHI</v>
      </c>
      <c r="HY109" s="72"/>
      <c r="HZ109" s="72"/>
      <c r="IA109" s="5"/>
      <c r="IB109" s="5"/>
      <c r="IC109" s="68"/>
      <c r="ID109" s="68"/>
      <c r="IE109" s="68"/>
      <c r="IF109" s="68"/>
      <c r="IG109" s="68"/>
      <c r="IH109" s="68"/>
      <c r="II109" s="68"/>
      <c r="IJ109" s="68"/>
      <c r="IK109" s="68"/>
      <c r="IM109" s="42">
        <f>COUNTIF(IC109:IK109,"&gt;0")-CG109</f>
        <v>-5</v>
      </c>
      <c r="IN109" s="69" t="str">
        <f>"http://mkweb.bcgsc.ca/color-summarizer/?url="&amp;D109&amp;"&amp;precision=low&amp;num_clusters="&amp;CG109&amp;"&amp;text=1"</f>
        <v>http://mkweb.bcgsc.ca/color-summarizer/?url=https://upload.wikimedia.org/wikipedia/commons/thumb/0/01/Flag_of_T%C3%A1chira.svg/320px-Flag_of_T%C3%A1chira.svg.png&amp;precision=low&amp;num_clusters=5&amp;text=1</v>
      </c>
      <c r="IO109" s="44" t="str">
        <f>IF(HP109&lt;&gt;"",CHAR(34)&amp;"black"&amp;CHAR(34),"")</f>
        <v>"black"</v>
      </c>
      <c r="IP109" s="44" t="str">
        <f>IF(HQ109&lt;&gt;"",CHAR(34)&amp;"blue"&amp;CHAR(34),"")</f>
        <v/>
      </c>
      <c r="IQ109" s="44" t="str">
        <f>IF(HR109&lt;&gt;"",CHAR(34)&amp;"green"&amp;CHAR(34),"")</f>
        <v>"green"</v>
      </c>
      <c r="IR109" s="44" t="str">
        <f>IF(HS109&lt;&gt;"",CHAR(34)&amp;"red"&amp;CHAR(34),"")</f>
        <v>"red"</v>
      </c>
      <c r="IS109" s="44" t="str">
        <f>IF(HT109&lt;&gt;"",CHAR(34)&amp;"yellow"&amp;CHAR(34),"")</f>
        <v>"yellow"</v>
      </c>
      <c r="IT109" s="44" t="str">
        <f>IF(HU109&lt;&gt;"",CHAR(34)&amp;"orange"&amp;CHAR(34),"")</f>
        <v/>
      </c>
      <c r="IU109" s="44" t="str">
        <f>IF(HV109&lt;&gt;"",CHAR(34)&amp;"brown"&amp;CHAR(34),"")</f>
        <v/>
      </c>
      <c r="IV109" s="44" t="str">
        <f>IF(HW109&lt;&gt;"",CHAR(34)&amp;"purple"&amp;CHAR(34),"")</f>
        <v/>
      </c>
      <c r="IW109" s="44" t="str">
        <f>IF(HX109&lt;&gt;"",CHAR(34)&amp;"white"&amp;CHAR(34),"")</f>
        <v>"white"</v>
      </c>
      <c r="IX109" s="44" t="str">
        <f>"{"&amp;CHAR(34)&amp;"url"&amp;CHAR(34)&amp;":"&amp;CHAR(34)&amp;IN109&amp;CHAR(34)&amp;","&amp;CHAR(34)&amp;"name"&amp;CHAR(34)&amp;":"&amp;CHAR(34)&amp;A109&amp;CHAR(34)&amp;"},"</f>
        <v>{"url":"http://mkweb.bcgsc.ca/color-summarizer/?url=https://upload.wikimedia.org/wikipedia/commons/thumb/0/01/Flag_of_T%C3%A1chira.svg/320px-Flag_of_T%C3%A1chira.svg.png&amp;precision=low&amp;num_clusters=5&amp;text=1","name":"[VEN] Táchira"},</v>
      </c>
      <c r="IY109" s="44">
        <v>1487</v>
      </c>
    </row>
    <row r="110" spans="1:259" s="44" customFormat="1" ht="38.4" customHeight="1" thickBot="1" x14ac:dyDescent="0.35">
      <c r="A110" s="38" t="s">
        <v>835</v>
      </c>
      <c r="B110" s="83"/>
      <c r="C110" s="39"/>
      <c r="D110" s="70" t="s">
        <v>836</v>
      </c>
      <c r="E110" s="40" t="s">
        <v>837</v>
      </c>
      <c r="F110" s="41" t="s">
        <v>163</v>
      </c>
      <c r="G110" s="42">
        <f>COUNTIF($A$1:$A$8405,A110)</f>
        <v>1</v>
      </c>
      <c r="H110" s="43"/>
      <c r="I110" s="59" t="s">
        <v>838</v>
      </c>
      <c r="J110" s="44" t="str">
        <f>""</f>
        <v/>
      </c>
      <c r="K110" s="45"/>
      <c r="L110" s="46"/>
      <c r="M110" s="46"/>
      <c r="N110" s="47"/>
      <c r="O110" s="74">
        <v>1994</v>
      </c>
      <c r="P110" s="48" t="s">
        <v>839</v>
      </c>
      <c r="Q110" s="73">
        <v>1</v>
      </c>
      <c r="R110" s="49" t="s">
        <v>177</v>
      </c>
      <c r="S110" s="50">
        <v>2</v>
      </c>
      <c r="T110" s="51" t="s">
        <v>165</v>
      </c>
      <c r="U110" s="52" t="s">
        <v>164</v>
      </c>
      <c r="V110" s="52" t="s">
        <v>165</v>
      </c>
      <c r="W110" s="52" t="s">
        <v>164</v>
      </c>
      <c r="X110" s="52" t="s">
        <v>164</v>
      </c>
      <c r="Y110" s="52" t="s">
        <v>165</v>
      </c>
      <c r="Z110" s="52" t="s">
        <v>164</v>
      </c>
      <c r="AA110" s="52" t="s">
        <v>165</v>
      </c>
      <c r="AB110" s="52" t="s">
        <v>164</v>
      </c>
      <c r="AC110" s="52" t="s">
        <v>164</v>
      </c>
      <c r="AD110" s="52" t="s">
        <v>164</v>
      </c>
      <c r="AE110" s="52" t="s">
        <v>164</v>
      </c>
      <c r="AF110" s="53" t="s">
        <v>165</v>
      </c>
      <c r="AG110" s="53" t="s">
        <v>165</v>
      </c>
      <c r="AH110" s="53" t="s">
        <v>164</v>
      </c>
      <c r="AI110" s="53" t="s">
        <v>164</v>
      </c>
      <c r="AJ110" s="53" t="s">
        <v>164</v>
      </c>
      <c r="AK110" s="53" t="s">
        <v>164</v>
      </c>
      <c r="AL110" s="53" t="s">
        <v>164</v>
      </c>
      <c r="AM110" s="53" t="s">
        <v>164</v>
      </c>
      <c r="AN110" s="53" t="s">
        <v>164</v>
      </c>
      <c r="AO110" s="53" t="s">
        <v>164</v>
      </c>
      <c r="AP110" s="53" t="s">
        <v>164</v>
      </c>
      <c r="AQ110" s="53" t="s">
        <v>164</v>
      </c>
      <c r="AR110" s="53" t="s">
        <v>164</v>
      </c>
      <c r="AS110" s="53" t="s">
        <v>164</v>
      </c>
      <c r="AT110" s="54">
        <v>1</v>
      </c>
      <c r="AU110" s="53" t="s">
        <v>308</v>
      </c>
      <c r="AV110" s="53" t="str">
        <f>IF(LEFT(A110,1)="[",LEFT(A110,5)&amp;AU110&amp;A110,"")</f>
        <v>[VEN]State[VEN] Trujillo</v>
      </c>
      <c r="AW110" s="53" t="str">
        <f>C110&amp;A110</f>
        <v>[VEN] Trujillo</v>
      </c>
      <c r="AX110" s="55"/>
      <c r="AY110" s="55"/>
      <c r="AZ110" s="56" t="s">
        <v>159</v>
      </c>
      <c r="BA110" s="56"/>
      <c r="BB110" s="56"/>
      <c r="BC110" s="57"/>
      <c r="BD110" s="58" t="s">
        <v>159</v>
      </c>
      <c r="BE110" s="59"/>
      <c r="BF110" s="58" t="s">
        <v>154</v>
      </c>
      <c r="BG110" s="58" t="s">
        <v>234</v>
      </c>
      <c r="BH110" s="58" t="s">
        <v>159</v>
      </c>
      <c r="BI110" s="58"/>
      <c r="BJ110" s="58"/>
      <c r="BK110" s="59"/>
      <c r="BL110" s="58" t="s">
        <v>151</v>
      </c>
      <c r="BM110" s="58" t="s">
        <v>234</v>
      </c>
      <c r="BN110" s="58" t="s">
        <v>153</v>
      </c>
      <c r="BO110" s="58" t="s">
        <v>154</v>
      </c>
      <c r="BP110" s="58" t="s">
        <v>234</v>
      </c>
      <c r="BQ110" s="58" t="s">
        <v>234</v>
      </c>
      <c r="BR110" s="58" t="s">
        <v>234</v>
      </c>
      <c r="BS110" s="58" t="s">
        <v>234</v>
      </c>
      <c r="BT110" s="58" t="s">
        <v>159</v>
      </c>
      <c r="BU110" s="60"/>
      <c r="BV110" s="61"/>
      <c r="BW110" s="61">
        <v>0</v>
      </c>
      <c r="BX110" s="59"/>
      <c r="BY110" s="44" t="s">
        <v>164</v>
      </c>
      <c r="CB110" s="5"/>
      <c r="CC110" s="5"/>
      <c r="CD110" s="62">
        <v>0</v>
      </c>
      <c r="CE110" s="62">
        <v>0</v>
      </c>
      <c r="CF110" s="62" t="e">
        <f>COUNTIF([1]Sheet7!$B$2:'[1]Sheet7'!$B$100,Main!A115)</f>
        <v>#REF!</v>
      </c>
      <c r="CG110" s="75" cm="1">
        <f t="array" ref="CG110">SUMPRODUCT(--(LEN(TRIM(BL110:BT110))&gt;0))</f>
        <v>4</v>
      </c>
      <c r="CH110" s="53" t="str">
        <f>IF(CG110=2,"y","n")</f>
        <v>n</v>
      </c>
      <c r="CI110" s="53" t="str">
        <f>IF(CG110=3,"y","n")</f>
        <v>n</v>
      </c>
      <c r="CJ110" s="53" t="str">
        <f>IF(CG110=4,"y","n")</f>
        <v>y</v>
      </c>
      <c r="CK110" s="53" t="str">
        <f>IF(CG110&gt;4,"y","n")</f>
        <v>n</v>
      </c>
      <c r="CL110" s="53" t="str">
        <f>IF(S110=0,"y","n")</f>
        <v>n</v>
      </c>
      <c r="CM110" s="53" t="str">
        <f>IF(S110=2,"y","n")</f>
        <v>y</v>
      </c>
      <c r="CN110" s="53" t="str">
        <f>IF(S110=3,"y","n")</f>
        <v>n</v>
      </c>
      <c r="CO110" s="53" t="str">
        <f>IF(S110&gt;=4,"y","n")</f>
        <v>n</v>
      </c>
      <c r="CP110" s="53" t="str">
        <f>IF(AT110=0,"y","n")</f>
        <v>n</v>
      </c>
      <c r="CQ110" s="53" t="str">
        <f>IF(AT110=1,"y","n")</f>
        <v>y</v>
      </c>
      <c r="CR110" s="53" t="str">
        <f>IF(AT110=2,"y","n")</f>
        <v>n</v>
      </c>
      <c r="CS110" s="53" t="str">
        <f>IF(AT110&gt;=3,"y","n")</f>
        <v>n</v>
      </c>
      <c r="CT110" s="38" t="str">
        <f>CHAR(34)&amp;A110&amp;CHAR(34)</f>
        <v>"[VEN] Trujillo"</v>
      </c>
      <c r="CU110" s="63" t="str">
        <f>CHAR(34)&amp;"rgn_"&amp;R110&amp;CHAR(34)</f>
        <v>"rgn_South America"</v>
      </c>
      <c r="CV110" s="44" t="str">
        <f>CHAR(34)&amp;D110&amp;CHAR(34)</f>
        <v>"https://upload.wikimedia.org/wikipedia/commons/thumb/b/b0/Flag_of_Trujillo_State.svg/320px-Flag_of_Trujillo_State.svg.png"</v>
      </c>
      <c r="CW110" s="44" t="str">
        <f>IF(CH110="y",CHAR(34)&amp;CH$1&amp;CHAR(34)&amp;",","")</f>
        <v/>
      </c>
      <c r="CX110" s="44" t="str">
        <f>IF(CI110="y",CHAR(34)&amp;CI$1&amp;CHAR(34)&amp;",","")</f>
        <v/>
      </c>
      <c r="CY110" s="44" t="str">
        <f>IF(CJ110="y",CHAR(34)&amp;CJ$1&amp;CHAR(34)&amp;",","")</f>
        <v>"4Color",</v>
      </c>
      <c r="CZ110" s="44" t="str">
        <f>IF(CK110="y",CHAR(34)&amp;CK$1&amp;CHAR(34)&amp;",","")</f>
        <v/>
      </c>
      <c r="DA110" s="44" t="str">
        <f>IF(Q110&gt;1,CHAR(34)&amp;"words2"&amp;CHAR(34)&amp;",","")</f>
        <v/>
      </c>
      <c r="DB110" s="44" t="str">
        <f>IF(Q110&gt;2,CHAR(34)&amp;"words3"&amp;CHAR(34)&amp;",","")</f>
        <v/>
      </c>
      <c r="DD110" s="44" t="str">
        <f>IF(LEN(CHAR(34)&amp;"lets"&amp;LEN(SUBSTITUTE(SUBSTITUTE(IFERROR(TRIM(SUBSTITUTE(A110,MID(A110,FIND("[",A110),FIND("]",A110)-FIND("[",A110)+1),"")),A110)," ",""),"-",""))&amp;CHAR(34)&amp;",")=9,CHAR(34)&amp;"lets"&amp;LEN(SUBSTITUTE(SUBSTITUTE(IFERROR(TRIM(SUBSTITUTE(A110,MID(A110,FIND("[",A110),FIND("]",A110)-FIND("[",A110)+1),"")),A110)," ",""),"-",""))&amp;CHAR(34)&amp;",",CHAR(34)&amp;"lets0"&amp;LEN(SUBSTITUTE(SUBSTITUTE(IFERROR(TRIM(SUBSTITUTE(A110,MID(A110,FIND("[",A110),FIND("]",A110)-FIND("[",A110)+1),"")),A110)," ",""),"-",""))&amp;CHAR(34)&amp;",")</f>
        <v>"lets08",</v>
      </c>
      <c r="DE110" s="44" t="str">
        <f>CHAR(34)&amp;"start"&amp;IFERROR(LEFT(SUBSTITUTE(A110,"["&amp;MID(A110,FIND("[",A110)+1,FIND("]",A110)-FIND("[",A110)-1)&amp;"] ",""),1),LEFT(A110,1))&amp;CHAR(34)&amp;","</f>
        <v>"startT",</v>
      </c>
      <c r="DF110" s="44" t="str">
        <f>IFERROR(IF(SEARCH("tan",A110)&gt;0,CHAR(34)&amp;"withtn"&amp;CHAR(34)&amp;",",""),"")</f>
        <v/>
      </c>
      <c r="DG110" s="44" t="str">
        <f>IFERROR(IF(SEARCH("q",A110)&gt;0,CHAR(34)&amp;"with_q"&amp;CHAR(34)&amp;",",""),"")</f>
        <v/>
      </c>
      <c r="DH110" s="44" t="str">
        <f>IFERROR(IF(SEARCH("v",A110)&gt;0,CHAR(34)&amp;"with_v"&amp;CHAR(34)&amp;",",""),"")</f>
        <v>"with_v",</v>
      </c>
      <c r="DI110" s="44" t="str">
        <f>IFERROR(IF(SEARCH("w",A110)&gt;0,CHAR(34)&amp;"with_w"&amp;CHAR(34)&amp;",",""),"")</f>
        <v/>
      </c>
      <c r="DJ110" s="44" t="str">
        <f>IFERROR(IF(SEARCH("y",A110)&gt;0,CHAR(34)&amp;"with_y"&amp;CHAR(34)&amp;",",""),"")</f>
        <v/>
      </c>
      <c r="DK110" s="44" t="str">
        <f>IFERROR(IF(SEARCH("z",A110)&gt;0,CHAR(34)&amp;"with_z"&amp;CHAR(34)&amp;",",""),"")</f>
        <v/>
      </c>
      <c r="DL110" s="44" t="str">
        <f>IF(CG110=2, CHAR(34) &amp; _xlfn.TEXTJOIN("", TRUE, _xlfn._xlws.SORT(HP110:HX110)) &amp; CHAR(34) &amp; ",", "")</f>
        <v/>
      </c>
      <c r="DM110" s="44" t="str" cm="1">
        <f t="array" ref="DM110">IF(CG110=3,CHAR(34) &amp; _xlfn.TEXTJOIN("", TRUE, RIGHT(HP110:HX110, 2)) &amp; CHAR(34) &amp; ",", "")</f>
        <v/>
      </c>
      <c r="DN110" s="44" t="str">
        <f>IF(AND(ISNUMBER(SEARCH("18", O110)), ISERROR(SEARCH("1918", O110)), ISERROR(SEARCH("2018", O110))), CHAR(34) &amp; "year18" &amp; CHAR(34) &amp; ",", "")</f>
        <v/>
      </c>
      <c r="DO110" s="44" t="str">
        <f>IF(AND(ISNUMBER(SEARCH("19", O110)), ISERROR(SEARCH("1819", O110)),  ISERROR(SEARCH("1219", O110)),ISERROR(SEARCH("1119", O110)),ISERROR(SEARCH("1190", O110)),ISERROR(SEARCH("2019", O110))), CHAR(34) &amp; "year19" &amp; CHAR(34) &amp; ",", "")</f>
        <v>"year19",</v>
      </c>
      <c r="DP110" s="5" t="str">
        <f>IF(AND(ISNUMBER(SEARCH("20", O110)), ISERROR(SEARCH("1920", O110))), CHAR(34)&amp;"year00"&amp;CHAR(34)&amp;",", "")</f>
        <v/>
      </c>
      <c r="DQ110" s="5" t="str">
        <f>IF(CC110="y",CHAR(34)&amp;"soviet"&amp;CHAR(34)&amp;",","")</f>
        <v/>
      </c>
      <c r="DR110" s="5" t="str">
        <f>IF(BY110="y",CHAR(34)&amp;"dgband"&amp;CHAR(34)&amp;",","")</f>
        <v/>
      </c>
      <c r="DS110" s="5" t="str">
        <f>IF(W110="y",IF(AND(V110="n",BY110&lt;&gt;"y"),CHAR(34)&amp;"allver"&amp;CHAR(34)&amp;",",""),"")</f>
        <v/>
      </c>
      <c r="DT110" s="5" t="str">
        <f>IF(V110="y",IF(AND(W110="n",BY110&lt;&gt;"y"),CHAR(34)&amp;"allhor"&amp;CHAR(34)&amp;",",""),"")</f>
        <v>"allhor",</v>
      </c>
      <c r="DU110" s="5" t="str">
        <f>IF(BY110="y",IF(AND(W110="n",V110="n"),CHAR(34)&amp;"alldia"&amp;CHAR(34)&amp;",",""),"")</f>
        <v/>
      </c>
      <c r="DW110" s="44" t="str">
        <f>IF(CL110="y",CHAR(34)&amp;CL$1&amp;CHAR(34)&amp;",","")</f>
        <v/>
      </c>
      <c r="DX110" s="44" t="str">
        <f>IF(CM110="y",CHAR(34)&amp;CM$1&amp;CHAR(34)&amp;",","")</f>
        <v>"2Bands",</v>
      </c>
      <c r="DY110" s="44" t="str">
        <f>IF(CN110="y",CHAR(34)&amp;CN$1&amp;CHAR(34)&amp;",","")</f>
        <v/>
      </c>
      <c r="DZ110" s="44" t="str">
        <f>IF(CO110="y",CHAR(34)&amp;CO$1&amp;CHAR(34)&amp;",","")</f>
        <v/>
      </c>
      <c r="EA110" s="44" t="str">
        <f>IF(T110="y",CHAR(34)&amp;T$1&amp;CHAR(34)&amp;",","")</f>
        <v>"Diagon",</v>
      </c>
      <c r="EB110" s="44" t="str">
        <f>IF(U110="y",CHAR(34)&amp;U$1&amp;CHAR(34)&amp;",","")</f>
        <v/>
      </c>
      <c r="EC110" s="44" t="str">
        <f>IF(V110="y",CHAR(34)&amp;V$1&amp;CHAR(34)&amp;",","")</f>
        <v>"Horizo",</v>
      </c>
      <c r="ED110" s="44" t="str">
        <f>IF(W110="y",CHAR(34)&amp;W$1&amp;CHAR(34)&amp;",","")</f>
        <v/>
      </c>
      <c r="EE110" s="44" t="str">
        <f>IF(X110="y",CHAR(34)&amp;X$1&amp;CHAR(34)&amp;",","")</f>
        <v/>
      </c>
      <c r="EF110" s="44" t="str">
        <f>IF(AND(Y110&lt;&gt;"n",Y110&lt;&gt;""),CHAR(34)&amp;Y$1&amp;CHAR(34)&amp;",","")</f>
        <v>"Animal",</v>
      </c>
      <c r="EG110" s="44" t="str">
        <f>IF(Z110="y",CHAR(34)&amp;Z$1&amp;CHAR(34)&amp;",","")</f>
        <v/>
      </c>
      <c r="EH110" s="44" t="str">
        <f>IF(AA110="y",CHAR(34)&amp;AA$1&amp;CHAR(34)&amp;",","")</f>
        <v>"Plants",</v>
      </c>
      <c r="EI110" s="44" t="str">
        <f>IF(AB110="y",CHAR(34)&amp;AB$1&amp;CHAR(34)&amp;",","")</f>
        <v/>
      </c>
      <c r="EJ110" s="44" t="str">
        <f>IF(AC110="y",CHAR(34)&amp;AC$1&amp;CHAR(34)&amp;",","")</f>
        <v/>
      </c>
      <c r="EK110" s="44" t="str">
        <f>IF(AD110="y",CHAR(34)&amp;AD$1&amp;CHAR(34)&amp;",","")</f>
        <v/>
      </c>
      <c r="EL110" s="44" t="str">
        <f>IF(AE110="y",CHAR(34)&amp;AE$1&amp;CHAR(34)&amp;",","")</f>
        <v/>
      </c>
      <c r="EM110" s="44" t="str">
        <f>IF(AF110="y",CHAR(34)&amp;AF$1&amp;CHAR(34)&amp;",","")</f>
        <v>"Trside",</v>
      </c>
      <c r="EN110" s="44" t="str">
        <f>IF(AG110="y",CHAR(34)&amp;AG$1&amp;CHAR(34)&amp;",","")</f>
        <v>"Unequa",</v>
      </c>
      <c r="EO110" s="44" t="str">
        <f>IF(AH110="y",CHAR(34)&amp;AH$1&amp;CHAR(34)&amp;",","")</f>
        <v/>
      </c>
      <c r="EP110" s="44" t="str">
        <f>IF(AI110="y",CHAR(34)&amp;AI$1&amp;CHAR(34)&amp;",","")</f>
        <v/>
      </c>
      <c r="EQ110" s="44" t="str">
        <f>IF(AJ110="y",CHAR(34)&amp;AJ$1&amp;CHAR(34)&amp;",","")</f>
        <v/>
      </c>
      <c r="ER110" s="44" t="str">
        <f>IF(AK110="y",CHAR(34)&amp;AK$1&amp;CHAR(34)&amp;",","")</f>
        <v/>
      </c>
      <c r="ES110" s="44" t="str">
        <f>IF(AL110="y",CHAR(34)&amp;AL$1&amp;CHAR(34)&amp;",","")</f>
        <v/>
      </c>
      <c r="ET110" s="44" t="str">
        <f>IF(AM110="y",CHAR(34)&amp;AM$1&amp;CHAR(34)&amp;",","")</f>
        <v/>
      </c>
      <c r="EU110" s="44" t="str">
        <f>IF(AN110="y",CHAR(34)&amp;AN$1&amp;CHAR(34)&amp;",","")</f>
        <v/>
      </c>
      <c r="EV110" s="44" t="str">
        <f>IF(AO110="y",CHAR(34)&amp;AO$1&amp;CHAR(34)&amp;",","")</f>
        <v/>
      </c>
      <c r="EW110" s="44" t="str">
        <f>IF(AP110="y",CHAR(34)&amp;AP$1&amp;CHAR(34)&amp;",","")</f>
        <v/>
      </c>
      <c r="EX110" s="44" t="str">
        <f>IF(AQ110="y",CHAR(34)&amp;AQ$1&amp;CHAR(34)&amp;",","")</f>
        <v/>
      </c>
      <c r="EY110" s="44" t="str">
        <f>IF(AR110="y",CHAR(34)&amp;AR$1&amp;CHAR(34)&amp;",","")</f>
        <v/>
      </c>
      <c r="EZ110" s="44" t="str">
        <f>IF(AS110="y",CHAR(34)&amp;AS$1&amp;CHAR(34)&amp;",","")</f>
        <v/>
      </c>
      <c r="FA110" s="44" t="str">
        <f>IF(AT110&gt;0,CHAR(34)&amp;"sta"&amp;AZ110&amp;CHAR(34)&amp;",","")</f>
        <v>"staWHI",</v>
      </c>
      <c r="FB110" s="44" t="str">
        <f>IF(AND(AT110&gt;0,BA110&lt;&gt;""),CHAR(34)&amp;"sta"&amp;BA110&amp;CHAR(34)&amp;",","")</f>
        <v/>
      </c>
      <c r="FD110" s="44" t="str">
        <f>IF(BV110="n",CHAR(34)&amp;"tcWHYE"&amp;CHAR(34)&amp;",",IF(BV110="y",CHAR(34)&amp;FD$1&amp;CHAR(34)&amp;",",""))</f>
        <v/>
      </c>
      <c r="FE110" s="44" t="str">
        <f>IF(COUNTIF(BL110:BT110,"BLU")=0,CHAR(34)&amp;"NO_BLU"&amp;CHAR(34)&amp;",", "")</f>
        <v>"NO_BLU",</v>
      </c>
      <c r="FF110" s="44" t="str">
        <f>IF(COUNTIF(BL110:BT110,"WHI")=0,CHAR(34)&amp;"NO_WHI"&amp;CHAR(34)&amp;",", "")</f>
        <v/>
      </c>
      <c r="FG110" s="44" t="str">
        <f>IF(COUNTIF(BL110:BT110,"RED")=0,CHAR(34)&amp;"NO_RED"&amp;CHAR(34)&amp;",", "")</f>
        <v/>
      </c>
      <c r="FH110" s="44" t="str">
        <f>IF(COUNTIF(BL110:BS110,"GRE")=0,CHAR(34)&amp;"NO_GRE"&amp;CHAR(34)&amp;",", "")</f>
        <v/>
      </c>
      <c r="FI110" s="44" t="str">
        <f>IF(COUNTIF(BL110:BT110,"YEL")=0,CHAR(34)&amp;"NO_YEL"&amp;CHAR(34)&amp;",", "")</f>
        <v>"NO_YEL",</v>
      </c>
      <c r="FJ110" s="44" t="str">
        <f>IF(COUNTIF(BL110:BT110,"BLA")=0,CHAR(34)&amp;"NO_BLA"&amp;CHAR(34)&amp;",", "")</f>
        <v/>
      </c>
      <c r="FK110" s="44" t="str">
        <f>IF(AND(FH110&lt;&gt;"",FF110&lt;&gt;""),CHAR(34)&amp;"WHGRNO"&amp;CHAR(34)&amp;",","")</f>
        <v/>
      </c>
      <c r="FL110" s="44" t="str">
        <f>IF(AND(FI110&lt;&gt;"",FF110&lt;&gt;""),CHAR(34)&amp;"WHYENO"&amp;CHAR(34)&amp;",","")</f>
        <v/>
      </c>
      <c r="FM110" s="44" t="str">
        <f>IF(AND(FJ110&lt;&gt;"",FF110&lt;&gt;""),CHAR(34)&amp;"BAWHNO"&amp;CHAR(34)&amp;",","")</f>
        <v/>
      </c>
      <c r="FN110" s="44" t="str">
        <f>IF(AND(FE110&lt;&gt;"",FF110&lt;&gt;""),CHAR(34)&amp;"BLWHNO"&amp;CHAR(34)&amp;",","")</f>
        <v/>
      </c>
      <c r="FO110" s="44" t="str">
        <f>IF(AND(FE110&lt;&gt;"",FG110&lt;&gt;""),CHAR(34)&amp;"BLRENO"&amp;CHAR(34)&amp;",","")</f>
        <v/>
      </c>
      <c r="FP110" s="44" t="str">
        <f>IF(AND(FF110&lt;&gt;"",FF110&lt;&gt;""),CHAR(34)&amp;"WHRENO"&amp;CHAR(34)&amp;",","")</f>
        <v/>
      </c>
      <c r="FQ110" s="44" t="str">
        <f>IF(LEN(BF110)=3,CHAR(34)&amp;"001"&amp;BF110&amp;CHAR(34)&amp;",","")</f>
        <v>"001RED",</v>
      </c>
      <c r="FR110" s="44" t="str">
        <f>IF(LEN(BG110)=3,CHAR(34)&amp;"002"&amp;BG110&amp;CHAR(34)&amp;",","")</f>
        <v/>
      </c>
      <c r="FS110" s="44" t="str">
        <f>IF(LEN(BH110)=3,CHAR(34)&amp;"003"&amp;BH110&amp;CHAR(34)&amp;",","")</f>
        <v>"003WHI",</v>
      </c>
      <c r="FT110" s="44" t="str">
        <f>CHAR(34)&amp;"myr"&amp;BD110&amp;CHAR(34)&amp;","</f>
        <v>"myrWHI",</v>
      </c>
      <c r="FU110" s="44" t="str">
        <f>IF(AY110="y",CHAR(34)&amp;"island"&amp;CHAR(34)&amp;",","")</f>
        <v/>
      </c>
      <c r="FV110" s="44" t="str">
        <f>IF(BZ110="y",CHAR(34)&amp;"landlo"&amp;CHAR(34)&amp;",","")</f>
        <v/>
      </c>
      <c r="FW110" s="44" t="str">
        <f>IF(CA110="y",CHAR(34)&amp;"eunion"&amp;CHAR(34)&amp;",","")</f>
        <v/>
      </c>
      <c r="FY110" s="44" t="str">
        <f>IFERROR(IF(SEARCH("Arabic",CB110)&gt;0,CHAR(34)&amp;"arabic"&amp;CHAR(34)&amp;",",""),"")</f>
        <v/>
      </c>
      <c r="FZ110" s="44" t="str">
        <f>IFERROR(IF(SEARCH("English",CB110)&gt;0,CHAR(34)&amp;"englis"&amp;CHAR(34)&amp;",",""),"")</f>
        <v/>
      </c>
      <c r="GA110" s="44" t="str">
        <f>IFERROR(IF(SEARCH("French",CB110)&gt;0,CHAR(34)&amp;"french"&amp;CHAR(34)&amp;",",""),"")</f>
        <v/>
      </c>
      <c r="GB110" s="44" t="str">
        <f>IFERROR(IF(SEARCH("Spanish",CB110)&gt;0,CHAR(34)&amp;"spanis"&amp;CHAR(34)&amp;",",""),"")</f>
        <v/>
      </c>
      <c r="GE110" s="44" t="str">
        <f>IFERROR(IF(SEARCH("Dutch",CB110)&gt;0,CHAR(34)&amp;"dutchs"&amp;CHAR(34)&amp;",",""),"")</f>
        <v/>
      </c>
      <c r="GF110" s="44" t="str">
        <f>IFERROR(IF(SEARCH("Historical",AU110)&gt;0,CHAR(34)&amp;"histor"&amp;CHAR(34)&amp;",",""),"")</f>
        <v/>
      </c>
      <c r="GG110" s="44" t="str">
        <f>IF(BU110="y",CHAR(34)&amp;"unjack"&amp;CHAR(34)&amp;",","")</f>
        <v/>
      </c>
      <c r="GH110" s="44" t="str">
        <f>IF(CD110=1,CHAR(34)&amp;"southc"&amp;CHAR(34)&amp;",","")</f>
        <v/>
      </c>
      <c r="GI110" s="44" t="str">
        <f>IF(CE110=1,CHAR(34)&amp;"hasmap"&amp;CHAR(34)&amp;",","")</f>
        <v/>
      </c>
      <c r="GJ110" s="44" t="str">
        <f>IF(CP110="y",CHAR(34)&amp;CP$1&amp;CHAR(34)&amp;",","")</f>
        <v/>
      </c>
      <c r="GK110" s="44" t="str">
        <f>IF(GJ110="",CHAR(34)&amp;"HasSta"&amp;CHAR(34)&amp;",","")</f>
        <v>"HasSta",</v>
      </c>
      <c r="GL110" s="44" t="str">
        <f>IF(CQ110="y",CHAR(34)&amp;CQ$1&amp;CHAR(34)&amp;",","")</f>
        <v>"1Stars",</v>
      </c>
      <c r="GM110" s="44" t="str">
        <f>IF(CR110="y",CHAR(34)&amp;CR$1&amp;CHAR(34)&amp;",","")</f>
        <v/>
      </c>
      <c r="GN110" s="44" t="str">
        <f>IF(CS110="y",CHAR(34)&amp;CS$1&amp;CHAR(34)&amp;",","")</f>
        <v/>
      </c>
      <c r="GP110" s="44" t="str">
        <f>CHAR(34)&amp;AU110&amp;CHAR(34)</f>
        <v>"State"</v>
      </c>
      <c r="GS110" s="44" t="str">
        <f>SUBSTITUTE("["&amp;_xlfn.CONCAT(CW110:GN110)&amp;"]",",]","]")</f>
        <v>["4Color","lets08","startT","with_v","year19","allhor","2Bands","Diagon","Horizo","Animal","Plants","Trside","Unequa","staWHI","NO_BLU","NO_YEL","001RED","003WHI","myrWHI","HasSta","1Stars"]</v>
      </c>
      <c r="GT110" s="44" t="str">
        <f>IF(BL110&lt;&gt;"",CHAR(34)&amp;"cl_"&amp;BL110&amp;CHAR(34)&amp;",","")</f>
        <v>"cl_BLA",</v>
      </c>
      <c r="GU110" s="44" t="str">
        <f>IF(BM110&lt;&gt;"",CHAR(34)&amp;"cl_"&amp;BM110&amp;CHAR(34)&amp;",","")</f>
        <v/>
      </c>
      <c r="GV110" s="44" t="str">
        <f>IF(BN110&lt;&gt;"",CHAR(34)&amp;"cl_"&amp;BN110&amp;CHAR(34)&amp;",","")</f>
        <v>"cl_GRE",</v>
      </c>
      <c r="GW110" s="44" t="str">
        <f>IF(BO110&lt;&gt;"",CHAR(34)&amp;"cl_"&amp;BO110&amp;CHAR(34)&amp;",","")</f>
        <v>"cl_RED",</v>
      </c>
      <c r="GX110" s="44" t="str">
        <f>IF(BP110&lt;&gt;"",CHAR(34)&amp;"cl_"&amp;BP110&amp;CHAR(34)&amp;",","")</f>
        <v/>
      </c>
      <c r="GY110" s="44" t="str">
        <f>IF(BQ110&lt;&gt;"",CHAR(34)&amp;"cl_"&amp;BQ110&amp;CHAR(34)&amp;",","")</f>
        <v/>
      </c>
      <c r="GZ110" s="44" t="str">
        <f>IF(BR110&lt;&gt;"",CHAR(34)&amp;"cl_"&amp;BR110&amp;CHAR(34)&amp;",","")</f>
        <v/>
      </c>
      <c r="HA110" s="44" t="str">
        <f>IF(BS110&lt;&gt;"",CHAR(34)&amp;"cl_"&amp;BS110&amp;CHAR(34)&amp;",","")</f>
        <v/>
      </c>
      <c r="HB110" s="44" t="str">
        <f>IF(BT110&lt;&gt;"",CHAR(34)&amp;"cl_"&amp;BT110&amp;CHAR(34)&amp;",","")</f>
        <v>"cl_WHI",</v>
      </c>
      <c r="HC110" s="44" t="str">
        <f>SUBSTITUTE("["&amp;_xlfn.CONCAT(GT110:HB110)&amp;"]",",]","]")</f>
        <v>["cl_BLA","cl_GRE","cl_RED","cl_WHI"]</v>
      </c>
      <c r="HE110" s="64"/>
      <c r="HF110" s="65" t="str">
        <f>"{couname:"&amp;CT110&amp;(IF(HK110&lt;&gt;"",",subtype:"&amp;CHAR(34)&amp;HK110&amp;CHAR(34),""))&amp;",year:"&amp;HJ110&amp;",region:"&amp;CU110&amp;",Colors:"&amp;HC110&amp;",Items:"&amp;GS110&amp;",Flag:"&amp;CV110&amp;",HDFlag:"&amp;CHAR(34)&amp;E110&amp;CHAR(34)&amp;",type:"&amp;GP110&amp;", describe: "&amp;HH110&amp;", isnew:"&amp;CHAR(34)&amp;F110&amp;CHAR(34)&amp;", links: "&amp;HL110&amp;"},"</f>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links: "https://www.crwflags.com/fotw/flags/ve-t.html"},</v>
      </c>
      <c r="HG110" s="66" t="str">
        <f>"{couname:"&amp;CT110&amp;(IF(HK110&lt;&gt;"",",subtype:"&amp;CHAR(34)&amp;HK110&amp;CHAR(34),""))&amp;",year:"&amp;HJ110&amp;",region:"&amp;CU110&amp;",Colors:"&amp;HC110&amp;",Items:"&amp;GS110&amp;",Flag:"&amp;CV110&amp;",HDFlag:"&amp;CHAR(34)&amp;E110&amp;CHAR(34)&amp;",type:"&amp;GP110&amp;", describe: "&amp;HI110&amp;", links: "&amp;HL110&amp;"},"</f>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links: "https://www.crwflags.com/fotw/flags/ve-t.html"},</v>
      </c>
      <c r="HH110" s="44" t="str">
        <f>IF(P110&lt;&gt;"",CHAR(34)&amp;"\n"&amp;P110&amp;CHAR(34),CHAR(34)&amp;CHAR(34))</f>
        <v>"\nThe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v>
      </c>
      <c r="HI110" s="44" t="str">
        <f>IF(J110=0,CHAR(34)&amp;CHAR(34),HH110)</f>
        <v>"\nThe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v>
      </c>
      <c r="HJ110" s="44" t="str">
        <f>CHAR(34)&amp;O110&amp;CHAR(34)</f>
        <v>"1994"</v>
      </c>
      <c r="HL110" s="44" t="str">
        <f>CHAR(34)&amp;I110&amp;CHAR(34)</f>
        <v>"https://www.crwflags.com/fotw/flags/ve-t.html"</v>
      </c>
      <c r="HM110" s="65" t="str">
        <f>"{"&amp;CHAR(34)&amp;"couname"&amp;CHAR(34)&amp;":"&amp;CT110&amp;(IF(H110&lt;&gt;"",","&amp;CHAR(34)&amp;"subtype"&amp;CHAR(34)&amp;":"&amp;CHAR(34)&amp;H110&amp;CHAR(34),""))&amp;","&amp;CHAR(34)&amp;"year"&amp;CHAR(34)&amp;":"&amp;HJ110&amp;","&amp;CHAR(34)&amp;"region"&amp;CHAR(34)&amp;":"&amp;CU110&amp;","&amp;CHAR(34)&amp;"Colors"&amp;CHAR(34)&amp;":"&amp;HC110&amp;","&amp;CHAR(34)&amp;"Items"&amp;CHAR(34)&amp;":"&amp;GS110&amp;","&amp;CHAR(34)&amp;"Flag"&amp;CHAR(34)&amp;":"&amp;CV110&amp;","&amp;CHAR(34)&amp;"HDFlag"&amp;CHAR(34)&amp;":"&amp;CHAR(34)&amp;E110&amp;CHAR(34)&amp;","&amp;CHAR(34)&amp;"type"&amp;CHAR(34)&amp;":"&amp;GP110&amp;", "&amp;CHAR(34)&amp;"describe"&amp;CHAR(34)&amp;": "&amp;HH110&amp;", "&amp;CHAR(34)&amp;"isnew"&amp;CHAR(34)&amp;": "&amp;CHAR(34)&amp;F110&amp;CHAR(34)&amp;", "&amp;CHAR(34)&amp;"links"&amp;CHAR(34)&amp;": "&amp;HL110&amp;"},"</f>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 "links": "https://www.crwflags.com/fotw/flags/ve-t.html"},</v>
      </c>
      <c r="HN110" s="67" t="str">
        <f>"{"&amp;CHAR(34)&amp;"couname"&amp;CHAR(34)&amp;":"&amp;CT110&amp;(IF(H110&lt;&gt;"",","&amp;CHAR(34)&amp;"subtype"&amp;CHAR(34)&amp;":"&amp;CHAR(34)&amp;H110&amp;CHAR(34),""))&amp;","&amp;CHAR(34)&amp;"year"&amp;CHAR(34)&amp;":"&amp;HJ110&amp;","&amp;CHAR(34)&amp;"region"&amp;CHAR(34)&amp;":"&amp;CU110&amp;","&amp;CHAR(34)&amp;"Colors"&amp;CHAR(34)&amp;":"&amp;HC110&amp;","&amp;CHAR(34)&amp;"Items"&amp;CHAR(34)&amp;":"&amp;GS110&amp;","&amp;CHAR(34)&amp;"Flag"&amp;CHAR(34)&amp;":"&amp;CV110&amp;","&amp;CHAR(34)&amp;"HDFlag"&amp;CHAR(34)&amp;":"&amp;CHAR(34)&amp;E110&amp;CHAR(34)&amp;","&amp;CHAR(34)&amp;"type"&amp;CHAR(34)&amp;":"&amp;GP110&amp;", "&amp;CHAR(34)&amp;"describe"&amp;CHAR(34)&amp;": "&amp;HI110&amp;", "&amp;CHAR(34)&amp;"isnew"&amp;CHAR(34)&amp;": "&amp;CHAR(34)&amp;F110&amp;CHAR(34)&amp;", "&amp;CHAR(34)&amp;"links"&amp;CHAR(34)&amp;": "&amp;HL110&amp;"},"</f>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 "links": "https://www.crwflags.com/fotw/flags/ve-t.html"},</v>
      </c>
      <c r="HO110" s="71">
        <v>45610</v>
      </c>
      <c r="HP110" s="44" t="str" cm="1">
        <f t="array" ref="HP110">IF(_xlfn.TEXTJOIN(", ", TRUE, IF(ISNUMBER(SEARCH("BLA", BL110:BT110)), COLUMN(BL110:BT110) - COLUMN(BL110) + 1, ""))&lt;&gt;"","BLA","")</f>
        <v>BLA</v>
      </c>
      <c r="HQ110" s="44" t="str" cm="1">
        <f t="array" ref="HQ110">IF(_xlfn.TEXTJOIN(", ", TRUE, IF(ISNUMBER(SEARCH("BLU", BL110:BT110)), COLUMN(BL110:BT110) - COLUMN(BL110) + 1, ""))&lt;&gt;"","BLU","")</f>
        <v/>
      </c>
      <c r="HR110" s="44" t="str" cm="1">
        <f t="array" ref="HR110">IF(_xlfn.TEXTJOIN(", ", TRUE, IF(ISNUMBER(SEARCH("GRE", BL110:BT110)), COLUMN(BL110:BT110) - COLUMN(BL110) + 1, ""))&lt;&gt;"","GRE","")</f>
        <v>GRE</v>
      </c>
      <c r="HS110" s="44" t="str" cm="1">
        <f t="array" ref="HS110">IF(_xlfn.TEXTJOIN(", ", TRUE, IF(ISNUMBER(SEARCH("RED", BL110:BT110)), COLUMN(BL110:BT110) - COLUMN(BL110) + 1, ""))&lt;&gt;"","RED","")</f>
        <v>RED</v>
      </c>
      <c r="HT110" s="44" t="str" cm="1">
        <f t="array" ref="HT110">IF(_xlfn.TEXTJOIN(", ", TRUE, IF(ISNUMBER(SEARCH("YEL", BL110:BT110)), COLUMN(BL110:BT110) - COLUMN(BL110) + 1, ""))&lt;&gt;"","YEL","")</f>
        <v/>
      </c>
      <c r="HU110" s="44" t="str" cm="1">
        <f t="array" ref="HU110">IF(_xlfn.TEXTJOIN(", ", TRUE, IF(ISNUMBER(SEARCH("ORA", BL110:BT110)), COLUMN(BL110:BT110) - COLUMN(BL110) + 1, ""))&lt;&gt;"","ORA","")</f>
        <v/>
      </c>
      <c r="HV110" s="44" t="str" cm="1">
        <f t="array" ref="HV110">IF(_xlfn.TEXTJOIN(", ", TRUE, IF(ISNUMBER(SEARCH("BRO", BL110:BT110)), COLUMN(BL110:BT110) - COLUMN(BL110) + 1, ""))&lt;&gt;"","BRO","")</f>
        <v/>
      </c>
      <c r="HW110" s="44" t="str" cm="1">
        <f t="array" ref="HW110">IF(_xlfn.TEXTJOIN(", ", TRUE, IF(ISNUMBER(SEARCH("PUR", BL110:BT110)), COLUMN(BL110:BT110) - COLUMN(BL110) + 1, ""))&lt;&gt;"","PUR","")</f>
        <v/>
      </c>
      <c r="HX110" s="44" t="str" cm="1">
        <f t="array" ref="HX110">IF(_xlfn.TEXTJOIN(", ", TRUE, IF(ISNUMBER(SEARCH("WHI", BL110:BT110)), COLUMN(BL110:BT110) - COLUMN(BL110) + 1, ""))&lt;&gt;"","WHI","")</f>
        <v>WHI</v>
      </c>
      <c r="HY110" s="72"/>
      <c r="HZ110" s="72"/>
      <c r="IA110" s="5"/>
      <c r="IB110" s="5"/>
      <c r="IC110" s="68"/>
      <c r="ID110" s="68"/>
      <c r="IE110" s="68"/>
      <c r="IF110" s="68"/>
      <c r="IG110" s="68"/>
      <c r="IH110" s="68"/>
      <c r="II110" s="68"/>
      <c r="IJ110" s="68"/>
      <c r="IK110" s="68"/>
      <c r="IM110" s="42">
        <f>COUNTIF(IC110:IK110,"&gt;0")-CG110</f>
        <v>-4</v>
      </c>
      <c r="IN110" s="69" t="str">
        <f>"http://mkweb.bcgsc.ca/color-summarizer/?url="&amp;D110&amp;"&amp;precision=low&amp;num_clusters="&amp;CG110&amp;"&amp;text=1"</f>
        <v>http://mkweb.bcgsc.ca/color-summarizer/?url=https://upload.wikimedia.org/wikipedia/commons/thumb/b/b0/Flag_of_Trujillo_State.svg/320px-Flag_of_Trujillo_State.svg.png&amp;precision=low&amp;num_clusters=4&amp;text=1</v>
      </c>
      <c r="IO110" s="44" t="str">
        <f>IF(HP110&lt;&gt;"",CHAR(34)&amp;"black"&amp;CHAR(34),"")</f>
        <v>"black"</v>
      </c>
      <c r="IP110" s="44" t="str">
        <f>IF(HQ110&lt;&gt;"",CHAR(34)&amp;"blue"&amp;CHAR(34),"")</f>
        <v/>
      </c>
      <c r="IQ110" s="44" t="str">
        <f>IF(HR110&lt;&gt;"",CHAR(34)&amp;"green"&amp;CHAR(34),"")</f>
        <v>"green"</v>
      </c>
      <c r="IR110" s="44" t="str">
        <f>IF(HS110&lt;&gt;"",CHAR(34)&amp;"red"&amp;CHAR(34),"")</f>
        <v>"red"</v>
      </c>
      <c r="IS110" s="44" t="str">
        <f>IF(HT110&lt;&gt;"",CHAR(34)&amp;"yellow"&amp;CHAR(34),"")</f>
        <v/>
      </c>
      <c r="IT110" s="44" t="str">
        <f>IF(HU110&lt;&gt;"",CHAR(34)&amp;"orange"&amp;CHAR(34),"")</f>
        <v/>
      </c>
      <c r="IU110" s="44" t="str">
        <f>IF(HV110&lt;&gt;"",CHAR(34)&amp;"brown"&amp;CHAR(34),"")</f>
        <v/>
      </c>
      <c r="IV110" s="44" t="str">
        <f>IF(HW110&lt;&gt;"",CHAR(34)&amp;"purple"&amp;CHAR(34),"")</f>
        <v/>
      </c>
      <c r="IW110" s="44" t="str">
        <f>IF(HX110&lt;&gt;"",CHAR(34)&amp;"white"&amp;CHAR(34),"")</f>
        <v>"white"</v>
      </c>
      <c r="IX110" s="44" t="str">
        <f>"{"&amp;CHAR(34)&amp;"url"&amp;CHAR(34)&amp;":"&amp;CHAR(34)&amp;IN110&amp;CHAR(34)&amp;","&amp;CHAR(34)&amp;"name"&amp;CHAR(34)&amp;":"&amp;CHAR(34)&amp;A110&amp;CHAR(34)&amp;"},"</f>
        <v>{"url":"http://mkweb.bcgsc.ca/color-summarizer/?url=https://upload.wikimedia.org/wikipedia/commons/thumb/b/b0/Flag_of_Trujillo_State.svg/320px-Flag_of_Trujillo_State.svg.png&amp;precision=low&amp;num_clusters=4&amp;text=1","name":"[VEN] Trujillo"},</v>
      </c>
      <c r="IY110" s="44">
        <v>1488</v>
      </c>
    </row>
    <row r="111" spans="1:259" s="44" customFormat="1" ht="38.4" customHeight="1" thickBot="1" x14ac:dyDescent="0.35">
      <c r="A111" s="38" t="s">
        <v>840</v>
      </c>
      <c r="B111" s="83"/>
      <c r="C111" s="39"/>
      <c r="D111" s="70" t="s">
        <v>841</v>
      </c>
      <c r="E111" s="40" t="s">
        <v>842</v>
      </c>
      <c r="F111" s="41" t="s">
        <v>163</v>
      </c>
      <c r="G111" s="42">
        <f>COUNTIF($A$1:$A$8405,A111)</f>
        <v>1</v>
      </c>
      <c r="H111" s="43"/>
      <c r="I111" s="59" t="s">
        <v>843</v>
      </c>
      <c r="J111" s="44" t="str">
        <f>""</f>
        <v/>
      </c>
      <c r="K111" s="45"/>
      <c r="L111" s="46"/>
      <c r="M111" s="46"/>
      <c r="N111" s="47"/>
      <c r="O111" s="74">
        <v>1995</v>
      </c>
      <c r="P111" s="48" t="s">
        <v>844</v>
      </c>
      <c r="Q111" s="73">
        <v>1</v>
      </c>
      <c r="R111" s="49" t="s">
        <v>177</v>
      </c>
      <c r="S111" s="50">
        <v>3</v>
      </c>
      <c r="T111" s="51" t="s">
        <v>165</v>
      </c>
      <c r="U111" s="52" t="s">
        <v>164</v>
      </c>
      <c r="V111" s="52" t="s">
        <v>164</v>
      </c>
      <c r="W111" s="52" t="s">
        <v>164</v>
      </c>
      <c r="X111" s="52" t="s">
        <v>165</v>
      </c>
      <c r="Y111" s="52" t="s">
        <v>164</v>
      </c>
      <c r="Z111" s="52" t="s">
        <v>164</v>
      </c>
      <c r="AA111" s="52" t="s">
        <v>164</v>
      </c>
      <c r="AB111" s="52" t="s">
        <v>164</v>
      </c>
      <c r="AC111" s="52" t="s">
        <v>164</v>
      </c>
      <c r="AD111" s="52" t="s">
        <v>165</v>
      </c>
      <c r="AE111" s="52" t="s">
        <v>164</v>
      </c>
      <c r="AF111" s="53" t="s">
        <v>164</v>
      </c>
      <c r="AG111" s="53" t="s">
        <v>164</v>
      </c>
      <c r="AH111" s="53" t="s">
        <v>165</v>
      </c>
      <c r="AI111" s="53" t="s">
        <v>164</v>
      </c>
      <c r="AJ111" s="53" t="s">
        <v>164</v>
      </c>
      <c r="AK111" s="53" t="s">
        <v>164</v>
      </c>
      <c r="AL111" s="53" t="s">
        <v>164</v>
      </c>
      <c r="AM111" s="53" t="s">
        <v>165</v>
      </c>
      <c r="AN111" s="53" t="s">
        <v>164</v>
      </c>
      <c r="AO111" s="53" t="s">
        <v>164</v>
      </c>
      <c r="AP111" s="53" t="s">
        <v>164</v>
      </c>
      <c r="AQ111" s="53" t="s">
        <v>164</v>
      </c>
      <c r="AR111" s="53" t="s">
        <v>164</v>
      </c>
      <c r="AS111" s="53" t="s">
        <v>164</v>
      </c>
      <c r="AT111" s="54">
        <v>0</v>
      </c>
      <c r="AU111" s="53" t="s">
        <v>308</v>
      </c>
      <c r="AV111" s="53" t="str">
        <f>IF(LEFT(A111,1)="[",LEFT(A111,5)&amp;AU111&amp;A111,"")</f>
        <v>[VEN]State[VEN] Yaracuy</v>
      </c>
      <c r="AW111" s="53" t="str">
        <f>C111&amp;A111</f>
        <v>[VEN] Yaracuy</v>
      </c>
      <c r="AX111" s="55"/>
      <c r="AY111" s="55"/>
      <c r="AZ111" s="56" t="s">
        <v>234</v>
      </c>
      <c r="BA111" s="56" t="s">
        <v>234</v>
      </c>
      <c r="BB111" s="56"/>
      <c r="BC111" s="57"/>
      <c r="BD111" s="58" t="s">
        <v>167</v>
      </c>
      <c r="BE111" s="59"/>
      <c r="BF111" s="58" t="s">
        <v>154</v>
      </c>
      <c r="BG111" s="58" t="s">
        <v>159</v>
      </c>
      <c r="BH111" s="58" t="s">
        <v>152</v>
      </c>
      <c r="BI111" s="58"/>
      <c r="BJ111" s="58"/>
      <c r="BK111" s="59"/>
      <c r="BL111" s="58" t="s">
        <v>151</v>
      </c>
      <c r="BM111" s="58" t="s">
        <v>152</v>
      </c>
      <c r="BN111" s="58" t="s">
        <v>153</v>
      </c>
      <c r="BO111" s="58" t="s">
        <v>154</v>
      </c>
      <c r="BP111" s="58" t="s">
        <v>155</v>
      </c>
      <c r="BQ111" s="58" t="s">
        <v>234</v>
      </c>
      <c r="BR111" s="58" t="s">
        <v>157</v>
      </c>
      <c r="BS111" s="58" t="s">
        <v>234</v>
      </c>
      <c r="BT111" s="58" t="s">
        <v>159</v>
      </c>
      <c r="BU111" s="60"/>
      <c r="BV111" s="61"/>
      <c r="BW111" s="61">
        <v>0</v>
      </c>
      <c r="BX111" s="59"/>
      <c r="BY111" s="44" t="s">
        <v>165</v>
      </c>
      <c r="CB111" s="5"/>
      <c r="CC111" s="5"/>
      <c r="CD111" s="62">
        <v>0</v>
      </c>
      <c r="CE111" s="62">
        <v>0</v>
      </c>
      <c r="CF111" s="62" t="e">
        <f>COUNTIF([1]Sheet7!$B$2:'[1]Sheet7'!$B$100,Main!A116)</f>
        <v>#REF!</v>
      </c>
      <c r="CG111" s="75" cm="1">
        <f t="array" ref="CG111">SUMPRODUCT(--(LEN(TRIM(BL111:BT111))&gt;0))</f>
        <v>7</v>
      </c>
      <c r="CH111" s="53" t="str">
        <f>IF(CG111=2,"y","n")</f>
        <v>n</v>
      </c>
      <c r="CI111" s="53" t="str">
        <f>IF(CG111=3,"y","n")</f>
        <v>n</v>
      </c>
      <c r="CJ111" s="53" t="str">
        <f>IF(CG111=4,"y","n")</f>
        <v>n</v>
      </c>
      <c r="CK111" s="53" t="str">
        <f>IF(CG111&gt;4,"y","n")</f>
        <v>y</v>
      </c>
      <c r="CL111" s="53" t="str">
        <f>IF(S111=0,"y","n")</f>
        <v>n</v>
      </c>
      <c r="CM111" s="53" t="str">
        <f>IF(S111=2,"y","n")</f>
        <v>n</v>
      </c>
      <c r="CN111" s="53" t="str">
        <f>IF(S111=3,"y","n")</f>
        <v>y</v>
      </c>
      <c r="CO111" s="53" t="str">
        <f>IF(S111&gt;=4,"y","n")</f>
        <v>n</v>
      </c>
      <c r="CP111" s="53" t="str">
        <f>IF(AT111=0,"y","n")</f>
        <v>y</v>
      </c>
      <c r="CQ111" s="53" t="str">
        <f>IF(AT111=1,"y","n")</f>
        <v>n</v>
      </c>
      <c r="CR111" s="53" t="str">
        <f>IF(AT111=2,"y","n")</f>
        <v>n</v>
      </c>
      <c r="CS111" s="53" t="str">
        <f>IF(AT111&gt;=3,"y","n")</f>
        <v>n</v>
      </c>
      <c r="CT111" s="38" t="str">
        <f>CHAR(34)&amp;A111&amp;CHAR(34)</f>
        <v>"[VEN] Yaracuy"</v>
      </c>
      <c r="CU111" s="63" t="str">
        <f>CHAR(34)&amp;"rgn_"&amp;R111&amp;CHAR(34)</f>
        <v>"rgn_South America"</v>
      </c>
      <c r="CV111" s="44" t="str">
        <f>CHAR(34)&amp;D111&amp;CHAR(34)</f>
        <v>"https://upload.wikimedia.org/wikipedia/commons/thumb/1/15/Flag_of_Yaracuy_State.svg/320px-Flag_of_Yaracuy_State.svg.png"</v>
      </c>
      <c r="CW111" s="44" t="str">
        <f>IF(CH111="y",CHAR(34)&amp;CH$1&amp;CHAR(34)&amp;",","")</f>
        <v/>
      </c>
      <c r="CX111" s="44" t="str">
        <f>IF(CI111="y",CHAR(34)&amp;CI$1&amp;CHAR(34)&amp;",","")</f>
        <v/>
      </c>
      <c r="CY111" s="44" t="str">
        <f>IF(CJ111="y",CHAR(34)&amp;CJ$1&amp;CHAR(34)&amp;",","")</f>
        <v/>
      </c>
      <c r="CZ111" s="44" t="str">
        <f>IF(CK111="y",CHAR(34)&amp;CK$1&amp;CHAR(34)&amp;",","")</f>
        <v>"5+Colo",</v>
      </c>
      <c r="DA111" s="44" t="str">
        <f>IF(Q111&gt;1,CHAR(34)&amp;"words2"&amp;CHAR(34)&amp;",","")</f>
        <v/>
      </c>
      <c r="DB111" s="44" t="str">
        <f>IF(Q111&gt;2,CHAR(34)&amp;"words3"&amp;CHAR(34)&amp;",","")</f>
        <v/>
      </c>
      <c r="DD111" s="44" t="str">
        <f>IF(LEN(CHAR(34)&amp;"lets"&amp;LEN(SUBSTITUTE(SUBSTITUTE(IFERROR(TRIM(SUBSTITUTE(A111,MID(A111,FIND("[",A111),FIND("]",A111)-FIND("[",A111)+1),"")),A111)," ",""),"-",""))&amp;CHAR(34)&amp;",")=9,CHAR(34)&amp;"lets"&amp;LEN(SUBSTITUTE(SUBSTITUTE(IFERROR(TRIM(SUBSTITUTE(A111,MID(A111,FIND("[",A111),FIND("]",A111)-FIND("[",A111)+1),"")),A111)," ",""),"-",""))&amp;CHAR(34)&amp;",",CHAR(34)&amp;"lets0"&amp;LEN(SUBSTITUTE(SUBSTITUTE(IFERROR(TRIM(SUBSTITUTE(A111,MID(A111,FIND("[",A111),FIND("]",A111)-FIND("[",A111)+1),"")),A111)," ",""),"-",""))&amp;CHAR(34)&amp;",")</f>
        <v>"lets07",</v>
      </c>
      <c r="DE111" s="44" t="str">
        <f>CHAR(34)&amp;"start"&amp;IFERROR(LEFT(SUBSTITUTE(A111,"["&amp;MID(A111,FIND("[",A111)+1,FIND("]",A111)-FIND("[",A111)-1)&amp;"] ",""),1),LEFT(A111,1))&amp;CHAR(34)&amp;","</f>
        <v>"startY",</v>
      </c>
      <c r="DF111" s="44" t="str">
        <f>IFERROR(IF(SEARCH("tan",A111)&gt;0,CHAR(34)&amp;"withtn"&amp;CHAR(34)&amp;",",""),"")</f>
        <v/>
      </c>
      <c r="DG111" s="44" t="str">
        <f>IFERROR(IF(SEARCH("q",A111)&gt;0,CHAR(34)&amp;"with_q"&amp;CHAR(34)&amp;",",""),"")</f>
        <v/>
      </c>
      <c r="DH111" s="44" t="str">
        <f>IFERROR(IF(SEARCH("v",A111)&gt;0,CHAR(34)&amp;"with_v"&amp;CHAR(34)&amp;",",""),"")</f>
        <v>"with_v",</v>
      </c>
      <c r="DI111" s="44" t="str">
        <f>IFERROR(IF(SEARCH("w",A111)&gt;0,CHAR(34)&amp;"with_w"&amp;CHAR(34)&amp;",",""),"")</f>
        <v/>
      </c>
      <c r="DJ111" s="44" t="str">
        <f>IFERROR(IF(SEARCH("y",A111)&gt;0,CHAR(34)&amp;"with_y"&amp;CHAR(34)&amp;",",""),"")</f>
        <v>"with_y",</v>
      </c>
      <c r="DK111" s="44" t="str">
        <f>IFERROR(IF(SEARCH("z",A111)&gt;0,CHAR(34)&amp;"with_z"&amp;CHAR(34)&amp;",",""),"")</f>
        <v/>
      </c>
      <c r="DL111" s="44" t="str">
        <f>IF(CG111=2, CHAR(34) &amp; _xlfn.TEXTJOIN("", TRUE, _xlfn._xlws.SORT(HP111:HX111)) &amp; CHAR(34) &amp; ",", "")</f>
        <v/>
      </c>
      <c r="DM111" s="44" t="str" cm="1">
        <f t="array" ref="DM111">IF(CG111=3,CHAR(34) &amp; _xlfn.TEXTJOIN("", TRUE, RIGHT(HP111:HX111, 2)) &amp; CHAR(34) &amp; ",", "")</f>
        <v/>
      </c>
      <c r="DN111" s="44" t="str">
        <f>IF(AND(ISNUMBER(SEARCH("18", O111)), ISERROR(SEARCH("1918", O111)), ISERROR(SEARCH("2018", O111))), CHAR(34) &amp; "year18" &amp; CHAR(34) &amp; ",", "")</f>
        <v/>
      </c>
      <c r="DO111" s="44" t="str">
        <f>IF(AND(ISNUMBER(SEARCH("19", O111)), ISERROR(SEARCH("1819", O111)),  ISERROR(SEARCH("1219", O111)),ISERROR(SEARCH("1119", O111)),ISERROR(SEARCH("1190", O111)),ISERROR(SEARCH("2019", O111))), CHAR(34) &amp; "year19" &amp; CHAR(34) &amp; ",", "")</f>
        <v>"year19",</v>
      </c>
      <c r="DP111" s="5" t="str">
        <f>IF(AND(ISNUMBER(SEARCH("20", O111)), ISERROR(SEARCH("1920", O111))), CHAR(34)&amp;"year00"&amp;CHAR(34)&amp;",", "")</f>
        <v/>
      </c>
      <c r="DQ111" s="5" t="str">
        <f>IF(CC111="y",CHAR(34)&amp;"soviet"&amp;CHAR(34)&amp;",","")</f>
        <v/>
      </c>
      <c r="DR111" s="5" t="str">
        <f>IF(BY111="y",CHAR(34)&amp;"dgband"&amp;CHAR(34)&amp;",","")</f>
        <v>"dgband",</v>
      </c>
      <c r="DS111" s="5" t="str">
        <f>IF(W111="y",IF(AND(V111="n",BY111&lt;&gt;"y"),CHAR(34)&amp;"allver"&amp;CHAR(34)&amp;",",""),"")</f>
        <v/>
      </c>
      <c r="DT111" s="5" t="str">
        <f>IF(V111="y",IF(AND(W111="n",BY111&lt;&gt;"y"),CHAR(34)&amp;"allhor"&amp;CHAR(34)&amp;",",""),"")</f>
        <v/>
      </c>
      <c r="DU111" s="5" t="str">
        <f>IF(BY111="y",IF(AND(W111="n",V111="n"),CHAR(34)&amp;"alldia"&amp;CHAR(34)&amp;",",""),"")</f>
        <v>"alldia",</v>
      </c>
      <c r="DW111" s="44" t="str">
        <f>IF(CL111="y",CHAR(34)&amp;CL$1&amp;CHAR(34)&amp;",","")</f>
        <v/>
      </c>
      <c r="DX111" s="44" t="str">
        <f>IF(CM111="y",CHAR(34)&amp;CM$1&amp;CHAR(34)&amp;",","")</f>
        <v/>
      </c>
      <c r="DY111" s="44" t="str">
        <f>IF(CN111="y",CHAR(34)&amp;CN$1&amp;CHAR(34)&amp;",","")</f>
        <v>"3Bands",</v>
      </c>
      <c r="DZ111" s="44" t="str">
        <f>IF(CO111="y",CHAR(34)&amp;CO$1&amp;CHAR(34)&amp;",","")</f>
        <v/>
      </c>
      <c r="EA111" s="44" t="str">
        <f>IF(T111="y",CHAR(34)&amp;T$1&amp;CHAR(34)&amp;",","")</f>
        <v>"Diagon",</v>
      </c>
      <c r="EB111" s="44" t="str">
        <f>IF(U111="y",CHAR(34)&amp;U$1&amp;CHAR(34)&amp;",","")</f>
        <v/>
      </c>
      <c r="EC111" s="44" t="str">
        <f>IF(V111="y",CHAR(34)&amp;V$1&amp;CHAR(34)&amp;",","")</f>
        <v/>
      </c>
      <c r="ED111" s="44" t="str">
        <f>IF(W111="y",CHAR(34)&amp;W$1&amp;CHAR(34)&amp;",","")</f>
        <v/>
      </c>
      <c r="EE111" s="44" t="str">
        <f>IF(X111="y",CHAR(34)&amp;X$1&amp;CHAR(34)&amp;",","")</f>
        <v>"Circle",</v>
      </c>
      <c r="EF111" s="44" t="str">
        <f>IF(AND(Y111&lt;&gt;"n",Y111&lt;&gt;""),CHAR(34)&amp;Y$1&amp;CHAR(34)&amp;",","")</f>
        <v/>
      </c>
      <c r="EG111" s="44" t="str">
        <f>IF(Z111="y",CHAR(34)&amp;Z$1&amp;CHAR(34)&amp;",","")</f>
        <v/>
      </c>
      <c r="EH111" s="44" t="str">
        <f>IF(AA111="y",CHAR(34)&amp;AA$1&amp;CHAR(34)&amp;",","")</f>
        <v/>
      </c>
      <c r="EI111" s="44" t="str">
        <f>IF(AB111="y",CHAR(34)&amp;AB$1&amp;CHAR(34)&amp;",","")</f>
        <v/>
      </c>
      <c r="EJ111" s="44" t="str">
        <f>IF(AC111="y",CHAR(34)&amp;AC$1&amp;CHAR(34)&amp;",","")</f>
        <v/>
      </c>
      <c r="EK111" s="44" t="str">
        <f>IF(AD111="y",CHAR(34)&amp;AD$1&amp;CHAR(34)&amp;",","")</f>
        <v>"HasSun",</v>
      </c>
      <c r="EL111" s="44" t="str">
        <f>IF(AE111="y",CHAR(34)&amp;AE$1&amp;CHAR(34)&amp;",","")</f>
        <v/>
      </c>
      <c r="EM111" s="44" t="str">
        <f>IF(AF111="y",CHAR(34)&amp;AF$1&amp;CHAR(34)&amp;",","")</f>
        <v/>
      </c>
      <c r="EN111" s="44" t="str">
        <f>IF(AG111="y",CHAR(34)&amp;AG$1&amp;CHAR(34)&amp;",","")</f>
        <v/>
      </c>
      <c r="EO111" s="44" t="str">
        <f>IF(AH111="y",CHAR(34)&amp;AH$1&amp;CHAR(34)&amp;",","")</f>
        <v>"Center",</v>
      </c>
      <c r="EP111" s="44" t="str">
        <f>IF(AI111="y",CHAR(34)&amp;AI$1&amp;CHAR(34)&amp;",","")</f>
        <v/>
      </c>
      <c r="EQ111" s="44" t="str">
        <f>IF(AJ111="y",CHAR(34)&amp;AJ$1&amp;CHAR(34)&amp;",","")</f>
        <v/>
      </c>
      <c r="ER111" s="44" t="str">
        <f>IF(AK111="y",CHAR(34)&amp;AK$1&amp;CHAR(34)&amp;",","")</f>
        <v/>
      </c>
      <c r="ES111" s="44" t="str">
        <f>IF(AL111="y",CHAR(34)&amp;AL$1&amp;CHAR(34)&amp;",","")</f>
        <v/>
      </c>
      <c r="ET111" s="44" t="str">
        <f>IF(AM111="y",CHAR(34)&amp;AM$1&amp;CHAR(34)&amp;",","")</f>
        <v>"Geogrh",</v>
      </c>
      <c r="EU111" s="44" t="str">
        <f>IF(AN111="y",CHAR(34)&amp;AN$1&amp;CHAR(34)&amp;",","")</f>
        <v/>
      </c>
      <c r="EV111" s="44" t="str">
        <f>IF(AO111="y",CHAR(34)&amp;AO$1&amp;CHAR(34)&amp;",","")</f>
        <v/>
      </c>
      <c r="EW111" s="44" t="str">
        <f>IF(AP111="y",CHAR(34)&amp;AP$1&amp;CHAR(34)&amp;",","")</f>
        <v/>
      </c>
      <c r="EX111" s="44" t="str">
        <f>IF(AQ111="y",CHAR(34)&amp;AQ$1&amp;CHAR(34)&amp;",","")</f>
        <v/>
      </c>
      <c r="EY111" s="44" t="str">
        <f>IF(AR111="y",CHAR(34)&amp;AR$1&amp;CHAR(34)&amp;",","")</f>
        <v/>
      </c>
      <c r="EZ111" s="44" t="str">
        <f>IF(AS111="y",CHAR(34)&amp;AS$1&amp;CHAR(34)&amp;",","")</f>
        <v/>
      </c>
      <c r="FA111" s="44" t="str">
        <f>IF(AT111&gt;0,CHAR(34)&amp;"sta"&amp;AZ111&amp;CHAR(34)&amp;",","")</f>
        <v/>
      </c>
      <c r="FB111" s="44" t="str">
        <f>IF(AND(AT111&gt;0,BA111&lt;&gt;""),CHAR(34)&amp;"sta"&amp;BA111&amp;CHAR(34)&amp;",","")</f>
        <v/>
      </c>
      <c r="FD111" s="44" t="str">
        <f>IF(BV111="n",CHAR(34)&amp;"tcWHYE"&amp;CHAR(34)&amp;",",IF(BV111="y",CHAR(34)&amp;FD$1&amp;CHAR(34)&amp;",",""))</f>
        <v/>
      </c>
      <c r="FE111" s="44" t="str">
        <f>IF(COUNTIF(BL111:BT111,"BLU")=0,CHAR(34)&amp;"NO_BLU"&amp;CHAR(34)&amp;",", "")</f>
        <v/>
      </c>
      <c r="FF111" s="44" t="str">
        <f>IF(COUNTIF(BL111:BT111,"WHI")=0,CHAR(34)&amp;"NO_WHI"&amp;CHAR(34)&amp;",", "")</f>
        <v/>
      </c>
      <c r="FG111" s="44" t="str">
        <f>IF(COUNTIF(BL111:BT111,"RED")=0,CHAR(34)&amp;"NO_RED"&amp;CHAR(34)&amp;",", "")</f>
        <v/>
      </c>
      <c r="FH111" s="44" t="str">
        <f>IF(COUNTIF(BL111:BS111,"GRE")=0,CHAR(34)&amp;"NO_GRE"&amp;CHAR(34)&amp;",", "")</f>
        <v/>
      </c>
      <c r="FI111" s="44" t="str">
        <f>IF(COUNTIF(BL111:BT111,"YEL")=0,CHAR(34)&amp;"NO_YEL"&amp;CHAR(34)&amp;",", "")</f>
        <v/>
      </c>
      <c r="FJ111" s="44" t="str">
        <f>IF(COUNTIF(BL111:BT111,"BLA")=0,CHAR(34)&amp;"NO_BLA"&amp;CHAR(34)&amp;",", "")</f>
        <v/>
      </c>
      <c r="FK111" s="44" t="str">
        <f>IF(AND(FH111&lt;&gt;"",FF111&lt;&gt;""),CHAR(34)&amp;"WHGRNO"&amp;CHAR(34)&amp;",","")</f>
        <v/>
      </c>
      <c r="FL111" s="44" t="str">
        <f>IF(AND(FI111&lt;&gt;"",FF111&lt;&gt;""),CHAR(34)&amp;"WHYENO"&amp;CHAR(34)&amp;",","")</f>
        <v/>
      </c>
      <c r="FM111" s="44" t="str">
        <f>IF(AND(FJ111&lt;&gt;"",FF111&lt;&gt;""),CHAR(34)&amp;"BAWHNO"&amp;CHAR(34)&amp;",","")</f>
        <v/>
      </c>
      <c r="FN111" s="44" t="str">
        <f>IF(AND(FE111&lt;&gt;"",FF111&lt;&gt;""),CHAR(34)&amp;"BLWHNO"&amp;CHAR(34)&amp;",","")</f>
        <v/>
      </c>
      <c r="FO111" s="44" t="str">
        <f>IF(AND(FE111&lt;&gt;"",FG111&lt;&gt;""),CHAR(34)&amp;"BLRENO"&amp;CHAR(34)&amp;",","")</f>
        <v/>
      </c>
      <c r="FP111" s="44" t="str">
        <f>IF(AND(FF111&lt;&gt;"",FF111&lt;&gt;""),CHAR(34)&amp;"WHRENO"&amp;CHAR(34)&amp;",","")</f>
        <v/>
      </c>
      <c r="FQ111" s="44" t="str">
        <f>IF(LEN(BF111)=3,CHAR(34)&amp;"001"&amp;BF111&amp;CHAR(34)&amp;",","")</f>
        <v>"001RED",</v>
      </c>
      <c r="FR111" s="44" t="str">
        <f>IF(LEN(BG111)=3,CHAR(34)&amp;"002"&amp;BG111&amp;CHAR(34)&amp;",","")</f>
        <v>"002WHI",</v>
      </c>
      <c r="FS111" s="44" t="str">
        <f>IF(LEN(BH111)=3,CHAR(34)&amp;"003"&amp;BH111&amp;CHAR(34)&amp;",","")</f>
        <v>"003BLU",</v>
      </c>
      <c r="FT111" s="44" t="str">
        <f>CHAR(34)&amp;"myr"&amp;BD111&amp;CHAR(34)&amp;","</f>
        <v>"myrEQ",</v>
      </c>
      <c r="FU111" s="44" t="str">
        <f>IF(AY111="y",CHAR(34)&amp;"island"&amp;CHAR(34)&amp;",","")</f>
        <v/>
      </c>
      <c r="FV111" s="44" t="str">
        <f>IF(BZ111="y",CHAR(34)&amp;"landlo"&amp;CHAR(34)&amp;",","")</f>
        <v/>
      </c>
      <c r="FW111" s="44" t="str">
        <f>IF(CA111="y",CHAR(34)&amp;"eunion"&amp;CHAR(34)&amp;",","")</f>
        <v/>
      </c>
      <c r="FY111" s="44" t="str">
        <f>IFERROR(IF(SEARCH("Arabic",CB111)&gt;0,CHAR(34)&amp;"arabic"&amp;CHAR(34)&amp;",",""),"")</f>
        <v/>
      </c>
      <c r="FZ111" s="44" t="str">
        <f>IFERROR(IF(SEARCH("English",CB111)&gt;0,CHAR(34)&amp;"englis"&amp;CHAR(34)&amp;",",""),"")</f>
        <v/>
      </c>
      <c r="GA111" s="44" t="str">
        <f>IFERROR(IF(SEARCH("French",CB111)&gt;0,CHAR(34)&amp;"french"&amp;CHAR(34)&amp;",",""),"")</f>
        <v/>
      </c>
      <c r="GB111" s="44" t="str">
        <f>IFERROR(IF(SEARCH("Spanish",CB111)&gt;0,CHAR(34)&amp;"spanis"&amp;CHAR(34)&amp;",",""),"")</f>
        <v/>
      </c>
      <c r="GE111" s="44" t="str">
        <f>IFERROR(IF(SEARCH("Dutch",CB111)&gt;0,CHAR(34)&amp;"dutchs"&amp;CHAR(34)&amp;",",""),"")</f>
        <v/>
      </c>
      <c r="GF111" s="44" t="str">
        <f>IFERROR(IF(SEARCH("Historical",AU111)&gt;0,CHAR(34)&amp;"histor"&amp;CHAR(34)&amp;",",""),"")</f>
        <v/>
      </c>
      <c r="GG111" s="44" t="str">
        <f>IF(BU111="y",CHAR(34)&amp;"unjack"&amp;CHAR(34)&amp;",","")</f>
        <v/>
      </c>
      <c r="GH111" s="44" t="str">
        <f>IF(CD111=1,CHAR(34)&amp;"southc"&amp;CHAR(34)&amp;",","")</f>
        <v/>
      </c>
      <c r="GI111" s="44" t="str">
        <f>IF(CE111=1,CHAR(34)&amp;"hasmap"&amp;CHAR(34)&amp;",","")</f>
        <v/>
      </c>
      <c r="GJ111" s="44" t="str">
        <f>IF(CP111="y",CHAR(34)&amp;CP$1&amp;CHAR(34)&amp;",","")</f>
        <v>"NoStar",</v>
      </c>
      <c r="GK111" s="44" t="str">
        <f>IF(GJ111="",CHAR(34)&amp;"HasSta"&amp;CHAR(34)&amp;",","")</f>
        <v/>
      </c>
      <c r="GL111" s="44" t="str">
        <f>IF(CQ111="y",CHAR(34)&amp;CQ$1&amp;CHAR(34)&amp;",","")</f>
        <v/>
      </c>
      <c r="GM111" s="44" t="str">
        <f>IF(CR111="y",CHAR(34)&amp;CR$1&amp;CHAR(34)&amp;",","")</f>
        <v/>
      </c>
      <c r="GN111" s="44" t="str">
        <f>IF(CS111="y",CHAR(34)&amp;CS$1&amp;CHAR(34)&amp;",","")</f>
        <v/>
      </c>
      <c r="GP111" s="44" t="str">
        <f>CHAR(34)&amp;AU111&amp;CHAR(34)</f>
        <v>"State"</v>
      </c>
      <c r="GS111" s="44" t="str">
        <f>SUBSTITUTE("["&amp;_xlfn.CONCAT(CW111:GN111)&amp;"]",",]","]")</f>
        <v>["5+Colo","lets07","startY","with_v","with_y","year19","dgband","alldia","3Bands","Diagon","Circle","HasSun","Center","Geogrh","001RED","002WHI","003BLU","myrEQ","NoStar"]</v>
      </c>
      <c r="GT111" s="44" t="str">
        <f>IF(BL111&lt;&gt;"",CHAR(34)&amp;"cl_"&amp;BL111&amp;CHAR(34)&amp;",","")</f>
        <v>"cl_BLA",</v>
      </c>
      <c r="GU111" s="44" t="str">
        <f>IF(BM111&lt;&gt;"",CHAR(34)&amp;"cl_"&amp;BM111&amp;CHAR(34)&amp;",","")</f>
        <v>"cl_BLU",</v>
      </c>
      <c r="GV111" s="44" t="str">
        <f>IF(BN111&lt;&gt;"",CHAR(34)&amp;"cl_"&amp;BN111&amp;CHAR(34)&amp;",","")</f>
        <v>"cl_GRE",</v>
      </c>
      <c r="GW111" s="44" t="str">
        <f>IF(BO111&lt;&gt;"",CHAR(34)&amp;"cl_"&amp;BO111&amp;CHAR(34)&amp;",","")</f>
        <v>"cl_RED",</v>
      </c>
      <c r="GX111" s="44" t="str">
        <f>IF(BP111&lt;&gt;"",CHAR(34)&amp;"cl_"&amp;BP111&amp;CHAR(34)&amp;",","")</f>
        <v>"cl_YEL",</v>
      </c>
      <c r="GY111" s="44" t="str">
        <f>IF(BQ111&lt;&gt;"",CHAR(34)&amp;"cl_"&amp;BQ111&amp;CHAR(34)&amp;",","")</f>
        <v/>
      </c>
      <c r="GZ111" s="44" t="str">
        <f>IF(BR111&lt;&gt;"",CHAR(34)&amp;"cl_"&amp;BR111&amp;CHAR(34)&amp;",","")</f>
        <v>"cl_BRO",</v>
      </c>
      <c r="HA111" s="44" t="str">
        <f>IF(BS111&lt;&gt;"",CHAR(34)&amp;"cl_"&amp;BS111&amp;CHAR(34)&amp;",","")</f>
        <v/>
      </c>
      <c r="HB111" s="44" t="str">
        <f>IF(BT111&lt;&gt;"",CHAR(34)&amp;"cl_"&amp;BT111&amp;CHAR(34)&amp;",","")</f>
        <v>"cl_WHI",</v>
      </c>
      <c r="HC111" s="44" t="str">
        <f>SUBSTITUTE("["&amp;_xlfn.CONCAT(GT111:HB111)&amp;"]",",]","]")</f>
        <v>["cl_BLA","cl_BLU","cl_GRE","cl_RED","cl_YEL","cl_BRO","cl_WHI"]</v>
      </c>
      <c r="HE111" s="64"/>
      <c r="HF111" s="65" t="str">
        <f>"{couname:"&amp;CT111&amp;(IF(HK111&lt;&gt;"",",subtype:"&amp;CHAR(34)&amp;HK111&amp;CHAR(34),""))&amp;",year:"&amp;HJ111&amp;",region:"&amp;CU111&amp;",Colors:"&amp;HC111&amp;",Items:"&amp;GS111&amp;",Flag:"&amp;CV111&amp;",HDFlag:"&amp;CHAR(34)&amp;E111&amp;CHAR(34)&amp;",type:"&amp;GP111&amp;", describe: "&amp;HH111&amp;", isnew:"&amp;CHAR(34)&amp;F111&amp;CHAR(34)&amp;", links: "&amp;HL111&amp;"},"</f>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links: "https://www.crwflags.com/fotw/flags/ve-u.html"},</v>
      </c>
      <c r="HG111" s="66" t="str">
        <f>"{couname:"&amp;CT111&amp;(IF(HK111&lt;&gt;"",",subtype:"&amp;CHAR(34)&amp;HK111&amp;CHAR(34),""))&amp;",year:"&amp;HJ111&amp;",region:"&amp;CU111&amp;",Colors:"&amp;HC111&amp;",Items:"&amp;GS111&amp;",Flag:"&amp;CV111&amp;",HDFlag:"&amp;CHAR(34)&amp;E111&amp;CHAR(34)&amp;",type:"&amp;GP111&amp;", describe: "&amp;HI111&amp;", links: "&amp;HL111&amp;"},"</f>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links: "https://www.crwflags.com/fotw/flags/ve-u.html"},</v>
      </c>
      <c r="HH111" s="44" t="str">
        <f>IF(P111&lt;&gt;"",CHAR(34)&amp;"\n"&amp;P111&amp;CHAR(34),CHAR(34)&amp;CHAR(34))</f>
        <v>"\nThe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v>
      </c>
      <c r="HI111" s="44" t="str">
        <f>IF(J111=0,CHAR(34)&amp;CHAR(34),HH111)</f>
        <v>"\nThe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v>
      </c>
      <c r="HJ111" s="44" t="str">
        <f>CHAR(34)&amp;O111&amp;CHAR(34)</f>
        <v>"1995"</v>
      </c>
      <c r="HL111" s="44" t="str">
        <f>CHAR(34)&amp;I111&amp;CHAR(34)</f>
        <v>"https://www.crwflags.com/fotw/flags/ve-u.html"</v>
      </c>
      <c r="HM111" s="65" t="str">
        <f>"{"&amp;CHAR(34)&amp;"couname"&amp;CHAR(34)&amp;":"&amp;CT111&amp;(IF(H111&lt;&gt;"",","&amp;CHAR(34)&amp;"subtype"&amp;CHAR(34)&amp;":"&amp;CHAR(34)&amp;H111&amp;CHAR(34),""))&amp;","&amp;CHAR(34)&amp;"year"&amp;CHAR(34)&amp;":"&amp;HJ111&amp;","&amp;CHAR(34)&amp;"region"&amp;CHAR(34)&amp;":"&amp;CU111&amp;","&amp;CHAR(34)&amp;"Colors"&amp;CHAR(34)&amp;":"&amp;HC111&amp;","&amp;CHAR(34)&amp;"Items"&amp;CHAR(34)&amp;":"&amp;GS111&amp;","&amp;CHAR(34)&amp;"Flag"&amp;CHAR(34)&amp;":"&amp;CV111&amp;","&amp;CHAR(34)&amp;"HDFlag"&amp;CHAR(34)&amp;":"&amp;CHAR(34)&amp;E111&amp;CHAR(34)&amp;","&amp;CHAR(34)&amp;"type"&amp;CHAR(34)&amp;":"&amp;GP111&amp;", "&amp;CHAR(34)&amp;"describe"&amp;CHAR(34)&amp;": "&amp;HH111&amp;", "&amp;CHAR(34)&amp;"isnew"&amp;CHAR(34)&amp;": "&amp;CHAR(34)&amp;F111&amp;CHAR(34)&amp;", "&amp;CHAR(34)&amp;"links"&amp;CHAR(34)&amp;": "&amp;HL111&amp;"},"</f>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 "links": "https://www.crwflags.com/fotw/flags/ve-u.html"},</v>
      </c>
      <c r="HN111" s="67" t="str">
        <f>"{"&amp;CHAR(34)&amp;"couname"&amp;CHAR(34)&amp;":"&amp;CT111&amp;(IF(H111&lt;&gt;"",","&amp;CHAR(34)&amp;"subtype"&amp;CHAR(34)&amp;":"&amp;CHAR(34)&amp;H111&amp;CHAR(34),""))&amp;","&amp;CHAR(34)&amp;"year"&amp;CHAR(34)&amp;":"&amp;HJ111&amp;","&amp;CHAR(34)&amp;"region"&amp;CHAR(34)&amp;":"&amp;CU111&amp;","&amp;CHAR(34)&amp;"Colors"&amp;CHAR(34)&amp;":"&amp;HC111&amp;","&amp;CHAR(34)&amp;"Items"&amp;CHAR(34)&amp;":"&amp;GS111&amp;","&amp;CHAR(34)&amp;"Flag"&amp;CHAR(34)&amp;":"&amp;CV111&amp;","&amp;CHAR(34)&amp;"HDFlag"&amp;CHAR(34)&amp;":"&amp;CHAR(34)&amp;E111&amp;CHAR(34)&amp;","&amp;CHAR(34)&amp;"type"&amp;CHAR(34)&amp;":"&amp;GP111&amp;", "&amp;CHAR(34)&amp;"describe"&amp;CHAR(34)&amp;": "&amp;HI111&amp;", "&amp;CHAR(34)&amp;"isnew"&amp;CHAR(34)&amp;": "&amp;CHAR(34)&amp;F111&amp;CHAR(34)&amp;", "&amp;CHAR(34)&amp;"links"&amp;CHAR(34)&amp;": "&amp;HL111&amp;"},"</f>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 "links": "https://www.crwflags.com/fotw/flags/ve-u.html"},</v>
      </c>
      <c r="HO111" s="71">
        <v>45610</v>
      </c>
      <c r="HP111" s="44" t="str" cm="1">
        <f t="array" ref="HP111">IF(_xlfn.TEXTJOIN(", ", TRUE, IF(ISNUMBER(SEARCH("BLA", BL111:BT111)), COLUMN(BL111:BT111) - COLUMN(BL111) + 1, ""))&lt;&gt;"","BLA","")</f>
        <v>BLA</v>
      </c>
      <c r="HQ111" s="44" t="str" cm="1">
        <f t="array" ref="HQ111">IF(_xlfn.TEXTJOIN(", ", TRUE, IF(ISNUMBER(SEARCH("BLU", BL111:BT111)), COLUMN(BL111:BT111) - COLUMN(BL111) + 1, ""))&lt;&gt;"","BLU","")</f>
        <v>BLU</v>
      </c>
      <c r="HR111" s="44" t="str" cm="1">
        <f t="array" ref="HR111">IF(_xlfn.TEXTJOIN(", ", TRUE, IF(ISNUMBER(SEARCH("GRE", BL111:BT111)), COLUMN(BL111:BT111) - COLUMN(BL111) + 1, ""))&lt;&gt;"","GRE","")</f>
        <v>GRE</v>
      </c>
      <c r="HS111" s="44" t="str" cm="1">
        <f t="array" ref="HS111">IF(_xlfn.TEXTJOIN(", ", TRUE, IF(ISNUMBER(SEARCH("RED", BL111:BT111)), COLUMN(BL111:BT111) - COLUMN(BL111) + 1, ""))&lt;&gt;"","RED","")</f>
        <v>RED</v>
      </c>
      <c r="HT111" s="44" t="str" cm="1">
        <f t="array" ref="HT111">IF(_xlfn.TEXTJOIN(", ", TRUE, IF(ISNUMBER(SEARCH("YEL", BL111:BT111)), COLUMN(BL111:BT111) - COLUMN(BL111) + 1, ""))&lt;&gt;"","YEL","")</f>
        <v>YEL</v>
      </c>
      <c r="HU111" s="44" t="str" cm="1">
        <f t="array" ref="HU111">IF(_xlfn.TEXTJOIN(", ", TRUE, IF(ISNUMBER(SEARCH("ORA", BL111:BT111)), COLUMN(BL111:BT111) - COLUMN(BL111) + 1, ""))&lt;&gt;"","ORA","")</f>
        <v/>
      </c>
      <c r="HV111" s="44" t="str" cm="1">
        <f t="array" ref="HV111">IF(_xlfn.TEXTJOIN(", ", TRUE, IF(ISNUMBER(SEARCH("BRO", BL111:BT111)), COLUMN(BL111:BT111) - COLUMN(BL111) + 1, ""))&lt;&gt;"","BRO","")</f>
        <v>BRO</v>
      </c>
      <c r="HW111" s="44" t="str" cm="1">
        <f t="array" ref="HW111">IF(_xlfn.TEXTJOIN(", ", TRUE, IF(ISNUMBER(SEARCH("PUR", BL111:BT111)), COLUMN(BL111:BT111) - COLUMN(BL111) + 1, ""))&lt;&gt;"","PUR","")</f>
        <v/>
      </c>
      <c r="HX111" s="44" t="str" cm="1">
        <f t="array" ref="HX111">IF(_xlfn.TEXTJOIN(", ", TRUE, IF(ISNUMBER(SEARCH("WHI", BL111:BT111)), COLUMN(BL111:BT111) - COLUMN(BL111) + 1, ""))&lt;&gt;"","WHI","")</f>
        <v>WHI</v>
      </c>
      <c r="HY111" s="72"/>
      <c r="HZ111" s="72"/>
      <c r="IA111" s="5"/>
      <c r="IB111" s="5"/>
      <c r="IC111" s="68"/>
      <c r="ID111" s="68"/>
      <c r="IE111" s="68"/>
      <c r="IF111" s="68"/>
      <c r="IG111" s="68"/>
      <c r="IH111" s="68"/>
      <c r="II111" s="68"/>
      <c r="IJ111" s="68"/>
      <c r="IK111" s="68"/>
      <c r="IM111" s="42">
        <f>COUNTIF(IC111:IK111,"&gt;0")-CG111</f>
        <v>-7</v>
      </c>
      <c r="IN111" s="69" t="str">
        <f>"http://mkweb.bcgsc.ca/color-summarizer/?url="&amp;D111&amp;"&amp;precision=low&amp;num_clusters="&amp;CG111&amp;"&amp;text=1"</f>
        <v>http://mkweb.bcgsc.ca/color-summarizer/?url=https://upload.wikimedia.org/wikipedia/commons/thumb/1/15/Flag_of_Yaracuy_State.svg/320px-Flag_of_Yaracuy_State.svg.png&amp;precision=low&amp;num_clusters=7&amp;text=1</v>
      </c>
      <c r="IO111" s="44" t="str">
        <f>IF(HP111&lt;&gt;"",CHAR(34)&amp;"black"&amp;CHAR(34),"")</f>
        <v>"black"</v>
      </c>
      <c r="IP111" s="44" t="str">
        <f>IF(HQ111&lt;&gt;"",CHAR(34)&amp;"blue"&amp;CHAR(34),"")</f>
        <v>"blue"</v>
      </c>
      <c r="IQ111" s="44" t="str">
        <f>IF(HR111&lt;&gt;"",CHAR(34)&amp;"green"&amp;CHAR(34),"")</f>
        <v>"green"</v>
      </c>
      <c r="IR111" s="44" t="str">
        <f>IF(HS111&lt;&gt;"",CHAR(34)&amp;"red"&amp;CHAR(34),"")</f>
        <v>"red"</v>
      </c>
      <c r="IS111" s="44" t="str">
        <f>IF(HT111&lt;&gt;"",CHAR(34)&amp;"yellow"&amp;CHAR(34),"")</f>
        <v>"yellow"</v>
      </c>
      <c r="IT111" s="44" t="str">
        <f>IF(HU111&lt;&gt;"",CHAR(34)&amp;"orange"&amp;CHAR(34),"")</f>
        <v/>
      </c>
      <c r="IU111" s="44" t="str">
        <f>IF(HV111&lt;&gt;"",CHAR(34)&amp;"brown"&amp;CHAR(34),"")</f>
        <v>"brown"</v>
      </c>
      <c r="IV111" s="44" t="str">
        <f>IF(HW111&lt;&gt;"",CHAR(34)&amp;"purple"&amp;CHAR(34),"")</f>
        <v/>
      </c>
      <c r="IW111" s="44" t="str">
        <f>IF(HX111&lt;&gt;"",CHAR(34)&amp;"white"&amp;CHAR(34),"")</f>
        <v>"white"</v>
      </c>
      <c r="IX111" s="44" t="str">
        <f>"{"&amp;CHAR(34)&amp;"url"&amp;CHAR(34)&amp;":"&amp;CHAR(34)&amp;IN111&amp;CHAR(34)&amp;","&amp;CHAR(34)&amp;"name"&amp;CHAR(34)&amp;":"&amp;CHAR(34)&amp;A111&amp;CHAR(34)&amp;"},"</f>
        <v>{"url":"http://mkweb.bcgsc.ca/color-summarizer/?url=https://upload.wikimedia.org/wikipedia/commons/thumb/1/15/Flag_of_Yaracuy_State.svg/320px-Flag_of_Yaracuy_State.svg.png&amp;precision=low&amp;num_clusters=7&amp;text=1","name":"[VEN] Yaracuy"},</v>
      </c>
      <c r="IY111" s="44">
        <v>1489</v>
      </c>
    </row>
    <row r="112" spans="1:259" s="44" customFormat="1" ht="38.4" customHeight="1" thickBot="1" x14ac:dyDescent="0.35">
      <c r="A112" s="38" t="s">
        <v>845</v>
      </c>
      <c r="B112" s="83"/>
      <c r="C112" s="39"/>
      <c r="D112" s="70" t="s">
        <v>846</v>
      </c>
      <c r="E112" s="40" t="s">
        <v>847</v>
      </c>
      <c r="F112" s="41" t="s">
        <v>163</v>
      </c>
      <c r="G112" s="42">
        <f>COUNTIF($A$1:$A$8405,A112)</f>
        <v>1</v>
      </c>
      <c r="H112" s="43"/>
      <c r="I112" s="59" t="s">
        <v>848</v>
      </c>
      <c r="J112" s="44" t="str">
        <f>""</f>
        <v/>
      </c>
      <c r="K112" s="45"/>
      <c r="L112" s="46"/>
      <c r="M112" s="46"/>
      <c r="N112" s="47"/>
      <c r="O112" s="74">
        <v>1991</v>
      </c>
      <c r="P112" s="48" t="s">
        <v>849</v>
      </c>
      <c r="Q112" s="73">
        <v>1</v>
      </c>
      <c r="R112" s="49" t="str">
        <f>_xlfn.XLOOKUP(LEFT(A112,5),[1]CODES!$D$2:$D$244,[1]CODES!$B$2:$B$244)</f>
        <v>South America</v>
      </c>
      <c r="S112" s="50">
        <v>2</v>
      </c>
      <c r="T112" s="51" t="s">
        <v>164</v>
      </c>
      <c r="U112" s="52" t="s">
        <v>164</v>
      </c>
      <c r="V112" s="52" t="s">
        <v>165</v>
      </c>
      <c r="W112" s="52" t="s">
        <v>164</v>
      </c>
      <c r="X112" s="52" t="s">
        <v>165</v>
      </c>
      <c r="Y112" s="52" t="s">
        <v>164</v>
      </c>
      <c r="Z112" s="52" t="s">
        <v>164</v>
      </c>
      <c r="AA112" s="52" t="s">
        <v>164</v>
      </c>
      <c r="AB112" s="52" t="s">
        <v>164</v>
      </c>
      <c r="AC112" s="52" t="s">
        <v>164</v>
      </c>
      <c r="AD112" s="52" t="s">
        <v>165</v>
      </c>
      <c r="AE112" s="52" t="s">
        <v>164</v>
      </c>
      <c r="AF112" s="53" t="s">
        <v>164</v>
      </c>
      <c r="AG112" s="53" t="s">
        <v>165</v>
      </c>
      <c r="AH112" s="53" t="s">
        <v>165</v>
      </c>
      <c r="AI112" s="53" t="s">
        <v>164</v>
      </c>
      <c r="AJ112" s="53" t="s">
        <v>164</v>
      </c>
      <c r="AK112" s="53" t="s">
        <v>164</v>
      </c>
      <c r="AL112" s="53" t="s">
        <v>164</v>
      </c>
      <c r="AM112" s="53" t="s">
        <v>164</v>
      </c>
      <c r="AN112" s="53" t="s">
        <v>164</v>
      </c>
      <c r="AO112" s="53" t="s">
        <v>164</v>
      </c>
      <c r="AP112" s="53" t="s">
        <v>164</v>
      </c>
      <c r="AQ112" s="53" t="s">
        <v>164</v>
      </c>
      <c r="AR112" s="53" t="s">
        <v>164</v>
      </c>
      <c r="AS112" s="53" t="s">
        <v>164</v>
      </c>
      <c r="AT112" s="54">
        <v>0</v>
      </c>
      <c r="AU112" s="53" t="s">
        <v>308</v>
      </c>
      <c r="AV112" s="53" t="str">
        <f>IF(LEFT(A112,1)="[",LEFT(A112,5)&amp;AU112&amp;A112,"")</f>
        <v>[VEN]State[VEN] Zulia</v>
      </c>
      <c r="AW112" s="53" t="str">
        <f>C112&amp;A112</f>
        <v>[VEN] Zulia</v>
      </c>
      <c r="AX112" s="55"/>
      <c r="AY112" s="55"/>
      <c r="AZ112" s="56" t="s">
        <v>234</v>
      </c>
      <c r="BA112" s="56" t="s">
        <v>234</v>
      </c>
      <c r="BB112" s="56"/>
      <c r="BC112" s="57"/>
      <c r="BD112" s="58" t="s">
        <v>167</v>
      </c>
      <c r="BE112" s="59"/>
      <c r="BF112" s="58" t="s">
        <v>152</v>
      </c>
      <c r="BG112" s="58" t="s">
        <v>234</v>
      </c>
      <c r="BH112" s="58" t="s">
        <v>151</v>
      </c>
      <c r="BI112" s="58"/>
      <c r="BJ112" s="58"/>
      <c r="BK112" s="59"/>
      <c r="BL112" s="58" t="s">
        <v>151</v>
      </c>
      <c r="BM112" s="58" t="s">
        <v>152</v>
      </c>
      <c r="BN112" s="58" t="s">
        <v>234</v>
      </c>
      <c r="BO112" s="58" t="s">
        <v>234</v>
      </c>
      <c r="BP112" s="58" t="s">
        <v>155</v>
      </c>
      <c r="BQ112" s="58" t="s">
        <v>234</v>
      </c>
      <c r="BR112" s="58" t="s">
        <v>234</v>
      </c>
      <c r="BS112" s="58" t="s">
        <v>234</v>
      </c>
      <c r="BT112" s="58" t="s">
        <v>159</v>
      </c>
      <c r="BU112" s="60"/>
      <c r="BV112" s="61"/>
      <c r="BW112" s="61">
        <v>0</v>
      </c>
      <c r="BX112" s="59"/>
      <c r="CB112" s="5"/>
      <c r="CC112" s="5"/>
      <c r="CD112" s="62">
        <v>0</v>
      </c>
      <c r="CE112" s="62">
        <v>0</v>
      </c>
      <c r="CF112" s="62" t="e">
        <f>COUNTIF([1]Sheet7!$B$2:'[1]Sheet7'!$B$100,Main!A117)</f>
        <v>#REF!</v>
      </c>
      <c r="CG112" s="75" cm="1">
        <f t="array" ref="CG112">SUMPRODUCT(--(LEN(TRIM(BL112:BT112))&gt;0))</f>
        <v>4</v>
      </c>
      <c r="CH112" s="53" t="str">
        <f>IF(CG112=2,"y","n")</f>
        <v>n</v>
      </c>
      <c r="CI112" s="53" t="str">
        <f>IF(CG112=3,"y","n")</f>
        <v>n</v>
      </c>
      <c r="CJ112" s="53" t="str">
        <f>IF(CG112=4,"y","n")</f>
        <v>y</v>
      </c>
      <c r="CK112" s="53" t="str">
        <f>IF(CG112&gt;4,"y","n")</f>
        <v>n</v>
      </c>
      <c r="CL112" s="53" t="str">
        <f>IF(S112=0,"y","n")</f>
        <v>n</v>
      </c>
      <c r="CM112" s="53" t="str">
        <f>IF(S112=2,"y","n")</f>
        <v>y</v>
      </c>
      <c r="CN112" s="53" t="str">
        <f>IF(S112=3,"y","n")</f>
        <v>n</v>
      </c>
      <c r="CO112" s="53" t="str">
        <f>IF(S112&gt;=4,"y","n")</f>
        <v>n</v>
      </c>
      <c r="CP112" s="53" t="str">
        <f>IF(AT112=0,"y","n")</f>
        <v>y</v>
      </c>
      <c r="CQ112" s="53" t="str">
        <f>IF(AT112=1,"y","n")</f>
        <v>n</v>
      </c>
      <c r="CR112" s="53" t="str">
        <f>IF(AT112=2,"y","n")</f>
        <v>n</v>
      </c>
      <c r="CS112" s="53" t="str">
        <f>IF(AT112&gt;=3,"y","n")</f>
        <v>n</v>
      </c>
      <c r="CT112" s="38" t="str">
        <f>CHAR(34)&amp;A112&amp;CHAR(34)</f>
        <v>"[VEN] Zulia"</v>
      </c>
      <c r="CU112" s="63" t="str">
        <f>CHAR(34)&amp;"rgn_"&amp;R112&amp;CHAR(34)</f>
        <v>"rgn_South America"</v>
      </c>
      <c r="CV112" s="44" t="str">
        <f>CHAR(34)&amp;D112&amp;CHAR(34)</f>
        <v>"https://upload.wikimedia.org/wikipedia/commons/thumb/c/c6/Flag_of_Zulia_State.svg/640px-Flag_of_Zulia_State.svg.png"</v>
      </c>
      <c r="CW112" s="44" t="str">
        <f>IF(CH112="y",CHAR(34)&amp;CH$1&amp;CHAR(34)&amp;",","")</f>
        <v/>
      </c>
      <c r="CX112" s="44" t="str">
        <f>IF(CI112="y",CHAR(34)&amp;CI$1&amp;CHAR(34)&amp;",","")</f>
        <v/>
      </c>
      <c r="CY112" s="44" t="str">
        <f>IF(CJ112="y",CHAR(34)&amp;CJ$1&amp;CHAR(34)&amp;",","")</f>
        <v>"4Color",</v>
      </c>
      <c r="CZ112" s="44" t="str">
        <f>IF(CK112="y",CHAR(34)&amp;CK$1&amp;CHAR(34)&amp;",","")</f>
        <v/>
      </c>
      <c r="DA112" s="44" t="str">
        <f>IF(Q112&gt;1,CHAR(34)&amp;"words2"&amp;CHAR(34)&amp;",","")</f>
        <v/>
      </c>
      <c r="DB112" s="44" t="str">
        <f>IF(Q112&gt;2,CHAR(34)&amp;"words3"&amp;CHAR(34)&amp;",","")</f>
        <v/>
      </c>
      <c r="DD112" s="44" t="str">
        <f>IF(LEN(CHAR(34)&amp;"lets"&amp;LEN(SUBSTITUTE(SUBSTITUTE(IFERROR(TRIM(SUBSTITUTE(A112,MID(A112,FIND("[",A112),FIND("]",A112)-FIND("[",A112)+1),"")),A112)," ",""),"-",""))&amp;CHAR(34)&amp;",")=9,CHAR(34)&amp;"lets"&amp;LEN(SUBSTITUTE(SUBSTITUTE(IFERROR(TRIM(SUBSTITUTE(A112,MID(A112,FIND("[",A112),FIND("]",A112)-FIND("[",A112)+1),"")),A112)," ",""),"-",""))&amp;CHAR(34)&amp;",",CHAR(34)&amp;"lets0"&amp;LEN(SUBSTITUTE(SUBSTITUTE(IFERROR(TRIM(SUBSTITUTE(A112,MID(A112,FIND("[",A112),FIND("]",A112)-FIND("[",A112)+1),"")),A112)," ",""),"-",""))&amp;CHAR(34)&amp;",")</f>
        <v>"lets05",</v>
      </c>
      <c r="DE112" s="44" t="str">
        <f>CHAR(34)&amp;"start"&amp;IFERROR(LEFT(SUBSTITUTE(A112,"["&amp;MID(A112,FIND("[",A112)+1,FIND("]",A112)-FIND("[",A112)-1)&amp;"] ",""),1),LEFT(A112,1))&amp;CHAR(34)&amp;","</f>
        <v>"startZ",</v>
      </c>
      <c r="DF112" s="44" t="str">
        <f>IFERROR(IF(SEARCH("tan",A112)&gt;0,CHAR(34)&amp;"withtn"&amp;CHAR(34)&amp;",",""),"")</f>
        <v/>
      </c>
      <c r="DG112" s="44" t="str">
        <f>IFERROR(IF(SEARCH("q",A112)&gt;0,CHAR(34)&amp;"with_q"&amp;CHAR(34)&amp;",",""),"")</f>
        <v/>
      </c>
      <c r="DH112" s="44" t="str">
        <f>IFERROR(IF(SEARCH("v",A112)&gt;0,CHAR(34)&amp;"with_v"&amp;CHAR(34)&amp;",",""),"")</f>
        <v>"with_v",</v>
      </c>
      <c r="DI112" s="44" t="str">
        <f>IFERROR(IF(SEARCH("w",A112)&gt;0,CHAR(34)&amp;"with_w"&amp;CHAR(34)&amp;",",""),"")</f>
        <v/>
      </c>
      <c r="DJ112" s="44" t="str">
        <f>IFERROR(IF(SEARCH("y",A112)&gt;0,CHAR(34)&amp;"with_y"&amp;CHAR(34)&amp;",",""),"")</f>
        <v/>
      </c>
      <c r="DK112" s="44" t="str">
        <f>IFERROR(IF(SEARCH("z",A112)&gt;0,CHAR(34)&amp;"with_z"&amp;CHAR(34)&amp;",",""),"")</f>
        <v>"with_z",</v>
      </c>
      <c r="DL112" s="44" t="str">
        <f>IF(CG112=2, CHAR(34) &amp; _xlfn.TEXTJOIN("", TRUE, _xlfn._xlws.SORT(HP112:HX112)) &amp; CHAR(34) &amp; ",", "")</f>
        <v/>
      </c>
      <c r="DM112" s="44" t="str" cm="1">
        <f t="array" ref="DM112">IF(CG112=3,CHAR(34) &amp; _xlfn.TEXTJOIN("", TRUE, RIGHT(HP112:HX112, 2)) &amp; CHAR(34) &amp; ",", "")</f>
        <v/>
      </c>
      <c r="DN112" s="44" t="str">
        <f>IF(AND(ISNUMBER(SEARCH("18", O112)), ISERROR(SEARCH("1918", O112)), ISERROR(SEARCH("2018", O112))), CHAR(34) &amp; "year18" &amp; CHAR(34) &amp; ",", "")</f>
        <v/>
      </c>
      <c r="DO112" s="44" t="str">
        <f>IF(AND(ISNUMBER(SEARCH("19", O112)), ISERROR(SEARCH("1819", O112)),  ISERROR(SEARCH("1219", O112)),ISERROR(SEARCH("1119", O112)),ISERROR(SEARCH("1190", O112)),ISERROR(SEARCH("2019", O112))), CHAR(34) &amp; "year19" &amp; CHAR(34) &amp; ",", "")</f>
        <v>"year19",</v>
      </c>
      <c r="DP112" s="5" t="str">
        <f>IF(AND(ISNUMBER(SEARCH("20", O112)), ISERROR(SEARCH("1920", O112))), CHAR(34)&amp;"year00"&amp;CHAR(34)&amp;",", "")</f>
        <v/>
      </c>
      <c r="DQ112" s="5" t="str">
        <f>IF(CC112="y",CHAR(34)&amp;"soviet"&amp;CHAR(34)&amp;",","")</f>
        <v/>
      </c>
      <c r="DR112" s="5" t="str">
        <f>IF(BY112="y",CHAR(34)&amp;"dgband"&amp;CHAR(34)&amp;",","")</f>
        <v/>
      </c>
      <c r="DS112" s="5" t="str">
        <f>IF(W112="y",IF(AND(V112="n",BY112&lt;&gt;"y"),CHAR(34)&amp;"allver"&amp;CHAR(34)&amp;",",""),"")</f>
        <v/>
      </c>
      <c r="DT112" s="5" t="str">
        <f>IF(V112="y",IF(AND(W112="n",BY112&lt;&gt;"y"),CHAR(34)&amp;"allhor"&amp;CHAR(34)&amp;",",""),"")</f>
        <v>"allhor",</v>
      </c>
      <c r="DU112" s="5" t="str">
        <f>IF(BY112="y",IF(AND(W112="n",V112="n"),CHAR(34)&amp;"alldia"&amp;CHAR(34)&amp;",",""),"")</f>
        <v/>
      </c>
      <c r="DW112" s="44" t="str">
        <f>IF(CL112="y",CHAR(34)&amp;CL$1&amp;CHAR(34)&amp;",","")</f>
        <v/>
      </c>
      <c r="DX112" s="44" t="str">
        <f>IF(CM112="y",CHAR(34)&amp;CM$1&amp;CHAR(34)&amp;",","")</f>
        <v>"2Bands",</v>
      </c>
      <c r="DY112" s="44" t="str">
        <f>IF(CN112="y",CHAR(34)&amp;CN$1&amp;CHAR(34)&amp;",","")</f>
        <v/>
      </c>
      <c r="DZ112" s="44" t="str">
        <f>IF(CO112="y",CHAR(34)&amp;CO$1&amp;CHAR(34)&amp;",","")</f>
        <v/>
      </c>
      <c r="EA112" s="44" t="str">
        <f>IF(T112="y",CHAR(34)&amp;T$1&amp;CHAR(34)&amp;",","")</f>
        <v/>
      </c>
      <c r="EB112" s="44" t="str">
        <f>IF(U112="y",CHAR(34)&amp;U$1&amp;CHAR(34)&amp;",","")</f>
        <v/>
      </c>
      <c r="EC112" s="44" t="str">
        <f>IF(V112="y",CHAR(34)&amp;V$1&amp;CHAR(34)&amp;",","")</f>
        <v>"Horizo",</v>
      </c>
      <c r="ED112" s="44" t="str">
        <f>IF(W112="y",CHAR(34)&amp;W$1&amp;CHAR(34)&amp;",","")</f>
        <v/>
      </c>
      <c r="EE112" s="44" t="str">
        <f>IF(X112="y",CHAR(34)&amp;X$1&amp;CHAR(34)&amp;",","")</f>
        <v>"Circle",</v>
      </c>
      <c r="EF112" s="44" t="str">
        <f>IF(AND(Y112&lt;&gt;"n",Y112&lt;&gt;""),CHAR(34)&amp;Y$1&amp;CHAR(34)&amp;",","")</f>
        <v/>
      </c>
      <c r="EG112" s="44" t="str">
        <f>IF(Z112="y",CHAR(34)&amp;Z$1&amp;CHAR(34)&amp;",","")</f>
        <v/>
      </c>
      <c r="EH112" s="44" t="str">
        <f>IF(AA112="y",CHAR(34)&amp;AA$1&amp;CHAR(34)&amp;",","")</f>
        <v/>
      </c>
      <c r="EI112" s="44" t="str">
        <f>IF(AB112="y",CHAR(34)&amp;AB$1&amp;CHAR(34)&amp;",","")</f>
        <v/>
      </c>
      <c r="EJ112" s="44" t="str">
        <f>IF(AC112="y",CHAR(34)&amp;AC$1&amp;CHAR(34)&amp;",","")</f>
        <v/>
      </c>
      <c r="EK112" s="44" t="str">
        <f>IF(AD112="y",CHAR(34)&amp;AD$1&amp;CHAR(34)&amp;",","")</f>
        <v>"HasSun",</v>
      </c>
      <c r="EL112" s="44" t="str">
        <f>IF(AE112="y",CHAR(34)&amp;AE$1&amp;CHAR(34)&amp;",","")</f>
        <v/>
      </c>
      <c r="EM112" s="44" t="str">
        <f>IF(AF112="y",CHAR(34)&amp;AF$1&amp;CHAR(34)&amp;",","")</f>
        <v/>
      </c>
      <c r="EN112" s="44" t="str">
        <f>IF(AG112="y",CHAR(34)&amp;AG$1&amp;CHAR(34)&amp;",","")</f>
        <v>"Unequa",</v>
      </c>
      <c r="EO112" s="44" t="str">
        <f>IF(AH112="y",CHAR(34)&amp;AH$1&amp;CHAR(34)&amp;",","")</f>
        <v>"Center",</v>
      </c>
      <c r="EP112" s="44" t="str">
        <f>IF(AI112="y",CHAR(34)&amp;AI$1&amp;CHAR(34)&amp;",","")</f>
        <v/>
      </c>
      <c r="EQ112" s="44" t="str">
        <f>IF(AJ112="y",CHAR(34)&amp;AJ$1&amp;CHAR(34)&amp;",","")</f>
        <v/>
      </c>
      <c r="ER112" s="44" t="str">
        <f>IF(AK112="y",CHAR(34)&amp;AK$1&amp;CHAR(34)&amp;",","")</f>
        <v/>
      </c>
      <c r="ES112" s="44" t="str">
        <f>IF(AL112="y",CHAR(34)&amp;AL$1&amp;CHAR(34)&amp;",","")</f>
        <v/>
      </c>
      <c r="ET112" s="44" t="str">
        <f>IF(AM112="y",CHAR(34)&amp;AM$1&amp;CHAR(34)&amp;",","")</f>
        <v/>
      </c>
      <c r="EU112" s="44" t="str">
        <f>IF(AN112="y",CHAR(34)&amp;AN$1&amp;CHAR(34)&amp;",","")</f>
        <v/>
      </c>
      <c r="EV112" s="44" t="str">
        <f>IF(AO112="y",CHAR(34)&amp;AO$1&amp;CHAR(34)&amp;",","")</f>
        <v/>
      </c>
      <c r="EW112" s="44" t="str">
        <f>IF(AP112="y",CHAR(34)&amp;AP$1&amp;CHAR(34)&amp;",","")</f>
        <v/>
      </c>
      <c r="EX112" s="44" t="str">
        <f>IF(AQ112="y",CHAR(34)&amp;AQ$1&amp;CHAR(34)&amp;",","")</f>
        <v/>
      </c>
      <c r="EY112" s="44" t="str">
        <f>IF(AR112="y",CHAR(34)&amp;AR$1&amp;CHAR(34)&amp;",","")</f>
        <v/>
      </c>
      <c r="EZ112" s="44" t="str">
        <f>IF(AS112="y",CHAR(34)&amp;AS$1&amp;CHAR(34)&amp;",","")</f>
        <v/>
      </c>
      <c r="FA112" s="44" t="str">
        <f>IF(AT112&gt;0,CHAR(34)&amp;"sta"&amp;AZ112&amp;CHAR(34)&amp;",","")</f>
        <v/>
      </c>
      <c r="FB112" s="44" t="str">
        <f>IF(AND(AT112&gt;0,BA112&lt;&gt;""),CHAR(34)&amp;"sta"&amp;BA112&amp;CHAR(34)&amp;",","")</f>
        <v/>
      </c>
      <c r="FD112" s="44" t="str">
        <f>IF(BV112="n",CHAR(34)&amp;"tcWHYE"&amp;CHAR(34)&amp;",",IF(BV112="y",CHAR(34)&amp;FD$1&amp;CHAR(34)&amp;",",""))</f>
        <v/>
      </c>
      <c r="FE112" s="44" t="str">
        <f>IF(COUNTIF(BL112:BT112,"BLU")=0,CHAR(34)&amp;"NO_BLU"&amp;CHAR(34)&amp;",", "")</f>
        <v/>
      </c>
      <c r="FF112" s="44" t="str">
        <f>IF(COUNTIF(BL112:BT112,"WHI")=0,CHAR(34)&amp;"NO_WHI"&amp;CHAR(34)&amp;",", "")</f>
        <v/>
      </c>
      <c r="FG112" s="44" t="str">
        <f>IF(COUNTIF(BL112:BT112,"RED")=0,CHAR(34)&amp;"NO_RED"&amp;CHAR(34)&amp;",", "")</f>
        <v>"NO_RED",</v>
      </c>
      <c r="FH112" s="44" t="str">
        <f>IF(COUNTIF(BL112:BS112,"GRE")=0,CHAR(34)&amp;"NO_GRE"&amp;CHAR(34)&amp;",", "")</f>
        <v>"NO_GRE",</v>
      </c>
      <c r="FI112" s="44" t="str">
        <f>IF(COUNTIF(BL112:BT112,"YEL")=0,CHAR(34)&amp;"NO_YEL"&amp;CHAR(34)&amp;",", "")</f>
        <v/>
      </c>
      <c r="FJ112" s="44" t="str">
        <f>IF(COUNTIF(BL112:BT112,"BLA")=0,CHAR(34)&amp;"NO_BLA"&amp;CHAR(34)&amp;",", "")</f>
        <v/>
      </c>
      <c r="FK112" s="44" t="str">
        <f>IF(AND(FH112&lt;&gt;"",FF112&lt;&gt;""),CHAR(34)&amp;"WHGRNO"&amp;CHAR(34)&amp;",","")</f>
        <v/>
      </c>
      <c r="FL112" s="44" t="str">
        <f>IF(AND(FI112&lt;&gt;"",FF112&lt;&gt;""),CHAR(34)&amp;"WHYENO"&amp;CHAR(34)&amp;",","")</f>
        <v/>
      </c>
      <c r="FM112" s="44" t="str">
        <f>IF(AND(FJ112&lt;&gt;"",FF112&lt;&gt;""),CHAR(34)&amp;"BAWHNO"&amp;CHAR(34)&amp;",","")</f>
        <v/>
      </c>
      <c r="FN112" s="44" t="str">
        <f>IF(AND(FE112&lt;&gt;"",FF112&lt;&gt;""),CHAR(34)&amp;"BLWHNO"&amp;CHAR(34)&amp;",","")</f>
        <v/>
      </c>
      <c r="FO112" s="44" t="str">
        <f>IF(AND(FE112&lt;&gt;"",FG112&lt;&gt;""),CHAR(34)&amp;"BLRENO"&amp;CHAR(34)&amp;",","")</f>
        <v/>
      </c>
      <c r="FP112" s="44" t="str">
        <f>IF(AND(FF112&lt;&gt;"",FF112&lt;&gt;""),CHAR(34)&amp;"WHRENO"&amp;CHAR(34)&amp;",","")</f>
        <v/>
      </c>
      <c r="FQ112" s="44" t="str">
        <f>IF(LEN(BF112)=3,CHAR(34)&amp;"001"&amp;BF112&amp;CHAR(34)&amp;",","")</f>
        <v>"001BLU",</v>
      </c>
      <c r="FR112" s="44" t="str">
        <f>IF(LEN(BG112)=3,CHAR(34)&amp;"002"&amp;BG112&amp;CHAR(34)&amp;",","")</f>
        <v/>
      </c>
      <c r="FS112" s="44" t="str">
        <f>IF(LEN(BH112)=3,CHAR(34)&amp;"003"&amp;BH112&amp;CHAR(34)&amp;",","")</f>
        <v>"003BLA",</v>
      </c>
      <c r="FT112" s="44" t="str">
        <f>CHAR(34)&amp;"myr"&amp;BD112&amp;CHAR(34)&amp;","</f>
        <v>"myrEQ",</v>
      </c>
      <c r="FU112" s="44" t="str">
        <f>IF(AY112="y",CHAR(34)&amp;"island"&amp;CHAR(34)&amp;",","")</f>
        <v/>
      </c>
      <c r="FV112" s="44" t="str">
        <f>IF(BZ112="y",CHAR(34)&amp;"landlo"&amp;CHAR(34)&amp;",","")</f>
        <v/>
      </c>
      <c r="FW112" s="44" t="str">
        <f>IF(CA112="y",CHAR(34)&amp;"eunion"&amp;CHAR(34)&amp;",","")</f>
        <v/>
      </c>
      <c r="FY112" s="44" t="str">
        <f>IFERROR(IF(SEARCH("Arabic",CB112)&gt;0,CHAR(34)&amp;"arabic"&amp;CHAR(34)&amp;",",""),"")</f>
        <v/>
      </c>
      <c r="FZ112" s="44" t="str">
        <f>IFERROR(IF(SEARCH("English",CB112)&gt;0,CHAR(34)&amp;"englis"&amp;CHAR(34)&amp;",",""),"")</f>
        <v/>
      </c>
      <c r="GA112" s="44" t="str">
        <f>IFERROR(IF(SEARCH("French",CB112)&gt;0,CHAR(34)&amp;"french"&amp;CHAR(34)&amp;",",""),"")</f>
        <v/>
      </c>
      <c r="GB112" s="44" t="str">
        <f>IFERROR(IF(SEARCH("Spanish",CB112)&gt;0,CHAR(34)&amp;"spanis"&amp;CHAR(34)&amp;",",""),"")</f>
        <v/>
      </c>
      <c r="GE112" s="44" t="str">
        <f>IFERROR(IF(SEARCH("Dutch",CB112)&gt;0,CHAR(34)&amp;"dutchs"&amp;CHAR(34)&amp;",",""),"")</f>
        <v/>
      </c>
      <c r="GF112" s="44" t="str">
        <f>IFERROR(IF(SEARCH("Historical",AU112)&gt;0,CHAR(34)&amp;"histor"&amp;CHAR(34)&amp;",",""),"")</f>
        <v/>
      </c>
      <c r="GG112" s="44" t="str">
        <f>IF(BU112="y",CHAR(34)&amp;"unjack"&amp;CHAR(34)&amp;",","")</f>
        <v/>
      </c>
      <c r="GH112" s="44" t="str">
        <f>IF(CD112=1,CHAR(34)&amp;"southc"&amp;CHAR(34)&amp;",","")</f>
        <v/>
      </c>
      <c r="GI112" s="44" t="str">
        <f>IF(CE112=1,CHAR(34)&amp;"hasmap"&amp;CHAR(34)&amp;",","")</f>
        <v/>
      </c>
      <c r="GJ112" s="44" t="str">
        <f>IF(CP112="y",CHAR(34)&amp;CP$1&amp;CHAR(34)&amp;",","")</f>
        <v>"NoStar",</v>
      </c>
      <c r="GK112" s="44" t="str">
        <f>IF(GJ112="",CHAR(34)&amp;"HasSta"&amp;CHAR(34)&amp;",","")</f>
        <v/>
      </c>
      <c r="GL112" s="44" t="str">
        <f>IF(CQ112="y",CHAR(34)&amp;CQ$1&amp;CHAR(34)&amp;",","")</f>
        <v/>
      </c>
      <c r="GM112" s="44" t="str">
        <f>IF(CR112="y",CHAR(34)&amp;CR$1&amp;CHAR(34)&amp;",","")</f>
        <v/>
      </c>
      <c r="GN112" s="44" t="str">
        <f>IF(CS112="y",CHAR(34)&amp;CS$1&amp;CHAR(34)&amp;",","")</f>
        <v/>
      </c>
      <c r="GP112" s="44" t="str">
        <f>CHAR(34)&amp;AU112&amp;CHAR(34)</f>
        <v>"State"</v>
      </c>
      <c r="GS112" s="44" t="str">
        <f>SUBSTITUTE("["&amp;_xlfn.CONCAT(CW112:GN112)&amp;"]",",]","]")</f>
        <v>["4Color","lets05","startZ","with_v","with_z","year19","allhor","2Bands","Horizo","Circle","HasSun","Unequa","Center","NO_RED","NO_GRE","001BLU","003BLA","myrEQ","NoStar"]</v>
      </c>
      <c r="GT112" s="44" t="str">
        <f>IF(BL112&lt;&gt;"",CHAR(34)&amp;"cl_"&amp;BL112&amp;CHAR(34)&amp;",","")</f>
        <v>"cl_BLA",</v>
      </c>
      <c r="GU112" s="44" t="str">
        <f>IF(BM112&lt;&gt;"",CHAR(34)&amp;"cl_"&amp;BM112&amp;CHAR(34)&amp;",","")</f>
        <v>"cl_BLU",</v>
      </c>
      <c r="GV112" s="44" t="str">
        <f>IF(BN112&lt;&gt;"",CHAR(34)&amp;"cl_"&amp;BN112&amp;CHAR(34)&amp;",","")</f>
        <v/>
      </c>
      <c r="GW112" s="44" t="str">
        <f>IF(BO112&lt;&gt;"",CHAR(34)&amp;"cl_"&amp;BO112&amp;CHAR(34)&amp;",","")</f>
        <v/>
      </c>
      <c r="GX112" s="44" t="str">
        <f>IF(BP112&lt;&gt;"",CHAR(34)&amp;"cl_"&amp;BP112&amp;CHAR(34)&amp;",","")</f>
        <v>"cl_YEL",</v>
      </c>
      <c r="GY112" s="44" t="str">
        <f>IF(BQ112&lt;&gt;"",CHAR(34)&amp;"cl_"&amp;BQ112&amp;CHAR(34)&amp;",","")</f>
        <v/>
      </c>
      <c r="GZ112" s="44" t="str">
        <f>IF(BR112&lt;&gt;"",CHAR(34)&amp;"cl_"&amp;BR112&amp;CHAR(34)&amp;",","")</f>
        <v/>
      </c>
      <c r="HA112" s="44" t="str">
        <f>IF(BS112&lt;&gt;"",CHAR(34)&amp;"cl_"&amp;BS112&amp;CHAR(34)&amp;",","")</f>
        <v/>
      </c>
      <c r="HB112" s="44" t="str">
        <f>IF(BT112&lt;&gt;"",CHAR(34)&amp;"cl_"&amp;BT112&amp;CHAR(34)&amp;",","")</f>
        <v>"cl_WHI",</v>
      </c>
      <c r="HC112" s="44" t="str">
        <f>SUBSTITUTE("["&amp;_xlfn.CONCAT(GT112:HB112)&amp;"]",",]","]")</f>
        <v>["cl_BLA","cl_BLU","cl_YEL","cl_WHI"]</v>
      </c>
      <c r="HE112" s="64"/>
      <c r="HF112" s="65" t="str">
        <f>"{couname:"&amp;CT112&amp;(IF(HK112&lt;&gt;"",",subtype:"&amp;CHAR(34)&amp;HK112&amp;CHAR(34),""))&amp;",year:"&amp;HJ112&amp;",region:"&amp;CU112&amp;",Colors:"&amp;HC112&amp;",Items:"&amp;GS112&amp;",Flag:"&amp;CV112&amp;",HDFlag:"&amp;CHAR(34)&amp;E112&amp;CHAR(34)&amp;",type:"&amp;GP112&amp;", describe: "&amp;HH112&amp;", isnew:"&amp;CHAR(34)&amp;F112&amp;CHAR(34)&amp;", links: "&amp;HL112&amp;"},"</f>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links: "https://en.wikipedia.org/wiki/Zulia"},</v>
      </c>
      <c r="HG112" s="66" t="str">
        <f>"{couname:"&amp;CT112&amp;(IF(HK112&lt;&gt;"",",subtype:"&amp;CHAR(34)&amp;HK112&amp;CHAR(34),""))&amp;",year:"&amp;HJ112&amp;",region:"&amp;CU112&amp;",Colors:"&amp;HC112&amp;",Items:"&amp;GS112&amp;",Flag:"&amp;CV112&amp;",HDFlag:"&amp;CHAR(34)&amp;E112&amp;CHAR(34)&amp;",type:"&amp;GP112&amp;", describe: "&amp;HI112&amp;", links: "&amp;HL112&amp;"},"</f>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links: "https://en.wikipedia.org/wiki/Zulia"},</v>
      </c>
      <c r="HH112" s="44" t="str">
        <f>IF(P112&lt;&gt;"",CHAR(34)&amp;"\n"&amp;P112&amp;CHAR(34),CHAR(34)&amp;CHAR(34))</f>
        <v>"\nThe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v>
      </c>
      <c r="HI112" s="44" t="str">
        <f>IF(J112=0,CHAR(34)&amp;CHAR(34),HH112)</f>
        <v>"\nThe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v>
      </c>
      <c r="HJ112" s="44" t="str">
        <f>CHAR(34)&amp;O112&amp;CHAR(34)</f>
        <v>"1991"</v>
      </c>
      <c r="HL112" s="44" t="str">
        <f>CHAR(34)&amp;I112&amp;CHAR(34)</f>
        <v>"https://en.wikipedia.org/wiki/Zulia"</v>
      </c>
      <c r="HM112" s="65" t="str">
        <f>"{"&amp;CHAR(34)&amp;"couname"&amp;CHAR(34)&amp;":"&amp;CT112&amp;(IF(H112&lt;&gt;"",","&amp;CHAR(34)&amp;"subtype"&amp;CHAR(34)&amp;":"&amp;CHAR(34)&amp;H112&amp;CHAR(34),""))&amp;","&amp;CHAR(34)&amp;"year"&amp;CHAR(34)&amp;":"&amp;HJ112&amp;","&amp;CHAR(34)&amp;"region"&amp;CHAR(34)&amp;":"&amp;CU112&amp;","&amp;CHAR(34)&amp;"Colors"&amp;CHAR(34)&amp;":"&amp;HC112&amp;","&amp;CHAR(34)&amp;"Items"&amp;CHAR(34)&amp;":"&amp;GS112&amp;","&amp;CHAR(34)&amp;"Flag"&amp;CHAR(34)&amp;":"&amp;CV112&amp;","&amp;CHAR(34)&amp;"HDFlag"&amp;CHAR(34)&amp;":"&amp;CHAR(34)&amp;E112&amp;CHAR(34)&amp;","&amp;CHAR(34)&amp;"type"&amp;CHAR(34)&amp;":"&amp;GP112&amp;", "&amp;CHAR(34)&amp;"describe"&amp;CHAR(34)&amp;": "&amp;HH112&amp;", "&amp;CHAR(34)&amp;"isnew"&amp;CHAR(34)&amp;": "&amp;CHAR(34)&amp;F112&amp;CHAR(34)&amp;", "&amp;CHAR(34)&amp;"links"&amp;CHAR(34)&amp;": "&amp;HL112&amp;"},"</f>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 "links": "https://en.wikipedia.org/wiki/Zulia"},</v>
      </c>
      <c r="HN112" s="67" t="str">
        <f>"{"&amp;CHAR(34)&amp;"couname"&amp;CHAR(34)&amp;":"&amp;CT112&amp;(IF(H112&lt;&gt;"",","&amp;CHAR(34)&amp;"subtype"&amp;CHAR(34)&amp;":"&amp;CHAR(34)&amp;H112&amp;CHAR(34),""))&amp;","&amp;CHAR(34)&amp;"year"&amp;CHAR(34)&amp;":"&amp;HJ112&amp;","&amp;CHAR(34)&amp;"region"&amp;CHAR(34)&amp;":"&amp;CU112&amp;","&amp;CHAR(34)&amp;"Colors"&amp;CHAR(34)&amp;":"&amp;HC112&amp;","&amp;CHAR(34)&amp;"Items"&amp;CHAR(34)&amp;":"&amp;GS112&amp;","&amp;CHAR(34)&amp;"Flag"&amp;CHAR(34)&amp;":"&amp;CV112&amp;","&amp;CHAR(34)&amp;"HDFlag"&amp;CHAR(34)&amp;":"&amp;CHAR(34)&amp;E112&amp;CHAR(34)&amp;","&amp;CHAR(34)&amp;"type"&amp;CHAR(34)&amp;":"&amp;GP112&amp;", "&amp;CHAR(34)&amp;"describe"&amp;CHAR(34)&amp;": "&amp;HI112&amp;", "&amp;CHAR(34)&amp;"isnew"&amp;CHAR(34)&amp;": "&amp;CHAR(34)&amp;F112&amp;CHAR(34)&amp;", "&amp;CHAR(34)&amp;"links"&amp;CHAR(34)&amp;": "&amp;HL112&amp;"},"</f>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 "links": "https://en.wikipedia.org/wiki/Zulia"},</v>
      </c>
      <c r="HO112" s="71">
        <v>45610</v>
      </c>
      <c r="HP112" s="44" t="str" cm="1">
        <f t="array" ref="HP112">IF(_xlfn.TEXTJOIN(", ", TRUE, IF(ISNUMBER(SEARCH("BLA", BL112:BT112)), COLUMN(BL112:BT112) - COLUMN(BL112) + 1, ""))&lt;&gt;"","BLA","")</f>
        <v>BLA</v>
      </c>
      <c r="HQ112" s="44" t="str" cm="1">
        <f t="array" ref="HQ112">IF(_xlfn.TEXTJOIN(", ", TRUE, IF(ISNUMBER(SEARCH("BLU", BL112:BT112)), COLUMN(BL112:BT112) - COLUMN(BL112) + 1, ""))&lt;&gt;"","BLU","")</f>
        <v>BLU</v>
      </c>
      <c r="HR112" s="44" t="str" cm="1">
        <f t="array" ref="HR112">IF(_xlfn.TEXTJOIN(", ", TRUE, IF(ISNUMBER(SEARCH("GRE", BL112:BT112)), COLUMN(BL112:BT112) - COLUMN(BL112) + 1, ""))&lt;&gt;"","GRE","")</f>
        <v/>
      </c>
      <c r="HS112" s="44" t="str" cm="1">
        <f t="array" ref="HS112">IF(_xlfn.TEXTJOIN(", ", TRUE, IF(ISNUMBER(SEARCH("RED", BL112:BT112)), COLUMN(BL112:BT112) - COLUMN(BL112) + 1, ""))&lt;&gt;"","RED","")</f>
        <v/>
      </c>
      <c r="HT112" s="44" t="str" cm="1">
        <f t="array" ref="HT112">IF(_xlfn.TEXTJOIN(", ", TRUE, IF(ISNUMBER(SEARCH("YEL", BL112:BT112)), COLUMN(BL112:BT112) - COLUMN(BL112) + 1, ""))&lt;&gt;"","YEL","")</f>
        <v>YEL</v>
      </c>
      <c r="HU112" s="44" t="str" cm="1">
        <f t="array" ref="HU112">IF(_xlfn.TEXTJOIN(", ", TRUE, IF(ISNUMBER(SEARCH("ORA", BL112:BT112)), COLUMN(BL112:BT112) - COLUMN(BL112) + 1, ""))&lt;&gt;"","ORA","")</f>
        <v/>
      </c>
      <c r="HV112" s="44" t="str" cm="1">
        <f t="array" ref="HV112">IF(_xlfn.TEXTJOIN(", ", TRUE, IF(ISNUMBER(SEARCH("BRO", BL112:BT112)), COLUMN(BL112:BT112) - COLUMN(BL112) + 1, ""))&lt;&gt;"","BRO","")</f>
        <v/>
      </c>
      <c r="HW112" s="44" t="str" cm="1">
        <f t="array" ref="HW112">IF(_xlfn.TEXTJOIN(", ", TRUE, IF(ISNUMBER(SEARCH("PUR", BL112:BT112)), COLUMN(BL112:BT112) - COLUMN(BL112) + 1, ""))&lt;&gt;"","PUR","")</f>
        <v/>
      </c>
      <c r="HX112" s="44" t="str" cm="1">
        <f t="array" ref="HX112">IF(_xlfn.TEXTJOIN(", ", TRUE, IF(ISNUMBER(SEARCH("WHI", BL112:BT112)), COLUMN(BL112:BT112) - COLUMN(BL112) + 1, ""))&lt;&gt;"","WHI","")</f>
        <v>WHI</v>
      </c>
      <c r="HY112" s="72"/>
      <c r="HZ112" s="72"/>
      <c r="IA112" s="5"/>
      <c r="IB112" s="5"/>
      <c r="IC112" s="68"/>
      <c r="ID112" s="68"/>
      <c r="IE112" s="68"/>
      <c r="IF112" s="68"/>
      <c r="IG112" s="68"/>
      <c r="IH112" s="68"/>
      <c r="II112" s="68"/>
      <c r="IJ112" s="68"/>
      <c r="IK112" s="68"/>
      <c r="IM112" s="42">
        <f>COUNTIF(IC112:IK112,"&gt;0")-CG112</f>
        <v>-4</v>
      </c>
      <c r="IN112" s="69" t="str">
        <f>"http://mkweb.bcgsc.ca/color-summarizer/?url="&amp;D112&amp;"&amp;precision=low&amp;num_clusters="&amp;CG112&amp;"&amp;text=1"</f>
        <v>http://mkweb.bcgsc.ca/color-summarizer/?url=https://upload.wikimedia.org/wikipedia/commons/thumb/c/c6/Flag_of_Zulia_State.svg/640px-Flag_of_Zulia_State.svg.png&amp;precision=low&amp;num_clusters=4&amp;text=1</v>
      </c>
      <c r="IO112" s="44" t="str">
        <f>IF(HP112&lt;&gt;"",CHAR(34)&amp;"black"&amp;CHAR(34),"")</f>
        <v>"black"</v>
      </c>
      <c r="IP112" s="44" t="str">
        <f>IF(HQ112&lt;&gt;"",CHAR(34)&amp;"blue"&amp;CHAR(34),"")</f>
        <v>"blue"</v>
      </c>
      <c r="IQ112" s="44" t="str">
        <f>IF(HR112&lt;&gt;"",CHAR(34)&amp;"green"&amp;CHAR(34),"")</f>
        <v/>
      </c>
      <c r="IR112" s="44" t="str">
        <f>IF(HS112&lt;&gt;"",CHAR(34)&amp;"red"&amp;CHAR(34),"")</f>
        <v/>
      </c>
      <c r="IS112" s="44" t="str">
        <f>IF(HT112&lt;&gt;"",CHAR(34)&amp;"yellow"&amp;CHAR(34),"")</f>
        <v>"yellow"</v>
      </c>
      <c r="IT112" s="44" t="str">
        <f>IF(HU112&lt;&gt;"",CHAR(34)&amp;"orange"&amp;CHAR(34),"")</f>
        <v/>
      </c>
      <c r="IU112" s="44" t="str">
        <f>IF(HV112&lt;&gt;"",CHAR(34)&amp;"brown"&amp;CHAR(34),"")</f>
        <v/>
      </c>
      <c r="IV112" s="44" t="str">
        <f>IF(HW112&lt;&gt;"",CHAR(34)&amp;"purple"&amp;CHAR(34),"")</f>
        <v/>
      </c>
      <c r="IW112" s="44" t="str">
        <f>IF(HX112&lt;&gt;"",CHAR(34)&amp;"white"&amp;CHAR(34),"")</f>
        <v>"white"</v>
      </c>
      <c r="IX112" s="44" t="str">
        <f>"{"&amp;CHAR(34)&amp;"url"&amp;CHAR(34)&amp;":"&amp;CHAR(34)&amp;IN112&amp;CHAR(34)&amp;","&amp;CHAR(34)&amp;"name"&amp;CHAR(34)&amp;":"&amp;CHAR(34)&amp;A112&amp;CHAR(34)&amp;"},"</f>
        <v>{"url":"http://mkweb.bcgsc.ca/color-summarizer/?url=https://upload.wikimedia.org/wikipedia/commons/thumb/c/c6/Flag_of_Zulia_State.svg/640px-Flag_of_Zulia_State.svg.png&amp;precision=low&amp;num_clusters=4&amp;text=1","name":"[VEN] Zulia"},</v>
      </c>
      <c r="IY112" s="44">
        <v>1490</v>
      </c>
    </row>
    <row r="113" spans="1:259" s="44" customFormat="1" ht="38.4" customHeight="1" thickBot="1" x14ac:dyDescent="0.35">
      <c r="A113" s="38" t="s">
        <v>171</v>
      </c>
      <c r="B113" s="83"/>
      <c r="C113" s="39">
        <v>1</v>
      </c>
      <c r="D113" s="70" t="s">
        <v>172</v>
      </c>
      <c r="E113" s="40" t="s">
        <v>173</v>
      </c>
      <c r="F113" s="41" t="s">
        <v>163</v>
      </c>
      <c r="G113" s="42">
        <f>COUNTIF($A$1:$A$8405,A113)</f>
        <v>1</v>
      </c>
      <c r="H113" s="43"/>
      <c r="I113" s="59" t="s">
        <v>174</v>
      </c>
      <c r="J113" s="44" t="str">
        <f>""</f>
        <v/>
      </c>
      <c r="K113" s="45">
        <v>45773884</v>
      </c>
      <c r="L113" s="46">
        <v>3800000</v>
      </c>
      <c r="M113" s="46">
        <v>1</v>
      </c>
      <c r="N113" s="47">
        <f>(0.1*K113+0.9*L113)*M113</f>
        <v>7997388.4000000004</v>
      </c>
      <c r="O113" s="74" t="s">
        <v>175</v>
      </c>
      <c r="P113" s="48" t="s">
        <v>176</v>
      </c>
      <c r="Q113" s="73">
        <v>1</v>
      </c>
      <c r="R113" s="49" t="s">
        <v>177</v>
      </c>
      <c r="S113" s="50">
        <v>3</v>
      </c>
      <c r="T113" s="51" t="s">
        <v>164</v>
      </c>
      <c r="U113" s="52" t="s">
        <v>164</v>
      </c>
      <c r="V113" s="52" t="s">
        <v>165</v>
      </c>
      <c r="W113" s="52" t="s">
        <v>164</v>
      </c>
      <c r="X113" s="52" t="s">
        <v>165</v>
      </c>
      <c r="Y113" s="52" t="s">
        <v>164</v>
      </c>
      <c r="Z113" s="52" t="s">
        <v>164</v>
      </c>
      <c r="AA113" s="52" t="s">
        <v>164</v>
      </c>
      <c r="AB113" s="52" t="s">
        <v>164</v>
      </c>
      <c r="AC113" s="52" t="s">
        <v>164</v>
      </c>
      <c r="AD113" s="52" t="s">
        <v>165</v>
      </c>
      <c r="AE113" s="52" t="s">
        <v>164</v>
      </c>
      <c r="AF113" s="53" t="s">
        <v>164</v>
      </c>
      <c r="AG113" s="53" t="s">
        <v>164</v>
      </c>
      <c r="AH113" s="53" t="s">
        <v>165</v>
      </c>
      <c r="AI113" s="53" t="s">
        <v>164</v>
      </c>
      <c r="AJ113" s="53" t="s">
        <v>164</v>
      </c>
      <c r="AK113" s="53" t="s">
        <v>164</v>
      </c>
      <c r="AL113" s="53" t="s">
        <v>164</v>
      </c>
      <c r="AM113" s="53" t="s">
        <v>164</v>
      </c>
      <c r="AN113" s="53" t="s">
        <v>165</v>
      </c>
      <c r="AO113" s="53" t="s">
        <v>164</v>
      </c>
      <c r="AP113" s="53" t="s">
        <v>164</v>
      </c>
      <c r="AQ113" s="53" t="s">
        <v>164</v>
      </c>
      <c r="AR113" s="53" t="s">
        <v>164</v>
      </c>
      <c r="AS113" s="53" t="s">
        <v>164</v>
      </c>
      <c r="AT113" s="54">
        <v>0</v>
      </c>
      <c r="AU113" s="53"/>
      <c r="AV113" s="53" t="str">
        <f>IF(LEFT(A113,1)="[",LEFT(A113,5)&amp;AU113&amp;A113,"")</f>
        <v/>
      </c>
      <c r="AW113" s="53" t="str">
        <f>C113&amp;A113</f>
        <v>1Argentina</v>
      </c>
      <c r="AX113" s="55" t="str">
        <f>_xlfn.TEXTJOIN(";",TRUE,AU113:AW113)</f>
        <v>1Argentina</v>
      </c>
      <c r="AY113" s="55"/>
      <c r="AZ113" s="56"/>
      <c r="BA113" s="56"/>
      <c r="BB113" s="56"/>
      <c r="BC113" s="57"/>
      <c r="BD113" s="58" t="s">
        <v>152</v>
      </c>
      <c r="BE113" s="59"/>
      <c r="BF113" s="58" t="s">
        <v>152</v>
      </c>
      <c r="BG113" s="58" t="s">
        <v>159</v>
      </c>
      <c r="BH113" s="58" t="s">
        <v>152</v>
      </c>
      <c r="BI113" s="58"/>
      <c r="BJ113" s="58"/>
      <c r="BK113" s="59"/>
      <c r="BL113" s="58" t="s">
        <v>152</v>
      </c>
      <c r="BM113" s="58" t="s">
        <v>159</v>
      </c>
      <c r="BN113" s="58" t="s">
        <v>155</v>
      </c>
      <c r="BO113" s="58"/>
      <c r="BP113" s="58"/>
      <c r="BQ113" s="58"/>
      <c r="BR113" s="58"/>
      <c r="BS113" s="58"/>
      <c r="BT113" s="58"/>
      <c r="BU113" s="60"/>
      <c r="BV113" s="61" t="s">
        <v>164</v>
      </c>
      <c r="BW113" s="61">
        <v>0</v>
      </c>
      <c r="BX113" s="59"/>
      <c r="CB113" s="5" t="s">
        <v>138</v>
      </c>
      <c r="CC113" s="5"/>
      <c r="CD113" s="62">
        <v>0</v>
      </c>
      <c r="CE113" s="62">
        <v>0</v>
      </c>
      <c r="CF113" s="62" t="e">
        <f>COUNTIF([1]Sheet7!$B$2:'[1]Sheet7'!$B$100,Main!#REF!)</f>
        <v>#REF!</v>
      </c>
      <c r="CG113" s="75" cm="1">
        <f t="array" ref="CG113">SUMPRODUCT(--(LEN(TRIM(BL113:BT113))&gt;0))</f>
        <v>3</v>
      </c>
      <c r="CH113" s="53" t="str">
        <f>IF(CG113=2,"y","n")</f>
        <v>n</v>
      </c>
      <c r="CI113" s="53" t="str">
        <f>IF(CG113=3,"y","n")</f>
        <v>y</v>
      </c>
      <c r="CJ113" s="53" t="str">
        <f>IF(CG113=4,"y","n")</f>
        <v>n</v>
      </c>
      <c r="CK113" s="53" t="str">
        <f>IF(CG113&gt;4,"y","n")</f>
        <v>n</v>
      </c>
      <c r="CL113" s="53" t="str">
        <f>IF(S113=0,"y","n")</f>
        <v>n</v>
      </c>
      <c r="CM113" s="53" t="str">
        <f>IF(S113=2,"y","n")</f>
        <v>n</v>
      </c>
      <c r="CN113" s="53" t="str">
        <f>IF(S113=3,"y","n")</f>
        <v>y</v>
      </c>
      <c r="CO113" s="53" t="str">
        <f>IF(S113&gt;=4,"y","n")</f>
        <v>n</v>
      </c>
      <c r="CP113" s="53" t="str">
        <f>IF(AT113=0,"y","n")</f>
        <v>y</v>
      </c>
      <c r="CQ113" s="53" t="str">
        <f>IF(AT113=1,"y","n")</f>
        <v>n</v>
      </c>
      <c r="CR113" s="53" t="str">
        <f>IF(AT113=2,"y","n")</f>
        <v>n</v>
      </c>
      <c r="CS113" s="53" t="str">
        <f>IF(AT113&gt;=3,"y","n")</f>
        <v>n</v>
      </c>
      <c r="CT113" s="38" t="str">
        <f>CHAR(34)&amp;A113&amp;CHAR(34)</f>
        <v>"Argentina"</v>
      </c>
      <c r="CU113" s="63" t="str">
        <f>CHAR(34)&amp;"rgn_"&amp;R113&amp;CHAR(34)</f>
        <v>"rgn_South America"</v>
      </c>
      <c r="CV113" s="44" t="str">
        <f>CHAR(34)&amp;D113&amp;CHAR(34)</f>
        <v>"https://upload.wikimedia.org/wikipedia/commons/thumb/1/1a/Flag_of_Argentina.svg/320px-Flag_of_Argentina.svg.png"</v>
      </c>
      <c r="CW113" s="44" t="str">
        <f>IF(CH113="y",CHAR(34)&amp;CH$1&amp;CHAR(34)&amp;",","")</f>
        <v/>
      </c>
      <c r="CX113" s="44" t="str">
        <f>IF(CI113="y",CHAR(34)&amp;CI$1&amp;CHAR(34)&amp;",","")</f>
        <v>"3Color",</v>
      </c>
      <c r="CY113" s="44" t="str">
        <f>IF(CJ113="y",CHAR(34)&amp;CJ$1&amp;CHAR(34)&amp;",","")</f>
        <v/>
      </c>
      <c r="CZ113" s="44" t="str">
        <f>IF(CK113="y",CHAR(34)&amp;CK$1&amp;CHAR(34)&amp;",","")</f>
        <v/>
      </c>
      <c r="DA113" s="44" t="str">
        <f>IF(Q113&gt;1,CHAR(34)&amp;"words2"&amp;CHAR(34)&amp;",","")</f>
        <v/>
      </c>
      <c r="DB113" s="44" t="str">
        <f>IF(Q113&gt;2,CHAR(34)&amp;"words3"&amp;CHAR(34)&amp;",","")</f>
        <v/>
      </c>
      <c r="DC113" s="44" t="str">
        <f>IF(Q113=2,CHAR(34)&amp;"exact2"&amp;CHAR(34)&amp;",","")</f>
        <v/>
      </c>
      <c r="DD113" s="44" t="str">
        <f>IF(LEN(CHAR(34)&amp;"lets"&amp;LEN(SUBSTITUTE(SUBSTITUTE(IFERROR(TRIM(SUBSTITUTE(SUBSTITUTE(SUBSTITUTE(IFERROR(TRIM(SUBSTITUTE(A113,MID(A113,FIND("(",A113),FIND(")",A113)-FIND("(",A113)+1),"")),A113)," ",""),"-",""),MID(SUBSTITUTE(SUBSTITUTE(IFERROR(TRIM(SUBSTITUTE(A113,MID(A113,FIND("(",A113),FIND(")",A113)-FIND("(",A113)+1),"")),A113)," ",""),"-",""),FIND("[",SUBSTITUTE(SUBSTITUTE(IFERROR(TRIM(SUBSTITUTE(A113,MID(A113,FIND("(",A113),FIND(")",A113)-FIND("(",A113)+1),"")),A113)," ",""),"-","")),FIND("]",SUBSTITUTE(SUBSTITUTE(IFERROR(TRIM(SUBSTITUTE(A113,MID(A113,FIND("(",A113),FIND(")",A113)-FIND("(",A113)+1),"")),A113)," ",""),"-",""))-FIND("[",SUBSTITUTE(SUBSTITUTE(IFERROR(TRIM(SUBSTITUTE(A113,MID(A113,FIND("(",A113),FIND(")",A113)-FIND("(",A113)+1),"")),A113)," ",""),"-",""))+1),"")),SUBSTITUTE(SUBSTITUTE(IFERROR(TRIM(SUBSTITUTE(A113,MID(A113,FIND("(",A113),FIND(")",A113)-FIND("(",A113)+1),"")),A113)," ",""),"-",""))," ",""),"-",""))&amp;CHAR(34)&amp;",")=9,CHAR(34)&amp;"lets"&amp;LEN(SUBSTITUTE(SUBSTITUTE(IFERROR(TRIM(SUBSTITUTE(SUBSTITUTE(SUBSTITUTE(IFERROR(TRIM(SUBSTITUTE(A113,MID(A113,FIND("(",A113),FIND(")",A113)-FIND("(",A113)+1),"")),A113)," ",""),"-",""),MID(SUBSTITUTE(SUBSTITUTE(IFERROR(TRIM(SUBSTITUTE(A113,MID(A113,FIND("(",A113),FIND(")",A113)-FIND("(",A113)+1),"")),A113)," ",""),"-",""),FIND("[",SUBSTITUTE(SUBSTITUTE(IFERROR(TRIM(SUBSTITUTE(A113,MID(A113,FIND("(",A113),FIND(")",A113)-FIND("(",A113)+1),"")),A113)," ",""),"-","")),FIND("]",SUBSTITUTE(SUBSTITUTE(IFERROR(TRIM(SUBSTITUTE(A113,MID(A113,FIND("(",A113),FIND(")",A113)-FIND("(",A113)+1),"")),A113)," ",""),"-",""))-FIND("[",SUBSTITUTE(SUBSTITUTE(IFERROR(TRIM(SUBSTITUTE(A113,MID(A113,FIND("(",A113),FIND(")",A113)-FIND("(",A113)+1),"")),A113)," ",""),"-",""))+1),"")),SUBSTITUTE(SUBSTITUTE(IFERROR(TRIM(SUBSTITUTE(A113,MID(A113,FIND("(",A113),FIND(")",A113)-FIND("(",A113)+1),"")),A113)," ",""),"-",""))," ",""),"-",""))&amp;CHAR(34)&amp;",",CHAR(34)&amp;"lets0"&amp;LEN(SUBSTITUTE(SUBSTITUTE(IFERROR(TRIM(SUBSTITUTE(SUBSTITUTE(SUBSTITUTE(IFERROR(TRIM(SUBSTITUTE(A113,MID(A113,FIND("(",A113),FIND(")",A113)-FIND("(",A113)+1),"")),A113)," ",""),"-",""),MID(SUBSTITUTE(SUBSTITUTE(IFERROR(TRIM(SUBSTITUTE(A113,MID(A113,FIND("(",A113),FIND(")",A113)-FIND("(",A113)+1),"")),A113)," ",""),"-",""),FIND("[",SUBSTITUTE(SUBSTITUTE(IFERROR(TRIM(SUBSTITUTE(A113,MID(A113,FIND("(",A113),FIND(")",A113)-FIND("(",A113)+1),"")),A113)," ",""),"-","")),FIND("]",SUBSTITUTE(SUBSTITUTE(IFERROR(TRIM(SUBSTITUTE(A113,MID(A113,FIND("(",A113),FIND(")",A113)-FIND("(",A113)+1),"")),A113)," ",""),"-",""))-FIND("[",SUBSTITUTE(SUBSTITUTE(IFERROR(TRIM(SUBSTITUTE(A113,MID(A113,FIND("(",A113),FIND(")",A113)-FIND("(",A113)+1),"")),A113)," ",""),"-",""))+1),"")),SUBSTITUTE(SUBSTITUTE(IFERROR(TRIM(SUBSTITUTE(A113,MID(A113,FIND("(",A113),FIND(")",A113)-FIND("(",A113)+1),"")),A113)," ",""),"-",""))," ",""),"-",""))&amp;CHAR(34)&amp;",")</f>
        <v>"lets09",</v>
      </c>
      <c r="DE113" s="44" t="str">
        <f>IFERROR(CHAR(34)&amp;"start"&amp;LEFT(TRIM(SUBSTITUTE(SUBSTITUTE(TRIM(SUBSTITUTE(SUBSTITUTE(A113, MID(A113, FIND("[", A113), FIND("]", A113) - FIND("[", A113) + 1), ""), "  ", " ")), MID(TRIM(SUBSTITUTE(SUBSTITUTE(A113, MID(A113, FIND("[", A113), FIND("]", A113) - FIND("[", A113) + 1), ""), "  ", " ")), FIND("[", TRIM(SUBSTITUTE(SUBSTITUTE(A113, MID(A113, FIND("[", A113), FIND("]", A113) - FIND("[", A113) + 1), ""), "  ", " "))), FIND("]", TRIM(SUBSTITUTE(SUBSTITUTE(A113, MID(A113, FIND("[", A113), FIND("]", A113) - FIND("[", A113) + 1), ""), "  ", " "))) - FIND("[", TRIM(SUBSTITUTE(SUBSTITUTE(A113, MID(A113, FIND("[", A113), FIND("]", A113) - FIND("[", A113) + 1), ""), "  ", " "))) + 1), ""), "  ", " ")),1)&amp;CHAR(34)&amp;",",CHAR(34)&amp;"start"&amp;IFERROR(LEFT(SUBSTITUTE(A113,"["&amp;MID(A113,FIND("[",A113)+1,FIND("]",A113)-FIND("[",A113)-1)&amp;"] ",""),1),LEFT(A113,1))&amp;CHAR(34)&amp;",")</f>
        <v>"startA",</v>
      </c>
      <c r="DF113" s="44" t="str">
        <f>IFERROR(IF(SEARCH("tan",A113)&gt;0,CHAR(34)&amp;"withtn"&amp;CHAR(34)&amp;",",""),"")</f>
        <v/>
      </c>
      <c r="DG113" s="44" t="str">
        <f>IFERROR(IF(SEARCH("q",A113)&gt;0,CHAR(34)&amp;"with_q"&amp;CHAR(34)&amp;",",""),"")</f>
        <v/>
      </c>
      <c r="DH113" s="44" t="str">
        <f>IFERROR(IF(SEARCH("v",A113)&gt;0,CHAR(34)&amp;"with_v"&amp;CHAR(34)&amp;",",""),"")</f>
        <v/>
      </c>
      <c r="DI113" s="44" t="str">
        <f>IFERROR(IF(SEARCH("w",A113)&gt;0,CHAR(34)&amp;"with_w"&amp;CHAR(34)&amp;",",""),"")</f>
        <v/>
      </c>
      <c r="DJ113" s="44" t="str">
        <f>IFERROR(IF(SEARCH("y",A113)&gt;0,CHAR(34)&amp;"with_y"&amp;CHAR(34)&amp;",",""),"")</f>
        <v/>
      </c>
      <c r="DK113" s="44" t="str">
        <f>IFERROR(IF(SEARCH("z",A113)&gt;0,CHAR(34)&amp;"with_z"&amp;CHAR(34)&amp;",",""),"")</f>
        <v/>
      </c>
      <c r="DL113" s="44" t="str">
        <f>IF(CG113=2, CHAR(34) &amp; _xlfn.TEXTJOIN("", TRUE, _xlfn._xlws.SORT(HP113:HX113)) &amp; CHAR(34) &amp; ",", "")</f>
        <v/>
      </c>
      <c r="DM113" s="44" t="str" cm="1">
        <f t="array" ref="DM113">IF(CG113=3,CHAR(34) &amp; _xlfn.TEXTJOIN("", TRUE, RIGHT(HP113:HX113, 2)) &amp; CHAR(34) &amp; ",", "")</f>
        <v>"LUELHI",</v>
      </c>
      <c r="DN113" s="44" t="str">
        <f>IF(AND(ISNUMBER(SEARCH("18", O113)), ISERROR(SEARCH("1918", O113)), ISERROR(SEARCH("2018", O113))), CHAR(34) &amp; "year18" &amp; CHAR(34) &amp; ",", "")</f>
        <v>"year18",</v>
      </c>
      <c r="DO113" s="44" t="str">
        <f>IF(AND(ISNUMBER(SEARCH("19", O113)), ISERROR(SEARCH("1819", O113)),  ISERROR(SEARCH("1219", O113)),ISERROR(SEARCH("1119", O113)),ISERROR(SEARCH("1190", O113)),ISERROR(SEARCH("2019", O113))), CHAR(34) &amp; "year19" &amp; CHAR(34) &amp; ",", "")</f>
        <v/>
      </c>
      <c r="DP113" s="5" t="str">
        <f>IF(AND(ISNUMBER(SEARCH("20", O113)), ISERROR(SEARCH("1920", O113))), CHAR(34)&amp;"year00"&amp;CHAR(34)&amp;",", "")</f>
        <v>"year00",</v>
      </c>
      <c r="DQ113" s="5" t="str">
        <f>IF(CC113="y",CHAR(34)&amp;"soviet"&amp;CHAR(34)&amp;",","")</f>
        <v/>
      </c>
      <c r="DR113" s="5" t="str">
        <f>IF(BY113="y",CHAR(34)&amp;"dgband"&amp;CHAR(34)&amp;",","")</f>
        <v/>
      </c>
      <c r="DS113" s="5" t="str">
        <f>IF(W113="y",IF(AND(V113="n",BY113&lt;&gt;"y"),CHAR(34)&amp;"allver"&amp;CHAR(34)&amp;",",""),"")</f>
        <v/>
      </c>
      <c r="DT113" s="5" t="str">
        <f>IF(V113="y",IF(AND(W113="n",BY113&lt;&gt;"y"),CHAR(34)&amp;"allhor"&amp;CHAR(34)&amp;",",""),"")</f>
        <v>"allhor",</v>
      </c>
      <c r="DU113" s="5" t="str">
        <f>IF(BY113="y",IF(AND(W113="n",V113="n"),CHAR(34)&amp;"alldia"&amp;CHAR(34)&amp;",",""),"")</f>
        <v/>
      </c>
      <c r="DV113" s="44" t="str">
        <f>IF(IA113&lt;&gt;"",(IF(IA113="y",CHAR(34)&amp;"largec"&amp;CHAR(34)&amp;",",CHAR(34)&amp;"smallc"&amp;CHAR(34)&amp;",")),"")</f>
        <v/>
      </c>
      <c r="DW113" s="44" t="str">
        <f>IF(CL113="y",CHAR(34)&amp;CL$1&amp;CHAR(34)&amp;",","")</f>
        <v/>
      </c>
      <c r="DX113" s="44" t="str">
        <f>IF(CM113="y",CHAR(34)&amp;CM$1&amp;CHAR(34)&amp;",","")</f>
        <v/>
      </c>
      <c r="DY113" s="44" t="str">
        <f>IF(CN113="y",CHAR(34)&amp;CN$1&amp;CHAR(34)&amp;",","")</f>
        <v>"3Bands",</v>
      </c>
      <c r="DZ113" s="44" t="str">
        <f>IF(CO113="y",CHAR(34)&amp;CO$1&amp;CHAR(34)&amp;",","")</f>
        <v/>
      </c>
      <c r="EA113" s="44" t="str">
        <f>IF(T113="y",CHAR(34)&amp;T$1&amp;CHAR(34)&amp;",","")</f>
        <v/>
      </c>
      <c r="EB113" s="44" t="str">
        <f>IF(U113="y",CHAR(34)&amp;U$1&amp;CHAR(34)&amp;",","")</f>
        <v/>
      </c>
      <c r="EC113" s="44" t="str">
        <f>IF(V113="y",CHAR(34)&amp;V$1&amp;CHAR(34)&amp;",","")</f>
        <v>"Horizo",</v>
      </c>
      <c r="ED113" s="44" t="str">
        <f>IF(W113="y",CHAR(34)&amp;W$1&amp;CHAR(34)&amp;",","")</f>
        <v/>
      </c>
      <c r="EE113" s="44" t="str">
        <f>IF(X113="y",CHAR(34)&amp;X$1&amp;CHAR(34)&amp;",","")</f>
        <v>"Circle",</v>
      </c>
      <c r="EF113" s="44" t="str">
        <f>IF(AND(Y113&lt;&gt;"n",Y113&lt;&gt;""),CHAR(34)&amp;Y$1&amp;CHAR(34)&amp;",","")</f>
        <v/>
      </c>
      <c r="EG113" s="44" t="str">
        <f>IF(Z113="y",CHAR(34)&amp;Z$1&amp;CHAR(34)&amp;",","")</f>
        <v/>
      </c>
      <c r="EH113" s="44" t="str">
        <f>IF(AA113="y",CHAR(34)&amp;AA$1&amp;CHAR(34)&amp;",","")</f>
        <v/>
      </c>
      <c r="EI113" s="44" t="str">
        <f>IF(AB113="y",CHAR(34)&amp;AB$1&amp;CHAR(34)&amp;",","")</f>
        <v/>
      </c>
      <c r="EJ113" s="44" t="str">
        <f>IF(AC113="y",CHAR(34)&amp;AC$1&amp;CHAR(34)&amp;",","")</f>
        <v/>
      </c>
      <c r="EK113" s="44" t="str">
        <f>IF(AD113="y",CHAR(34)&amp;AD$1&amp;CHAR(34)&amp;",","")</f>
        <v>"HasSun",</v>
      </c>
      <c r="EL113" s="44" t="str">
        <f>IF(AE113="y",CHAR(34)&amp;AE$1&amp;CHAR(34)&amp;",","")</f>
        <v/>
      </c>
      <c r="EM113" s="44" t="str">
        <f>IF(AF113="y",CHAR(34)&amp;AF$1&amp;CHAR(34)&amp;",","")</f>
        <v/>
      </c>
      <c r="EN113" s="44" t="str">
        <f>IF(AG113="y",CHAR(34)&amp;AG$1&amp;CHAR(34)&amp;",","")</f>
        <v/>
      </c>
      <c r="EO113" s="44" t="str">
        <f>IF(AH113="y",CHAR(34)&amp;AH$1&amp;CHAR(34)&amp;",","")</f>
        <v>"Center",</v>
      </c>
      <c r="EP113" s="44" t="str">
        <f>IF(AI113="y",CHAR(34)&amp;AI$1&amp;CHAR(34)&amp;",","")</f>
        <v/>
      </c>
      <c r="EQ113" s="44" t="str">
        <f>IF(AJ113="y",CHAR(34)&amp;AJ$1&amp;CHAR(34)&amp;",","")</f>
        <v/>
      </c>
      <c r="ER113" s="44" t="str">
        <f>IF(AK113="y",CHAR(34)&amp;AK$1&amp;CHAR(34)&amp;",","")</f>
        <v/>
      </c>
      <c r="ES113" s="44" t="str">
        <f>IF(AL113="y",CHAR(34)&amp;AL$1&amp;CHAR(34)&amp;",","")</f>
        <v/>
      </c>
      <c r="ET113" s="44" t="str">
        <f>IF(AM113="y",CHAR(34)&amp;AM$1&amp;CHAR(34)&amp;",","")</f>
        <v/>
      </c>
      <c r="EU113" s="44" t="str">
        <f>IF(AN113="y",CHAR(34)&amp;AN$1&amp;CHAR(34)&amp;",","")</f>
        <v>"Humans",</v>
      </c>
      <c r="EV113" s="44" t="str">
        <f>IF(AO113="y",CHAR(34)&amp;AO$1&amp;CHAR(34)&amp;",","")</f>
        <v/>
      </c>
      <c r="EW113" s="44" t="str">
        <f>IF(AP113="y",CHAR(34)&amp;AP$1&amp;CHAR(34)&amp;",","")</f>
        <v/>
      </c>
      <c r="EX113" s="44" t="str">
        <f>IF(AQ113="y",CHAR(34)&amp;AQ$1&amp;CHAR(34)&amp;",","")</f>
        <v/>
      </c>
      <c r="EY113" s="44" t="str">
        <f>IF(AR113="y",CHAR(34)&amp;AR$1&amp;CHAR(34)&amp;",","")</f>
        <v/>
      </c>
      <c r="EZ113" s="44" t="str">
        <f>IF(AS113="y",CHAR(34)&amp;AS$1&amp;CHAR(34)&amp;",","")</f>
        <v/>
      </c>
      <c r="FA113" s="44" t="str">
        <f>IF(AT113&gt;0,CHAR(34)&amp;"sta"&amp;AZ113&amp;CHAR(34)&amp;",","")</f>
        <v/>
      </c>
      <c r="FB113" s="44" t="str">
        <f>IF(AND(AT113&gt;0,BA113&lt;&gt;""),CHAR(34)&amp;"sta"&amp;BA113&amp;CHAR(34)&amp;",","")</f>
        <v/>
      </c>
      <c r="FC113" s="44" t="str">
        <f>IF(AND(AT113&gt;0,BB113&lt;&gt;""),CHAR(34)&amp;"sta"&amp;BB113&amp;CHAR(34)&amp;",","")</f>
        <v/>
      </c>
      <c r="FD113" s="44" t="str">
        <f>IF(BV113="n",CHAR(34)&amp;"tcWHYE"&amp;CHAR(34)&amp;",",IF(BV113="y",CHAR(34)&amp;FD$1&amp;CHAR(34)&amp;",",""))</f>
        <v>"tcWHYE",</v>
      </c>
      <c r="FE113" s="44" t="str">
        <f>IF(COUNTIF(BL113:BT113,"BLU")=0,CHAR(34)&amp;"NO_BLU"&amp;CHAR(34)&amp;",", "")</f>
        <v/>
      </c>
      <c r="FF113" s="44" t="str">
        <f>IF(COUNTIF(BL113:BT113,"WHI")=0,CHAR(34)&amp;"NO_WHI"&amp;CHAR(34)&amp;",", "")</f>
        <v/>
      </c>
      <c r="FG113" s="44" t="str">
        <f>IF(COUNTIF(BL113:BT113,"RED")=0,CHAR(34)&amp;"NO_RED"&amp;CHAR(34)&amp;",", "")</f>
        <v>"NO_RED",</v>
      </c>
      <c r="FH113" s="44" t="str">
        <f>IF(COUNTIF(BL113:BS113,"GRE")=0,CHAR(34)&amp;"NO_GRE"&amp;CHAR(34)&amp;",", "")</f>
        <v>"NO_GRE",</v>
      </c>
      <c r="FI113" s="44" t="str">
        <f>IF(COUNTIF(BL113:BT113,"YEL")=0,CHAR(34)&amp;"NO_YEL"&amp;CHAR(34)&amp;",", "")</f>
        <v/>
      </c>
      <c r="FJ113" s="44" t="str">
        <f>IF(COUNTIF(BL113:BT113,"BLA")=0,CHAR(34)&amp;"NO_BLA"&amp;CHAR(34)&amp;",", "")</f>
        <v>"NO_BLA",</v>
      </c>
      <c r="FK113" s="44" t="str">
        <f>IF(AND(FH113&lt;&gt;"",FF113&lt;&gt;""),CHAR(34)&amp;"WHGRNO"&amp;CHAR(34)&amp;",","")</f>
        <v/>
      </c>
      <c r="FL113" s="44" t="str">
        <f>IF(AND(FI113&lt;&gt;"",FF113&lt;&gt;""),CHAR(34)&amp;"WHYENO"&amp;CHAR(34)&amp;",","")</f>
        <v/>
      </c>
      <c r="FM113" s="44" t="str">
        <f>IF(AND(FJ113&lt;&gt;"",FF113&lt;&gt;""),CHAR(34)&amp;"BAWHNO"&amp;CHAR(34)&amp;",","")</f>
        <v/>
      </c>
      <c r="FN113" s="44" t="str">
        <f>IF(AND(FE113&lt;&gt;"",FF113&lt;&gt;""),CHAR(34)&amp;"BLWHNO"&amp;CHAR(34)&amp;",","")</f>
        <v/>
      </c>
      <c r="FO113" s="44" t="str">
        <f>IF(AND(FE113&lt;&gt;"",FG113&lt;&gt;""),CHAR(34)&amp;"BLRENO"&amp;CHAR(34)&amp;",","")</f>
        <v/>
      </c>
      <c r="FP113" s="44" t="str">
        <f>IF(AND(FF113&lt;&gt;"",FF113&lt;&gt;""),CHAR(34)&amp;"WHRENO"&amp;CHAR(34)&amp;",","")</f>
        <v/>
      </c>
      <c r="FQ113" s="44" t="str">
        <f>IF(LEN(BF113)=3,CHAR(34)&amp;"001"&amp;BF113&amp;CHAR(34)&amp;",","")</f>
        <v>"001BLU",</v>
      </c>
      <c r="FR113" s="44" t="str">
        <f>IF(LEN(BG113)=3,CHAR(34)&amp;"002"&amp;BG113&amp;CHAR(34)&amp;",","")</f>
        <v>"002WHI",</v>
      </c>
      <c r="FS113" s="44" t="str">
        <f>IF(LEN(BH113)=3,CHAR(34)&amp;"003"&amp;BH113&amp;CHAR(34)&amp;",","")</f>
        <v>"003BLU",</v>
      </c>
      <c r="FT113" s="44" t="str">
        <f>CHAR(34)&amp;"myr"&amp;BD113&amp;CHAR(34)&amp;","</f>
        <v>"myrBLU",</v>
      </c>
      <c r="FU113" s="44" t="str">
        <f>IF(AY113="y",CHAR(34)&amp;"island"&amp;CHAR(34)&amp;",","")</f>
        <v/>
      </c>
      <c r="FV113" s="44" t="str">
        <f>IF(BZ113="y",CHAR(34)&amp;"landlo"&amp;CHAR(34)&amp;",","")</f>
        <v/>
      </c>
      <c r="FW113" s="44" t="str">
        <f>IF(CA113="y",CHAR(34)&amp;"eunion"&amp;CHAR(34)&amp;",","")</f>
        <v/>
      </c>
      <c r="FX113" s="44" t="str">
        <f>SUBSTITUTE(IFERROR(SEARCH("[",A113),IFERROR(IF(AND(CA113&lt;&gt;"y",SEARCH("Europe",R113)&gt;0),CHAR(34)&amp;"noeuni"&amp;CHAR(34)&amp;",",""),"")),"1","")</f>
        <v/>
      </c>
      <c r="FY113" s="44" t="str">
        <f>IFERROR(IF(SEARCH("Arabic",CB113)&gt;0,CHAR(34)&amp;"arabic"&amp;CHAR(34)&amp;",",""),"")</f>
        <v/>
      </c>
      <c r="FZ113" s="44" t="str">
        <f>IFERROR(IF(SEARCH("English",CB113)&gt;0,CHAR(34)&amp;"englis"&amp;CHAR(34)&amp;",",""),"")</f>
        <v/>
      </c>
      <c r="GA113" s="44" t="str">
        <f>IFERROR(IF(SEARCH("French",CB113)&gt;0,CHAR(34)&amp;"french"&amp;CHAR(34)&amp;",",""),"")</f>
        <v/>
      </c>
      <c r="GB113" s="44" t="str">
        <f>IFERROR(IF(SEARCH("Spanish",CB113)&gt;0,CHAR(34)&amp;"spanis"&amp;CHAR(34)&amp;",",""),"")</f>
        <v>"spanis",</v>
      </c>
      <c r="GC113" s="44" t="str">
        <f>IFERROR(IF(SEARCH("Portuguese",CB113)&gt;0,CHAR(34)&amp;"portug"&amp;CHAR(34)&amp;",",""),"")</f>
        <v/>
      </c>
      <c r="GD113" s="44" t="str">
        <f>IFERROR(IF(SEARCH("German",CB113)&gt;0,CHAR(34)&amp;"german"&amp;CHAR(34)&amp;",",""),"")</f>
        <v/>
      </c>
      <c r="GE113" s="44" t="str">
        <f>IFERROR(IF(SEARCH("Dutch",CB113)&gt;0,CHAR(34)&amp;"dutchs"&amp;CHAR(34)&amp;",",""),"")</f>
        <v/>
      </c>
      <c r="GF113" s="44" t="str">
        <f>IFERROR(IF(SEARCH("Histor",AU113)&gt;0,CHAR(34)&amp;"histor"&amp;CHAR(34)&amp;",",""),"")</f>
        <v/>
      </c>
      <c r="GG113" s="44" t="str">
        <f>IF(BU113="y",CHAR(34)&amp;"unjack"&amp;CHAR(34)&amp;",","")</f>
        <v/>
      </c>
      <c r="GH113" s="44" t="str">
        <f>IF(CD113=1,CHAR(34)&amp;"southc"&amp;CHAR(34)&amp;",","")</f>
        <v/>
      </c>
      <c r="GI113" s="44" t="str">
        <f>IF(CE113=1,CHAR(34)&amp;"hasmap"&amp;CHAR(34)&amp;",","")</f>
        <v/>
      </c>
      <c r="GJ113" s="44" t="str">
        <f>IF(CP113="y",CHAR(34)&amp;CP$1&amp;CHAR(34)&amp;",","")</f>
        <v>"NoStar",</v>
      </c>
      <c r="GK113" s="44" t="str">
        <f>IF(GJ113="",CHAR(34)&amp;"HasSta"&amp;CHAR(34)&amp;",","")</f>
        <v/>
      </c>
      <c r="GL113" s="44" t="str">
        <f>IF(CQ113="y",CHAR(34)&amp;CQ$1&amp;CHAR(34)&amp;",","")</f>
        <v/>
      </c>
      <c r="GM113" s="44" t="str">
        <f>IF(CR113="y",CHAR(34)&amp;CR$1&amp;CHAR(34)&amp;",","")</f>
        <v/>
      </c>
      <c r="GN113" s="44" t="str">
        <f>IF(CS113="y",CHAR(34)&amp;CS$1&amp;CHAR(34)&amp;",","")</f>
        <v/>
      </c>
      <c r="GP113" s="44" t="str">
        <f>CHAR(34)&amp;AU113&amp;CHAR(34)</f>
        <v>""</v>
      </c>
      <c r="GS113" s="44" t="str">
        <f>SUBSTITUTE("["&amp;_xlfn.CONCAT(CW113:GN113)&amp;"]",",]","]")</f>
        <v>["3Color","lets09","startA","LUELHI","year18","year00","allhor","3Bands","Horizo","Circle","HasSun","Center","Humans","tcWHYE","NO_RED","NO_GRE","NO_BLA","001BLU","002WHI","003BLU","myrBLU","spanis","NoStar"]</v>
      </c>
      <c r="GT113" s="44" t="str">
        <f>IF(BL113&lt;&gt;"",CHAR(34)&amp;"cl_"&amp;BL113&amp;CHAR(34)&amp;",","")</f>
        <v>"cl_BLU",</v>
      </c>
      <c r="GU113" s="44" t="str">
        <f>IF(BM113&lt;&gt;"",CHAR(34)&amp;"cl_"&amp;BM113&amp;CHAR(34)&amp;",","")</f>
        <v>"cl_WHI",</v>
      </c>
      <c r="GV113" s="44" t="str">
        <f>IF(BN113&lt;&gt;"",CHAR(34)&amp;"cl_"&amp;BN113&amp;CHAR(34)&amp;",","")</f>
        <v>"cl_YEL",</v>
      </c>
      <c r="GW113" s="44" t="str">
        <f>IF(BO113&lt;&gt;"",CHAR(34)&amp;"cl_"&amp;BO113&amp;CHAR(34)&amp;",","")</f>
        <v/>
      </c>
      <c r="GX113" s="44" t="str">
        <f>IF(BP113&lt;&gt;"",CHAR(34)&amp;"cl_"&amp;BP113&amp;CHAR(34)&amp;",","")</f>
        <v/>
      </c>
      <c r="GY113" s="44" t="str">
        <f>IF(BQ113&lt;&gt;"",CHAR(34)&amp;"cl_"&amp;BQ113&amp;CHAR(34)&amp;",","")</f>
        <v/>
      </c>
      <c r="GZ113" s="44" t="str">
        <f>IF(BR113&lt;&gt;"",CHAR(34)&amp;"cl_"&amp;BR113&amp;CHAR(34)&amp;",","")</f>
        <v/>
      </c>
      <c r="HA113" s="44" t="str">
        <f>IF(BS113&lt;&gt;"",CHAR(34)&amp;"cl_"&amp;BS113&amp;CHAR(34)&amp;",","")</f>
        <v/>
      </c>
      <c r="HB113" s="44" t="str">
        <f>IF(BT113&lt;&gt;"",CHAR(34)&amp;"cl_"&amp;BT113&amp;CHAR(34)&amp;",","")</f>
        <v/>
      </c>
      <c r="HC113" s="44" t="str">
        <f>SUBSTITUTE("["&amp;_xlfn.CONCAT(GT113:HB113)&amp;"]",",]","]")</f>
        <v>["cl_BLU","cl_WHI","cl_YEL"]</v>
      </c>
      <c r="HE113" s="64"/>
      <c r="HF113" s="65" t="str">
        <f>"{couname:"&amp;CT113&amp;(IF(HK113&lt;&gt;"",",subtype:"&amp;CHAR(34)&amp;HK113&amp;CHAR(34),""))&amp;",year:"&amp;HJ113&amp;",region:"&amp;CU113&amp;",Colors:"&amp;HC113&amp;",Items:"&amp;GS113&amp;",Flag:"&amp;CV113&amp;",HDFlag:"&amp;CHAR(34)&amp;E113&amp;CHAR(34)&amp;",type:"&amp;GP113&amp;", describe: "&amp;HH113&amp;", isnew:"&amp;CHAR(34)&amp;F113&amp;CHAR(34)&amp;", links: "&amp;HL113&amp;"},"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links: "https://en.wikipedia.org/wiki/Flag_of_Argentina"},</v>
      </c>
      <c r="HG113" s="66" t="str">
        <f>"{couname:"&amp;CT113&amp;(IF(HK113&lt;&gt;"",",subtype:"&amp;CHAR(34)&amp;HK113&amp;CHAR(34),""))&amp;",year:"&amp;HJ113&amp;",region:"&amp;CU113&amp;",Colors:"&amp;HC113&amp;",Items:"&amp;GS113&amp;",Flag:"&amp;CV113&amp;",HDFlag:"&amp;CHAR(34)&amp;E113&amp;CHAR(34)&amp;",type:"&amp;GP113&amp;", describe: "&amp;HI113&amp;", links: "&amp;HL113&amp;"},"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links: "https://en.wikipedia.org/wiki/Flag_of_Argentina"},</v>
      </c>
      <c r="HH113" s="44" t="str">
        <f>IF(P113&lt;&gt;"",CHAR(34)&amp;"\n"&amp;P113&amp;CHAR(34),CHAR(34)&amp;CHAR(34))</f>
        <v>"\nThe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v>
      </c>
      <c r="HI113" s="44" t="str">
        <f>IF(J113=0,CHAR(34)&amp;CHAR(34),HH113)</f>
        <v>"\nThe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v>
      </c>
      <c r="HJ113" s="44" t="str">
        <f>CHAR(34)&amp;O113&amp;CHAR(34)</f>
        <v>"1818, 1861, 2010 "</v>
      </c>
      <c r="HL113" s="44" t="str">
        <f>CHAR(34)&amp;I113&amp;CHAR(34)</f>
        <v>"https://en.wikipedia.org/wiki/Flag_of_Argentina"</v>
      </c>
      <c r="HM113" s="65" t="str">
        <f>"{"&amp;CHAR(34)&amp;"couname"&amp;CHAR(34)&amp;":"&amp;CT113&amp;(IF(H113&lt;&gt;"",","&amp;CHAR(34)&amp;"subtype"&amp;CHAR(34)&amp;":"&amp;CHAR(34)&amp;H113&amp;CHAR(34),""))&amp;","&amp;CHAR(34)&amp;"year"&amp;CHAR(34)&amp;":"&amp;HJ113&amp;","&amp;CHAR(34)&amp;"region"&amp;CHAR(34)&amp;":"&amp;CU113&amp;","&amp;CHAR(34)&amp;"Colors"&amp;CHAR(34)&amp;":"&amp;HC113&amp;","&amp;CHAR(34)&amp;"Items"&amp;CHAR(34)&amp;":"&amp;GS113&amp;","&amp;CHAR(34)&amp;"Flag"&amp;CHAR(34)&amp;":"&amp;CV113&amp;","&amp;CHAR(34)&amp;"HDFlag"&amp;CHAR(34)&amp;":"&amp;CHAR(34)&amp;E113&amp;CHAR(34)&amp;","&amp;CHAR(34)&amp;"type"&amp;CHAR(34)&amp;":"&amp;GP113&amp;", "&amp;CHAR(34)&amp;"describe"&amp;CHAR(34)&amp;": "&amp;HH113&amp;", "&amp;CHAR(34)&amp;"isnew"&amp;CHAR(34)&amp;": "&amp;CHAR(34)&amp;F113&amp;CHAR(34)&amp;", "&amp;CHAR(34)&amp;"links"&amp;CHAR(34)&amp;": "&amp;HL113&amp;"},"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 "links": "https://en.wikipedia.org/wiki/Flag_of_Argentina"},</v>
      </c>
      <c r="HN113" s="67" t="str">
        <f>"{"&amp;CHAR(34)&amp;"couname"&amp;CHAR(34)&amp;":"&amp;CT113&amp;(IF(H113&lt;&gt;"",","&amp;CHAR(34)&amp;"subtype"&amp;CHAR(34)&amp;":"&amp;CHAR(34)&amp;H113&amp;CHAR(34),""))&amp;","&amp;CHAR(34)&amp;"year"&amp;CHAR(34)&amp;":"&amp;HJ113&amp;","&amp;CHAR(34)&amp;"region"&amp;CHAR(34)&amp;":"&amp;CU113&amp;","&amp;CHAR(34)&amp;"Colors"&amp;CHAR(34)&amp;":"&amp;HC113&amp;","&amp;CHAR(34)&amp;"Items"&amp;CHAR(34)&amp;":"&amp;GS113&amp;","&amp;CHAR(34)&amp;"Flag"&amp;CHAR(34)&amp;":"&amp;CV113&amp;","&amp;CHAR(34)&amp;"HDFlag"&amp;CHAR(34)&amp;":"&amp;CHAR(34)&amp;E113&amp;CHAR(34)&amp;","&amp;CHAR(34)&amp;"type"&amp;CHAR(34)&amp;":"&amp;GP113&amp;", "&amp;CHAR(34)&amp;"describe"&amp;CHAR(34)&amp;": "&amp;HI113&amp;", "&amp;CHAR(34)&amp;"isnew"&amp;CHAR(34)&amp;": "&amp;CHAR(34)&amp;F113&amp;CHAR(34)&amp;", "&amp;CHAR(34)&amp;"links"&amp;CHAR(34)&amp;": "&amp;HL113&amp;"},"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 "links": "https://en.wikipedia.org/wiki/Flag_of_Argentina"},</v>
      </c>
      <c r="HO113" s="71"/>
      <c r="HP113" s="44" t="str" cm="1">
        <f t="array" ref="HP113">IF(_xlfn.TEXTJOIN(", ", TRUE, IF(ISNUMBER(SEARCH("BLA", BL113:BT113)), COLUMN(BL113:BT113) - COLUMN(BL113) + 1, ""))&lt;&gt;"","BLA","")</f>
        <v/>
      </c>
      <c r="HQ113" s="44" t="str" cm="1">
        <f t="array" ref="HQ113">IF(_xlfn.TEXTJOIN(", ", TRUE, IF(ISNUMBER(SEARCH("BLU", BL113:BT113)), COLUMN(BL113:BT113) - COLUMN(BL113) + 1, ""))&lt;&gt;"","BLU","")</f>
        <v>BLU</v>
      </c>
      <c r="HR113" s="44" t="str" cm="1">
        <f t="array" ref="HR113">IF(_xlfn.TEXTJOIN(", ", TRUE, IF(ISNUMBER(SEARCH("GRE", BL113:BT113)), COLUMN(BL113:BT113) - COLUMN(BL113) + 1, ""))&lt;&gt;"","GRE","")</f>
        <v/>
      </c>
      <c r="HS113" s="44" t="str" cm="1">
        <f t="array" ref="HS113">IF(_xlfn.TEXTJOIN(", ", TRUE, IF(ISNUMBER(SEARCH("RED", BL113:BT113)), COLUMN(BL113:BT113) - COLUMN(BL113) + 1, ""))&lt;&gt;"","RED","")</f>
        <v/>
      </c>
      <c r="HT113" s="44" t="str" cm="1">
        <f t="array" ref="HT113">IF(_xlfn.TEXTJOIN(", ", TRUE, IF(ISNUMBER(SEARCH("YEL", BL113:BT113)), COLUMN(BL113:BT113) - COLUMN(BL113) + 1, ""))&lt;&gt;"","YEL","")</f>
        <v>YEL</v>
      </c>
      <c r="HU113" s="44" t="str" cm="1">
        <f t="array" ref="HU113">IF(_xlfn.TEXTJOIN(", ", TRUE, IF(ISNUMBER(SEARCH("ORA", BL113:BT113)), COLUMN(BL113:BT113) - COLUMN(BL113) + 1, ""))&lt;&gt;"","ORA","")</f>
        <v/>
      </c>
      <c r="HV113" s="44" t="str" cm="1">
        <f t="array" ref="HV113">IF(_xlfn.TEXTJOIN(", ", TRUE, IF(ISNUMBER(SEARCH("BRO", BL113:BT113)), COLUMN(BL113:BT113) - COLUMN(BL113) + 1, ""))&lt;&gt;"","BRO","")</f>
        <v/>
      </c>
      <c r="HW113" s="44" t="str" cm="1">
        <f t="array" ref="HW113">IF(_xlfn.TEXTJOIN(", ", TRUE, IF(ISNUMBER(SEARCH("PUR", BL113:BT113)), COLUMN(BL113:BT113) - COLUMN(BL113) + 1, ""))&lt;&gt;"","PUR","")</f>
        <v/>
      </c>
      <c r="HX113" s="44" t="str" cm="1">
        <f t="array" ref="HX113">IF(_xlfn.TEXTJOIN(", ", TRUE, IF(ISNUMBER(SEARCH("WHI", BL113:BT113)), COLUMN(BL113:BT113) - COLUMN(BL113) + 1, ""))&lt;&gt;"","WHI","")</f>
        <v>WHI</v>
      </c>
      <c r="HY113" s="72"/>
      <c r="HZ113" s="72"/>
      <c r="IA113" s="5"/>
      <c r="IB113" s="5"/>
      <c r="IC113" s="68">
        <v>0</v>
      </c>
      <c r="ID113" s="68">
        <v>0</v>
      </c>
      <c r="IE113" s="68">
        <v>0</v>
      </c>
      <c r="IF113" s="68">
        <v>0.98</v>
      </c>
      <c r="IG113" s="68">
        <v>0.02</v>
      </c>
      <c r="IH113" s="68">
        <v>0</v>
      </c>
      <c r="II113" s="68">
        <v>0</v>
      </c>
      <c r="IJ113" s="68">
        <v>0</v>
      </c>
      <c r="IK113" s="68">
        <v>0</v>
      </c>
      <c r="IL113" s="44">
        <f>SUM(IC113:IK113)</f>
        <v>1</v>
      </c>
      <c r="IM113" s="42">
        <f>COUNTIF(IC113:IK113,"&gt;0")-CG113</f>
        <v>-1</v>
      </c>
      <c r="IN113" s="69" t="str">
        <f>"http://mkweb.bcgsc.ca/color-summarizer/?url="&amp;D113&amp;"&amp;precision=low&amp;num_clusters="&amp;CG113&amp;"&amp;text=1"</f>
        <v>http://mkweb.bcgsc.ca/color-summarizer/?url=https://upload.wikimedia.org/wikipedia/commons/thumb/1/1a/Flag_of_Argentina.svg/320px-Flag_of_Argentina.svg.png&amp;precision=low&amp;num_clusters=3&amp;text=1</v>
      </c>
      <c r="IO113" s="44" t="str">
        <f>IF(HP113&lt;&gt;"",CHAR(34)&amp;"black"&amp;CHAR(34),"")</f>
        <v/>
      </c>
      <c r="IP113" s="44" t="str">
        <f>IF(HQ113&lt;&gt;"",CHAR(34)&amp;"blue"&amp;CHAR(34),"")</f>
        <v>"blue"</v>
      </c>
      <c r="IQ113" s="44" t="str">
        <f>IF(HR113&lt;&gt;"",CHAR(34)&amp;"green"&amp;CHAR(34),"")</f>
        <v/>
      </c>
      <c r="IR113" s="44" t="str">
        <f>IF(HS113&lt;&gt;"",CHAR(34)&amp;"red"&amp;CHAR(34),"")</f>
        <v/>
      </c>
      <c r="IS113" s="44" t="str">
        <f>IF(HT113&lt;&gt;"",CHAR(34)&amp;"yellow"&amp;CHAR(34),"")</f>
        <v>"yellow"</v>
      </c>
      <c r="IT113" s="44" t="str">
        <f>IF(HU113&lt;&gt;"",CHAR(34)&amp;"orange"&amp;CHAR(34),"")</f>
        <v/>
      </c>
      <c r="IU113" s="44" t="str">
        <f>IF(HV113&lt;&gt;"",CHAR(34)&amp;"brown"&amp;CHAR(34),"")</f>
        <v/>
      </c>
      <c r="IV113" s="44" t="str">
        <f>IF(HW113&lt;&gt;"",CHAR(34)&amp;"purple"&amp;CHAR(34),"")</f>
        <v/>
      </c>
      <c r="IW113" s="44" t="str">
        <f>IF(HX113&lt;&gt;"",CHAR(34)&amp;"white"&amp;CHAR(34),"")</f>
        <v>"white"</v>
      </c>
      <c r="IX113" s="44" t="str">
        <f>"{"&amp;CHAR(34)&amp;"url"&amp;CHAR(34)&amp;":"&amp;CHAR(34)&amp;IN113&amp;CHAR(34)&amp;","&amp;CHAR(34)&amp;"name"&amp;CHAR(34)&amp;":"&amp;CHAR(34)&amp;A113&amp;CHAR(34)&amp;"},"</f>
        <v>{"url":"http://mkweb.bcgsc.ca/color-summarizer/?url=https://upload.wikimedia.org/wikipedia/commons/thumb/1/1a/Flag_of_Argentina.svg/320px-Flag_of_Argentina.svg.png&amp;precision=low&amp;num_clusters=3&amp;text=1","name":"Argentina"},</v>
      </c>
      <c r="IY113" s="44">
        <v>11</v>
      </c>
    </row>
    <row r="114" spans="1:259" s="44" customFormat="1" ht="38.4" customHeight="1" thickBot="1" x14ac:dyDescent="0.35">
      <c r="A114" s="38" t="s">
        <v>182</v>
      </c>
      <c r="B114" s="83"/>
      <c r="C114" s="39">
        <v>1</v>
      </c>
      <c r="D114" s="70" t="s">
        <v>183</v>
      </c>
      <c r="E114" s="40" t="s">
        <v>184</v>
      </c>
      <c r="F114" s="41" t="s">
        <v>163</v>
      </c>
      <c r="G114" s="42">
        <f>COUNTIF($A$1:$A$8405,A114)</f>
        <v>1</v>
      </c>
      <c r="H114" s="43"/>
      <c r="I114" s="59" t="s">
        <v>185</v>
      </c>
      <c r="J114" s="44" t="str">
        <f>""</f>
        <v/>
      </c>
      <c r="K114" s="45">
        <v>12400000</v>
      </c>
      <c r="L114" s="46">
        <v>1240000</v>
      </c>
      <c r="M114" s="46">
        <v>1</v>
      </c>
      <c r="N114" s="47">
        <f>(0.1*K114+0.9*L114)*M114</f>
        <v>2356000</v>
      </c>
      <c r="O114" s="74" t="s">
        <v>186</v>
      </c>
      <c r="P114" s="48" t="s">
        <v>187</v>
      </c>
      <c r="Q114" s="73">
        <v>1</v>
      </c>
      <c r="R114" s="49" t="s">
        <v>177</v>
      </c>
      <c r="S114" s="50">
        <v>3</v>
      </c>
      <c r="T114" s="51" t="s">
        <v>164</v>
      </c>
      <c r="U114" s="52" t="s">
        <v>164</v>
      </c>
      <c r="V114" s="52" t="s">
        <v>165</v>
      </c>
      <c r="W114" s="52" t="s">
        <v>164</v>
      </c>
      <c r="X114" s="52" t="s">
        <v>164</v>
      </c>
      <c r="Y114" s="52" t="s">
        <v>164</v>
      </c>
      <c r="Z114" s="52" t="s">
        <v>164</v>
      </c>
      <c r="AA114" s="52" t="s">
        <v>164</v>
      </c>
      <c r="AB114" s="52" t="s">
        <v>164</v>
      </c>
      <c r="AC114" s="52" t="s">
        <v>164</v>
      </c>
      <c r="AD114" s="52" t="s">
        <v>164</v>
      </c>
      <c r="AE114" s="52" t="s">
        <v>164</v>
      </c>
      <c r="AF114" s="53" t="s">
        <v>164</v>
      </c>
      <c r="AG114" s="53" t="s">
        <v>164</v>
      </c>
      <c r="AH114" s="53" t="s">
        <v>164</v>
      </c>
      <c r="AI114" s="53" t="s">
        <v>164</v>
      </c>
      <c r="AJ114" s="53" t="s">
        <v>164</v>
      </c>
      <c r="AK114" s="53" t="s">
        <v>165</v>
      </c>
      <c r="AL114" s="53" t="s">
        <v>164</v>
      </c>
      <c r="AM114" s="53" t="s">
        <v>164</v>
      </c>
      <c r="AN114" s="53" t="s">
        <v>164</v>
      </c>
      <c r="AO114" s="53" t="s">
        <v>164</v>
      </c>
      <c r="AP114" s="53" t="s">
        <v>164</v>
      </c>
      <c r="AQ114" s="53" t="s">
        <v>164</v>
      </c>
      <c r="AR114" s="53" t="s">
        <v>164</v>
      </c>
      <c r="AS114" s="53" t="s">
        <v>164</v>
      </c>
      <c r="AT114" s="54">
        <v>0</v>
      </c>
      <c r="AU114" s="53"/>
      <c r="AV114" s="53" t="str">
        <f>IF(LEFT(A114,1)="[",LEFT(A114,5)&amp;AU114&amp;A114,"")</f>
        <v/>
      </c>
      <c r="AW114" s="53" t="str">
        <f>C114&amp;A114</f>
        <v>1Bolivia</v>
      </c>
      <c r="AX114" s="55" t="str">
        <f>_xlfn.TEXTJOIN(";",TRUE,AU114:AW114)</f>
        <v>1Bolivia</v>
      </c>
      <c r="AY114" s="55"/>
      <c r="AZ114" s="56"/>
      <c r="BA114" s="56"/>
      <c r="BB114" s="56"/>
      <c r="BC114" s="57"/>
      <c r="BD114" s="58" t="s">
        <v>167</v>
      </c>
      <c r="BE114" s="59"/>
      <c r="BF114" s="58" t="s">
        <v>154</v>
      </c>
      <c r="BG114" s="58" t="s">
        <v>155</v>
      </c>
      <c r="BH114" s="58" t="s">
        <v>153</v>
      </c>
      <c r="BI114" s="58"/>
      <c r="BJ114" s="58"/>
      <c r="BK114" s="59"/>
      <c r="BL114" s="58" t="s">
        <v>154</v>
      </c>
      <c r="BM114" s="58" t="s">
        <v>155</v>
      </c>
      <c r="BN114" s="58" t="s">
        <v>153</v>
      </c>
      <c r="BO114" s="58"/>
      <c r="BP114" s="58"/>
      <c r="BQ114" s="58"/>
      <c r="BR114" s="58"/>
      <c r="BS114" s="58"/>
      <c r="BT114" s="58"/>
      <c r="BU114" s="60"/>
      <c r="BV114" s="61" t="s">
        <v>166</v>
      </c>
      <c r="BW114" s="61">
        <v>0</v>
      </c>
      <c r="BX114" s="59"/>
      <c r="BZ114" s="44" t="s">
        <v>165</v>
      </c>
      <c r="CB114" s="5" t="s">
        <v>138</v>
      </c>
      <c r="CC114" s="5"/>
      <c r="CD114" s="62">
        <v>0</v>
      </c>
      <c r="CE114" s="62">
        <v>0</v>
      </c>
      <c r="CF114" s="62" t="e">
        <f>COUNTIF([1]Sheet7!$B$2:'[1]Sheet7'!$B$100,Main!#REF!)</f>
        <v>#REF!</v>
      </c>
      <c r="CG114" s="75" cm="1">
        <f t="array" ref="CG114">SUMPRODUCT(--(LEN(TRIM(BL114:BT114))&gt;0))</f>
        <v>3</v>
      </c>
      <c r="CH114" s="53" t="str">
        <f>IF(CG114=2,"y","n")</f>
        <v>n</v>
      </c>
      <c r="CI114" s="53" t="str">
        <f>IF(CG114=3,"y","n")</f>
        <v>y</v>
      </c>
      <c r="CJ114" s="53" t="str">
        <f>IF(CG114=4,"y","n")</f>
        <v>n</v>
      </c>
      <c r="CK114" s="53" t="str">
        <f>IF(CG114&gt;4,"y","n")</f>
        <v>n</v>
      </c>
      <c r="CL114" s="53" t="str">
        <f>IF(S114=0,"y","n")</f>
        <v>n</v>
      </c>
      <c r="CM114" s="53" t="str">
        <f>IF(S114=2,"y","n")</f>
        <v>n</v>
      </c>
      <c r="CN114" s="53" t="str">
        <f>IF(S114=3,"y","n")</f>
        <v>y</v>
      </c>
      <c r="CO114" s="53" t="str">
        <f>IF(S114&gt;=4,"y","n")</f>
        <v>n</v>
      </c>
      <c r="CP114" s="53" t="str">
        <f>IF(AT114=0,"y","n")</f>
        <v>y</v>
      </c>
      <c r="CQ114" s="53" t="str">
        <f>IF(AT114=1,"y","n")</f>
        <v>n</v>
      </c>
      <c r="CR114" s="53" t="str">
        <f>IF(AT114=2,"y","n")</f>
        <v>n</v>
      </c>
      <c r="CS114" s="53" t="str">
        <f>IF(AT114&gt;=3,"y","n")</f>
        <v>n</v>
      </c>
      <c r="CT114" s="38" t="str">
        <f>CHAR(34)&amp;A114&amp;CHAR(34)</f>
        <v>"Bolivia"</v>
      </c>
      <c r="CU114" s="63" t="str">
        <f>CHAR(34)&amp;"rgn_"&amp;R114&amp;CHAR(34)</f>
        <v>"rgn_South America"</v>
      </c>
      <c r="CV114" s="44" t="str">
        <f>CHAR(34)&amp;D114&amp;CHAR(34)</f>
        <v>"https://i.ibb.co/DG7Drzn/Bolivia-Flag.png"</v>
      </c>
      <c r="CW114" s="44" t="str">
        <f>IF(CH114="y",CHAR(34)&amp;CH$1&amp;CHAR(34)&amp;",","")</f>
        <v/>
      </c>
      <c r="CX114" s="44" t="str">
        <f>IF(CI114="y",CHAR(34)&amp;CI$1&amp;CHAR(34)&amp;",","")</f>
        <v>"3Color",</v>
      </c>
      <c r="CY114" s="44" t="str">
        <f>IF(CJ114="y",CHAR(34)&amp;CJ$1&amp;CHAR(34)&amp;",","")</f>
        <v/>
      </c>
      <c r="CZ114" s="44" t="str">
        <f>IF(CK114="y",CHAR(34)&amp;CK$1&amp;CHAR(34)&amp;",","")</f>
        <v/>
      </c>
      <c r="DA114" s="44" t="str">
        <f>IF(Q114&gt;1,CHAR(34)&amp;"words2"&amp;CHAR(34)&amp;",","")</f>
        <v/>
      </c>
      <c r="DB114" s="44" t="str">
        <f>IF(Q114&gt;2,CHAR(34)&amp;"words3"&amp;CHAR(34)&amp;",","")</f>
        <v/>
      </c>
      <c r="DC114" s="44" t="str">
        <f>IF(Q114=2,CHAR(34)&amp;"exact2"&amp;CHAR(34)&amp;",","")</f>
        <v/>
      </c>
      <c r="DD114" s="44" t="str">
        <f>IF(LEN(CHAR(34)&amp;"lets"&amp;LEN(SUBSTITUTE(SUBSTITUTE(IFERROR(TRIM(SUBSTITUTE(SUBSTITUTE(SUBSTITUTE(IFERROR(TRIM(SUBSTITUTE(A114,MID(A114,FIND("(",A114),FIND(")",A114)-FIND("(",A114)+1),"")),A114)," ",""),"-",""),MID(SUBSTITUTE(SUBSTITUTE(IFERROR(TRIM(SUBSTITUTE(A114,MID(A114,FIND("(",A114),FIND(")",A114)-FIND("(",A114)+1),"")),A114)," ",""),"-",""),FIND("[",SUBSTITUTE(SUBSTITUTE(IFERROR(TRIM(SUBSTITUTE(A114,MID(A114,FIND("(",A114),FIND(")",A114)-FIND("(",A114)+1),"")),A114)," ",""),"-","")),FIND("]",SUBSTITUTE(SUBSTITUTE(IFERROR(TRIM(SUBSTITUTE(A114,MID(A114,FIND("(",A114),FIND(")",A114)-FIND("(",A114)+1),"")),A114)," ",""),"-",""))-FIND("[",SUBSTITUTE(SUBSTITUTE(IFERROR(TRIM(SUBSTITUTE(A114,MID(A114,FIND("(",A114),FIND(")",A114)-FIND("(",A114)+1),"")),A114)," ",""),"-",""))+1),"")),SUBSTITUTE(SUBSTITUTE(IFERROR(TRIM(SUBSTITUTE(A114,MID(A114,FIND("(",A114),FIND(")",A114)-FIND("(",A114)+1),"")),A114)," ",""),"-",""))," ",""),"-",""))&amp;CHAR(34)&amp;",")=9,CHAR(34)&amp;"lets"&amp;LEN(SUBSTITUTE(SUBSTITUTE(IFERROR(TRIM(SUBSTITUTE(SUBSTITUTE(SUBSTITUTE(IFERROR(TRIM(SUBSTITUTE(A114,MID(A114,FIND("(",A114),FIND(")",A114)-FIND("(",A114)+1),"")),A114)," ",""),"-",""),MID(SUBSTITUTE(SUBSTITUTE(IFERROR(TRIM(SUBSTITUTE(A114,MID(A114,FIND("(",A114),FIND(")",A114)-FIND("(",A114)+1),"")),A114)," ",""),"-",""),FIND("[",SUBSTITUTE(SUBSTITUTE(IFERROR(TRIM(SUBSTITUTE(A114,MID(A114,FIND("(",A114),FIND(")",A114)-FIND("(",A114)+1),"")),A114)," ",""),"-","")),FIND("]",SUBSTITUTE(SUBSTITUTE(IFERROR(TRIM(SUBSTITUTE(A114,MID(A114,FIND("(",A114),FIND(")",A114)-FIND("(",A114)+1),"")),A114)," ",""),"-",""))-FIND("[",SUBSTITUTE(SUBSTITUTE(IFERROR(TRIM(SUBSTITUTE(A114,MID(A114,FIND("(",A114),FIND(")",A114)-FIND("(",A114)+1),"")),A114)," ",""),"-",""))+1),"")),SUBSTITUTE(SUBSTITUTE(IFERROR(TRIM(SUBSTITUTE(A114,MID(A114,FIND("(",A114),FIND(")",A114)-FIND("(",A114)+1),"")),A114)," ",""),"-",""))," ",""),"-",""))&amp;CHAR(34)&amp;",",CHAR(34)&amp;"lets0"&amp;LEN(SUBSTITUTE(SUBSTITUTE(IFERROR(TRIM(SUBSTITUTE(SUBSTITUTE(SUBSTITUTE(IFERROR(TRIM(SUBSTITUTE(A114,MID(A114,FIND("(",A114),FIND(")",A114)-FIND("(",A114)+1),"")),A114)," ",""),"-",""),MID(SUBSTITUTE(SUBSTITUTE(IFERROR(TRIM(SUBSTITUTE(A114,MID(A114,FIND("(",A114),FIND(")",A114)-FIND("(",A114)+1),"")),A114)," ",""),"-",""),FIND("[",SUBSTITUTE(SUBSTITUTE(IFERROR(TRIM(SUBSTITUTE(A114,MID(A114,FIND("(",A114),FIND(")",A114)-FIND("(",A114)+1),"")),A114)," ",""),"-","")),FIND("]",SUBSTITUTE(SUBSTITUTE(IFERROR(TRIM(SUBSTITUTE(A114,MID(A114,FIND("(",A114),FIND(")",A114)-FIND("(",A114)+1),"")),A114)," ",""),"-",""))-FIND("[",SUBSTITUTE(SUBSTITUTE(IFERROR(TRIM(SUBSTITUTE(A114,MID(A114,FIND("(",A114),FIND(")",A114)-FIND("(",A114)+1),"")),A114)," ",""),"-",""))+1),"")),SUBSTITUTE(SUBSTITUTE(IFERROR(TRIM(SUBSTITUTE(A114,MID(A114,FIND("(",A114),FIND(")",A114)-FIND("(",A114)+1),"")),A114)," ",""),"-",""))," ",""),"-",""))&amp;CHAR(34)&amp;",")</f>
        <v>"lets07",</v>
      </c>
      <c r="DE114" s="44" t="str">
        <f>IFERROR(CHAR(34)&amp;"start"&amp;LEFT(TRIM(SUBSTITUTE(SUBSTITUTE(TRIM(SUBSTITUTE(SUBSTITUTE(A114, MID(A114, FIND("[", A114), FIND("]", A114) - FIND("[", A114) + 1), ""), "  ", " ")), MID(TRIM(SUBSTITUTE(SUBSTITUTE(A114, MID(A114, FIND("[", A114), FIND("]", A114) - FIND("[", A114) + 1), ""), "  ", " ")), FIND("[", TRIM(SUBSTITUTE(SUBSTITUTE(A114, MID(A114, FIND("[", A114), FIND("]", A114) - FIND("[", A114) + 1), ""), "  ", " "))), FIND("]", TRIM(SUBSTITUTE(SUBSTITUTE(A114, MID(A114, FIND("[", A114), FIND("]", A114) - FIND("[", A114) + 1), ""), "  ", " "))) - FIND("[", TRIM(SUBSTITUTE(SUBSTITUTE(A114, MID(A114, FIND("[", A114), FIND("]", A114) - FIND("[", A114) + 1), ""), "  ", " "))) + 1), ""), "  ", " ")),1)&amp;CHAR(34)&amp;",",CHAR(34)&amp;"start"&amp;IFERROR(LEFT(SUBSTITUTE(A114,"["&amp;MID(A114,FIND("[",A114)+1,FIND("]",A114)-FIND("[",A114)-1)&amp;"] ",""),1),LEFT(A114,1))&amp;CHAR(34)&amp;",")</f>
        <v>"startB",</v>
      </c>
      <c r="DF114" s="44" t="str">
        <f>IFERROR(IF(SEARCH("tan",A114)&gt;0,CHAR(34)&amp;"withtn"&amp;CHAR(34)&amp;",",""),"")</f>
        <v/>
      </c>
      <c r="DG114" s="44" t="str">
        <f>IFERROR(IF(SEARCH("q",A114)&gt;0,CHAR(34)&amp;"with_q"&amp;CHAR(34)&amp;",",""),"")</f>
        <v/>
      </c>
      <c r="DH114" s="44" t="str">
        <f>IFERROR(IF(SEARCH("v",A114)&gt;0,CHAR(34)&amp;"with_v"&amp;CHAR(34)&amp;",",""),"")</f>
        <v>"with_v",</v>
      </c>
      <c r="DI114" s="44" t="str">
        <f>IFERROR(IF(SEARCH("w",A114)&gt;0,CHAR(34)&amp;"with_w"&amp;CHAR(34)&amp;",",""),"")</f>
        <v/>
      </c>
      <c r="DJ114" s="44" t="str">
        <f>IFERROR(IF(SEARCH("y",A114)&gt;0,CHAR(34)&amp;"with_y"&amp;CHAR(34)&amp;",",""),"")</f>
        <v/>
      </c>
      <c r="DK114" s="44" t="str">
        <f>IFERROR(IF(SEARCH("z",A114)&gt;0,CHAR(34)&amp;"with_z"&amp;CHAR(34)&amp;",",""),"")</f>
        <v/>
      </c>
      <c r="DL114" s="44" t="str">
        <f>IF(CG114=2, CHAR(34) &amp; _xlfn.TEXTJOIN("", TRUE, _xlfn._xlws.SORT(HP114:HX114)) &amp; CHAR(34) &amp; ",", "")</f>
        <v/>
      </c>
      <c r="DM114" s="44" t="str" cm="1">
        <f t="array" ref="DM114">IF(CG114=3,CHAR(34) &amp; _xlfn.TEXTJOIN("", TRUE, RIGHT(HP114:HX114, 2)) &amp; CHAR(34) &amp; ",", "")</f>
        <v>"REEDEL",</v>
      </c>
      <c r="DN114" s="44" t="str">
        <f>IF(AND(ISNUMBER(SEARCH("18", O114)), ISERROR(SEARCH("1918", O114)), ISERROR(SEARCH("2018", O114))), CHAR(34) &amp; "year18" &amp; CHAR(34) &amp; ",", "")</f>
        <v>"year18",</v>
      </c>
      <c r="DO114" s="44" t="str">
        <f>IF(AND(ISNUMBER(SEARCH("19", O114)), ISERROR(SEARCH("1819", O114)),  ISERROR(SEARCH("1219", O114)),ISERROR(SEARCH("1119", O114)),ISERROR(SEARCH("1190", O114)),ISERROR(SEARCH("2019", O114))), CHAR(34) &amp; "year19" &amp; CHAR(34) &amp; ",", "")</f>
        <v/>
      </c>
      <c r="DP114" s="5" t="str">
        <f>IF(AND(ISNUMBER(SEARCH("20", O114)), ISERROR(SEARCH("1920", O114))), CHAR(34)&amp;"year00"&amp;CHAR(34)&amp;",", "")</f>
        <v/>
      </c>
      <c r="DQ114" s="5" t="str">
        <f>IF(CC114="y",CHAR(34)&amp;"soviet"&amp;CHAR(34)&amp;",","")</f>
        <v/>
      </c>
      <c r="DR114" s="5" t="str">
        <f>IF(BY114="y",CHAR(34)&amp;"dgband"&amp;CHAR(34)&amp;",","")</f>
        <v/>
      </c>
      <c r="DS114" s="5" t="str">
        <f>IF(W114="y",IF(AND(V114="n",BY114&lt;&gt;"y"),CHAR(34)&amp;"allver"&amp;CHAR(34)&amp;",",""),"")</f>
        <v/>
      </c>
      <c r="DT114" s="5" t="str">
        <f>IF(V114="y",IF(AND(W114="n",BY114&lt;&gt;"y"),CHAR(34)&amp;"allhor"&amp;CHAR(34)&amp;",",""),"")</f>
        <v>"allhor",</v>
      </c>
      <c r="DU114" s="5" t="str">
        <f>IF(BY114="y",IF(AND(W114="n",V114="n"),CHAR(34)&amp;"alldia"&amp;CHAR(34)&amp;",",""),"")</f>
        <v/>
      </c>
      <c r="DV114" s="44" t="str">
        <f>IF(IA114&lt;&gt;"",(IF(IA114="y",CHAR(34)&amp;"largec"&amp;CHAR(34)&amp;",",CHAR(34)&amp;"smallc"&amp;CHAR(34)&amp;",")),"")</f>
        <v/>
      </c>
      <c r="DW114" s="44" t="str">
        <f>IF(CL114="y",CHAR(34)&amp;CL$1&amp;CHAR(34)&amp;",","")</f>
        <v/>
      </c>
      <c r="DX114" s="44" t="str">
        <f>IF(CM114="y",CHAR(34)&amp;CM$1&amp;CHAR(34)&amp;",","")</f>
        <v/>
      </c>
      <c r="DY114" s="44" t="str">
        <f>IF(CN114="y",CHAR(34)&amp;CN$1&amp;CHAR(34)&amp;",","")</f>
        <v>"3Bands",</v>
      </c>
      <c r="DZ114" s="44" t="str">
        <f>IF(CO114="y",CHAR(34)&amp;CO$1&amp;CHAR(34)&amp;",","")</f>
        <v/>
      </c>
      <c r="EA114" s="44" t="str">
        <f>IF(T114="y",CHAR(34)&amp;T$1&amp;CHAR(34)&amp;",","")</f>
        <v/>
      </c>
      <c r="EB114" s="44" t="str">
        <f>IF(U114="y",CHAR(34)&amp;U$1&amp;CHAR(34)&amp;",","")</f>
        <v/>
      </c>
      <c r="EC114" s="44" t="str">
        <f>IF(V114="y",CHAR(34)&amp;V$1&amp;CHAR(34)&amp;",","")</f>
        <v>"Horizo",</v>
      </c>
      <c r="ED114" s="44" t="str">
        <f>IF(W114="y",CHAR(34)&amp;W$1&amp;CHAR(34)&amp;",","")</f>
        <v/>
      </c>
      <c r="EE114" s="44" t="str">
        <f>IF(X114="y",CHAR(34)&amp;X$1&amp;CHAR(34)&amp;",","")</f>
        <v/>
      </c>
      <c r="EF114" s="44" t="str">
        <f>IF(AND(Y114&lt;&gt;"n",Y114&lt;&gt;""),CHAR(34)&amp;Y$1&amp;CHAR(34)&amp;",","")</f>
        <v/>
      </c>
      <c r="EG114" s="44" t="str">
        <f>IF(Z114="y",CHAR(34)&amp;Z$1&amp;CHAR(34)&amp;",","")</f>
        <v/>
      </c>
      <c r="EH114" s="44" t="str">
        <f>IF(AA114="y",CHAR(34)&amp;AA$1&amp;CHAR(34)&amp;",","")</f>
        <v/>
      </c>
      <c r="EI114" s="44" t="str">
        <f>IF(AB114="y",CHAR(34)&amp;AB$1&amp;CHAR(34)&amp;",","")</f>
        <v/>
      </c>
      <c r="EJ114" s="44" t="str">
        <f>IF(AC114="y",CHAR(34)&amp;AC$1&amp;CHAR(34)&amp;",","")</f>
        <v/>
      </c>
      <c r="EK114" s="44" t="str">
        <f>IF(AD114="y",CHAR(34)&amp;AD$1&amp;CHAR(34)&amp;",","")</f>
        <v/>
      </c>
      <c r="EL114" s="44" t="str">
        <f>IF(AE114="y",CHAR(34)&amp;AE$1&amp;CHAR(34)&amp;",","")</f>
        <v/>
      </c>
      <c r="EM114" s="44" t="str">
        <f>IF(AF114="y",CHAR(34)&amp;AF$1&amp;CHAR(34)&amp;",","")</f>
        <v/>
      </c>
      <c r="EN114" s="44" t="str">
        <f>IF(AG114="y",CHAR(34)&amp;AG$1&amp;CHAR(34)&amp;",","")</f>
        <v/>
      </c>
      <c r="EO114" s="44" t="str">
        <f>IF(AH114="y",CHAR(34)&amp;AH$1&amp;CHAR(34)&amp;",","")</f>
        <v/>
      </c>
      <c r="EP114" s="44" t="str">
        <f>IF(AI114="y",CHAR(34)&amp;AI$1&amp;CHAR(34)&amp;",","")</f>
        <v/>
      </c>
      <c r="EQ114" s="44" t="str">
        <f>IF(AJ114="y",CHAR(34)&amp;AJ$1&amp;CHAR(34)&amp;",","")</f>
        <v/>
      </c>
      <c r="ER114" s="44" t="str">
        <f>IF(AK114="y",CHAR(34)&amp;AK$1&amp;CHAR(34)&amp;",","")</f>
        <v>"OnlyBa",</v>
      </c>
      <c r="ES114" s="44" t="str">
        <f>IF(AL114="y",CHAR(34)&amp;AL$1&amp;CHAR(34)&amp;",","")</f>
        <v/>
      </c>
      <c r="ET114" s="44" t="str">
        <f>IF(AM114="y",CHAR(34)&amp;AM$1&amp;CHAR(34)&amp;",","")</f>
        <v/>
      </c>
      <c r="EU114" s="44" t="str">
        <f>IF(AN114="y",CHAR(34)&amp;AN$1&amp;CHAR(34)&amp;",","")</f>
        <v/>
      </c>
      <c r="EV114" s="44" t="str">
        <f>IF(AO114="y",CHAR(34)&amp;AO$1&amp;CHAR(34)&amp;",","")</f>
        <v/>
      </c>
      <c r="EW114" s="44" t="str">
        <f>IF(AP114="y",CHAR(34)&amp;AP$1&amp;CHAR(34)&amp;",","")</f>
        <v/>
      </c>
      <c r="EX114" s="44" t="str">
        <f>IF(AQ114="y",CHAR(34)&amp;AQ$1&amp;CHAR(34)&amp;",","")</f>
        <v/>
      </c>
      <c r="EY114" s="44" t="str">
        <f>IF(AR114="y",CHAR(34)&amp;AR$1&amp;CHAR(34)&amp;",","")</f>
        <v/>
      </c>
      <c r="EZ114" s="44" t="str">
        <f>IF(AS114="y",CHAR(34)&amp;AS$1&amp;CHAR(34)&amp;",","")</f>
        <v/>
      </c>
      <c r="FA114" s="44" t="str">
        <f>IF(AT114&gt;0,CHAR(34)&amp;"sta"&amp;AZ114&amp;CHAR(34)&amp;",","")</f>
        <v/>
      </c>
      <c r="FB114" s="44" t="str">
        <f>IF(AND(AT114&gt;0,BA114&lt;&gt;""),CHAR(34)&amp;"sta"&amp;BA114&amp;CHAR(34)&amp;",","")</f>
        <v/>
      </c>
      <c r="FC114" s="44" t="str">
        <f>IF(AND(AT114&gt;0,BB114&lt;&gt;""),CHAR(34)&amp;"sta"&amp;BB114&amp;CHAR(34)&amp;",","")</f>
        <v/>
      </c>
      <c r="FD114" s="44" t="str">
        <f>IF(BV114="n",CHAR(34)&amp;"tcWHYE"&amp;CHAR(34)&amp;",",IF(BV114="y",CHAR(34)&amp;FD$1&amp;CHAR(34)&amp;",",""))</f>
        <v/>
      </c>
      <c r="FE114" s="44" t="str">
        <f>IF(COUNTIF(BL114:BT114,"BLU")=0,CHAR(34)&amp;"NO_BLU"&amp;CHAR(34)&amp;",", "")</f>
        <v>"NO_BLU",</v>
      </c>
      <c r="FF114" s="44" t="str">
        <f>IF(COUNTIF(BL114:BT114,"WHI")=0,CHAR(34)&amp;"NO_WHI"&amp;CHAR(34)&amp;",", "")</f>
        <v>"NO_WHI",</v>
      </c>
      <c r="FG114" s="44" t="str">
        <f>IF(COUNTIF(BL114:BT114,"RED")=0,CHAR(34)&amp;"NO_RED"&amp;CHAR(34)&amp;",", "")</f>
        <v/>
      </c>
      <c r="FH114" s="44" t="str">
        <f>IF(COUNTIF(BL114:BS114,"GRE")=0,CHAR(34)&amp;"NO_GRE"&amp;CHAR(34)&amp;",", "")</f>
        <v/>
      </c>
      <c r="FI114" s="44" t="str">
        <f>IF(COUNTIF(BL114:BT114,"YEL")=0,CHAR(34)&amp;"NO_YEL"&amp;CHAR(34)&amp;",", "")</f>
        <v/>
      </c>
      <c r="FJ114" s="44" t="str">
        <f>IF(COUNTIF(BL114:BT114,"BLA")=0,CHAR(34)&amp;"NO_BLA"&amp;CHAR(34)&amp;",", "")</f>
        <v>"NO_BLA",</v>
      </c>
      <c r="FK114" s="44" t="str">
        <f>IF(AND(FH114&lt;&gt;"",FF114&lt;&gt;""),CHAR(34)&amp;"WHGRNO"&amp;CHAR(34)&amp;",","")</f>
        <v/>
      </c>
      <c r="FL114" s="44" t="str">
        <f>IF(AND(FI114&lt;&gt;"",FF114&lt;&gt;""),CHAR(34)&amp;"WHYENO"&amp;CHAR(34)&amp;",","")</f>
        <v/>
      </c>
      <c r="FM114" s="44" t="str">
        <f>IF(AND(FJ114&lt;&gt;"",FF114&lt;&gt;""),CHAR(34)&amp;"BAWHNO"&amp;CHAR(34)&amp;",","")</f>
        <v>"BAWHNO",</v>
      </c>
      <c r="FN114" s="44" t="str">
        <f>IF(AND(FE114&lt;&gt;"",FF114&lt;&gt;""),CHAR(34)&amp;"BLWHNO"&amp;CHAR(34)&amp;",","")</f>
        <v>"BLWHNO",</v>
      </c>
      <c r="FO114" s="44" t="str">
        <f>IF(AND(FE114&lt;&gt;"",FG114&lt;&gt;""),CHAR(34)&amp;"BLRENO"&amp;CHAR(34)&amp;",","")</f>
        <v/>
      </c>
      <c r="FP114" s="44" t="str">
        <f>IF(AND(FF114&lt;&gt;"",FF114&lt;&gt;""),CHAR(34)&amp;"WHRENO"&amp;CHAR(34)&amp;",","")</f>
        <v>"WHRENO",</v>
      </c>
      <c r="FQ114" s="44" t="str">
        <f>IF(LEN(BF114)=3,CHAR(34)&amp;"001"&amp;BF114&amp;CHAR(34)&amp;",","")</f>
        <v>"001RED",</v>
      </c>
      <c r="FR114" s="44" t="str">
        <f>IF(LEN(BG114)=3,CHAR(34)&amp;"002"&amp;BG114&amp;CHAR(34)&amp;",","")</f>
        <v>"002YEL",</v>
      </c>
      <c r="FS114" s="44" t="str">
        <f>IF(LEN(BH114)=3,CHAR(34)&amp;"003"&amp;BH114&amp;CHAR(34)&amp;",","")</f>
        <v>"003GRE",</v>
      </c>
      <c r="FT114" s="44" t="str">
        <f>CHAR(34)&amp;"myr"&amp;BD114&amp;CHAR(34)&amp;","</f>
        <v>"myrEQ",</v>
      </c>
      <c r="FU114" s="44" t="str">
        <f>IF(AY114="y",CHAR(34)&amp;"island"&amp;CHAR(34)&amp;",","")</f>
        <v/>
      </c>
      <c r="FV114" s="44" t="str">
        <f>IF(BZ114="y",CHAR(34)&amp;"landlo"&amp;CHAR(34)&amp;",","")</f>
        <v>"landlo",</v>
      </c>
      <c r="FW114" s="44" t="str">
        <f>IF(CA114="y",CHAR(34)&amp;"eunion"&amp;CHAR(34)&amp;",","")</f>
        <v/>
      </c>
      <c r="FX114" s="44" t="str">
        <f>SUBSTITUTE(IFERROR(SEARCH("[",A114),IFERROR(IF(AND(CA114&lt;&gt;"y",SEARCH("Europe",R114)&gt;0),CHAR(34)&amp;"noeuni"&amp;CHAR(34)&amp;",",""),"")),"1","")</f>
        <v/>
      </c>
      <c r="FY114" s="44" t="str">
        <f>IFERROR(IF(SEARCH("Arabic",CB114)&gt;0,CHAR(34)&amp;"arabic"&amp;CHAR(34)&amp;",",""),"")</f>
        <v/>
      </c>
      <c r="FZ114" s="44" t="str">
        <f>IFERROR(IF(SEARCH("English",CB114)&gt;0,CHAR(34)&amp;"englis"&amp;CHAR(34)&amp;",",""),"")</f>
        <v/>
      </c>
      <c r="GA114" s="44" t="str">
        <f>IFERROR(IF(SEARCH("French",CB114)&gt;0,CHAR(34)&amp;"french"&amp;CHAR(34)&amp;",",""),"")</f>
        <v/>
      </c>
      <c r="GB114" s="44" t="str">
        <f>IFERROR(IF(SEARCH("Spanish",CB114)&gt;0,CHAR(34)&amp;"spanis"&amp;CHAR(34)&amp;",",""),"")</f>
        <v>"spanis",</v>
      </c>
      <c r="GC114" s="44" t="str">
        <f>IFERROR(IF(SEARCH("Portuguese",CB114)&gt;0,CHAR(34)&amp;"portug"&amp;CHAR(34)&amp;",",""),"")</f>
        <v/>
      </c>
      <c r="GD114" s="44" t="str">
        <f>IFERROR(IF(SEARCH("German",CB114)&gt;0,CHAR(34)&amp;"german"&amp;CHAR(34)&amp;",",""),"")</f>
        <v/>
      </c>
      <c r="GE114" s="44" t="str">
        <f>IFERROR(IF(SEARCH("Dutch",CB114)&gt;0,CHAR(34)&amp;"dutchs"&amp;CHAR(34)&amp;",",""),"")</f>
        <v/>
      </c>
      <c r="GF114" s="44" t="str">
        <f>IFERROR(IF(SEARCH("Histor",AU114)&gt;0,CHAR(34)&amp;"histor"&amp;CHAR(34)&amp;",",""),"")</f>
        <v/>
      </c>
      <c r="GG114" s="44" t="str">
        <f>IF(BU114="y",CHAR(34)&amp;"unjack"&amp;CHAR(34)&amp;",","")</f>
        <v/>
      </c>
      <c r="GH114" s="44" t="str">
        <f>IF(CD114=1,CHAR(34)&amp;"southc"&amp;CHAR(34)&amp;",","")</f>
        <v/>
      </c>
      <c r="GI114" s="44" t="str">
        <f>IF(CE114=1,CHAR(34)&amp;"hasmap"&amp;CHAR(34)&amp;",","")</f>
        <v/>
      </c>
      <c r="GJ114" s="44" t="str">
        <f>IF(CP114="y",CHAR(34)&amp;CP$1&amp;CHAR(34)&amp;",","")</f>
        <v>"NoStar",</v>
      </c>
      <c r="GK114" s="44" t="str">
        <f>IF(GJ114="",CHAR(34)&amp;"HasSta"&amp;CHAR(34)&amp;",","")</f>
        <v/>
      </c>
      <c r="GL114" s="44" t="str">
        <f>IF(CQ114="y",CHAR(34)&amp;CQ$1&amp;CHAR(34)&amp;",","")</f>
        <v/>
      </c>
      <c r="GM114" s="44" t="str">
        <f>IF(CR114="y",CHAR(34)&amp;CR$1&amp;CHAR(34)&amp;",","")</f>
        <v/>
      </c>
      <c r="GN114" s="44" t="str">
        <f>IF(CS114="y",CHAR(34)&amp;CS$1&amp;CHAR(34)&amp;",","")</f>
        <v/>
      </c>
      <c r="GP114" s="44" t="str">
        <f>CHAR(34)&amp;AU114&amp;CHAR(34)</f>
        <v>""</v>
      </c>
      <c r="GS114" s="44" t="str">
        <f>SUBSTITUTE("["&amp;_xlfn.CONCAT(CW114:GN114)&amp;"]",",]","]")</f>
        <v>["3Color","lets07","startB","with_v","REEDEL","year18","allhor","3Bands","Horizo","OnlyBa","NO_BLU","NO_WHI","NO_BLA","BAWHNO","BLWHNO","WHRENO","001RED","002YEL","003GRE","myrEQ","landlo","spanis","NoStar"]</v>
      </c>
      <c r="GT114" s="44" t="str">
        <f>IF(BL114&lt;&gt;"",CHAR(34)&amp;"cl_"&amp;BL114&amp;CHAR(34)&amp;",","")</f>
        <v>"cl_RED",</v>
      </c>
      <c r="GU114" s="44" t="str">
        <f>IF(BM114&lt;&gt;"",CHAR(34)&amp;"cl_"&amp;BM114&amp;CHAR(34)&amp;",","")</f>
        <v>"cl_YEL",</v>
      </c>
      <c r="GV114" s="44" t="str">
        <f>IF(BN114&lt;&gt;"",CHAR(34)&amp;"cl_"&amp;BN114&amp;CHAR(34)&amp;",","")</f>
        <v>"cl_GRE",</v>
      </c>
      <c r="GW114" s="44" t="str">
        <f>IF(BO114&lt;&gt;"",CHAR(34)&amp;"cl_"&amp;BO114&amp;CHAR(34)&amp;",","")</f>
        <v/>
      </c>
      <c r="GX114" s="44" t="str">
        <f>IF(BP114&lt;&gt;"",CHAR(34)&amp;"cl_"&amp;BP114&amp;CHAR(34)&amp;",","")</f>
        <v/>
      </c>
      <c r="GY114" s="44" t="str">
        <f>IF(BQ114&lt;&gt;"",CHAR(34)&amp;"cl_"&amp;BQ114&amp;CHAR(34)&amp;",","")</f>
        <v/>
      </c>
      <c r="GZ114" s="44" t="str">
        <f>IF(BR114&lt;&gt;"",CHAR(34)&amp;"cl_"&amp;BR114&amp;CHAR(34)&amp;",","")</f>
        <v/>
      </c>
      <c r="HA114" s="44" t="str">
        <f>IF(BS114&lt;&gt;"",CHAR(34)&amp;"cl_"&amp;BS114&amp;CHAR(34)&amp;",","")</f>
        <v/>
      </c>
      <c r="HB114" s="44" t="str">
        <f>IF(BT114&lt;&gt;"",CHAR(34)&amp;"cl_"&amp;BT114&amp;CHAR(34)&amp;",","")</f>
        <v/>
      </c>
      <c r="HC114" s="44" t="str">
        <f>SUBSTITUTE("["&amp;_xlfn.CONCAT(GT114:HB114)&amp;"]",",]","]")</f>
        <v>["cl_RED","cl_YEL","cl_GRE"]</v>
      </c>
      <c r="HE114" s="64"/>
      <c r="HF114" s="65" t="str">
        <f>"{couname:"&amp;CT114&amp;(IF(HK114&lt;&gt;"",",subtype:"&amp;CHAR(34)&amp;HK114&amp;CHAR(34),""))&amp;",year:"&amp;HJ114&amp;",region:"&amp;CU114&amp;",Colors:"&amp;HC114&amp;",Items:"&amp;GS114&amp;",Flag:"&amp;CV114&amp;",HDFlag:"&amp;CHAR(34)&amp;E114&amp;CHAR(34)&amp;",type:"&amp;GP114&amp;", describe: "&amp;HH114&amp;", isnew:"&amp;CHAR(34)&amp;F114&amp;CHAR(34)&amp;", links: "&amp;HL114&amp;"},"</f>
        <v>{couname:"Bolivia",year:"1851 ",region:"rgn_South America",Colors:["cl_RED","cl_YEL","cl_GRE"],Items:["3Color","lets07","startB","with_v","REEDEL","year18","allhor","3Bands","Horizo","OnlyBa","NO_BLU","NO_WHI","NO_BLA","BAWHNO","BLWHNO","WHRENO","001RED","002YEL","003GRE","myrEQ","landlo","spanis","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links: "https://en.wikipedia.org/wiki/Flag_of_Bolivia"},</v>
      </c>
      <c r="HG114" s="66" t="str">
        <f>"{couname:"&amp;CT114&amp;(IF(HK114&lt;&gt;"",",subtype:"&amp;CHAR(34)&amp;HK114&amp;CHAR(34),""))&amp;",year:"&amp;HJ114&amp;",region:"&amp;CU114&amp;",Colors:"&amp;HC114&amp;",Items:"&amp;GS114&amp;",Flag:"&amp;CV114&amp;",HDFlag:"&amp;CHAR(34)&amp;E114&amp;CHAR(34)&amp;",type:"&amp;GP114&amp;", describe: "&amp;HI114&amp;", links: "&amp;HL114&amp;"},"</f>
        <v>{couname:"Bolivia",year:"1851 ",region:"rgn_South America",Colors:["cl_RED","cl_YEL","cl_GRE"],Items:["3Color","lets07","startB","with_v","REEDEL","year18","allhor","3Bands","Horizo","OnlyBa","NO_BLU","NO_WHI","NO_BLA","BAWHNO","BLWHNO","WHRENO","001RED","002YEL","003GRE","myrEQ","landlo","spanis","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links: "https://en.wikipedia.org/wiki/Flag_of_Bolivia"},</v>
      </c>
      <c r="HH114" s="44" t="str">
        <f>IF(P114&lt;&gt;"",CHAR(34)&amp;"\n"&amp;P114&amp;CHAR(34),CHAR(34)&amp;CHAR(34))</f>
        <v>"\nThe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v>
      </c>
      <c r="HI114" s="44" t="str">
        <f>IF(J114=0,CHAR(34)&amp;CHAR(34),HH114)</f>
        <v>"\nThe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v>
      </c>
      <c r="HJ114" s="44" t="str">
        <f>CHAR(34)&amp;O114&amp;CHAR(34)</f>
        <v>"1851 "</v>
      </c>
      <c r="HL114" s="44" t="str">
        <f>CHAR(34)&amp;I114&amp;CHAR(34)</f>
        <v>"https://en.wikipedia.org/wiki/Flag_of_Bolivia"</v>
      </c>
      <c r="HM114" s="65" t="str">
        <f>"{"&amp;CHAR(34)&amp;"couname"&amp;CHAR(34)&amp;":"&amp;CT114&amp;(IF(H114&lt;&gt;"",","&amp;CHAR(34)&amp;"subtype"&amp;CHAR(34)&amp;":"&amp;CHAR(34)&amp;H114&amp;CHAR(34),""))&amp;","&amp;CHAR(34)&amp;"year"&amp;CHAR(34)&amp;":"&amp;HJ114&amp;","&amp;CHAR(34)&amp;"region"&amp;CHAR(34)&amp;":"&amp;CU114&amp;","&amp;CHAR(34)&amp;"Colors"&amp;CHAR(34)&amp;":"&amp;HC114&amp;","&amp;CHAR(34)&amp;"Items"&amp;CHAR(34)&amp;":"&amp;GS114&amp;","&amp;CHAR(34)&amp;"Flag"&amp;CHAR(34)&amp;":"&amp;CV114&amp;","&amp;CHAR(34)&amp;"HDFlag"&amp;CHAR(34)&amp;":"&amp;CHAR(34)&amp;E114&amp;CHAR(34)&amp;","&amp;CHAR(34)&amp;"type"&amp;CHAR(34)&amp;":"&amp;GP114&amp;", "&amp;CHAR(34)&amp;"describe"&amp;CHAR(34)&amp;": "&amp;HH114&amp;", "&amp;CHAR(34)&amp;"isnew"&amp;CHAR(34)&amp;": "&amp;CHAR(34)&amp;F114&amp;CHAR(34)&amp;", "&amp;CHAR(34)&amp;"links"&amp;CHAR(34)&amp;": "&amp;HL114&amp;"},"</f>
        <v>{"couname":"Bolivia","year":"1851 ","region":"rgn_South America","Colors":["cl_RED","cl_YEL","cl_GRE"],"Items":["3Color","lets07","startB","with_v","REEDEL","year18","allhor","3Bands","Horizo","OnlyBa","NO_BLU","NO_WHI","NO_BLA","BAWHNO","BLWHNO","WHRENO","001RED","002YEL","003GRE","myrEQ","landlo","spanis","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 "links": "https://en.wikipedia.org/wiki/Flag_of_Bolivia"},</v>
      </c>
      <c r="HN114" s="67" t="str">
        <f>"{"&amp;CHAR(34)&amp;"couname"&amp;CHAR(34)&amp;":"&amp;CT114&amp;(IF(H114&lt;&gt;"",","&amp;CHAR(34)&amp;"subtype"&amp;CHAR(34)&amp;":"&amp;CHAR(34)&amp;H114&amp;CHAR(34),""))&amp;","&amp;CHAR(34)&amp;"year"&amp;CHAR(34)&amp;":"&amp;HJ114&amp;","&amp;CHAR(34)&amp;"region"&amp;CHAR(34)&amp;":"&amp;CU114&amp;","&amp;CHAR(34)&amp;"Colors"&amp;CHAR(34)&amp;":"&amp;HC114&amp;","&amp;CHAR(34)&amp;"Items"&amp;CHAR(34)&amp;":"&amp;GS114&amp;","&amp;CHAR(34)&amp;"Flag"&amp;CHAR(34)&amp;":"&amp;CV114&amp;","&amp;CHAR(34)&amp;"HDFlag"&amp;CHAR(34)&amp;":"&amp;CHAR(34)&amp;E114&amp;CHAR(34)&amp;","&amp;CHAR(34)&amp;"type"&amp;CHAR(34)&amp;":"&amp;GP114&amp;", "&amp;CHAR(34)&amp;"describe"&amp;CHAR(34)&amp;": "&amp;HI114&amp;", "&amp;CHAR(34)&amp;"isnew"&amp;CHAR(34)&amp;": "&amp;CHAR(34)&amp;F114&amp;CHAR(34)&amp;", "&amp;CHAR(34)&amp;"links"&amp;CHAR(34)&amp;": "&amp;HL114&amp;"},"</f>
        <v>{"couname":"Bolivia","year":"1851 ","region":"rgn_South America","Colors":["cl_RED","cl_YEL","cl_GRE"],"Items":["3Color","lets07","startB","with_v","REEDEL","year18","allhor","3Bands","Horizo","OnlyBa","NO_BLU","NO_WHI","NO_BLA","BAWHNO","BLWHNO","WHRENO","001RED","002YEL","003GRE","myrEQ","landlo","spanis","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 "links": "https://en.wikipedia.org/wiki/Flag_of_Bolivia"},</v>
      </c>
      <c r="HO114" s="71"/>
      <c r="HP114" s="44" t="str" cm="1">
        <f t="array" ref="HP114">IF(_xlfn.TEXTJOIN(", ", TRUE, IF(ISNUMBER(SEARCH("BLA", BL114:BT114)), COLUMN(BL114:BT114) - COLUMN(BL114) + 1, ""))&lt;&gt;"","BLA","")</f>
        <v/>
      </c>
      <c r="HQ114" s="44" t="str" cm="1">
        <f t="array" ref="HQ114">IF(_xlfn.TEXTJOIN(", ", TRUE, IF(ISNUMBER(SEARCH("BLU", BL114:BT114)), COLUMN(BL114:BT114) - COLUMN(BL114) + 1, ""))&lt;&gt;"","BLU","")</f>
        <v/>
      </c>
      <c r="HR114" s="44" t="str" cm="1">
        <f t="array" ref="HR114">IF(_xlfn.TEXTJOIN(", ", TRUE, IF(ISNUMBER(SEARCH("GRE", BL114:BT114)), COLUMN(BL114:BT114) - COLUMN(BL114) + 1, ""))&lt;&gt;"","GRE","")</f>
        <v>GRE</v>
      </c>
      <c r="HS114" s="44" t="str" cm="1">
        <f t="array" ref="HS114">IF(_xlfn.TEXTJOIN(", ", TRUE, IF(ISNUMBER(SEARCH("RED", BL114:BT114)), COLUMN(BL114:BT114) - COLUMN(BL114) + 1, ""))&lt;&gt;"","RED","")</f>
        <v>RED</v>
      </c>
      <c r="HT114" s="44" t="str" cm="1">
        <f t="array" ref="HT114">IF(_xlfn.TEXTJOIN(", ", TRUE, IF(ISNUMBER(SEARCH("YEL", BL114:BT114)), COLUMN(BL114:BT114) - COLUMN(BL114) + 1, ""))&lt;&gt;"","YEL","")</f>
        <v>YEL</v>
      </c>
      <c r="HU114" s="44" t="str" cm="1">
        <f t="array" ref="HU114">IF(_xlfn.TEXTJOIN(", ", TRUE, IF(ISNUMBER(SEARCH("ORA", BL114:BT114)), COLUMN(BL114:BT114) - COLUMN(BL114) + 1, ""))&lt;&gt;"","ORA","")</f>
        <v/>
      </c>
      <c r="HV114" s="44" t="str" cm="1">
        <f t="array" ref="HV114">IF(_xlfn.TEXTJOIN(", ", TRUE, IF(ISNUMBER(SEARCH("BRO", BL114:BT114)), COLUMN(BL114:BT114) - COLUMN(BL114) + 1, ""))&lt;&gt;"","BRO","")</f>
        <v/>
      </c>
      <c r="HW114" s="44" t="str" cm="1">
        <f t="array" ref="HW114">IF(_xlfn.TEXTJOIN(", ", TRUE, IF(ISNUMBER(SEARCH("PUR", BL114:BT114)), COLUMN(BL114:BT114) - COLUMN(BL114) + 1, ""))&lt;&gt;"","PUR","")</f>
        <v/>
      </c>
      <c r="HX114" s="44" t="str" cm="1">
        <f t="array" ref="HX114">IF(_xlfn.TEXTJOIN(", ", TRUE, IF(ISNUMBER(SEARCH("WHI", BL114:BT114)), COLUMN(BL114:BT114) - COLUMN(BL114) + 1, ""))&lt;&gt;"","WHI","")</f>
        <v/>
      </c>
      <c r="HY114" s="72"/>
      <c r="HZ114" s="72"/>
      <c r="IA114" s="5"/>
      <c r="IB114" s="5"/>
      <c r="IC114" s="68"/>
      <c r="ID114" s="68"/>
      <c r="IE114" s="68"/>
      <c r="IF114" s="68"/>
      <c r="IG114" s="68"/>
      <c r="IH114" s="68"/>
      <c r="II114" s="68"/>
      <c r="IJ114" s="68"/>
      <c r="IK114" s="68"/>
      <c r="IL114" s="44">
        <f>SUM(IC114:IK114)</f>
        <v>0</v>
      </c>
      <c r="IM114" s="42">
        <f>COUNTIF(IC114:IK114,"&gt;0")-CG114</f>
        <v>-3</v>
      </c>
      <c r="IN114" s="69" t="str">
        <f>"http://mkweb.bcgsc.ca/color-summarizer/?url="&amp;D114&amp;"&amp;precision=low&amp;num_clusters="&amp;CG114&amp;"&amp;text=1"</f>
        <v>http://mkweb.bcgsc.ca/color-summarizer/?url=https://i.ibb.co/DG7Drzn/Bolivia-Flag.png&amp;precision=low&amp;num_clusters=3&amp;text=1</v>
      </c>
      <c r="IO114" s="44" t="str">
        <f>IF(HP114&lt;&gt;"",CHAR(34)&amp;"black"&amp;CHAR(34),"")</f>
        <v/>
      </c>
      <c r="IP114" s="44" t="str">
        <f>IF(HQ114&lt;&gt;"",CHAR(34)&amp;"blue"&amp;CHAR(34),"")</f>
        <v/>
      </c>
      <c r="IQ114" s="44" t="str">
        <f>IF(HR114&lt;&gt;"",CHAR(34)&amp;"green"&amp;CHAR(34),"")</f>
        <v>"green"</v>
      </c>
      <c r="IR114" s="44" t="str">
        <f>IF(HS114&lt;&gt;"",CHAR(34)&amp;"red"&amp;CHAR(34),"")</f>
        <v>"red"</v>
      </c>
      <c r="IS114" s="44" t="str">
        <f>IF(HT114&lt;&gt;"",CHAR(34)&amp;"yellow"&amp;CHAR(34),"")</f>
        <v>"yellow"</v>
      </c>
      <c r="IT114" s="44" t="str">
        <f>IF(HU114&lt;&gt;"",CHAR(34)&amp;"orange"&amp;CHAR(34),"")</f>
        <v/>
      </c>
      <c r="IU114" s="44" t="str">
        <f>IF(HV114&lt;&gt;"",CHAR(34)&amp;"brown"&amp;CHAR(34),"")</f>
        <v/>
      </c>
      <c r="IV114" s="44" t="str">
        <f>IF(HW114&lt;&gt;"",CHAR(34)&amp;"purple"&amp;CHAR(34),"")</f>
        <v/>
      </c>
      <c r="IW114" s="44" t="str">
        <f>IF(HX114&lt;&gt;"",CHAR(34)&amp;"white"&amp;CHAR(34),"")</f>
        <v/>
      </c>
      <c r="IX114" s="44" t="str">
        <f>"{"&amp;CHAR(34)&amp;"url"&amp;CHAR(34)&amp;":"&amp;CHAR(34)&amp;IN114&amp;CHAR(34)&amp;","&amp;CHAR(34)&amp;"name"&amp;CHAR(34)&amp;":"&amp;CHAR(34)&amp;A114&amp;CHAR(34)&amp;"},"</f>
        <v>{"url":"http://mkweb.bcgsc.ca/color-summarizer/?url=https://i.ibb.co/DG7Drzn/Bolivia-Flag.png&amp;precision=low&amp;num_clusters=3&amp;text=1","name":"Bolivia"},</v>
      </c>
      <c r="IY114" s="44">
        <v>27</v>
      </c>
    </row>
    <row r="115" spans="1:259" s="44" customFormat="1" ht="38.4" customHeight="1" thickBot="1" x14ac:dyDescent="0.35">
      <c r="A115" s="38" t="s">
        <v>189</v>
      </c>
      <c r="B115" s="83"/>
      <c r="C115" s="39">
        <v>1</v>
      </c>
      <c r="D115" s="70" t="s">
        <v>190</v>
      </c>
      <c r="E115" s="40" t="s">
        <v>191</v>
      </c>
      <c r="F115" s="41" t="s">
        <v>163</v>
      </c>
      <c r="G115" s="42">
        <f>COUNTIF($A$1:$A$8405,A115)</f>
        <v>1</v>
      </c>
      <c r="H115" s="43"/>
      <c r="I115" s="59" t="s">
        <v>192</v>
      </c>
      <c r="J115" s="44" t="str">
        <f>""</f>
        <v/>
      </c>
      <c r="K115" s="45">
        <v>216422446</v>
      </c>
      <c r="L115" s="46">
        <v>6000000</v>
      </c>
      <c r="M115" s="46">
        <v>1</v>
      </c>
      <c r="N115" s="47">
        <f>(0.1*K115+0.9*L115)*M115</f>
        <v>27042244.600000001</v>
      </c>
      <c r="O115" s="74" t="s">
        <v>193</v>
      </c>
      <c r="P115" s="48" t="s">
        <v>194</v>
      </c>
      <c r="Q115" s="73">
        <v>1</v>
      </c>
      <c r="R115" s="49" t="s">
        <v>177</v>
      </c>
      <c r="S115" s="50">
        <v>0</v>
      </c>
      <c r="T115" s="51" t="s">
        <v>165</v>
      </c>
      <c r="U115" s="52" t="s">
        <v>164</v>
      </c>
      <c r="V115" s="52" t="s">
        <v>164</v>
      </c>
      <c r="W115" s="52" t="s">
        <v>164</v>
      </c>
      <c r="X115" s="52" t="s">
        <v>165</v>
      </c>
      <c r="Y115" s="52" t="s">
        <v>164</v>
      </c>
      <c r="Z115" s="52" t="s">
        <v>164</v>
      </c>
      <c r="AA115" s="52" t="s">
        <v>164</v>
      </c>
      <c r="AB115" s="52" t="s">
        <v>165</v>
      </c>
      <c r="AC115" s="52" t="s">
        <v>164</v>
      </c>
      <c r="AD115" s="52" t="s">
        <v>164</v>
      </c>
      <c r="AE115" s="52" t="s">
        <v>164</v>
      </c>
      <c r="AF115" s="53" t="s">
        <v>164</v>
      </c>
      <c r="AG115" s="53" t="s">
        <v>164</v>
      </c>
      <c r="AH115" s="53" t="s">
        <v>165</v>
      </c>
      <c r="AI115" s="53" t="s">
        <v>164</v>
      </c>
      <c r="AJ115" s="53" t="s">
        <v>164</v>
      </c>
      <c r="AK115" s="53" t="s">
        <v>164</v>
      </c>
      <c r="AL115" s="53" t="s">
        <v>164</v>
      </c>
      <c r="AM115" s="53" t="s">
        <v>164</v>
      </c>
      <c r="AN115" s="53" t="s">
        <v>164</v>
      </c>
      <c r="AO115" s="53" t="s">
        <v>164</v>
      </c>
      <c r="AP115" s="53" t="s">
        <v>164</v>
      </c>
      <c r="AQ115" s="53" t="s">
        <v>164</v>
      </c>
      <c r="AR115" s="53" t="s">
        <v>164</v>
      </c>
      <c r="AS115" s="53" t="s">
        <v>164</v>
      </c>
      <c r="AT115" s="54">
        <v>27</v>
      </c>
      <c r="AU115" s="53"/>
      <c r="AV115" s="53" t="str">
        <f>IF(LEFT(A115,1)="[",LEFT(A115,5)&amp;AU115&amp;A115,"")</f>
        <v/>
      </c>
      <c r="AW115" s="53" t="str">
        <f>C115&amp;A115</f>
        <v>1Brazil</v>
      </c>
      <c r="AX115" s="55" t="str">
        <f>_xlfn.TEXTJOIN(";",TRUE,AU115:AW115)</f>
        <v>1Brazil</v>
      </c>
      <c r="AY115" s="55"/>
      <c r="AZ115" s="56" t="s">
        <v>159</v>
      </c>
      <c r="BA115" s="56"/>
      <c r="BB115" s="56"/>
      <c r="BC115" s="57"/>
      <c r="BD115" s="58" t="s">
        <v>153</v>
      </c>
      <c r="BE115" s="59"/>
      <c r="BF115" s="58"/>
      <c r="BG115" s="58"/>
      <c r="BH115" s="58"/>
      <c r="BI115" s="58"/>
      <c r="BJ115" s="58"/>
      <c r="BK115" s="59"/>
      <c r="BL115" s="58" t="s">
        <v>153</v>
      </c>
      <c r="BM115" s="58" t="s">
        <v>155</v>
      </c>
      <c r="BN115" s="58" t="s">
        <v>152</v>
      </c>
      <c r="BO115" s="58" t="s">
        <v>159</v>
      </c>
      <c r="BP115" s="58"/>
      <c r="BQ115" s="58"/>
      <c r="BR115" s="58"/>
      <c r="BS115" s="58"/>
      <c r="BT115" s="58"/>
      <c r="BU115" s="60"/>
      <c r="BV115" s="61" t="s">
        <v>164</v>
      </c>
      <c r="BW115" s="61">
        <v>0</v>
      </c>
      <c r="BX115" s="59"/>
      <c r="BY115" s="44" t="s">
        <v>164</v>
      </c>
      <c r="CB115" s="5" t="s">
        <v>139</v>
      </c>
      <c r="CC115" s="5"/>
      <c r="CD115" s="62">
        <v>1</v>
      </c>
      <c r="CE115" s="62">
        <v>0</v>
      </c>
      <c r="CF115" s="62" t="e">
        <f>COUNTIF([1]Sheet7!$B$2:'[1]Sheet7'!$B$100,Main!#REF!)</f>
        <v>#REF!</v>
      </c>
      <c r="CG115" s="75" cm="1">
        <f t="array" ref="CG115">SUMPRODUCT(--(LEN(TRIM(BL115:BT115))&gt;0))</f>
        <v>4</v>
      </c>
      <c r="CH115" s="53" t="str">
        <f>IF(CG115=2,"y","n")</f>
        <v>n</v>
      </c>
      <c r="CI115" s="53" t="str">
        <f>IF(CG115=3,"y","n")</f>
        <v>n</v>
      </c>
      <c r="CJ115" s="53" t="str">
        <f>IF(CG115=4,"y","n")</f>
        <v>y</v>
      </c>
      <c r="CK115" s="53" t="str">
        <f>IF(CG115&gt;4,"y","n")</f>
        <v>n</v>
      </c>
      <c r="CL115" s="53" t="str">
        <f>IF(S115=0,"y","n")</f>
        <v>y</v>
      </c>
      <c r="CM115" s="53" t="str">
        <f>IF(S115=2,"y","n")</f>
        <v>n</v>
      </c>
      <c r="CN115" s="53" t="str">
        <f>IF(S115=3,"y","n")</f>
        <v>n</v>
      </c>
      <c r="CO115" s="53" t="str">
        <f>IF(S115&gt;=4,"y","n")</f>
        <v>n</v>
      </c>
      <c r="CP115" s="53" t="str">
        <f>IF(AT115=0,"y","n")</f>
        <v>n</v>
      </c>
      <c r="CQ115" s="53" t="str">
        <f>IF(AT115=1,"y","n")</f>
        <v>n</v>
      </c>
      <c r="CR115" s="53" t="str">
        <f>IF(AT115=2,"y","n")</f>
        <v>n</v>
      </c>
      <c r="CS115" s="53" t="str">
        <f>IF(AT115&gt;=3,"y","n")</f>
        <v>y</v>
      </c>
      <c r="CT115" s="38" t="str">
        <f>CHAR(34)&amp;A115&amp;CHAR(34)</f>
        <v>"Brazil"</v>
      </c>
      <c r="CU115" s="63" t="str">
        <f>CHAR(34)&amp;"rgn_"&amp;R115&amp;CHAR(34)</f>
        <v>"rgn_South America"</v>
      </c>
      <c r="CV115" s="44" t="str">
        <f>CHAR(34)&amp;D115&amp;CHAR(34)</f>
        <v>"https://i.ibb.co/M5577xy/Brazil-Flag.png"</v>
      </c>
      <c r="CW115" s="44" t="str">
        <f>IF(CH115="y",CHAR(34)&amp;CH$1&amp;CHAR(34)&amp;",","")</f>
        <v/>
      </c>
      <c r="CX115" s="44" t="str">
        <f>IF(CI115="y",CHAR(34)&amp;CI$1&amp;CHAR(34)&amp;",","")</f>
        <v/>
      </c>
      <c r="CY115" s="44" t="str">
        <f>IF(CJ115="y",CHAR(34)&amp;CJ$1&amp;CHAR(34)&amp;",","")</f>
        <v>"4Color",</v>
      </c>
      <c r="CZ115" s="44" t="str">
        <f>IF(CK115="y",CHAR(34)&amp;CK$1&amp;CHAR(34)&amp;",","")</f>
        <v/>
      </c>
      <c r="DA115" s="44" t="str">
        <f>IF(Q115&gt;1,CHAR(34)&amp;"words2"&amp;CHAR(34)&amp;",","")</f>
        <v/>
      </c>
      <c r="DB115" s="44" t="str">
        <f>IF(Q115&gt;2,CHAR(34)&amp;"words3"&amp;CHAR(34)&amp;",","")</f>
        <v/>
      </c>
      <c r="DC115" s="44" t="str">
        <f>IF(Q115=2,CHAR(34)&amp;"exact2"&amp;CHAR(34)&amp;",","")</f>
        <v/>
      </c>
      <c r="DD115" s="44" t="str">
        <f>IF(LEN(CHAR(34)&amp;"lets"&amp;LEN(SUBSTITUTE(SUBSTITUTE(IFERROR(TRIM(SUBSTITUTE(SUBSTITUTE(SUBSTITUTE(IFERROR(TRIM(SUBSTITUTE(A115,MID(A115,FIND("(",A115),FIND(")",A115)-FIND("(",A115)+1),"")),A115)," ",""),"-",""),MID(SUBSTITUTE(SUBSTITUTE(IFERROR(TRIM(SUBSTITUTE(A115,MID(A115,FIND("(",A115),FIND(")",A115)-FIND("(",A115)+1),"")),A115)," ",""),"-",""),FIND("[",SUBSTITUTE(SUBSTITUTE(IFERROR(TRIM(SUBSTITUTE(A115,MID(A115,FIND("(",A115),FIND(")",A115)-FIND("(",A115)+1),"")),A115)," ",""),"-","")),FIND("]",SUBSTITUTE(SUBSTITUTE(IFERROR(TRIM(SUBSTITUTE(A115,MID(A115,FIND("(",A115),FIND(")",A115)-FIND("(",A115)+1),"")),A115)," ",""),"-",""))-FIND("[",SUBSTITUTE(SUBSTITUTE(IFERROR(TRIM(SUBSTITUTE(A115,MID(A115,FIND("(",A115),FIND(")",A115)-FIND("(",A115)+1),"")),A115)," ",""),"-",""))+1),"")),SUBSTITUTE(SUBSTITUTE(IFERROR(TRIM(SUBSTITUTE(A115,MID(A115,FIND("(",A115),FIND(")",A115)-FIND("(",A115)+1),"")),A115)," ",""),"-",""))," ",""),"-",""))&amp;CHAR(34)&amp;",")=9,CHAR(34)&amp;"lets"&amp;LEN(SUBSTITUTE(SUBSTITUTE(IFERROR(TRIM(SUBSTITUTE(SUBSTITUTE(SUBSTITUTE(IFERROR(TRIM(SUBSTITUTE(A115,MID(A115,FIND("(",A115),FIND(")",A115)-FIND("(",A115)+1),"")),A115)," ",""),"-",""),MID(SUBSTITUTE(SUBSTITUTE(IFERROR(TRIM(SUBSTITUTE(A115,MID(A115,FIND("(",A115),FIND(")",A115)-FIND("(",A115)+1),"")),A115)," ",""),"-",""),FIND("[",SUBSTITUTE(SUBSTITUTE(IFERROR(TRIM(SUBSTITUTE(A115,MID(A115,FIND("(",A115),FIND(")",A115)-FIND("(",A115)+1),"")),A115)," ",""),"-","")),FIND("]",SUBSTITUTE(SUBSTITUTE(IFERROR(TRIM(SUBSTITUTE(A115,MID(A115,FIND("(",A115),FIND(")",A115)-FIND("(",A115)+1),"")),A115)," ",""),"-",""))-FIND("[",SUBSTITUTE(SUBSTITUTE(IFERROR(TRIM(SUBSTITUTE(A115,MID(A115,FIND("(",A115),FIND(")",A115)-FIND("(",A115)+1),"")),A115)," ",""),"-",""))+1),"")),SUBSTITUTE(SUBSTITUTE(IFERROR(TRIM(SUBSTITUTE(A115,MID(A115,FIND("(",A115),FIND(")",A115)-FIND("(",A115)+1),"")),A115)," ",""),"-",""))," ",""),"-",""))&amp;CHAR(34)&amp;",",CHAR(34)&amp;"lets0"&amp;LEN(SUBSTITUTE(SUBSTITUTE(IFERROR(TRIM(SUBSTITUTE(SUBSTITUTE(SUBSTITUTE(IFERROR(TRIM(SUBSTITUTE(A115,MID(A115,FIND("(",A115),FIND(")",A115)-FIND("(",A115)+1),"")),A115)," ",""),"-",""),MID(SUBSTITUTE(SUBSTITUTE(IFERROR(TRIM(SUBSTITUTE(A115,MID(A115,FIND("(",A115),FIND(")",A115)-FIND("(",A115)+1),"")),A115)," ",""),"-",""),FIND("[",SUBSTITUTE(SUBSTITUTE(IFERROR(TRIM(SUBSTITUTE(A115,MID(A115,FIND("(",A115),FIND(")",A115)-FIND("(",A115)+1),"")),A115)," ",""),"-","")),FIND("]",SUBSTITUTE(SUBSTITUTE(IFERROR(TRIM(SUBSTITUTE(A115,MID(A115,FIND("(",A115),FIND(")",A115)-FIND("(",A115)+1),"")),A115)," ",""),"-",""))-FIND("[",SUBSTITUTE(SUBSTITUTE(IFERROR(TRIM(SUBSTITUTE(A115,MID(A115,FIND("(",A115),FIND(")",A115)-FIND("(",A115)+1),"")),A115)," ",""),"-",""))+1),"")),SUBSTITUTE(SUBSTITUTE(IFERROR(TRIM(SUBSTITUTE(A115,MID(A115,FIND("(",A115),FIND(")",A115)-FIND("(",A115)+1),"")),A115)," ",""),"-",""))," ",""),"-",""))&amp;CHAR(34)&amp;",")</f>
        <v>"lets06",</v>
      </c>
      <c r="DE115" s="44" t="str">
        <f>IFERROR(CHAR(34)&amp;"start"&amp;LEFT(TRIM(SUBSTITUTE(SUBSTITUTE(TRIM(SUBSTITUTE(SUBSTITUTE(A115, MID(A115, FIND("[", A115), FIND("]", A115) - FIND("[", A115) + 1), ""), "  ", " ")), MID(TRIM(SUBSTITUTE(SUBSTITUTE(A115, MID(A115, FIND("[", A115), FIND("]", A115) - FIND("[", A115) + 1), ""), "  ", " ")), FIND("[", TRIM(SUBSTITUTE(SUBSTITUTE(A115, MID(A115, FIND("[", A115), FIND("]", A115) - FIND("[", A115) + 1), ""), "  ", " "))), FIND("]", TRIM(SUBSTITUTE(SUBSTITUTE(A115, MID(A115, FIND("[", A115), FIND("]", A115) - FIND("[", A115) + 1), ""), "  ", " "))) - FIND("[", TRIM(SUBSTITUTE(SUBSTITUTE(A115, MID(A115, FIND("[", A115), FIND("]", A115) - FIND("[", A115) + 1), ""), "  ", " "))) + 1), ""), "  ", " ")),1)&amp;CHAR(34)&amp;",",CHAR(34)&amp;"start"&amp;IFERROR(LEFT(SUBSTITUTE(A115,"["&amp;MID(A115,FIND("[",A115)+1,FIND("]",A115)-FIND("[",A115)-1)&amp;"] ",""),1),LEFT(A115,1))&amp;CHAR(34)&amp;",")</f>
        <v>"startB",</v>
      </c>
      <c r="DF115" s="44" t="str">
        <f>IFERROR(IF(SEARCH("tan",A115)&gt;0,CHAR(34)&amp;"withtn"&amp;CHAR(34)&amp;",",""),"")</f>
        <v/>
      </c>
      <c r="DG115" s="44" t="str">
        <f>IFERROR(IF(SEARCH("q",A115)&gt;0,CHAR(34)&amp;"with_q"&amp;CHAR(34)&amp;",",""),"")</f>
        <v/>
      </c>
      <c r="DH115" s="44" t="str">
        <f>IFERROR(IF(SEARCH("v",A115)&gt;0,CHAR(34)&amp;"with_v"&amp;CHAR(34)&amp;",",""),"")</f>
        <v/>
      </c>
      <c r="DI115" s="44" t="str">
        <f>IFERROR(IF(SEARCH("w",A115)&gt;0,CHAR(34)&amp;"with_w"&amp;CHAR(34)&amp;",",""),"")</f>
        <v/>
      </c>
      <c r="DJ115" s="44" t="str">
        <f>IFERROR(IF(SEARCH("y",A115)&gt;0,CHAR(34)&amp;"with_y"&amp;CHAR(34)&amp;",",""),"")</f>
        <v/>
      </c>
      <c r="DK115" s="44" t="str">
        <f>IFERROR(IF(SEARCH("z",A115)&gt;0,CHAR(34)&amp;"with_z"&amp;CHAR(34)&amp;",",""),"")</f>
        <v>"with_z",</v>
      </c>
      <c r="DL115" s="44" t="str">
        <f>IF(CG115=2, CHAR(34) &amp; _xlfn.TEXTJOIN("", TRUE, _xlfn._xlws.SORT(HP115:HX115)) &amp; CHAR(34) &amp; ",", "")</f>
        <v/>
      </c>
      <c r="DM115" s="44" t="str" cm="1">
        <f t="array" ref="DM115">IF(CG115=3,CHAR(34) &amp; _xlfn.TEXTJOIN("", TRUE, RIGHT(HP115:HX115, 2)) &amp; CHAR(34) &amp; ",", "")</f>
        <v/>
      </c>
      <c r="DN115" s="44" t="str">
        <f>IF(AND(ISNUMBER(SEARCH("18", O115)), ISERROR(SEARCH("1918", O115)), ISERROR(SEARCH("2018", O115))), CHAR(34) &amp; "year18" &amp; CHAR(34) &amp; ",", "")</f>
        <v>"year18",</v>
      </c>
      <c r="DO115" s="44" t="str">
        <f>IF(AND(ISNUMBER(SEARCH("19", O115)), ISERROR(SEARCH("1819", O115)),  ISERROR(SEARCH("1219", O115)),ISERROR(SEARCH("1119", O115)),ISERROR(SEARCH("1190", O115)),ISERROR(SEARCH("2019", O115))), CHAR(34) &amp; "year19" &amp; CHAR(34) &amp; ",", "")</f>
        <v>"year19",</v>
      </c>
      <c r="DP115" s="5" t="str">
        <f>IF(AND(ISNUMBER(SEARCH("20", O115)), ISERROR(SEARCH("1920", O115))), CHAR(34)&amp;"year00"&amp;CHAR(34)&amp;",", "")</f>
        <v/>
      </c>
      <c r="DQ115" s="5" t="str">
        <f>IF(CC115="y",CHAR(34)&amp;"soviet"&amp;CHAR(34)&amp;",","")</f>
        <v/>
      </c>
      <c r="DR115" s="5" t="str">
        <f>IF(BY115="y",CHAR(34)&amp;"dgband"&amp;CHAR(34)&amp;",","")</f>
        <v/>
      </c>
      <c r="DS115" s="5" t="str">
        <f>IF(W115="y",IF(AND(V115="n",BY115&lt;&gt;"y"),CHAR(34)&amp;"allver"&amp;CHAR(34)&amp;",",""),"")</f>
        <v/>
      </c>
      <c r="DT115" s="5" t="str">
        <f>IF(V115="y",IF(AND(W115="n",BY115&lt;&gt;"y"),CHAR(34)&amp;"allhor"&amp;CHAR(34)&amp;",",""),"")</f>
        <v/>
      </c>
      <c r="DU115" s="5" t="str">
        <f>IF(BY115="y",IF(AND(W115="n",V115="n"),CHAR(34)&amp;"alldia"&amp;CHAR(34)&amp;",",""),"")</f>
        <v/>
      </c>
      <c r="DV115" s="44" t="str">
        <f>IF(IA115&lt;&gt;"",(IF(IA115="y",CHAR(34)&amp;"largec"&amp;CHAR(34)&amp;",",CHAR(34)&amp;"smallc"&amp;CHAR(34)&amp;",")),"")</f>
        <v/>
      </c>
      <c r="DW115" s="44" t="str">
        <f>IF(CL115="y",CHAR(34)&amp;CL$1&amp;CHAR(34)&amp;",","")</f>
        <v>"NoBand",</v>
      </c>
      <c r="DX115" s="44" t="str">
        <f>IF(CM115="y",CHAR(34)&amp;CM$1&amp;CHAR(34)&amp;",","")</f>
        <v/>
      </c>
      <c r="DY115" s="44" t="str">
        <f>IF(CN115="y",CHAR(34)&amp;CN$1&amp;CHAR(34)&amp;",","")</f>
        <v/>
      </c>
      <c r="DZ115" s="44" t="str">
        <f>IF(CO115="y",CHAR(34)&amp;CO$1&amp;CHAR(34)&amp;",","")</f>
        <v/>
      </c>
      <c r="EA115" s="44" t="str">
        <f>IF(T115="y",CHAR(34)&amp;T$1&amp;CHAR(34)&amp;",","")</f>
        <v>"Diagon",</v>
      </c>
      <c r="EB115" s="44" t="str">
        <f>IF(U115="y",CHAR(34)&amp;U$1&amp;CHAR(34)&amp;",","")</f>
        <v/>
      </c>
      <c r="EC115" s="44" t="str">
        <f>IF(V115="y",CHAR(34)&amp;V$1&amp;CHAR(34)&amp;",","")</f>
        <v/>
      </c>
      <c r="ED115" s="44" t="str">
        <f>IF(W115="y",CHAR(34)&amp;W$1&amp;CHAR(34)&amp;",","")</f>
        <v/>
      </c>
      <c r="EE115" s="44" t="str">
        <f>IF(X115="y",CHAR(34)&amp;X$1&amp;CHAR(34)&amp;",","")</f>
        <v>"Circle",</v>
      </c>
      <c r="EF115" s="44" t="str">
        <f>IF(AND(Y115&lt;&gt;"n",Y115&lt;&gt;""),CHAR(34)&amp;Y$1&amp;CHAR(34)&amp;",","")</f>
        <v/>
      </c>
      <c r="EG115" s="44" t="str">
        <f>IF(Z115="y",CHAR(34)&amp;Z$1&amp;CHAR(34)&amp;",","")</f>
        <v/>
      </c>
      <c r="EH115" s="44" t="str">
        <f>IF(AA115="y",CHAR(34)&amp;AA$1&amp;CHAR(34)&amp;",","")</f>
        <v/>
      </c>
      <c r="EI115" s="44" t="str">
        <f>IF(AB115="y",CHAR(34)&amp;AB$1&amp;CHAR(34)&amp;",","")</f>
        <v>"Texted",</v>
      </c>
      <c r="EJ115" s="44" t="str">
        <f>IF(AC115="y",CHAR(34)&amp;AC$1&amp;CHAR(34)&amp;",","")</f>
        <v/>
      </c>
      <c r="EK115" s="44" t="str">
        <f>IF(AD115="y",CHAR(34)&amp;AD$1&amp;CHAR(34)&amp;",","")</f>
        <v/>
      </c>
      <c r="EL115" s="44" t="str">
        <f>IF(AE115="y",CHAR(34)&amp;AE$1&amp;CHAR(34)&amp;",","")</f>
        <v/>
      </c>
      <c r="EM115" s="44" t="str">
        <f>IF(AF115="y",CHAR(34)&amp;AF$1&amp;CHAR(34)&amp;",","")</f>
        <v/>
      </c>
      <c r="EN115" s="44" t="str">
        <f>IF(AG115="y",CHAR(34)&amp;AG$1&amp;CHAR(34)&amp;",","")</f>
        <v/>
      </c>
      <c r="EO115" s="44" t="str">
        <f>IF(AH115="y",CHAR(34)&amp;AH$1&amp;CHAR(34)&amp;",","")</f>
        <v>"Center",</v>
      </c>
      <c r="EP115" s="44" t="str">
        <f>IF(AI115="y",CHAR(34)&amp;AI$1&amp;CHAR(34)&amp;",","")</f>
        <v/>
      </c>
      <c r="EQ115" s="44" t="str">
        <f>IF(AJ115="y",CHAR(34)&amp;AJ$1&amp;CHAR(34)&amp;",","")</f>
        <v/>
      </c>
      <c r="ER115" s="44" t="str">
        <f>IF(AK115="y",CHAR(34)&amp;AK$1&amp;CHAR(34)&amp;",","")</f>
        <v/>
      </c>
      <c r="ES115" s="44" t="str">
        <f>IF(AL115="y",CHAR(34)&amp;AL$1&amp;CHAR(34)&amp;",","")</f>
        <v/>
      </c>
      <c r="ET115" s="44" t="str">
        <f>IF(AM115="y",CHAR(34)&amp;AM$1&amp;CHAR(34)&amp;",","")</f>
        <v/>
      </c>
      <c r="EU115" s="44" t="str">
        <f>IF(AN115="y",CHAR(34)&amp;AN$1&amp;CHAR(34)&amp;",","")</f>
        <v/>
      </c>
      <c r="EV115" s="44" t="str">
        <f>IF(AO115="y",CHAR(34)&amp;AO$1&amp;CHAR(34)&amp;",","")</f>
        <v/>
      </c>
      <c r="EW115" s="44" t="str">
        <f>IF(AP115="y",CHAR(34)&amp;AP$1&amp;CHAR(34)&amp;",","")</f>
        <v/>
      </c>
      <c r="EX115" s="44" t="str">
        <f>IF(AQ115="y",CHAR(34)&amp;AQ$1&amp;CHAR(34)&amp;",","")</f>
        <v/>
      </c>
      <c r="EY115" s="44" t="str">
        <f>IF(AR115="y",CHAR(34)&amp;AR$1&amp;CHAR(34)&amp;",","")</f>
        <v/>
      </c>
      <c r="EZ115" s="44" t="str">
        <f>IF(AS115="y",CHAR(34)&amp;AS$1&amp;CHAR(34)&amp;",","")</f>
        <v/>
      </c>
      <c r="FA115" s="44" t="str">
        <f>IF(AT115&gt;0,CHAR(34)&amp;"sta"&amp;AZ115&amp;CHAR(34)&amp;",","")</f>
        <v>"staWHI",</v>
      </c>
      <c r="FB115" s="44" t="str">
        <f>IF(AND(AT115&gt;0,BA115&lt;&gt;""),CHAR(34)&amp;"sta"&amp;BA115&amp;CHAR(34)&amp;",","")</f>
        <v/>
      </c>
      <c r="FC115" s="44" t="str">
        <f>IF(AND(AT115&gt;0,BB115&lt;&gt;""),CHAR(34)&amp;"sta"&amp;BB115&amp;CHAR(34)&amp;",","")</f>
        <v/>
      </c>
      <c r="FD115" s="44" t="str">
        <f>IF(BV115="n",CHAR(34)&amp;"tcWHYE"&amp;CHAR(34)&amp;",",IF(BV115="y",CHAR(34)&amp;FD$1&amp;CHAR(34)&amp;",",""))</f>
        <v>"tcWHYE",</v>
      </c>
      <c r="FE115" s="44" t="str">
        <f>IF(COUNTIF(BL115:BT115,"BLU")=0,CHAR(34)&amp;"NO_BLU"&amp;CHAR(34)&amp;",", "")</f>
        <v/>
      </c>
      <c r="FF115" s="44" t="str">
        <f>IF(COUNTIF(BL115:BT115,"WHI")=0,CHAR(34)&amp;"NO_WHI"&amp;CHAR(34)&amp;",", "")</f>
        <v/>
      </c>
      <c r="FG115" s="44" t="str">
        <f>IF(COUNTIF(BL115:BT115,"RED")=0,CHAR(34)&amp;"NO_RED"&amp;CHAR(34)&amp;",", "")</f>
        <v>"NO_RED",</v>
      </c>
      <c r="FH115" s="44" t="str">
        <f>IF(COUNTIF(BL115:BS115,"GRE")=0,CHAR(34)&amp;"NO_GRE"&amp;CHAR(34)&amp;",", "")</f>
        <v/>
      </c>
      <c r="FI115" s="44" t="str">
        <f>IF(COUNTIF(BL115:BT115,"YEL")=0,CHAR(34)&amp;"NO_YEL"&amp;CHAR(34)&amp;",", "")</f>
        <v/>
      </c>
      <c r="FJ115" s="44" t="str">
        <f>IF(COUNTIF(BL115:BT115,"BLA")=0,CHAR(34)&amp;"NO_BLA"&amp;CHAR(34)&amp;",", "")</f>
        <v>"NO_BLA",</v>
      </c>
      <c r="FK115" s="44" t="str">
        <f>IF(AND(FH115&lt;&gt;"",FF115&lt;&gt;""),CHAR(34)&amp;"WHGRNO"&amp;CHAR(34)&amp;",","")</f>
        <v/>
      </c>
      <c r="FL115" s="44" t="str">
        <f>IF(AND(FI115&lt;&gt;"",FF115&lt;&gt;""),CHAR(34)&amp;"WHYENO"&amp;CHAR(34)&amp;",","")</f>
        <v/>
      </c>
      <c r="FM115" s="44" t="str">
        <f>IF(AND(FJ115&lt;&gt;"",FF115&lt;&gt;""),CHAR(34)&amp;"BAWHNO"&amp;CHAR(34)&amp;",","")</f>
        <v/>
      </c>
      <c r="FN115" s="44" t="str">
        <f>IF(AND(FE115&lt;&gt;"",FF115&lt;&gt;""),CHAR(34)&amp;"BLWHNO"&amp;CHAR(34)&amp;",","")</f>
        <v/>
      </c>
      <c r="FO115" s="44" t="str">
        <f>IF(AND(FE115&lt;&gt;"",FG115&lt;&gt;""),CHAR(34)&amp;"BLRENO"&amp;CHAR(34)&amp;",","")</f>
        <v/>
      </c>
      <c r="FP115" s="44" t="str">
        <f>IF(AND(FF115&lt;&gt;"",FF115&lt;&gt;""),CHAR(34)&amp;"WHRENO"&amp;CHAR(34)&amp;",","")</f>
        <v/>
      </c>
      <c r="FQ115" s="44" t="str">
        <f>IF(LEN(BF115)=3,CHAR(34)&amp;"001"&amp;BF115&amp;CHAR(34)&amp;",","")</f>
        <v/>
      </c>
      <c r="FR115" s="44" t="str">
        <f>IF(LEN(BG115)=3,CHAR(34)&amp;"002"&amp;BG115&amp;CHAR(34)&amp;",","")</f>
        <v/>
      </c>
      <c r="FS115" s="44" t="str">
        <f>IF(LEN(BH115)=3,CHAR(34)&amp;"003"&amp;BH115&amp;CHAR(34)&amp;",","")</f>
        <v/>
      </c>
      <c r="FT115" s="44" t="str">
        <f>CHAR(34)&amp;"myr"&amp;BD115&amp;CHAR(34)&amp;","</f>
        <v>"myrGRE",</v>
      </c>
      <c r="FU115" s="44" t="str">
        <f>IF(AY115="y",CHAR(34)&amp;"island"&amp;CHAR(34)&amp;",","")</f>
        <v/>
      </c>
      <c r="FV115" s="44" t="str">
        <f>IF(BZ115="y",CHAR(34)&amp;"landlo"&amp;CHAR(34)&amp;",","")</f>
        <v/>
      </c>
      <c r="FW115" s="44" t="str">
        <f>IF(CA115="y",CHAR(34)&amp;"eunion"&amp;CHAR(34)&amp;",","")</f>
        <v/>
      </c>
      <c r="FX115" s="44" t="str">
        <f>SUBSTITUTE(IFERROR(SEARCH("[",A115),IFERROR(IF(AND(CA115&lt;&gt;"y",SEARCH("Europe",R115)&gt;0),CHAR(34)&amp;"noeuni"&amp;CHAR(34)&amp;",",""),"")),"1","")</f>
        <v/>
      </c>
      <c r="FY115" s="44" t="str">
        <f>IFERROR(IF(SEARCH("Arabic",CB115)&gt;0,CHAR(34)&amp;"arabic"&amp;CHAR(34)&amp;",",""),"")</f>
        <v/>
      </c>
      <c r="FZ115" s="44" t="str">
        <f>IFERROR(IF(SEARCH("English",CB115)&gt;0,CHAR(34)&amp;"englis"&amp;CHAR(34)&amp;",",""),"")</f>
        <v/>
      </c>
      <c r="GA115" s="44" t="str">
        <f>IFERROR(IF(SEARCH("French",CB115)&gt;0,CHAR(34)&amp;"french"&amp;CHAR(34)&amp;",",""),"")</f>
        <v/>
      </c>
      <c r="GB115" s="44" t="str">
        <f>IFERROR(IF(SEARCH("Spanish",CB115)&gt;0,CHAR(34)&amp;"spanis"&amp;CHAR(34)&amp;",",""),"")</f>
        <v/>
      </c>
      <c r="GC115" s="44" t="str">
        <f>IFERROR(IF(SEARCH("Portuguese",CB115)&gt;0,CHAR(34)&amp;"portug"&amp;CHAR(34)&amp;",",""),"")</f>
        <v>"portug",</v>
      </c>
      <c r="GD115" s="44" t="str">
        <f>IFERROR(IF(SEARCH("German",CB115)&gt;0,CHAR(34)&amp;"german"&amp;CHAR(34)&amp;",",""),"")</f>
        <v/>
      </c>
      <c r="GE115" s="44" t="str">
        <f>IFERROR(IF(SEARCH("Dutch",CB115)&gt;0,CHAR(34)&amp;"dutchs"&amp;CHAR(34)&amp;",",""),"")</f>
        <v/>
      </c>
      <c r="GF115" s="44" t="str">
        <f>IFERROR(IF(SEARCH("Histor",AU115)&gt;0,CHAR(34)&amp;"histor"&amp;CHAR(34)&amp;",",""),"")</f>
        <v/>
      </c>
      <c r="GG115" s="44" t="str">
        <f>IF(BU115="y",CHAR(34)&amp;"unjack"&amp;CHAR(34)&amp;",","")</f>
        <v/>
      </c>
      <c r="GH115" s="44" t="str">
        <f>IF(CD115=1,CHAR(34)&amp;"southc"&amp;CHAR(34)&amp;",","")</f>
        <v>"southc",</v>
      </c>
      <c r="GI115" s="44" t="str">
        <f>IF(CE115=1,CHAR(34)&amp;"hasmap"&amp;CHAR(34)&amp;",","")</f>
        <v/>
      </c>
      <c r="GJ115" s="44" t="str">
        <f>IF(CP115="y",CHAR(34)&amp;CP$1&amp;CHAR(34)&amp;",","")</f>
        <v/>
      </c>
      <c r="GK115" s="44" t="str">
        <f>IF(GJ115="",CHAR(34)&amp;"HasSta"&amp;CHAR(34)&amp;",","")</f>
        <v>"HasSta",</v>
      </c>
      <c r="GL115" s="44" t="str">
        <f>IF(CQ115="y",CHAR(34)&amp;CQ$1&amp;CHAR(34)&amp;",","")</f>
        <v/>
      </c>
      <c r="GM115" s="44" t="str">
        <f>IF(CR115="y",CHAR(34)&amp;CR$1&amp;CHAR(34)&amp;",","")</f>
        <v/>
      </c>
      <c r="GN115" s="44" t="str">
        <f>IF(CS115="y",CHAR(34)&amp;CS$1&amp;CHAR(34)&amp;",","")</f>
        <v>"3+Star",</v>
      </c>
      <c r="GP115" s="44" t="str">
        <f>CHAR(34)&amp;AU115&amp;CHAR(34)</f>
        <v>""</v>
      </c>
      <c r="GS115" s="44" t="str">
        <f>SUBSTITUTE("["&amp;_xlfn.CONCAT(CW115:GN115)&amp;"]",",]","]")</f>
        <v>["4Color","lets06","startB","with_z","year18","year19","NoBand","Diagon","Circle","Texted","Center","staWHI","tcWHYE","NO_RED","NO_BLA","myrGRE","portug","southc","HasSta","3+Star"]</v>
      </c>
      <c r="GT115" s="44" t="str">
        <f>IF(BL115&lt;&gt;"",CHAR(34)&amp;"cl_"&amp;BL115&amp;CHAR(34)&amp;",","")</f>
        <v>"cl_GRE",</v>
      </c>
      <c r="GU115" s="44" t="str">
        <f>IF(BM115&lt;&gt;"",CHAR(34)&amp;"cl_"&amp;BM115&amp;CHAR(34)&amp;",","")</f>
        <v>"cl_YEL",</v>
      </c>
      <c r="GV115" s="44" t="str">
        <f>IF(BN115&lt;&gt;"",CHAR(34)&amp;"cl_"&amp;BN115&amp;CHAR(34)&amp;",","")</f>
        <v>"cl_BLU",</v>
      </c>
      <c r="GW115" s="44" t="str">
        <f>IF(BO115&lt;&gt;"",CHAR(34)&amp;"cl_"&amp;BO115&amp;CHAR(34)&amp;",","")</f>
        <v>"cl_WHI",</v>
      </c>
      <c r="GX115" s="44" t="str">
        <f>IF(BP115&lt;&gt;"",CHAR(34)&amp;"cl_"&amp;BP115&amp;CHAR(34)&amp;",","")</f>
        <v/>
      </c>
      <c r="GY115" s="44" t="str">
        <f>IF(BQ115&lt;&gt;"",CHAR(34)&amp;"cl_"&amp;BQ115&amp;CHAR(34)&amp;",","")</f>
        <v/>
      </c>
      <c r="GZ115" s="44" t="str">
        <f>IF(BR115&lt;&gt;"",CHAR(34)&amp;"cl_"&amp;BR115&amp;CHAR(34)&amp;",","")</f>
        <v/>
      </c>
      <c r="HA115" s="44" t="str">
        <f>IF(BS115&lt;&gt;"",CHAR(34)&amp;"cl_"&amp;BS115&amp;CHAR(34)&amp;",","")</f>
        <v/>
      </c>
      <c r="HB115" s="44" t="str">
        <f>IF(BT115&lt;&gt;"",CHAR(34)&amp;"cl_"&amp;BT115&amp;CHAR(34)&amp;",","")</f>
        <v/>
      </c>
      <c r="HC115" s="44" t="str">
        <f>SUBSTITUTE("["&amp;_xlfn.CONCAT(GT115:HB115)&amp;"]",",]","]")</f>
        <v>["cl_GRE","cl_YEL","cl_BLU","cl_WHI"]</v>
      </c>
      <c r="HE115" s="64"/>
      <c r="HF115" s="65" t="str">
        <f>"{couname:"&amp;CT115&amp;(IF(HK115&lt;&gt;"",",subtype:"&amp;CHAR(34)&amp;HK115&amp;CHAR(34),""))&amp;",year:"&amp;HJ115&amp;",region:"&amp;CU115&amp;",Colors:"&amp;HC115&amp;",Items:"&amp;GS115&amp;",Flag:"&amp;CV115&amp;",HDFlag:"&amp;CHAR(34)&amp;E115&amp;CHAR(34)&amp;",type:"&amp;GP115&amp;", describe: "&amp;HH115&amp;", isnew:"&amp;CHAR(34)&amp;F115&amp;CHAR(34)&amp;", links: "&amp;HL115&amp;"},"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links: "https://en.wikipedia.org/wiki/Flag_of_Brazil"},</v>
      </c>
      <c r="HG115" s="66" t="str">
        <f>"{couname:"&amp;CT115&amp;(IF(HK115&lt;&gt;"",",subtype:"&amp;CHAR(34)&amp;HK115&amp;CHAR(34),""))&amp;",year:"&amp;HJ115&amp;",region:"&amp;CU115&amp;",Colors:"&amp;HC115&amp;",Items:"&amp;GS115&amp;",Flag:"&amp;CV115&amp;",HDFlag:"&amp;CHAR(34)&amp;E115&amp;CHAR(34)&amp;",type:"&amp;GP115&amp;", describe: "&amp;HI115&amp;", links: "&amp;HL115&amp;"},"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links: "https://en.wikipedia.org/wiki/Flag_of_Brazil"},</v>
      </c>
      <c r="HH115" s="44" t="str">
        <f>IF(P115&lt;&gt;"",CHAR(34)&amp;"\n"&amp;P115&amp;CHAR(34),CHAR(34)&amp;CHAR(34))</f>
        <v>"\nThe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v>
      </c>
      <c r="HI115" s="44" t="str">
        <f>IF(J115=0,CHAR(34)&amp;CHAR(34),HH115)</f>
        <v>"\nThe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v>
      </c>
      <c r="HJ115" s="44" t="str">
        <f>CHAR(34)&amp;O115&amp;CHAR(34)</f>
        <v>"1889, 1992 "</v>
      </c>
      <c r="HL115" s="44" t="str">
        <f>CHAR(34)&amp;I115&amp;CHAR(34)</f>
        <v>"https://en.wikipedia.org/wiki/Flag_of_Brazil"</v>
      </c>
      <c r="HM115" s="65" t="str">
        <f>"{"&amp;CHAR(34)&amp;"couname"&amp;CHAR(34)&amp;":"&amp;CT115&amp;(IF(H115&lt;&gt;"",","&amp;CHAR(34)&amp;"subtype"&amp;CHAR(34)&amp;":"&amp;CHAR(34)&amp;H115&amp;CHAR(34),""))&amp;","&amp;CHAR(34)&amp;"year"&amp;CHAR(34)&amp;":"&amp;HJ115&amp;","&amp;CHAR(34)&amp;"region"&amp;CHAR(34)&amp;":"&amp;CU115&amp;","&amp;CHAR(34)&amp;"Colors"&amp;CHAR(34)&amp;":"&amp;HC115&amp;","&amp;CHAR(34)&amp;"Items"&amp;CHAR(34)&amp;":"&amp;GS115&amp;","&amp;CHAR(34)&amp;"Flag"&amp;CHAR(34)&amp;":"&amp;CV115&amp;","&amp;CHAR(34)&amp;"HDFlag"&amp;CHAR(34)&amp;":"&amp;CHAR(34)&amp;E115&amp;CHAR(34)&amp;","&amp;CHAR(34)&amp;"type"&amp;CHAR(34)&amp;":"&amp;GP115&amp;", "&amp;CHAR(34)&amp;"describe"&amp;CHAR(34)&amp;": "&amp;HH115&amp;", "&amp;CHAR(34)&amp;"isnew"&amp;CHAR(34)&amp;": "&amp;CHAR(34)&amp;F115&amp;CHAR(34)&amp;", "&amp;CHAR(34)&amp;"links"&amp;CHAR(34)&amp;": "&amp;HL115&amp;"},"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 "links": "https://en.wikipedia.org/wiki/Flag_of_Brazil"},</v>
      </c>
      <c r="HN115" s="67" t="str">
        <f>"{"&amp;CHAR(34)&amp;"couname"&amp;CHAR(34)&amp;":"&amp;CT115&amp;(IF(H115&lt;&gt;"",","&amp;CHAR(34)&amp;"subtype"&amp;CHAR(34)&amp;":"&amp;CHAR(34)&amp;H115&amp;CHAR(34),""))&amp;","&amp;CHAR(34)&amp;"year"&amp;CHAR(34)&amp;":"&amp;HJ115&amp;","&amp;CHAR(34)&amp;"region"&amp;CHAR(34)&amp;":"&amp;CU115&amp;","&amp;CHAR(34)&amp;"Colors"&amp;CHAR(34)&amp;":"&amp;HC115&amp;","&amp;CHAR(34)&amp;"Items"&amp;CHAR(34)&amp;":"&amp;GS115&amp;","&amp;CHAR(34)&amp;"Flag"&amp;CHAR(34)&amp;":"&amp;CV115&amp;","&amp;CHAR(34)&amp;"HDFlag"&amp;CHAR(34)&amp;":"&amp;CHAR(34)&amp;E115&amp;CHAR(34)&amp;","&amp;CHAR(34)&amp;"type"&amp;CHAR(34)&amp;":"&amp;GP115&amp;", "&amp;CHAR(34)&amp;"describe"&amp;CHAR(34)&amp;": "&amp;HI115&amp;", "&amp;CHAR(34)&amp;"isnew"&amp;CHAR(34)&amp;": "&amp;CHAR(34)&amp;F115&amp;CHAR(34)&amp;", "&amp;CHAR(34)&amp;"links"&amp;CHAR(34)&amp;": "&amp;HL115&amp;"},"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 "links": "https://en.wikipedia.org/wiki/Flag_of_Brazil"},</v>
      </c>
      <c r="HO115" s="71"/>
      <c r="HP115" s="44" t="str" cm="1">
        <f t="array" ref="HP115">IF(_xlfn.TEXTJOIN(", ", TRUE, IF(ISNUMBER(SEARCH("BLA", BL115:BT115)), COLUMN(BL115:BT115) - COLUMN(BL115) + 1, ""))&lt;&gt;"","BLA","")</f>
        <v/>
      </c>
      <c r="HQ115" s="44" t="str" cm="1">
        <f t="array" ref="HQ115">IF(_xlfn.TEXTJOIN(", ", TRUE, IF(ISNUMBER(SEARCH("BLU", BL115:BT115)), COLUMN(BL115:BT115) - COLUMN(BL115) + 1, ""))&lt;&gt;"","BLU","")</f>
        <v>BLU</v>
      </c>
      <c r="HR115" s="44" t="str" cm="1">
        <f t="array" ref="HR115">IF(_xlfn.TEXTJOIN(", ", TRUE, IF(ISNUMBER(SEARCH("GRE", BL115:BT115)), COLUMN(BL115:BT115) - COLUMN(BL115) + 1, ""))&lt;&gt;"","GRE","")</f>
        <v>GRE</v>
      </c>
      <c r="HS115" s="44" t="str" cm="1">
        <f t="array" ref="HS115">IF(_xlfn.TEXTJOIN(", ", TRUE, IF(ISNUMBER(SEARCH("RED", BL115:BT115)), COLUMN(BL115:BT115) - COLUMN(BL115) + 1, ""))&lt;&gt;"","RED","")</f>
        <v/>
      </c>
      <c r="HT115" s="44" t="str" cm="1">
        <f t="array" ref="HT115">IF(_xlfn.TEXTJOIN(", ", TRUE, IF(ISNUMBER(SEARCH("YEL", BL115:BT115)), COLUMN(BL115:BT115) - COLUMN(BL115) + 1, ""))&lt;&gt;"","YEL","")</f>
        <v>YEL</v>
      </c>
      <c r="HU115" s="44" t="str" cm="1">
        <f t="array" ref="HU115">IF(_xlfn.TEXTJOIN(", ", TRUE, IF(ISNUMBER(SEARCH("ORA", BL115:BT115)), COLUMN(BL115:BT115) - COLUMN(BL115) + 1, ""))&lt;&gt;"","ORA","")</f>
        <v/>
      </c>
      <c r="HV115" s="44" t="str" cm="1">
        <f t="array" ref="HV115">IF(_xlfn.TEXTJOIN(", ", TRUE, IF(ISNUMBER(SEARCH("BRO", BL115:BT115)), COLUMN(BL115:BT115) - COLUMN(BL115) + 1, ""))&lt;&gt;"","BRO","")</f>
        <v/>
      </c>
      <c r="HW115" s="44" t="str" cm="1">
        <f t="array" ref="HW115">IF(_xlfn.TEXTJOIN(", ", TRUE, IF(ISNUMBER(SEARCH("PUR", BL115:BT115)), COLUMN(BL115:BT115) - COLUMN(BL115) + 1, ""))&lt;&gt;"","PUR","")</f>
        <v/>
      </c>
      <c r="HX115" s="44" t="str" cm="1">
        <f t="array" ref="HX115">IF(_xlfn.TEXTJOIN(", ", TRUE, IF(ISNUMBER(SEARCH("WHI", BL115:BT115)), COLUMN(BL115:BT115) - COLUMN(BL115) + 1, ""))&lt;&gt;"","WHI","")</f>
        <v>WHI</v>
      </c>
      <c r="HY115" s="72"/>
      <c r="HZ115" s="72"/>
      <c r="IA115" s="5"/>
      <c r="IB115" s="5"/>
      <c r="IC115" s="68"/>
      <c r="ID115" s="68"/>
      <c r="IE115" s="68"/>
      <c r="IF115" s="68"/>
      <c r="IG115" s="68"/>
      <c r="IH115" s="68"/>
      <c r="II115" s="68"/>
      <c r="IJ115" s="68"/>
      <c r="IK115" s="68"/>
      <c r="IL115" s="44">
        <f>SUM(IC115:IK115)</f>
        <v>0</v>
      </c>
      <c r="IM115" s="42">
        <f>COUNTIF(IC115:IK115,"&gt;0")-CG115</f>
        <v>-4</v>
      </c>
      <c r="IN115" s="69" t="str">
        <f>"http://mkweb.bcgsc.ca/color-summarizer/?url="&amp;D115&amp;"&amp;precision=low&amp;num_clusters="&amp;CG115&amp;"&amp;text=1"</f>
        <v>http://mkweb.bcgsc.ca/color-summarizer/?url=https://i.ibb.co/M5577xy/Brazil-Flag.png&amp;precision=low&amp;num_clusters=4&amp;text=1</v>
      </c>
      <c r="IO115" s="44" t="str">
        <f>IF(HP115&lt;&gt;"",CHAR(34)&amp;"black"&amp;CHAR(34),"")</f>
        <v/>
      </c>
      <c r="IP115" s="44" t="str">
        <f>IF(HQ115&lt;&gt;"",CHAR(34)&amp;"blue"&amp;CHAR(34),"")</f>
        <v>"blue"</v>
      </c>
      <c r="IQ115" s="44" t="str">
        <f>IF(HR115&lt;&gt;"",CHAR(34)&amp;"green"&amp;CHAR(34),"")</f>
        <v>"green"</v>
      </c>
      <c r="IR115" s="44" t="str">
        <f>IF(HS115&lt;&gt;"",CHAR(34)&amp;"red"&amp;CHAR(34),"")</f>
        <v/>
      </c>
      <c r="IS115" s="44" t="str">
        <f>IF(HT115&lt;&gt;"",CHAR(34)&amp;"yellow"&amp;CHAR(34),"")</f>
        <v>"yellow"</v>
      </c>
      <c r="IT115" s="44" t="str">
        <f>IF(HU115&lt;&gt;"",CHAR(34)&amp;"orange"&amp;CHAR(34),"")</f>
        <v/>
      </c>
      <c r="IU115" s="44" t="str">
        <f>IF(HV115&lt;&gt;"",CHAR(34)&amp;"brown"&amp;CHAR(34),"")</f>
        <v/>
      </c>
      <c r="IV115" s="44" t="str">
        <f>IF(HW115&lt;&gt;"",CHAR(34)&amp;"purple"&amp;CHAR(34),"")</f>
        <v/>
      </c>
      <c r="IW115" s="44" t="str">
        <f>IF(HX115&lt;&gt;"",CHAR(34)&amp;"white"&amp;CHAR(34),"")</f>
        <v>"white"</v>
      </c>
      <c r="IX115" s="44" t="str">
        <f>"{"&amp;CHAR(34)&amp;"url"&amp;CHAR(34)&amp;":"&amp;CHAR(34)&amp;IN115&amp;CHAR(34)&amp;","&amp;CHAR(34)&amp;"name"&amp;CHAR(34)&amp;":"&amp;CHAR(34)&amp;A115&amp;CHAR(34)&amp;"},"</f>
        <v>{"url":"http://mkweb.bcgsc.ca/color-summarizer/?url=https://i.ibb.co/M5577xy/Brazil-Flag.png&amp;precision=low&amp;num_clusters=4&amp;text=1","name":"Brazil"},</v>
      </c>
      <c r="IY115" s="44">
        <v>31</v>
      </c>
    </row>
    <row r="116" spans="1:259" s="44" customFormat="1" ht="38.4" customHeight="1" thickBot="1" x14ac:dyDescent="0.35">
      <c r="A116" s="38" t="s">
        <v>198</v>
      </c>
      <c r="B116" s="83"/>
      <c r="C116" s="39">
        <v>1</v>
      </c>
      <c r="D116" s="70" t="s">
        <v>199</v>
      </c>
      <c r="E116" s="40" t="s">
        <v>200</v>
      </c>
      <c r="F116" s="41" t="s">
        <v>163</v>
      </c>
      <c r="G116" s="42">
        <f>COUNTIF($A$1:$A$8405,A116)</f>
        <v>1</v>
      </c>
      <c r="H116" s="43"/>
      <c r="I116" s="59" t="s">
        <v>201</v>
      </c>
      <c r="J116" s="44" t="str">
        <f>""</f>
        <v/>
      </c>
      <c r="K116" s="45">
        <v>19630000</v>
      </c>
      <c r="L116" s="46">
        <v>2900000</v>
      </c>
      <c r="M116" s="46">
        <v>1</v>
      </c>
      <c r="N116" s="47">
        <f>(0.1*K116+0.9*L116)*M116</f>
        <v>4573000</v>
      </c>
      <c r="O116" s="74" t="s">
        <v>202</v>
      </c>
      <c r="P116" s="48" t="s">
        <v>203</v>
      </c>
      <c r="Q116" s="73">
        <v>1</v>
      </c>
      <c r="R116" s="49" t="s">
        <v>177</v>
      </c>
      <c r="S116" s="50">
        <v>2</v>
      </c>
      <c r="T116" s="51" t="s">
        <v>164</v>
      </c>
      <c r="U116" s="52" t="s">
        <v>164</v>
      </c>
      <c r="V116" s="52" t="s">
        <v>165</v>
      </c>
      <c r="W116" s="52" t="s">
        <v>164</v>
      </c>
      <c r="X116" s="52" t="s">
        <v>164</v>
      </c>
      <c r="Y116" s="52" t="s">
        <v>164</v>
      </c>
      <c r="Z116" s="52" t="s">
        <v>164</v>
      </c>
      <c r="AA116" s="52" t="s">
        <v>164</v>
      </c>
      <c r="AB116" s="52" t="s">
        <v>164</v>
      </c>
      <c r="AC116" s="52" t="s">
        <v>164</v>
      </c>
      <c r="AD116" s="52" t="s">
        <v>164</v>
      </c>
      <c r="AE116" s="52" t="s">
        <v>164</v>
      </c>
      <c r="AF116" s="53" t="s">
        <v>164</v>
      </c>
      <c r="AG116" s="53" t="s">
        <v>165</v>
      </c>
      <c r="AH116" s="53" t="s">
        <v>164</v>
      </c>
      <c r="AI116" s="53" t="s">
        <v>165</v>
      </c>
      <c r="AJ116" s="53" t="s">
        <v>164</v>
      </c>
      <c r="AK116" s="53" t="s">
        <v>164</v>
      </c>
      <c r="AL116" s="53" t="s">
        <v>164</v>
      </c>
      <c r="AM116" s="53" t="s">
        <v>164</v>
      </c>
      <c r="AN116" s="53" t="s">
        <v>164</v>
      </c>
      <c r="AO116" s="53" t="s">
        <v>164</v>
      </c>
      <c r="AP116" s="53" t="s">
        <v>164</v>
      </c>
      <c r="AQ116" s="53" t="s">
        <v>164</v>
      </c>
      <c r="AR116" s="53" t="s">
        <v>164</v>
      </c>
      <c r="AS116" s="53" t="s">
        <v>164</v>
      </c>
      <c r="AT116" s="54">
        <v>1</v>
      </c>
      <c r="AU116" s="53"/>
      <c r="AV116" s="53" t="str">
        <f>IF(LEFT(A116,1)="[",LEFT(A116,5)&amp;AU116&amp;A116,"")</f>
        <v/>
      </c>
      <c r="AW116" s="53" t="str">
        <f>C116&amp;A116</f>
        <v>1Chile</v>
      </c>
      <c r="AX116" s="55" t="str">
        <f>_xlfn.TEXTJOIN(";",TRUE,AU116:AW116)</f>
        <v>1Chile</v>
      </c>
      <c r="AY116" s="55"/>
      <c r="AZ116" s="56" t="s">
        <v>159</v>
      </c>
      <c r="BA116" s="56"/>
      <c r="BB116" s="56"/>
      <c r="BC116" s="57"/>
      <c r="BD116" s="58" t="s">
        <v>154</v>
      </c>
      <c r="BE116" s="59"/>
      <c r="BF116" s="58" t="s">
        <v>159</v>
      </c>
      <c r="BG116" s="58"/>
      <c r="BH116" s="58" t="s">
        <v>154</v>
      </c>
      <c r="BI116" s="58"/>
      <c r="BJ116" s="58"/>
      <c r="BK116" s="59"/>
      <c r="BL116" s="58" t="s">
        <v>154</v>
      </c>
      <c r="BM116" s="58" t="s">
        <v>159</v>
      </c>
      <c r="BN116" s="58" t="s">
        <v>152</v>
      </c>
      <c r="BO116" s="58"/>
      <c r="BP116" s="58"/>
      <c r="BQ116" s="58"/>
      <c r="BR116" s="58"/>
      <c r="BS116" s="58"/>
      <c r="BT116" s="58"/>
      <c r="BU116" s="60" t="s">
        <v>164</v>
      </c>
      <c r="BV116" s="61" t="s">
        <v>166</v>
      </c>
      <c r="BW116" s="61" t="s">
        <v>168</v>
      </c>
      <c r="BX116" s="59"/>
      <c r="CB116" s="5" t="s">
        <v>138</v>
      </c>
      <c r="CC116" s="5"/>
      <c r="CD116" s="62">
        <v>0</v>
      </c>
      <c r="CE116" s="62">
        <v>0</v>
      </c>
      <c r="CF116" s="62" t="e">
        <f>COUNTIF([1]Sheet7!$B$2:'[1]Sheet7'!$B$100,Main!#REF!)</f>
        <v>#REF!</v>
      </c>
      <c r="CG116" s="75" cm="1">
        <f t="array" ref="CG116">SUMPRODUCT(--(LEN(TRIM(BL116:BT116))&gt;0))</f>
        <v>3</v>
      </c>
      <c r="CH116" s="53" t="str">
        <f>IF(CG116=2,"y","n")</f>
        <v>n</v>
      </c>
      <c r="CI116" s="53" t="str">
        <f>IF(CG116=3,"y","n")</f>
        <v>y</v>
      </c>
      <c r="CJ116" s="53" t="str">
        <f>IF(CG116=4,"y","n")</f>
        <v>n</v>
      </c>
      <c r="CK116" s="53" t="str">
        <f>IF(CG116&gt;4,"y","n")</f>
        <v>n</v>
      </c>
      <c r="CL116" s="53" t="str">
        <f>IF(S116=0,"y","n")</f>
        <v>n</v>
      </c>
      <c r="CM116" s="53" t="str">
        <f>IF(S116=2,"y","n")</f>
        <v>y</v>
      </c>
      <c r="CN116" s="53" t="str">
        <f>IF(S116=3,"y","n")</f>
        <v>n</v>
      </c>
      <c r="CO116" s="53" t="str">
        <f>IF(S116&gt;=4,"y","n")</f>
        <v>n</v>
      </c>
      <c r="CP116" s="53" t="str">
        <f>IF(AT116=0,"y","n")</f>
        <v>n</v>
      </c>
      <c r="CQ116" s="53" t="str">
        <f>IF(AT116=1,"y","n")</f>
        <v>y</v>
      </c>
      <c r="CR116" s="53" t="str">
        <f>IF(AT116=2,"y","n")</f>
        <v>n</v>
      </c>
      <c r="CS116" s="53" t="str">
        <f>IF(AT116&gt;=3,"y","n")</f>
        <v>n</v>
      </c>
      <c r="CT116" s="38" t="str">
        <f>CHAR(34)&amp;A116&amp;CHAR(34)</f>
        <v>"Chile"</v>
      </c>
      <c r="CU116" s="63" t="str">
        <f>CHAR(34)&amp;"rgn_"&amp;R116&amp;CHAR(34)</f>
        <v>"rgn_South America"</v>
      </c>
      <c r="CV116" s="44" t="str">
        <f>CHAR(34)&amp;D116&amp;CHAR(34)</f>
        <v>"https://i.ibb.co/YWTPJTk/Chile-Flag.png"</v>
      </c>
      <c r="CW116" s="44" t="str">
        <f>IF(CH116="y",CHAR(34)&amp;CH$1&amp;CHAR(34)&amp;",","")</f>
        <v/>
      </c>
      <c r="CX116" s="44" t="str">
        <f>IF(CI116="y",CHAR(34)&amp;CI$1&amp;CHAR(34)&amp;",","")</f>
        <v>"3Color",</v>
      </c>
      <c r="CY116" s="44" t="str">
        <f>IF(CJ116="y",CHAR(34)&amp;CJ$1&amp;CHAR(34)&amp;",","")</f>
        <v/>
      </c>
      <c r="CZ116" s="44" t="str">
        <f>IF(CK116="y",CHAR(34)&amp;CK$1&amp;CHAR(34)&amp;",","")</f>
        <v/>
      </c>
      <c r="DA116" s="44" t="str">
        <f>IF(Q116&gt;1,CHAR(34)&amp;"words2"&amp;CHAR(34)&amp;",","")</f>
        <v/>
      </c>
      <c r="DB116" s="44" t="str">
        <f>IF(Q116&gt;2,CHAR(34)&amp;"words3"&amp;CHAR(34)&amp;",","")</f>
        <v/>
      </c>
      <c r="DC116" s="44" t="str">
        <f>IF(Q116=2,CHAR(34)&amp;"exact2"&amp;CHAR(34)&amp;",","")</f>
        <v/>
      </c>
      <c r="DD116" s="44" t="str">
        <f>IF(LEN(CHAR(34)&amp;"lets"&amp;LEN(SUBSTITUTE(SUBSTITUTE(IFERROR(TRIM(SUBSTITUTE(SUBSTITUTE(SUBSTITUTE(IFERROR(TRIM(SUBSTITUTE(A116,MID(A116,FIND("(",A116),FIND(")",A116)-FIND("(",A116)+1),"")),A116)," ",""),"-",""),MID(SUBSTITUTE(SUBSTITUTE(IFERROR(TRIM(SUBSTITUTE(A116,MID(A116,FIND("(",A116),FIND(")",A116)-FIND("(",A116)+1),"")),A116)," ",""),"-",""),FIND("[",SUBSTITUTE(SUBSTITUTE(IFERROR(TRIM(SUBSTITUTE(A116,MID(A116,FIND("(",A116),FIND(")",A116)-FIND("(",A116)+1),"")),A116)," ",""),"-","")),FIND("]",SUBSTITUTE(SUBSTITUTE(IFERROR(TRIM(SUBSTITUTE(A116,MID(A116,FIND("(",A116),FIND(")",A116)-FIND("(",A116)+1),"")),A116)," ",""),"-",""))-FIND("[",SUBSTITUTE(SUBSTITUTE(IFERROR(TRIM(SUBSTITUTE(A116,MID(A116,FIND("(",A116),FIND(")",A116)-FIND("(",A116)+1),"")),A116)," ",""),"-",""))+1),"")),SUBSTITUTE(SUBSTITUTE(IFERROR(TRIM(SUBSTITUTE(A116,MID(A116,FIND("(",A116),FIND(")",A116)-FIND("(",A116)+1),"")),A116)," ",""),"-",""))," ",""),"-",""))&amp;CHAR(34)&amp;",")=9,CHAR(34)&amp;"lets"&amp;LEN(SUBSTITUTE(SUBSTITUTE(IFERROR(TRIM(SUBSTITUTE(SUBSTITUTE(SUBSTITUTE(IFERROR(TRIM(SUBSTITUTE(A116,MID(A116,FIND("(",A116),FIND(")",A116)-FIND("(",A116)+1),"")),A116)," ",""),"-",""),MID(SUBSTITUTE(SUBSTITUTE(IFERROR(TRIM(SUBSTITUTE(A116,MID(A116,FIND("(",A116),FIND(")",A116)-FIND("(",A116)+1),"")),A116)," ",""),"-",""),FIND("[",SUBSTITUTE(SUBSTITUTE(IFERROR(TRIM(SUBSTITUTE(A116,MID(A116,FIND("(",A116),FIND(")",A116)-FIND("(",A116)+1),"")),A116)," ",""),"-","")),FIND("]",SUBSTITUTE(SUBSTITUTE(IFERROR(TRIM(SUBSTITUTE(A116,MID(A116,FIND("(",A116),FIND(")",A116)-FIND("(",A116)+1),"")),A116)," ",""),"-",""))-FIND("[",SUBSTITUTE(SUBSTITUTE(IFERROR(TRIM(SUBSTITUTE(A116,MID(A116,FIND("(",A116),FIND(")",A116)-FIND("(",A116)+1),"")),A116)," ",""),"-",""))+1),"")),SUBSTITUTE(SUBSTITUTE(IFERROR(TRIM(SUBSTITUTE(A116,MID(A116,FIND("(",A116),FIND(")",A116)-FIND("(",A116)+1),"")),A116)," ",""),"-",""))," ",""),"-",""))&amp;CHAR(34)&amp;",",CHAR(34)&amp;"lets0"&amp;LEN(SUBSTITUTE(SUBSTITUTE(IFERROR(TRIM(SUBSTITUTE(SUBSTITUTE(SUBSTITUTE(IFERROR(TRIM(SUBSTITUTE(A116,MID(A116,FIND("(",A116),FIND(")",A116)-FIND("(",A116)+1),"")),A116)," ",""),"-",""),MID(SUBSTITUTE(SUBSTITUTE(IFERROR(TRIM(SUBSTITUTE(A116,MID(A116,FIND("(",A116),FIND(")",A116)-FIND("(",A116)+1),"")),A116)," ",""),"-",""),FIND("[",SUBSTITUTE(SUBSTITUTE(IFERROR(TRIM(SUBSTITUTE(A116,MID(A116,FIND("(",A116),FIND(")",A116)-FIND("(",A116)+1),"")),A116)," ",""),"-","")),FIND("]",SUBSTITUTE(SUBSTITUTE(IFERROR(TRIM(SUBSTITUTE(A116,MID(A116,FIND("(",A116),FIND(")",A116)-FIND("(",A116)+1),"")),A116)," ",""),"-",""))-FIND("[",SUBSTITUTE(SUBSTITUTE(IFERROR(TRIM(SUBSTITUTE(A116,MID(A116,FIND("(",A116),FIND(")",A116)-FIND("(",A116)+1),"")),A116)," ",""),"-",""))+1),"")),SUBSTITUTE(SUBSTITUTE(IFERROR(TRIM(SUBSTITUTE(A116,MID(A116,FIND("(",A116),FIND(")",A116)-FIND("(",A116)+1),"")),A116)," ",""),"-",""))," ",""),"-",""))&amp;CHAR(34)&amp;",")</f>
        <v>"lets05",</v>
      </c>
      <c r="DE116" s="44" t="str">
        <f>IFERROR(CHAR(34)&amp;"start"&amp;LEFT(TRIM(SUBSTITUTE(SUBSTITUTE(TRIM(SUBSTITUTE(SUBSTITUTE(A116, MID(A116, FIND("[", A116), FIND("]", A116) - FIND("[", A116) + 1), ""), "  ", " ")), MID(TRIM(SUBSTITUTE(SUBSTITUTE(A116, MID(A116, FIND("[", A116), FIND("]", A116) - FIND("[", A116) + 1), ""), "  ", " ")), FIND("[", TRIM(SUBSTITUTE(SUBSTITUTE(A116, MID(A116, FIND("[", A116), FIND("]", A116) - FIND("[", A116) + 1), ""), "  ", " "))), FIND("]", TRIM(SUBSTITUTE(SUBSTITUTE(A116, MID(A116, FIND("[", A116), FIND("]", A116) - FIND("[", A116) + 1), ""), "  ", " "))) - FIND("[", TRIM(SUBSTITUTE(SUBSTITUTE(A116, MID(A116, FIND("[", A116), FIND("]", A116) - FIND("[", A116) + 1), ""), "  ", " "))) + 1), ""), "  ", " ")),1)&amp;CHAR(34)&amp;",",CHAR(34)&amp;"start"&amp;IFERROR(LEFT(SUBSTITUTE(A116,"["&amp;MID(A116,FIND("[",A116)+1,FIND("]",A116)-FIND("[",A116)-1)&amp;"] ",""),1),LEFT(A116,1))&amp;CHAR(34)&amp;",")</f>
        <v>"startC",</v>
      </c>
      <c r="DF116" s="44" t="str">
        <f>IFERROR(IF(SEARCH("tan",A116)&gt;0,CHAR(34)&amp;"withtn"&amp;CHAR(34)&amp;",",""),"")</f>
        <v/>
      </c>
      <c r="DG116" s="44" t="str">
        <f>IFERROR(IF(SEARCH("q",A116)&gt;0,CHAR(34)&amp;"with_q"&amp;CHAR(34)&amp;",",""),"")</f>
        <v/>
      </c>
      <c r="DH116" s="44" t="str">
        <f>IFERROR(IF(SEARCH("v",A116)&gt;0,CHAR(34)&amp;"with_v"&amp;CHAR(34)&amp;",",""),"")</f>
        <v/>
      </c>
      <c r="DI116" s="44" t="str">
        <f>IFERROR(IF(SEARCH("w",A116)&gt;0,CHAR(34)&amp;"with_w"&amp;CHAR(34)&amp;",",""),"")</f>
        <v/>
      </c>
      <c r="DJ116" s="44" t="str">
        <f>IFERROR(IF(SEARCH("y",A116)&gt;0,CHAR(34)&amp;"with_y"&amp;CHAR(34)&amp;",",""),"")</f>
        <v/>
      </c>
      <c r="DK116" s="44" t="str">
        <f>IFERROR(IF(SEARCH("z",A116)&gt;0,CHAR(34)&amp;"with_z"&amp;CHAR(34)&amp;",",""),"")</f>
        <v/>
      </c>
      <c r="DL116" s="44" t="str">
        <f>IF(CG116=2, CHAR(34) &amp; _xlfn.TEXTJOIN("", TRUE, _xlfn._xlws.SORT(HP116:HX116)) &amp; CHAR(34) &amp; ",", "")</f>
        <v/>
      </c>
      <c r="DM116" s="44" t="str" cm="1">
        <f t="array" ref="DM116">IF(CG116=3,CHAR(34) &amp; _xlfn.TEXTJOIN("", TRUE, RIGHT(HP116:HX116, 2)) &amp; CHAR(34) &amp; ",", "")</f>
        <v>"LUEDHI",</v>
      </c>
      <c r="DN116" s="44" t="str">
        <f>IF(AND(ISNUMBER(SEARCH("18", O116)), ISERROR(SEARCH("1918", O116)), ISERROR(SEARCH("2018", O116))), CHAR(34) &amp; "year18" &amp; CHAR(34) &amp; ",", "")</f>
        <v>"year18",</v>
      </c>
      <c r="DO116" s="44" t="str">
        <f>IF(AND(ISNUMBER(SEARCH("19", O116)), ISERROR(SEARCH("1819", O116)),  ISERROR(SEARCH("1219", O116)),ISERROR(SEARCH("1119", O116)),ISERROR(SEARCH("1190", O116)),ISERROR(SEARCH("2019", O116))), CHAR(34) &amp; "year19" &amp; CHAR(34) &amp; ",", "")</f>
        <v/>
      </c>
      <c r="DP116" s="5" t="str">
        <f>IF(AND(ISNUMBER(SEARCH("20", O116)), ISERROR(SEARCH("1920", O116))), CHAR(34)&amp;"year00"&amp;CHAR(34)&amp;",", "")</f>
        <v/>
      </c>
      <c r="DQ116" s="5" t="str">
        <f>IF(CC116="y",CHAR(34)&amp;"soviet"&amp;CHAR(34)&amp;",","")</f>
        <v/>
      </c>
      <c r="DR116" s="5" t="str">
        <f>IF(BY116="y",CHAR(34)&amp;"dgband"&amp;CHAR(34)&amp;",","")</f>
        <v/>
      </c>
      <c r="DS116" s="5" t="str">
        <f>IF(W116="y",IF(AND(V116="n",BY116&lt;&gt;"y"),CHAR(34)&amp;"allver"&amp;CHAR(34)&amp;",",""),"")</f>
        <v/>
      </c>
      <c r="DT116" s="5" t="str">
        <f>IF(V116="y",IF(AND(W116="n",BY116&lt;&gt;"y"),CHAR(34)&amp;"allhor"&amp;CHAR(34)&amp;",",""),"")</f>
        <v>"allhor",</v>
      </c>
      <c r="DU116" s="5" t="str">
        <f>IF(BY116="y",IF(AND(W116="n",V116="n"),CHAR(34)&amp;"alldia"&amp;CHAR(34)&amp;",",""),"")</f>
        <v/>
      </c>
      <c r="DV116" s="44" t="str">
        <f>IF(IA116&lt;&gt;"",(IF(IA116="y",CHAR(34)&amp;"largec"&amp;CHAR(34)&amp;",",CHAR(34)&amp;"smallc"&amp;CHAR(34)&amp;",")),"")</f>
        <v/>
      </c>
      <c r="DW116" s="44" t="str">
        <f>IF(CL116="y",CHAR(34)&amp;CL$1&amp;CHAR(34)&amp;",","")</f>
        <v/>
      </c>
      <c r="DX116" s="44" t="str">
        <f>IF(CM116="y",CHAR(34)&amp;CM$1&amp;CHAR(34)&amp;",","")</f>
        <v>"2Bands",</v>
      </c>
      <c r="DY116" s="44" t="str">
        <f>IF(CN116="y",CHAR(34)&amp;CN$1&amp;CHAR(34)&amp;",","")</f>
        <v/>
      </c>
      <c r="DZ116" s="44" t="str">
        <f>IF(CO116="y",CHAR(34)&amp;CO$1&amp;CHAR(34)&amp;",","")</f>
        <v/>
      </c>
      <c r="EA116" s="44" t="str">
        <f>IF(T116="y",CHAR(34)&amp;T$1&amp;CHAR(34)&amp;",","")</f>
        <v/>
      </c>
      <c r="EB116" s="44" t="str">
        <f>IF(U116="y",CHAR(34)&amp;U$1&amp;CHAR(34)&amp;",","")</f>
        <v/>
      </c>
      <c r="EC116" s="44" t="str">
        <f>IF(V116="y",CHAR(34)&amp;V$1&amp;CHAR(34)&amp;",","")</f>
        <v>"Horizo",</v>
      </c>
      <c r="ED116" s="44" t="str">
        <f>IF(W116="y",CHAR(34)&amp;W$1&amp;CHAR(34)&amp;",","")</f>
        <v/>
      </c>
      <c r="EE116" s="44" t="str">
        <f>IF(X116="y",CHAR(34)&amp;X$1&amp;CHAR(34)&amp;",","")</f>
        <v/>
      </c>
      <c r="EF116" s="44" t="str">
        <f>IF(AND(Y116&lt;&gt;"n",Y116&lt;&gt;""),CHAR(34)&amp;Y$1&amp;CHAR(34)&amp;",","")</f>
        <v/>
      </c>
      <c r="EG116" s="44" t="str">
        <f>IF(Z116="y",CHAR(34)&amp;Z$1&amp;CHAR(34)&amp;",","")</f>
        <v/>
      </c>
      <c r="EH116" s="44" t="str">
        <f>IF(AA116="y",CHAR(34)&amp;AA$1&amp;CHAR(34)&amp;",","")</f>
        <v/>
      </c>
      <c r="EI116" s="44" t="str">
        <f>IF(AB116="y",CHAR(34)&amp;AB$1&amp;CHAR(34)&amp;",","")</f>
        <v/>
      </c>
      <c r="EJ116" s="44" t="str">
        <f>IF(AC116="y",CHAR(34)&amp;AC$1&amp;CHAR(34)&amp;",","")</f>
        <v/>
      </c>
      <c r="EK116" s="44" t="str">
        <f>IF(AD116="y",CHAR(34)&amp;AD$1&amp;CHAR(34)&amp;",","")</f>
        <v/>
      </c>
      <c r="EL116" s="44" t="str">
        <f>IF(AE116="y",CHAR(34)&amp;AE$1&amp;CHAR(34)&amp;",","")</f>
        <v/>
      </c>
      <c r="EM116" s="44" t="str">
        <f>IF(AF116="y",CHAR(34)&amp;AF$1&amp;CHAR(34)&amp;",","")</f>
        <v/>
      </c>
      <c r="EN116" s="44" t="str">
        <f>IF(AG116="y",CHAR(34)&amp;AG$1&amp;CHAR(34)&amp;",","")</f>
        <v>"Unequa",</v>
      </c>
      <c r="EO116" s="44" t="str">
        <f>IF(AH116="y",CHAR(34)&amp;AH$1&amp;CHAR(34)&amp;",","")</f>
        <v/>
      </c>
      <c r="EP116" s="44" t="str">
        <f>IF(AI116="y",CHAR(34)&amp;AI$1&amp;CHAR(34)&amp;",","")</f>
        <v>"Canton",</v>
      </c>
      <c r="EQ116" s="44" t="str">
        <f>IF(AJ116="y",CHAR(34)&amp;AJ$1&amp;CHAR(34)&amp;",","")</f>
        <v/>
      </c>
      <c r="ER116" s="44" t="str">
        <f>IF(AK116="y",CHAR(34)&amp;AK$1&amp;CHAR(34)&amp;",","")</f>
        <v/>
      </c>
      <c r="ES116" s="44" t="str">
        <f>IF(AL116="y",CHAR(34)&amp;AL$1&amp;CHAR(34)&amp;",","")</f>
        <v/>
      </c>
      <c r="ET116" s="44" t="str">
        <f>IF(AM116="y",CHAR(34)&amp;AM$1&amp;CHAR(34)&amp;",","")</f>
        <v/>
      </c>
      <c r="EU116" s="44" t="str">
        <f>IF(AN116="y",CHAR(34)&amp;AN$1&amp;CHAR(34)&amp;",","")</f>
        <v/>
      </c>
      <c r="EV116" s="44" t="str">
        <f>IF(AO116="y",CHAR(34)&amp;AO$1&amp;CHAR(34)&amp;",","")</f>
        <v/>
      </c>
      <c r="EW116" s="44" t="str">
        <f>IF(AP116="y",CHAR(34)&amp;AP$1&amp;CHAR(34)&amp;",","")</f>
        <v/>
      </c>
      <c r="EX116" s="44" t="str">
        <f>IF(AQ116="y",CHAR(34)&amp;AQ$1&amp;CHAR(34)&amp;",","")</f>
        <v/>
      </c>
      <c r="EY116" s="44" t="str">
        <f>IF(AR116="y",CHAR(34)&amp;AR$1&amp;CHAR(34)&amp;",","")</f>
        <v/>
      </c>
      <c r="EZ116" s="44" t="str">
        <f>IF(AS116="y",CHAR(34)&amp;AS$1&amp;CHAR(34)&amp;",","")</f>
        <v/>
      </c>
      <c r="FA116" s="44" t="str">
        <f>IF(AT116&gt;0,CHAR(34)&amp;"sta"&amp;AZ116&amp;CHAR(34)&amp;",","")</f>
        <v>"staWHI",</v>
      </c>
      <c r="FB116" s="44" t="str">
        <f>IF(AND(AT116&gt;0,BA116&lt;&gt;""),CHAR(34)&amp;"sta"&amp;BA116&amp;CHAR(34)&amp;",","")</f>
        <v/>
      </c>
      <c r="FC116" s="44" t="str">
        <f>IF(AND(AT116&gt;0,BB116&lt;&gt;""),CHAR(34)&amp;"sta"&amp;BB116&amp;CHAR(34)&amp;",","")</f>
        <v/>
      </c>
      <c r="FD116" s="44" t="str">
        <f>IF(BV116="n",CHAR(34)&amp;"tcWHYE"&amp;CHAR(34)&amp;",",IF(BV116="y",CHAR(34)&amp;FD$1&amp;CHAR(34)&amp;",",""))</f>
        <v/>
      </c>
      <c r="FE116" s="44" t="str">
        <f>IF(COUNTIF(BL116:BT116,"BLU")=0,CHAR(34)&amp;"NO_BLU"&amp;CHAR(34)&amp;",", "")</f>
        <v/>
      </c>
      <c r="FF116" s="44" t="str">
        <f>IF(COUNTIF(BL116:BT116,"WHI")=0,CHAR(34)&amp;"NO_WHI"&amp;CHAR(34)&amp;",", "")</f>
        <v/>
      </c>
      <c r="FG116" s="44" t="str">
        <f>IF(COUNTIF(BL116:BT116,"RED")=0,CHAR(34)&amp;"NO_RED"&amp;CHAR(34)&amp;",", "")</f>
        <v/>
      </c>
      <c r="FH116" s="44" t="str">
        <f>IF(COUNTIF(BL116:BS116,"GRE")=0,CHAR(34)&amp;"NO_GRE"&amp;CHAR(34)&amp;",", "")</f>
        <v>"NO_GRE",</v>
      </c>
      <c r="FI116" s="44" t="str">
        <f>IF(COUNTIF(BL116:BT116,"YEL")=0,CHAR(34)&amp;"NO_YEL"&amp;CHAR(34)&amp;",", "")</f>
        <v>"NO_YEL",</v>
      </c>
      <c r="FJ116" s="44" t="str">
        <f>IF(COUNTIF(BL116:BT116,"BLA")=0,CHAR(34)&amp;"NO_BLA"&amp;CHAR(34)&amp;",", "")</f>
        <v>"NO_BLA",</v>
      </c>
      <c r="FK116" s="44" t="str">
        <f>IF(AND(FH116&lt;&gt;"",FF116&lt;&gt;""),CHAR(34)&amp;"WHGRNO"&amp;CHAR(34)&amp;",","")</f>
        <v/>
      </c>
      <c r="FL116" s="44" t="str">
        <f>IF(AND(FI116&lt;&gt;"",FF116&lt;&gt;""),CHAR(34)&amp;"WHYENO"&amp;CHAR(34)&amp;",","")</f>
        <v/>
      </c>
      <c r="FM116" s="44" t="str">
        <f>IF(AND(FJ116&lt;&gt;"",FF116&lt;&gt;""),CHAR(34)&amp;"BAWHNO"&amp;CHAR(34)&amp;",","")</f>
        <v/>
      </c>
      <c r="FN116" s="44" t="str">
        <f>IF(AND(FE116&lt;&gt;"",FF116&lt;&gt;""),CHAR(34)&amp;"BLWHNO"&amp;CHAR(34)&amp;",","")</f>
        <v/>
      </c>
      <c r="FO116" s="44" t="str">
        <f>IF(AND(FE116&lt;&gt;"",FG116&lt;&gt;""),CHAR(34)&amp;"BLRENO"&amp;CHAR(34)&amp;",","")</f>
        <v/>
      </c>
      <c r="FP116" s="44" t="str">
        <f>IF(AND(FF116&lt;&gt;"",FF116&lt;&gt;""),CHAR(34)&amp;"WHRENO"&amp;CHAR(34)&amp;",","")</f>
        <v/>
      </c>
      <c r="FQ116" s="44" t="str">
        <f>IF(LEN(BF116)=3,CHAR(34)&amp;"001"&amp;BF116&amp;CHAR(34)&amp;",","")</f>
        <v>"001WHI",</v>
      </c>
      <c r="FR116" s="44" t="str">
        <f>IF(LEN(BG116)=3,CHAR(34)&amp;"002"&amp;BG116&amp;CHAR(34)&amp;",","")</f>
        <v/>
      </c>
      <c r="FS116" s="44" t="str">
        <f>IF(LEN(BH116)=3,CHAR(34)&amp;"003"&amp;BH116&amp;CHAR(34)&amp;",","")</f>
        <v>"003RED",</v>
      </c>
      <c r="FT116" s="44" t="str">
        <f>CHAR(34)&amp;"myr"&amp;BD116&amp;CHAR(34)&amp;","</f>
        <v>"myrRED",</v>
      </c>
      <c r="FU116" s="44" t="str">
        <f>IF(AY116="y",CHAR(34)&amp;"island"&amp;CHAR(34)&amp;",","")</f>
        <v/>
      </c>
      <c r="FV116" s="44" t="str">
        <f>IF(BZ116="y",CHAR(34)&amp;"landlo"&amp;CHAR(34)&amp;",","")</f>
        <v/>
      </c>
      <c r="FW116" s="44" t="str">
        <f>IF(CA116="y",CHAR(34)&amp;"eunion"&amp;CHAR(34)&amp;",","")</f>
        <v/>
      </c>
      <c r="FX116" s="44" t="str">
        <f>SUBSTITUTE(IFERROR(SEARCH("[",A116),IFERROR(IF(AND(CA116&lt;&gt;"y",SEARCH("Europe",R116)&gt;0),CHAR(34)&amp;"noeuni"&amp;CHAR(34)&amp;",",""),"")),"1","")</f>
        <v/>
      </c>
      <c r="FY116" s="44" t="str">
        <f>IFERROR(IF(SEARCH("Arabic",CB116)&gt;0,CHAR(34)&amp;"arabic"&amp;CHAR(34)&amp;",",""),"")</f>
        <v/>
      </c>
      <c r="FZ116" s="44" t="str">
        <f>IFERROR(IF(SEARCH("English",CB116)&gt;0,CHAR(34)&amp;"englis"&amp;CHAR(34)&amp;",",""),"")</f>
        <v/>
      </c>
      <c r="GA116" s="44" t="str">
        <f>IFERROR(IF(SEARCH("French",CB116)&gt;0,CHAR(34)&amp;"french"&amp;CHAR(34)&amp;",",""),"")</f>
        <v/>
      </c>
      <c r="GB116" s="44" t="str">
        <f>IFERROR(IF(SEARCH("Spanish",CB116)&gt;0,CHAR(34)&amp;"spanis"&amp;CHAR(34)&amp;",",""),"")</f>
        <v>"spanis",</v>
      </c>
      <c r="GC116" s="44" t="str">
        <f>IFERROR(IF(SEARCH("Portuguese",CB116)&gt;0,CHAR(34)&amp;"portug"&amp;CHAR(34)&amp;",",""),"")</f>
        <v/>
      </c>
      <c r="GD116" s="44" t="str">
        <f>IFERROR(IF(SEARCH("German",CB116)&gt;0,CHAR(34)&amp;"german"&amp;CHAR(34)&amp;",",""),"")</f>
        <v/>
      </c>
      <c r="GE116" s="44" t="str">
        <f>IFERROR(IF(SEARCH("Dutch",CB116)&gt;0,CHAR(34)&amp;"dutchs"&amp;CHAR(34)&amp;",",""),"")</f>
        <v/>
      </c>
      <c r="GF116" s="44" t="str">
        <f>IFERROR(IF(SEARCH("Histor",AU116)&gt;0,CHAR(34)&amp;"histor"&amp;CHAR(34)&amp;",",""),"")</f>
        <v/>
      </c>
      <c r="GG116" s="44" t="str">
        <f>IF(BU116="y",CHAR(34)&amp;"unjack"&amp;CHAR(34)&amp;",","")</f>
        <v/>
      </c>
      <c r="GH116" s="44" t="str">
        <f>IF(CD116=1,CHAR(34)&amp;"southc"&amp;CHAR(34)&amp;",","")</f>
        <v/>
      </c>
      <c r="GI116" s="44" t="str">
        <f>IF(CE116=1,CHAR(34)&amp;"hasmap"&amp;CHAR(34)&amp;",","")</f>
        <v/>
      </c>
      <c r="GJ116" s="44" t="str">
        <f>IF(CP116="y",CHAR(34)&amp;CP$1&amp;CHAR(34)&amp;",","")</f>
        <v/>
      </c>
      <c r="GK116" s="44" t="str">
        <f>IF(GJ116="",CHAR(34)&amp;"HasSta"&amp;CHAR(34)&amp;",","")</f>
        <v>"HasSta",</v>
      </c>
      <c r="GL116" s="44" t="str">
        <f>IF(CQ116="y",CHAR(34)&amp;CQ$1&amp;CHAR(34)&amp;",","")</f>
        <v>"1Stars",</v>
      </c>
      <c r="GM116" s="44" t="str">
        <f>IF(CR116="y",CHAR(34)&amp;CR$1&amp;CHAR(34)&amp;",","")</f>
        <v/>
      </c>
      <c r="GN116" s="44" t="str">
        <f>IF(CS116="y",CHAR(34)&amp;CS$1&amp;CHAR(34)&amp;",","")</f>
        <v/>
      </c>
      <c r="GP116" s="44" t="str">
        <f>CHAR(34)&amp;AU116&amp;CHAR(34)</f>
        <v>""</v>
      </c>
      <c r="GS116" s="44" t="str">
        <f>SUBSTITUTE("["&amp;_xlfn.CONCAT(CW116:GN116)&amp;"]",",]","]")</f>
        <v>["3Color","lets05","startC","LUEDHI","year18","allhor","2Bands","Horizo","Unequa","Canton","staWHI","NO_GRE","NO_YEL","NO_BLA","001WHI","003RED","myrRED","spanis","HasSta","1Stars"]</v>
      </c>
      <c r="GT116" s="44" t="str">
        <f>IF(BL116&lt;&gt;"",CHAR(34)&amp;"cl_"&amp;BL116&amp;CHAR(34)&amp;",","")</f>
        <v>"cl_RED",</v>
      </c>
      <c r="GU116" s="44" t="str">
        <f>IF(BM116&lt;&gt;"",CHAR(34)&amp;"cl_"&amp;BM116&amp;CHAR(34)&amp;",","")</f>
        <v>"cl_WHI",</v>
      </c>
      <c r="GV116" s="44" t="str">
        <f>IF(BN116&lt;&gt;"",CHAR(34)&amp;"cl_"&amp;BN116&amp;CHAR(34)&amp;",","")</f>
        <v>"cl_BLU",</v>
      </c>
      <c r="GW116" s="44" t="str">
        <f>IF(BO116&lt;&gt;"",CHAR(34)&amp;"cl_"&amp;BO116&amp;CHAR(34)&amp;",","")</f>
        <v/>
      </c>
      <c r="GX116" s="44" t="str">
        <f>IF(BP116&lt;&gt;"",CHAR(34)&amp;"cl_"&amp;BP116&amp;CHAR(34)&amp;",","")</f>
        <v/>
      </c>
      <c r="GY116" s="44" t="str">
        <f>IF(BQ116&lt;&gt;"",CHAR(34)&amp;"cl_"&amp;BQ116&amp;CHAR(34)&amp;",","")</f>
        <v/>
      </c>
      <c r="GZ116" s="44" t="str">
        <f>IF(BR116&lt;&gt;"",CHAR(34)&amp;"cl_"&amp;BR116&amp;CHAR(34)&amp;",","")</f>
        <v/>
      </c>
      <c r="HA116" s="44" t="str">
        <f>IF(BS116&lt;&gt;"",CHAR(34)&amp;"cl_"&amp;BS116&amp;CHAR(34)&amp;",","")</f>
        <v/>
      </c>
      <c r="HB116" s="44" t="str">
        <f>IF(BT116&lt;&gt;"",CHAR(34)&amp;"cl_"&amp;BT116&amp;CHAR(34)&amp;",","")</f>
        <v/>
      </c>
      <c r="HC116" s="44" t="str">
        <f>SUBSTITUTE("["&amp;_xlfn.CONCAT(GT116:HB116)&amp;"]",",]","]")</f>
        <v>["cl_RED","cl_WHI","cl_BLU"]</v>
      </c>
      <c r="HE116" s="64"/>
      <c r="HF116" s="65" t="str">
        <f>"{couname:"&amp;CT116&amp;(IF(HK116&lt;&gt;"",",subtype:"&amp;CHAR(34)&amp;HK116&amp;CHAR(34),""))&amp;",year:"&amp;HJ116&amp;",region:"&amp;CU116&amp;",Colors:"&amp;HC116&amp;",Items:"&amp;GS116&amp;",Flag:"&amp;CV116&amp;",HDFlag:"&amp;CHAR(34)&amp;E116&amp;CHAR(34)&amp;",type:"&amp;GP116&amp;", describe: "&amp;HH116&amp;", isnew:"&amp;CHAR(34)&amp;F116&amp;CHAR(34)&amp;", links: "&amp;HL116&amp;"},"</f>
        <v>{couname:"Chile",year:"1817 ",region:"rgn_South America",Colors:["cl_RED","cl_WHI","cl_BLU"],Items:["3Color","lets05","startC","LUEDHI","year18","allhor","2Bands","Horizo","Unequa","Canton","staWHI","NO_GRE","NO_YEL","NO_BLA","001WHI","003RED","myrRED","spanis","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links: "https://en.wikipedia.org/wiki/Flag_of_Chile"},</v>
      </c>
      <c r="HG116" s="66" t="str">
        <f>"{couname:"&amp;CT116&amp;(IF(HK116&lt;&gt;"",",subtype:"&amp;CHAR(34)&amp;HK116&amp;CHAR(34),""))&amp;",year:"&amp;HJ116&amp;",region:"&amp;CU116&amp;",Colors:"&amp;HC116&amp;",Items:"&amp;GS116&amp;",Flag:"&amp;CV116&amp;",HDFlag:"&amp;CHAR(34)&amp;E116&amp;CHAR(34)&amp;",type:"&amp;GP116&amp;", describe: "&amp;HI116&amp;", links: "&amp;HL116&amp;"},"</f>
        <v>{couname:"Chile",year:"1817 ",region:"rgn_South America",Colors:["cl_RED","cl_WHI","cl_BLU"],Items:["3Color","lets05","startC","LUEDHI","year18","allhor","2Bands","Horizo","Unequa","Canton","staWHI","NO_GRE","NO_YEL","NO_BLA","001WHI","003RED","myrRED","spanis","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links: "https://en.wikipedia.org/wiki/Flag_of_Chile"},</v>
      </c>
      <c r="HH116" s="44" t="str">
        <f>IF(P116&lt;&gt;"",CHAR(34)&amp;"\n"&amp;P116&amp;CHAR(34),CHAR(34)&amp;CHAR(34))</f>
        <v>"\nThe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v>
      </c>
      <c r="HI116" s="44" t="str">
        <f>IF(J116=0,CHAR(34)&amp;CHAR(34),HH116)</f>
        <v>"\nThe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v>
      </c>
      <c r="HJ116" s="44" t="str">
        <f>CHAR(34)&amp;O116&amp;CHAR(34)</f>
        <v>"1817 "</v>
      </c>
      <c r="HL116" s="44" t="str">
        <f>CHAR(34)&amp;I116&amp;CHAR(34)</f>
        <v>"https://en.wikipedia.org/wiki/Flag_of_Chile"</v>
      </c>
      <c r="HM116" s="65" t="str">
        <f>"{"&amp;CHAR(34)&amp;"couname"&amp;CHAR(34)&amp;":"&amp;CT116&amp;(IF(H116&lt;&gt;"",","&amp;CHAR(34)&amp;"subtype"&amp;CHAR(34)&amp;":"&amp;CHAR(34)&amp;H116&amp;CHAR(34),""))&amp;","&amp;CHAR(34)&amp;"year"&amp;CHAR(34)&amp;":"&amp;HJ116&amp;","&amp;CHAR(34)&amp;"region"&amp;CHAR(34)&amp;":"&amp;CU116&amp;","&amp;CHAR(34)&amp;"Colors"&amp;CHAR(34)&amp;":"&amp;HC116&amp;","&amp;CHAR(34)&amp;"Items"&amp;CHAR(34)&amp;":"&amp;GS116&amp;","&amp;CHAR(34)&amp;"Flag"&amp;CHAR(34)&amp;":"&amp;CV116&amp;","&amp;CHAR(34)&amp;"HDFlag"&amp;CHAR(34)&amp;":"&amp;CHAR(34)&amp;E116&amp;CHAR(34)&amp;","&amp;CHAR(34)&amp;"type"&amp;CHAR(34)&amp;":"&amp;GP116&amp;", "&amp;CHAR(34)&amp;"describe"&amp;CHAR(34)&amp;": "&amp;HH116&amp;", "&amp;CHAR(34)&amp;"isnew"&amp;CHAR(34)&amp;": "&amp;CHAR(34)&amp;F116&amp;CHAR(34)&amp;", "&amp;CHAR(34)&amp;"links"&amp;CHAR(34)&amp;": "&amp;HL116&amp;"},"</f>
        <v>{"couname":"Chile","year":"1817 ","region":"rgn_South America","Colors":["cl_RED","cl_WHI","cl_BLU"],"Items":["3Color","lets05","startC","LUEDHI","year18","allhor","2Bands","Horizo","Unequa","Canton","staWHI","NO_GRE","NO_YEL","NO_BLA","001WHI","003RED","myrRED","spanis","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 "links": "https://en.wikipedia.org/wiki/Flag_of_Chile"},</v>
      </c>
      <c r="HN116" s="67" t="str">
        <f>"{"&amp;CHAR(34)&amp;"couname"&amp;CHAR(34)&amp;":"&amp;CT116&amp;(IF(H116&lt;&gt;"",","&amp;CHAR(34)&amp;"subtype"&amp;CHAR(34)&amp;":"&amp;CHAR(34)&amp;H116&amp;CHAR(34),""))&amp;","&amp;CHAR(34)&amp;"year"&amp;CHAR(34)&amp;":"&amp;HJ116&amp;","&amp;CHAR(34)&amp;"region"&amp;CHAR(34)&amp;":"&amp;CU116&amp;","&amp;CHAR(34)&amp;"Colors"&amp;CHAR(34)&amp;":"&amp;HC116&amp;","&amp;CHAR(34)&amp;"Items"&amp;CHAR(34)&amp;":"&amp;GS116&amp;","&amp;CHAR(34)&amp;"Flag"&amp;CHAR(34)&amp;":"&amp;CV116&amp;","&amp;CHAR(34)&amp;"HDFlag"&amp;CHAR(34)&amp;":"&amp;CHAR(34)&amp;E116&amp;CHAR(34)&amp;","&amp;CHAR(34)&amp;"type"&amp;CHAR(34)&amp;":"&amp;GP116&amp;", "&amp;CHAR(34)&amp;"describe"&amp;CHAR(34)&amp;": "&amp;HI116&amp;", "&amp;CHAR(34)&amp;"isnew"&amp;CHAR(34)&amp;": "&amp;CHAR(34)&amp;F116&amp;CHAR(34)&amp;", "&amp;CHAR(34)&amp;"links"&amp;CHAR(34)&amp;": "&amp;HL116&amp;"},"</f>
        <v>{"couname":"Chile","year":"1817 ","region":"rgn_South America","Colors":["cl_RED","cl_WHI","cl_BLU"],"Items":["3Color","lets05","startC","LUEDHI","year18","allhor","2Bands","Horizo","Unequa","Canton","staWHI","NO_GRE","NO_YEL","NO_BLA","001WHI","003RED","myrRED","spanis","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 "links": "https://en.wikipedia.org/wiki/Flag_of_Chile"},</v>
      </c>
      <c r="HO116" s="71"/>
      <c r="HP116" s="44" t="str" cm="1">
        <f t="array" ref="HP116">IF(_xlfn.TEXTJOIN(", ", TRUE, IF(ISNUMBER(SEARCH("BLA", BL116:BT116)), COLUMN(BL116:BT116) - COLUMN(BL116) + 1, ""))&lt;&gt;"","BLA","")</f>
        <v/>
      </c>
      <c r="HQ116" s="44" t="str" cm="1">
        <f t="array" ref="HQ116">IF(_xlfn.TEXTJOIN(", ", TRUE, IF(ISNUMBER(SEARCH("BLU", BL116:BT116)), COLUMN(BL116:BT116) - COLUMN(BL116) + 1, ""))&lt;&gt;"","BLU","")</f>
        <v>BLU</v>
      </c>
      <c r="HR116" s="44" t="str" cm="1">
        <f t="array" ref="HR116">IF(_xlfn.TEXTJOIN(", ", TRUE, IF(ISNUMBER(SEARCH("GRE", BL116:BT116)), COLUMN(BL116:BT116) - COLUMN(BL116) + 1, ""))&lt;&gt;"","GRE","")</f>
        <v/>
      </c>
      <c r="HS116" s="44" t="str" cm="1">
        <f t="array" ref="HS116">IF(_xlfn.TEXTJOIN(", ", TRUE, IF(ISNUMBER(SEARCH("RED", BL116:BT116)), COLUMN(BL116:BT116) - COLUMN(BL116) + 1, ""))&lt;&gt;"","RED","")</f>
        <v>RED</v>
      </c>
      <c r="HT116" s="44" t="str" cm="1">
        <f t="array" ref="HT116">IF(_xlfn.TEXTJOIN(", ", TRUE, IF(ISNUMBER(SEARCH("YEL", BL116:BT116)), COLUMN(BL116:BT116) - COLUMN(BL116) + 1, ""))&lt;&gt;"","YEL","")</f>
        <v/>
      </c>
      <c r="HU116" s="44" t="str" cm="1">
        <f t="array" ref="HU116">IF(_xlfn.TEXTJOIN(", ", TRUE, IF(ISNUMBER(SEARCH("ORA", BL116:BT116)), COLUMN(BL116:BT116) - COLUMN(BL116) + 1, ""))&lt;&gt;"","ORA","")</f>
        <v/>
      </c>
      <c r="HV116" s="44" t="str" cm="1">
        <f t="array" ref="HV116">IF(_xlfn.TEXTJOIN(", ", TRUE, IF(ISNUMBER(SEARCH("BRO", BL116:BT116)), COLUMN(BL116:BT116) - COLUMN(BL116) + 1, ""))&lt;&gt;"","BRO","")</f>
        <v/>
      </c>
      <c r="HW116" s="44" t="str" cm="1">
        <f t="array" ref="HW116">IF(_xlfn.TEXTJOIN(", ", TRUE, IF(ISNUMBER(SEARCH("PUR", BL116:BT116)), COLUMN(BL116:BT116) - COLUMN(BL116) + 1, ""))&lt;&gt;"","PUR","")</f>
        <v/>
      </c>
      <c r="HX116" s="44" t="str" cm="1">
        <f t="array" ref="HX116">IF(_xlfn.TEXTJOIN(", ", TRUE, IF(ISNUMBER(SEARCH("WHI", BL116:BT116)), COLUMN(BL116:BT116) - COLUMN(BL116) + 1, ""))&lt;&gt;"","WHI","")</f>
        <v>WHI</v>
      </c>
      <c r="HY116" s="72"/>
      <c r="HZ116" s="72"/>
      <c r="IA116" s="5"/>
      <c r="IB116" s="5"/>
      <c r="IC116" s="68"/>
      <c r="ID116" s="68"/>
      <c r="IE116" s="68"/>
      <c r="IF116" s="68"/>
      <c r="IG116" s="68"/>
      <c r="IH116" s="68"/>
      <c r="II116" s="68"/>
      <c r="IJ116" s="68"/>
      <c r="IK116" s="68"/>
      <c r="IL116" s="44">
        <f>SUM(IC116:IK116)</f>
        <v>0</v>
      </c>
      <c r="IM116" s="42">
        <f>COUNTIF(IC116:IK116,"&gt;0")-CG116</f>
        <v>-3</v>
      </c>
      <c r="IN116" s="69" t="str">
        <f>"http://mkweb.bcgsc.ca/color-summarizer/?url="&amp;D116&amp;"&amp;precision=low&amp;num_clusters="&amp;CG116&amp;"&amp;text=1"</f>
        <v>http://mkweb.bcgsc.ca/color-summarizer/?url=https://i.ibb.co/YWTPJTk/Chile-Flag.png&amp;precision=low&amp;num_clusters=3&amp;text=1</v>
      </c>
      <c r="IO116" s="44" t="str">
        <f>IF(HP116&lt;&gt;"",CHAR(34)&amp;"black"&amp;CHAR(34),"")</f>
        <v/>
      </c>
      <c r="IP116" s="44" t="str">
        <f>IF(HQ116&lt;&gt;"",CHAR(34)&amp;"blue"&amp;CHAR(34),"")</f>
        <v>"blue"</v>
      </c>
      <c r="IQ116" s="44" t="str">
        <f>IF(HR116&lt;&gt;"",CHAR(34)&amp;"green"&amp;CHAR(34),"")</f>
        <v/>
      </c>
      <c r="IR116" s="44" t="str">
        <f>IF(HS116&lt;&gt;"",CHAR(34)&amp;"red"&amp;CHAR(34),"")</f>
        <v>"red"</v>
      </c>
      <c r="IS116" s="44" t="str">
        <f>IF(HT116&lt;&gt;"",CHAR(34)&amp;"yellow"&amp;CHAR(34),"")</f>
        <v/>
      </c>
      <c r="IT116" s="44" t="str">
        <f>IF(HU116&lt;&gt;"",CHAR(34)&amp;"orange"&amp;CHAR(34),"")</f>
        <v/>
      </c>
      <c r="IU116" s="44" t="str">
        <f>IF(HV116&lt;&gt;"",CHAR(34)&amp;"brown"&amp;CHAR(34),"")</f>
        <v/>
      </c>
      <c r="IV116" s="44" t="str">
        <f>IF(HW116&lt;&gt;"",CHAR(34)&amp;"purple"&amp;CHAR(34),"")</f>
        <v/>
      </c>
      <c r="IW116" s="44" t="str">
        <f>IF(HX116&lt;&gt;"",CHAR(34)&amp;"white"&amp;CHAR(34),"")</f>
        <v>"white"</v>
      </c>
      <c r="IX116" s="44" t="str">
        <f>"{"&amp;CHAR(34)&amp;"url"&amp;CHAR(34)&amp;":"&amp;CHAR(34)&amp;IN116&amp;CHAR(34)&amp;","&amp;CHAR(34)&amp;"name"&amp;CHAR(34)&amp;":"&amp;CHAR(34)&amp;A116&amp;CHAR(34)&amp;"},"</f>
        <v>{"url":"http://mkweb.bcgsc.ca/color-summarizer/?url=https://i.ibb.co/YWTPJTk/Chile-Flag.png&amp;precision=low&amp;num_clusters=3&amp;text=1","name":"Chile"},</v>
      </c>
      <c r="IY116" s="44">
        <v>45</v>
      </c>
    </row>
    <row r="117" spans="1:259" s="44" customFormat="1" ht="38.4" customHeight="1" thickBot="1" x14ac:dyDescent="0.35">
      <c r="A117" s="38" t="s">
        <v>204</v>
      </c>
      <c r="B117" s="83"/>
      <c r="C117" s="39">
        <v>1</v>
      </c>
      <c r="D117" s="70" t="s">
        <v>205</v>
      </c>
      <c r="E117" s="40" t="s">
        <v>206</v>
      </c>
      <c r="F117" s="41" t="s">
        <v>163</v>
      </c>
      <c r="G117" s="42">
        <f>COUNTIF($A$1:$A$8405,A117)</f>
        <v>1</v>
      </c>
      <c r="H117" s="43"/>
      <c r="I117" s="59" t="s">
        <v>207</v>
      </c>
      <c r="J117" s="44" t="str">
        <f>""</f>
        <v/>
      </c>
      <c r="K117" s="45">
        <v>52085168</v>
      </c>
      <c r="L117" s="46">
        <v>5869869</v>
      </c>
      <c r="M117" s="46">
        <v>1</v>
      </c>
      <c r="N117" s="47">
        <f>(0.1*K117+0.9*L117)*M117</f>
        <v>10491398.900000002</v>
      </c>
      <c r="O117" s="74" t="s">
        <v>208</v>
      </c>
      <c r="P117" s="48" t="s">
        <v>209</v>
      </c>
      <c r="Q117" s="73">
        <v>1</v>
      </c>
      <c r="R117" s="49" t="s">
        <v>177</v>
      </c>
      <c r="S117" s="50">
        <v>3</v>
      </c>
      <c r="T117" s="51" t="s">
        <v>164</v>
      </c>
      <c r="U117" s="52" t="s">
        <v>164</v>
      </c>
      <c r="V117" s="52" t="s">
        <v>165</v>
      </c>
      <c r="W117" s="52" t="s">
        <v>164</v>
      </c>
      <c r="X117" s="52" t="s">
        <v>164</v>
      </c>
      <c r="Y117" s="52" t="s">
        <v>164</v>
      </c>
      <c r="Z117" s="52" t="s">
        <v>164</v>
      </c>
      <c r="AA117" s="52" t="s">
        <v>164</v>
      </c>
      <c r="AB117" s="52" t="s">
        <v>164</v>
      </c>
      <c r="AC117" s="52" t="s">
        <v>164</v>
      </c>
      <c r="AD117" s="52" t="s">
        <v>164</v>
      </c>
      <c r="AE117" s="52" t="s">
        <v>164</v>
      </c>
      <c r="AF117" s="53" t="s">
        <v>164</v>
      </c>
      <c r="AG117" s="53" t="s">
        <v>165</v>
      </c>
      <c r="AH117" s="53" t="s">
        <v>164</v>
      </c>
      <c r="AI117" s="53" t="s">
        <v>164</v>
      </c>
      <c r="AJ117" s="53" t="s">
        <v>164</v>
      </c>
      <c r="AK117" s="53" t="s">
        <v>165</v>
      </c>
      <c r="AL117" s="53" t="s">
        <v>164</v>
      </c>
      <c r="AM117" s="53" t="s">
        <v>164</v>
      </c>
      <c r="AN117" s="53" t="s">
        <v>164</v>
      </c>
      <c r="AO117" s="53" t="s">
        <v>164</v>
      </c>
      <c r="AP117" s="53" t="s">
        <v>164</v>
      </c>
      <c r="AQ117" s="53" t="s">
        <v>164</v>
      </c>
      <c r="AR117" s="53" t="s">
        <v>164</v>
      </c>
      <c r="AS117" s="53" t="s">
        <v>164</v>
      </c>
      <c r="AT117" s="54">
        <v>0</v>
      </c>
      <c r="AU117" s="53"/>
      <c r="AV117" s="53" t="str">
        <f>IF(LEFT(A117,1)="[",LEFT(A117,5)&amp;AU117&amp;A117,"")</f>
        <v/>
      </c>
      <c r="AW117" s="53" t="str">
        <f>C117&amp;A117</f>
        <v>1Colombia</v>
      </c>
      <c r="AX117" s="55" t="str">
        <f>_xlfn.TEXTJOIN(";",TRUE,AU117:AW117)</f>
        <v>1Colombia</v>
      </c>
      <c r="AY117" s="55"/>
      <c r="AZ117" s="56"/>
      <c r="BA117" s="56"/>
      <c r="BB117" s="56"/>
      <c r="BC117" s="57"/>
      <c r="BD117" s="58" t="s">
        <v>155</v>
      </c>
      <c r="BE117" s="59"/>
      <c r="BF117" s="58" t="s">
        <v>155</v>
      </c>
      <c r="BG117" s="58" t="s">
        <v>152</v>
      </c>
      <c r="BH117" s="58" t="s">
        <v>154</v>
      </c>
      <c r="BI117" s="58"/>
      <c r="BJ117" s="58"/>
      <c r="BK117" s="59"/>
      <c r="BL117" s="58" t="s">
        <v>155</v>
      </c>
      <c r="BM117" s="58" t="s">
        <v>152</v>
      </c>
      <c r="BN117" s="58" t="s">
        <v>154</v>
      </c>
      <c r="BO117" s="58"/>
      <c r="BP117" s="58"/>
      <c r="BQ117" s="58"/>
      <c r="BR117" s="58"/>
      <c r="BS117" s="58"/>
      <c r="BT117" s="58"/>
      <c r="BU117" s="60"/>
      <c r="BV117" s="61" t="s">
        <v>166</v>
      </c>
      <c r="BW117" s="61">
        <v>0</v>
      </c>
      <c r="BX117" s="59"/>
      <c r="CB117" s="5" t="s">
        <v>138</v>
      </c>
      <c r="CC117" s="5"/>
      <c r="CD117" s="62">
        <v>0</v>
      </c>
      <c r="CE117" s="62">
        <v>0</v>
      </c>
      <c r="CF117" s="62" t="e">
        <f>COUNTIF([1]Sheet7!$B$2:'[1]Sheet7'!$B$100,Main!#REF!)</f>
        <v>#REF!</v>
      </c>
      <c r="CG117" s="75" cm="1">
        <f t="array" ref="CG117">SUMPRODUCT(--(LEN(TRIM(BL117:BT117))&gt;0))</f>
        <v>3</v>
      </c>
      <c r="CH117" s="53" t="str">
        <f>IF(CG117=2,"y","n")</f>
        <v>n</v>
      </c>
      <c r="CI117" s="53" t="str">
        <f>IF(CG117=3,"y","n")</f>
        <v>y</v>
      </c>
      <c r="CJ117" s="53" t="str">
        <f>IF(CG117=4,"y","n")</f>
        <v>n</v>
      </c>
      <c r="CK117" s="53" t="str">
        <f>IF(CG117&gt;4,"y","n")</f>
        <v>n</v>
      </c>
      <c r="CL117" s="53" t="str">
        <f>IF(S117=0,"y","n")</f>
        <v>n</v>
      </c>
      <c r="CM117" s="53" t="str">
        <f>IF(S117=2,"y","n")</f>
        <v>n</v>
      </c>
      <c r="CN117" s="53" t="str">
        <f>IF(S117=3,"y","n")</f>
        <v>y</v>
      </c>
      <c r="CO117" s="53" t="str">
        <f>IF(S117&gt;=4,"y","n")</f>
        <v>n</v>
      </c>
      <c r="CP117" s="53" t="str">
        <f>IF(AT117=0,"y","n")</f>
        <v>y</v>
      </c>
      <c r="CQ117" s="53" t="str">
        <f>IF(AT117=1,"y","n")</f>
        <v>n</v>
      </c>
      <c r="CR117" s="53" t="str">
        <f>IF(AT117=2,"y","n")</f>
        <v>n</v>
      </c>
      <c r="CS117" s="53" t="str">
        <f>IF(AT117&gt;=3,"y","n")</f>
        <v>n</v>
      </c>
      <c r="CT117" s="38" t="str">
        <f>CHAR(34)&amp;A117&amp;CHAR(34)</f>
        <v>"Colombia"</v>
      </c>
      <c r="CU117" s="63" t="str">
        <f>CHAR(34)&amp;"rgn_"&amp;R117&amp;CHAR(34)</f>
        <v>"rgn_South America"</v>
      </c>
      <c r="CV117" s="44" t="str">
        <f>CHAR(34)&amp;D117&amp;CHAR(34)</f>
        <v>"https://i.ibb.co/xj0RpQG/Colombia-Flag.png"</v>
      </c>
      <c r="CW117" s="44" t="str">
        <f>IF(CH117="y",CHAR(34)&amp;CH$1&amp;CHAR(34)&amp;",","")</f>
        <v/>
      </c>
      <c r="CX117" s="44" t="str">
        <f>IF(CI117="y",CHAR(34)&amp;CI$1&amp;CHAR(34)&amp;",","")</f>
        <v>"3Color",</v>
      </c>
      <c r="CY117" s="44" t="str">
        <f>IF(CJ117="y",CHAR(34)&amp;CJ$1&amp;CHAR(34)&amp;",","")</f>
        <v/>
      </c>
      <c r="CZ117" s="44" t="str">
        <f>IF(CK117="y",CHAR(34)&amp;CK$1&amp;CHAR(34)&amp;",","")</f>
        <v/>
      </c>
      <c r="DA117" s="44" t="str">
        <f>IF(Q117&gt;1,CHAR(34)&amp;"words2"&amp;CHAR(34)&amp;",","")</f>
        <v/>
      </c>
      <c r="DB117" s="44" t="str">
        <f>IF(Q117&gt;2,CHAR(34)&amp;"words3"&amp;CHAR(34)&amp;",","")</f>
        <v/>
      </c>
      <c r="DC117" s="44" t="str">
        <f>IF(Q117=2,CHAR(34)&amp;"exact2"&amp;CHAR(34)&amp;",","")</f>
        <v/>
      </c>
      <c r="DD117" s="44" t="str">
        <f>IF(LEN(CHAR(34)&amp;"lets"&amp;LEN(SUBSTITUTE(SUBSTITUTE(IFERROR(TRIM(SUBSTITUTE(SUBSTITUTE(SUBSTITUTE(IFERROR(TRIM(SUBSTITUTE(A117,MID(A117,FIND("(",A117),FIND(")",A117)-FIND("(",A117)+1),"")),A117)," ",""),"-",""),MID(SUBSTITUTE(SUBSTITUTE(IFERROR(TRIM(SUBSTITUTE(A117,MID(A117,FIND("(",A117),FIND(")",A117)-FIND("(",A117)+1),"")),A117)," ",""),"-",""),FIND("[",SUBSTITUTE(SUBSTITUTE(IFERROR(TRIM(SUBSTITUTE(A117,MID(A117,FIND("(",A117),FIND(")",A117)-FIND("(",A117)+1),"")),A117)," ",""),"-","")),FIND("]",SUBSTITUTE(SUBSTITUTE(IFERROR(TRIM(SUBSTITUTE(A117,MID(A117,FIND("(",A117),FIND(")",A117)-FIND("(",A117)+1),"")),A117)," ",""),"-",""))-FIND("[",SUBSTITUTE(SUBSTITUTE(IFERROR(TRIM(SUBSTITUTE(A117,MID(A117,FIND("(",A117),FIND(")",A117)-FIND("(",A117)+1),"")),A117)," ",""),"-",""))+1),"")),SUBSTITUTE(SUBSTITUTE(IFERROR(TRIM(SUBSTITUTE(A117,MID(A117,FIND("(",A117),FIND(")",A117)-FIND("(",A117)+1),"")),A117)," ",""),"-",""))," ",""),"-",""))&amp;CHAR(34)&amp;",")=9,CHAR(34)&amp;"lets"&amp;LEN(SUBSTITUTE(SUBSTITUTE(IFERROR(TRIM(SUBSTITUTE(SUBSTITUTE(SUBSTITUTE(IFERROR(TRIM(SUBSTITUTE(A117,MID(A117,FIND("(",A117),FIND(")",A117)-FIND("(",A117)+1),"")),A117)," ",""),"-",""),MID(SUBSTITUTE(SUBSTITUTE(IFERROR(TRIM(SUBSTITUTE(A117,MID(A117,FIND("(",A117),FIND(")",A117)-FIND("(",A117)+1),"")),A117)," ",""),"-",""),FIND("[",SUBSTITUTE(SUBSTITUTE(IFERROR(TRIM(SUBSTITUTE(A117,MID(A117,FIND("(",A117),FIND(")",A117)-FIND("(",A117)+1),"")),A117)," ",""),"-","")),FIND("]",SUBSTITUTE(SUBSTITUTE(IFERROR(TRIM(SUBSTITUTE(A117,MID(A117,FIND("(",A117),FIND(")",A117)-FIND("(",A117)+1),"")),A117)," ",""),"-",""))-FIND("[",SUBSTITUTE(SUBSTITUTE(IFERROR(TRIM(SUBSTITUTE(A117,MID(A117,FIND("(",A117),FIND(")",A117)-FIND("(",A117)+1),"")),A117)," ",""),"-",""))+1),"")),SUBSTITUTE(SUBSTITUTE(IFERROR(TRIM(SUBSTITUTE(A117,MID(A117,FIND("(",A117),FIND(")",A117)-FIND("(",A117)+1),"")),A117)," ",""),"-",""))," ",""),"-",""))&amp;CHAR(34)&amp;",",CHAR(34)&amp;"lets0"&amp;LEN(SUBSTITUTE(SUBSTITUTE(IFERROR(TRIM(SUBSTITUTE(SUBSTITUTE(SUBSTITUTE(IFERROR(TRIM(SUBSTITUTE(A117,MID(A117,FIND("(",A117),FIND(")",A117)-FIND("(",A117)+1),"")),A117)," ",""),"-",""),MID(SUBSTITUTE(SUBSTITUTE(IFERROR(TRIM(SUBSTITUTE(A117,MID(A117,FIND("(",A117),FIND(")",A117)-FIND("(",A117)+1),"")),A117)," ",""),"-",""),FIND("[",SUBSTITUTE(SUBSTITUTE(IFERROR(TRIM(SUBSTITUTE(A117,MID(A117,FIND("(",A117),FIND(")",A117)-FIND("(",A117)+1),"")),A117)," ",""),"-","")),FIND("]",SUBSTITUTE(SUBSTITUTE(IFERROR(TRIM(SUBSTITUTE(A117,MID(A117,FIND("(",A117),FIND(")",A117)-FIND("(",A117)+1),"")),A117)," ",""),"-",""))-FIND("[",SUBSTITUTE(SUBSTITUTE(IFERROR(TRIM(SUBSTITUTE(A117,MID(A117,FIND("(",A117),FIND(")",A117)-FIND("(",A117)+1),"")),A117)," ",""),"-",""))+1),"")),SUBSTITUTE(SUBSTITUTE(IFERROR(TRIM(SUBSTITUTE(A117,MID(A117,FIND("(",A117),FIND(")",A117)-FIND("(",A117)+1),"")),A117)," ",""),"-",""))," ",""),"-",""))&amp;CHAR(34)&amp;",")</f>
        <v>"lets08",</v>
      </c>
      <c r="DE117" s="44" t="str">
        <f>IFERROR(CHAR(34)&amp;"start"&amp;LEFT(TRIM(SUBSTITUTE(SUBSTITUTE(TRIM(SUBSTITUTE(SUBSTITUTE(A117, MID(A117, FIND("[", A117), FIND("]", A117) - FIND("[", A117) + 1), ""), "  ", " ")), MID(TRIM(SUBSTITUTE(SUBSTITUTE(A117, MID(A117, FIND("[", A117), FIND("]", A117) - FIND("[", A117) + 1), ""), "  ", " ")), FIND("[", TRIM(SUBSTITUTE(SUBSTITUTE(A117, MID(A117, FIND("[", A117), FIND("]", A117) - FIND("[", A117) + 1), ""), "  ", " "))), FIND("]", TRIM(SUBSTITUTE(SUBSTITUTE(A117, MID(A117, FIND("[", A117), FIND("]", A117) - FIND("[", A117) + 1), ""), "  ", " "))) - FIND("[", TRIM(SUBSTITUTE(SUBSTITUTE(A117, MID(A117, FIND("[", A117), FIND("]", A117) - FIND("[", A117) + 1), ""), "  ", " "))) + 1), ""), "  ", " ")),1)&amp;CHAR(34)&amp;",",CHAR(34)&amp;"start"&amp;IFERROR(LEFT(SUBSTITUTE(A117,"["&amp;MID(A117,FIND("[",A117)+1,FIND("]",A117)-FIND("[",A117)-1)&amp;"] ",""),1),LEFT(A117,1))&amp;CHAR(34)&amp;",")</f>
        <v>"startC",</v>
      </c>
      <c r="DF117" s="44" t="str">
        <f>IFERROR(IF(SEARCH("tan",A117)&gt;0,CHAR(34)&amp;"withtn"&amp;CHAR(34)&amp;",",""),"")</f>
        <v/>
      </c>
      <c r="DG117" s="44" t="str">
        <f>IFERROR(IF(SEARCH("q",A117)&gt;0,CHAR(34)&amp;"with_q"&amp;CHAR(34)&amp;",",""),"")</f>
        <v/>
      </c>
      <c r="DH117" s="44" t="str">
        <f>IFERROR(IF(SEARCH("v",A117)&gt;0,CHAR(34)&amp;"with_v"&amp;CHAR(34)&amp;",",""),"")</f>
        <v/>
      </c>
      <c r="DI117" s="44" t="str">
        <f>IFERROR(IF(SEARCH("w",A117)&gt;0,CHAR(34)&amp;"with_w"&amp;CHAR(34)&amp;",",""),"")</f>
        <v/>
      </c>
      <c r="DJ117" s="44" t="str">
        <f>IFERROR(IF(SEARCH("y",A117)&gt;0,CHAR(34)&amp;"with_y"&amp;CHAR(34)&amp;",",""),"")</f>
        <v/>
      </c>
      <c r="DK117" s="44" t="str">
        <f>IFERROR(IF(SEARCH("z",A117)&gt;0,CHAR(34)&amp;"with_z"&amp;CHAR(34)&amp;",",""),"")</f>
        <v/>
      </c>
      <c r="DL117" s="44" t="str">
        <f>IF(CG117=2, CHAR(34) &amp; _xlfn.TEXTJOIN("", TRUE, _xlfn._xlws.SORT(HP117:HX117)) &amp; CHAR(34) &amp; ",", "")</f>
        <v/>
      </c>
      <c r="DM117" s="44" t="str" cm="1">
        <f t="array" ref="DM117">IF(CG117=3,CHAR(34) &amp; _xlfn.TEXTJOIN("", TRUE, RIGHT(HP117:HX117, 2)) &amp; CHAR(34) &amp; ",", "")</f>
        <v>"LUEDEL",</v>
      </c>
      <c r="DN117" s="44" t="str">
        <f>IF(AND(ISNUMBER(SEARCH("18", O117)), ISERROR(SEARCH("1918", O117)), ISERROR(SEARCH("2018", O117))), CHAR(34) &amp; "year18" &amp; CHAR(34) &amp; ",", "")</f>
        <v>"year18",</v>
      </c>
      <c r="DO117" s="44" t="str">
        <f>IF(AND(ISNUMBER(SEARCH("19", O117)), ISERROR(SEARCH("1819", O117)),  ISERROR(SEARCH("1219", O117)),ISERROR(SEARCH("1119", O117)),ISERROR(SEARCH("1190", O117)),ISERROR(SEARCH("2019", O117))), CHAR(34) &amp; "year19" &amp; CHAR(34) &amp; ",", "")</f>
        <v/>
      </c>
      <c r="DP117" s="5" t="str">
        <f>IF(AND(ISNUMBER(SEARCH("20", O117)), ISERROR(SEARCH("1920", O117))), CHAR(34)&amp;"year00"&amp;CHAR(34)&amp;",", "")</f>
        <v/>
      </c>
      <c r="DQ117" s="5" t="str">
        <f>IF(CC117="y",CHAR(34)&amp;"soviet"&amp;CHAR(34)&amp;",","")</f>
        <v/>
      </c>
      <c r="DR117" s="5" t="str">
        <f>IF(BY117="y",CHAR(34)&amp;"dgband"&amp;CHAR(34)&amp;",","")</f>
        <v/>
      </c>
      <c r="DS117" s="5" t="str">
        <f>IF(W117="y",IF(AND(V117="n",BY117&lt;&gt;"y"),CHAR(34)&amp;"allver"&amp;CHAR(34)&amp;",",""),"")</f>
        <v/>
      </c>
      <c r="DT117" s="5" t="str">
        <f>IF(V117="y",IF(AND(W117="n",BY117&lt;&gt;"y"),CHAR(34)&amp;"allhor"&amp;CHAR(34)&amp;",",""),"")</f>
        <v>"allhor",</v>
      </c>
      <c r="DU117" s="5" t="str">
        <f>IF(BY117="y",IF(AND(W117="n",V117="n"),CHAR(34)&amp;"alldia"&amp;CHAR(34)&amp;",",""),"")</f>
        <v/>
      </c>
      <c r="DV117" s="44" t="str">
        <f>IF(IA117&lt;&gt;"",(IF(IA117="y",CHAR(34)&amp;"largec"&amp;CHAR(34)&amp;",",CHAR(34)&amp;"smallc"&amp;CHAR(34)&amp;",")),"")</f>
        <v/>
      </c>
      <c r="DW117" s="44" t="str">
        <f>IF(CL117="y",CHAR(34)&amp;CL$1&amp;CHAR(34)&amp;",","")</f>
        <v/>
      </c>
      <c r="DX117" s="44" t="str">
        <f>IF(CM117="y",CHAR(34)&amp;CM$1&amp;CHAR(34)&amp;",","")</f>
        <v/>
      </c>
      <c r="DY117" s="44" t="str">
        <f>IF(CN117="y",CHAR(34)&amp;CN$1&amp;CHAR(34)&amp;",","")</f>
        <v>"3Bands",</v>
      </c>
      <c r="DZ117" s="44" t="str">
        <f>IF(CO117="y",CHAR(34)&amp;CO$1&amp;CHAR(34)&amp;",","")</f>
        <v/>
      </c>
      <c r="EA117" s="44" t="str">
        <f>IF(T117="y",CHAR(34)&amp;T$1&amp;CHAR(34)&amp;",","")</f>
        <v/>
      </c>
      <c r="EB117" s="44" t="str">
        <f>IF(U117="y",CHAR(34)&amp;U$1&amp;CHAR(34)&amp;",","")</f>
        <v/>
      </c>
      <c r="EC117" s="44" t="str">
        <f>IF(V117="y",CHAR(34)&amp;V$1&amp;CHAR(34)&amp;",","")</f>
        <v>"Horizo",</v>
      </c>
      <c r="ED117" s="44" t="str">
        <f>IF(W117="y",CHAR(34)&amp;W$1&amp;CHAR(34)&amp;",","")</f>
        <v/>
      </c>
      <c r="EE117" s="44" t="str">
        <f>IF(X117="y",CHAR(34)&amp;X$1&amp;CHAR(34)&amp;",","")</f>
        <v/>
      </c>
      <c r="EF117" s="44" t="str">
        <f>IF(AND(Y117&lt;&gt;"n",Y117&lt;&gt;""),CHAR(34)&amp;Y$1&amp;CHAR(34)&amp;",","")</f>
        <v/>
      </c>
      <c r="EG117" s="44" t="str">
        <f>IF(Z117="y",CHAR(34)&amp;Z$1&amp;CHAR(34)&amp;",","")</f>
        <v/>
      </c>
      <c r="EH117" s="44" t="str">
        <f>IF(AA117="y",CHAR(34)&amp;AA$1&amp;CHAR(34)&amp;",","")</f>
        <v/>
      </c>
      <c r="EI117" s="44" t="str">
        <f>IF(AB117="y",CHAR(34)&amp;AB$1&amp;CHAR(34)&amp;",","")</f>
        <v/>
      </c>
      <c r="EJ117" s="44" t="str">
        <f>IF(AC117="y",CHAR(34)&amp;AC$1&amp;CHAR(34)&amp;",","")</f>
        <v/>
      </c>
      <c r="EK117" s="44" t="str">
        <f>IF(AD117="y",CHAR(34)&amp;AD$1&amp;CHAR(34)&amp;",","")</f>
        <v/>
      </c>
      <c r="EL117" s="44" t="str">
        <f>IF(AE117="y",CHAR(34)&amp;AE$1&amp;CHAR(34)&amp;",","")</f>
        <v/>
      </c>
      <c r="EM117" s="44" t="str">
        <f>IF(AF117="y",CHAR(34)&amp;AF$1&amp;CHAR(34)&amp;",","")</f>
        <v/>
      </c>
      <c r="EN117" s="44" t="str">
        <f>IF(AG117="y",CHAR(34)&amp;AG$1&amp;CHAR(34)&amp;",","")</f>
        <v>"Unequa",</v>
      </c>
      <c r="EO117" s="44" t="str">
        <f>IF(AH117="y",CHAR(34)&amp;AH$1&amp;CHAR(34)&amp;",","")</f>
        <v/>
      </c>
      <c r="EP117" s="44" t="str">
        <f>IF(AI117="y",CHAR(34)&amp;AI$1&amp;CHAR(34)&amp;",","")</f>
        <v/>
      </c>
      <c r="EQ117" s="44" t="str">
        <f>IF(AJ117="y",CHAR(34)&amp;AJ$1&amp;CHAR(34)&amp;",","")</f>
        <v/>
      </c>
      <c r="ER117" s="44" t="str">
        <f>IF(AK117="y",CHAR(34)&amp;AK$1&amp;CHAR(34)&amp;",","")</f>
        <v>"OnlyBa",</v>
      </c>
      <c r="ES117" s="44" t="str">
        <f>IF(AL117="y",CHAR(34)&amp;AL$1&amp;CHAR(34)&amp;",","")</f>
        <v/>
      </c>
      <c r="ET117" s="44" t="str">
        <f>IF(AM117="y",CHAR(34)&amp;AM$1&amp;CHAR(34)&amp;",","")</f>
        <v/>
      </c>
      <c r="EU117" s="44" t="str">
        <f>IF(AN117="y",CHAR(34)&amp;AN$1&amp;CHAR(34)&amp;",","")</f>
        <v/>
      </c>
      <c r="EV117" s="44" t="str">
        <f>IF(AO117="y",CHAR(34)&amp;AO$1&amp;CHAR(34)&amp;",","")</f>
        <v/>
      </c>
      <c r="EW117" s="44" t="str">
        <f>IF(AP117="y",CHAR(34)&amp;AP$1&amp;CHAR(34)&amp;",","")</f>
        <v/>
      </c>
      <c r="EX117" s="44" t="str">
        <f>IF(AQ117="y",CHAR(34)&amp;AQ$1&amp;CHAR(34)&amp;",","")</f>
        <v/>
      </c>
      <c r="EY117" s="44" t="str">
        <f>IF(AR117="y",CHAR(34)&amp;AR$1&amp;CHAR(34)&amp;",","")</f>
        <v/>
      </c>
      <c r="EZ117" s="44" t="str">
        <f>IF(AS117="y",CHAR(34)&amp;AS$1&amp;CHAR(34)&amp;",","")</f>
        <v/>
      </c>
      <c r="FA117" s="44" t="str">
        <f>IF(AT117&gt;0,CHAR(34)&amp;"sta"&amp;AZ117&amp;CHAR(34)&amp;",","")</f>
        <v/>
      </c>
      <c r="FB117" s="44" t="str">
        <f>IF(AND(AT117&gt;0,BA117&lt;&gt;""),CHAR(34)&amp;"sta"&amp;BA117&amp;CHAR(34)&amp;",","")</f>
        <v/>
      </c>
      <c r="FC117" s="44" t="str">
        <f>IF(AND(AT117&gt;0,BB117&lt;&gt;""),CHAR(34)&amp;"sta"&amp;BB117&amp;CHAR(34)&amp;",","")</f>
        <v/>
      </c>
      <c r="FD117" s="44" t="str">
        <f>IF(BV117="n",CHAR(34)&amp;"tcWHYE"&amp;CHAR(34)&amp;",",IF(BV117="y",CHAR(34)&amp;FD$1&amp;CHAR(34)&amp;",",""))</f>
        <v/>
      </c>
      <c r="FE117" s="44" t="str">
        <f>IF(COUNTIF(BL117:BT117,"BLU")=0,CHAR(34)&amp;"NO_BLU"&amp;CHAR(34)&amp;",", "")</f>
        <v/>
      </c>
      <c r="FF117" s="44" t="str">
        <f>IF(COUNTIF(BL117:BT117,"WHI")=0,CHAR(34)&amp;"NO_WHI"&amp;CHAR(34)&amp;",", "")</f>
        <v>"NO_WHI",</v>
      </c>
      <c r="FG117" s="44" t="str">
        <f>IF(COUNTIF(BL117:BT117,"RED")=0,CHAR(34)&amp;"NO_RED"&amp;CHAR(34)&amp;",", "")</f>
        <v/>
      </c>
      <c r="FH117" s="44" t="str">
        <f>IF(COUNTIF(BL117:BS117,"GRE")=0,CHAR(34)&amp;"NO_GRE"&amp;CHAR(34)&amp;",", "")</f>
        <v>"NO_GRE",</v>
      </c>
      <c r="FI117" s="44" t="str">
        <f>IF(COUNTIF(BL117:BT117,"YEL")=0,CHAR(34)&amp;"NO_YEL"&amp;CHAR(34)&amp;",", "")</f>
        <v/>
      </c>
      <c r="FJ117" s="44" t="str">
        <f>IF(COUNTIF(BL117:BT117,"BLA")=0,CHAR(34)&amp;"NO_BLA"&amp;CHAR(34)&amp;",", "")</f>
        <v>"NO_BLA",</v>
      </c>
      <c r="FK117" s="44" t="str">
        <f>IF(AND(FH117&lt;&gt;"",FF117&lt;&gt;""),CHAR(34)&amp;"WHGRNO"&amp;CHAR(34)&amp;",","")</f>
        <v>"WHGRNO",</v>
      </c>
      <c r="FL117" s="44" t="str">
        <f>IF(AND(FI117&lt;&gt;"",FF117&lt;&gt;""),CHAR(34)&amp;"WHYENO"&amp;CHAR(34)&amp;",","")</f>
        <v/>
      </c>
      <c r="FM117" s="44" t="str">
        <f>IF(AND(FJ117&lt;&gt;"",FF117&lt;&gt;""),CHAR(34)&amp;"BAWHNO"&amp;CHAR(34)&amp;",","")</f>
        <v>"BAWHNO",</v>
      </c>
      <c r="FN117" s="44" t="str">
        <f>IF(AND(FE117&lt;&gt;"",FF117&lt;&gt;""),CHAR(34)&amp;"BLWHNO"&amp;CHAR(34)&amp;",","")</f>
        <v/>
      </c>
      <c r="FO117" s="44" t="str">
        <f>IF(AND(FE117&lt;&gt;"",FG117&lt;&gt;""),CHAR(34)&amp;"BLRENO"&amp;CHAR(34)&amp;",","")</f>
        <v/>
      </c>
      <c r="FP117" s="44" t="str">
        <f>IF(AND(FF117&lt;&gt;"",FF117&lt;&gt;""),CHAR(34)&amp;"WHRENO"&amp;CHAR(34)&amp;",","")</f>
        <v>"WHRENO",</v>
      </c>
      <c r="FQ117" s="44" t="str">
        <f>IF(LEN(BF117)=3,CHAR(34)&amp;"001"&amp;BF117&amp;CHAR(34)&amp;",","")</f>
        <v>"001YEL",</v>
      </c>
      <c r="FR117" s="44" t="str">
        <f>IF(LEN(BG117)=3,CHAR(34)&amp;"002"&amp;BG117&amp;CHAR(34)&amp;",","")</f>
        <v>"002BLU",</v>
      </c>
      <c r="FS117" s="44" t="str">
        <f>IF(LEN(BH117)=3,CHAR(34)&amp;"003"&amp;BH117&amp;CHAR(34)&amp;",","")</f>
        <v>"003RED",</v>
      </c>
      <c r="FT117" s="44" t="str">
        <f>CHAR(34)&amp;"myr"&amp;BD117&amp;CHAR(34)&amp;","</f>
        <v>"myrYEL",</v>
      </c>
      <c r="FU117" s="44" t="str">
        <f>IF(AY117="y",CHAR(34)&amp;"island"&amp;CHAR(34)&amp;",","")</f>
        <v/>
      </c>
      <c r="FV117" s="44" t="str">
        <f>IF(BZ117="y",CHAR(34)&amp;"landlo"&amp;CHAR(34)&amp;",","")</f>
        <v/>
      </c>
      <c r="FW117" s="44" t="str">
        <f>IF(CA117="y",CHAR(34)&amp;"eunion"&amp;CHAR(34)&amp;",","")</f>
        <v/>
      </c>
      <c r="FX117" s="44" t="str">
        <f>SUBSTITUTE(IFERROR(SEARCH("[",A117),IFERROR(IF(AND(CA117&lt;&gt;"y",SEARCH("Europe",R117)&gt;0),CHAR(34)&amp;"noeuni"&amp;CHAR(34)&amp;",",""),"")),"1","")</f>
        <v/>
      </c>
      <c r="FY117" s="44" t="str">
        <f>IFERROR(IF(SEARCH("Arabic",CB117)&gt;0,CHAR(34)&amp;"arabic"&amp;CHAR(34)&amp;",",""),"")</f>
        <v/>
      </c>
      <c r="FZ117" s="44" t="str">
        <f>IFERROR(IF(SEARCH("English",CB117)&gt;0,CHAR(34)&amp;"englis"&amp;CHAR(34)&amp;",",""),"")</f>
        <v/>
      </c>
      <c r="GA117" s="44" t="str">
        <f>IFERROR(IF(SEARCH("French",CB117)&gt;0,CHAR(34)&amp;"french"&amp;CHAR(34)&amp;",",""),"")</f>
        <v/>
      </c>
      <c r="GB117" s="44" t="str">
        <f>IFERROR(IF(SEARCH("Spanish",CB117)&gt;0,CHAR(34)&amp;"spanis"&amp;CHAR(34)&amp;",",""),"")</f>
        <v>"spanis",</v>
      </c>
      <c r="GC117" s="44" t="str">
        <f>IFERROR(IF(SEARCH("Portuguese",CB117)&gt;0,CHAR(34)&amp;"portug"&amp;CHAR(34)&amp;",",""),"")</f>
        <v/>
      </c>
      <c r="GD117" s="44" t="str">
        <f>IFERROR(IF(SEARCH("German",CB117)&gt;0,CHAR(34)&amp;"german"&amp;CHAR(34)&amp;",",""),"")</f>
        <v/>
      </c>
      <c r="GE117" s="44" t="str">
        <f>IFERROR(IF(SEARCH("Dutch",CB117)&gt;0,CHAR(34)&amp;"dutchs"&amp;CHAR(34)&amp;",",""),"")</f>
        <v/>
      </c>
      <c r="GF117" s="44" t="str">
        <f>IFERROR(IF(SEARCH("Histor",AU117)&gt;0,CHAR(34)&amp;"histor"&amp;CHAR(34)&amp;",",""),"")</f>
        <v/>
      </c>
      <c r="GG117" s="44" t="str">
        <f>IF(BU117="y",CHAR(34)&amp;"unjack"&amp;CHAR(34)&amp;",","")</f>
        <v/>
      </c>
      <c r="GH117" s="44" t="str">
        <f>IF(CD117=1,CHAR(34)&amp;"southc"&amp;CHAR(34)&amp;",","")</f>
        <v/>
      </c>
      <c r="GI117" s="44" t="str">
        <f>IF(CE117=1,CHAR(34)&amp;"hasmap"&amp;CHAR(34)&amp;",","")</f>
        <v/>
      </c>
      <c r="GJ117" s="44" t="str">
        <f>IF(CP117="y",CHAR(34)&amp;CP$1&amp;CHAR(34)&amp;",","")</f>
        <v>"NoStar",</v>
      </c>
      <c r="GK117" s="44" t="str">
        <f>IF(GJ117="",CHAR(34)&amp;"HasSta"&amp;CHAR(34)&amp;",","")</f>
        <v/>
      </c>
      <c r="GL117" s="44" t="str">
        <f>IF(CQ117="y",CHAR(34)&amp;CQ$1&amp;CHAR(34)&amp;",","")</f>
        <v/>
      </c>
      <c r="GM117" s="44" t="str">
        <f>IF(CR117="y",CHAR(34)&amp;CR$1&amp;CHAR(34)&amp;",","")</f>
        <v/>
      </c>
      <c r="GN117" s="44" t="str">
        <f>IF(CS117="y",CHAR(34)&amp;CS$1&amp;CHAR(34)&amp;",","")</f>
        <v/>
      </c>
      <c r="GP117" s="44" t="str">
        <f>CHAR(34)&amp;AU117&amp;CHAR(34)</f>
        <v>""</v>
      </c>
      <c r="GS117" s="44" t="str">
        <f>SUBSTITUTE("["&amp;_xlfn.CONCAT(CW117:GN117)&amp;"]",",]","]")</f>
        <v>["3Color","lets08","startC","LUEDEL","year18","allhor","3Bands","Horizo","Unequa","OnlyBa","NO_WHI","NO_GRE","NO_BLA","WHGRNO","BAWHNO","WHRENO","001YEL","002BLU","003RED","myrYEL","spanis","NoStar"]</v>
      </c>
      <c r="GT117" s="44" t="str">
        <f>IF(BL117&lt;&gt;"",CHAR(34)&amp;"cl_"&amp;BL117&amp;CHAR(34)&amp;",","")</f>
        <v>"cl_YEL",</v>
      </c>
      <c r="GU117" s="44" t="str">
        <f>IF(BM117&lt;&gt;"",CHAR(34)&amp;"cl_"&amp;BM117&amp;CHAR(34)&amp;",","")</f>
        <v>"cl_BLU",</v>
      </c>
      <c r="GV117" s="44" t="str">
        <f>IF(BN117&lt;&gt;"",CHAR(34)&amp;"cl_"&amp;BN117&amp;CHAR(34)&amp;",","")</f>
        <v>"cl_RED",</v>
      </c>
      <c r="GW117" s="44" t="str">
        <f>IF(BO117&lt;&gt;"",CHAR(34)&amp;"cl_"&amp;BO117&amp;CHAR(34)&amp;",","")</f>
        <v/>
      </c>
      <c r="GX117" s="44" t="str">
        <f>IF(BP117&lt;&gt;"",CHAR(34)&amp;"cl_"&amp;BP117&amp;CHAR(34)&amp;",","")</f>
        <v/>
      </c>
      <c r="GY117" s="44" t="str">
        <f>IF(BQ117&lt;&gt;"",CHAR(34)&amp;"cl_"&amp;BQ117&amp;CHAR(34)&amp;",","")</f>
        <v/>
      </c>
      <c r="GZ117" s="44" t="str">
        <f>IF(BR117&lt;&gt;"",CHAR(34)&amp;"cl_"&amp;BR117&amp;CHAR(34)&amp;",","")</f>
        <v/>
      </c>
      <c r="HA117" s="44" t="str">
        <f>IF(BS117&lt;&gt;"",CHAR(34)&amp;"cl_"&amp;BS117&amp;CHAR(34)&amp;",","")</f>
        <v/>
      </c>
      <c r="HB117" s="44" t="str">
        <f>IF(BT117&lt;&gt;"",CHAR(34)&amp;"cl_"&amp;BT117&amp;CHAR(34)&amp;",","")</f>
        <v/>
      </c>
      <c r="HC117" s="44" t="str">
        <f>SUBSTITUTE("["&amp;_xlfn.CONCAT(GT117:HB117)&amp;"]",",]","]")</f>
        <v>["cl_YEL","cl_BLU","cl_RED"]</v>
      </c>
      <c r="HE117" s="64"/>
      <c r="HF117" s="65" t="str">
        <f>"{couname:"&amp;CT117&amp;(IF(HK117&lt;&gt;"",",subtype:"&amp;CHAR(34)&amp;HK117&amp;CHAR(34),""))&amp;",year:"&amp;HJ117&amp;",region:"&amp;CU117&amp;",Colors:"&amp;HC117&amp;",Items:"&amp;GS117&amp;",Flag:"&amp;CV117&amp;",HDFlag:"&amp;CHAR(34)&amp;E117&amp;CHAR(34)&amp;",type:"&amp;GP117&amp;", describe: "&amp;HH117&amp;", isnew:"&amp;CHAR(34)&amp;F117&amp;CHAR(34)&amp;", links: "&amp;HL117&amp;"},"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links: "https://en.wikipedia.org/wiki/Flag_of_Colombia"},</v>
      </c>
      <c r="HG117" s="66" t="str">
        <f>"{couname:"&amp;CT117&amp;(IF(HK117&lt;&gt;"",",subtype:"&amp;CHAR(34)&amp;HK117&amp;CHAR(34),""))&amp;",year:"&amp;HJ117&amp;",region:"&amp;CU117&amp;",Colors:"&amp;HC117&amp;",Items:"&amp;GS117&amp;",Flag:"&amp;CV117&amp;",HDFlag:"&amp;CHAR(34)&amp;E117&amp;CHAR(34)&amp;",type:"&amp;GP117&amp;", describe: "&amp;HI117&amp;", links: "&amp;HL117&amp;"},"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links: "https://en.wikipedia.org/wiki/Flag_of_Colombia"},</v>
      </c>
      <c r="HH117" s="44" t="str">
        <f>IF(P117&lt;&gt;"",CHAR(34)&amp;"\n"&amp;P117&amp;CHAR(34),CHAR(34)&amp;CHAR(34))</f>
        <v>"\nThe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v>
      </c>
      <c r="HI117" s="44" t="str">
        <f>IF(J117=0,CHAR(34)&amp;CHAR(34),HH117)</f>
        <v>"\nThe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v>
      </c>
      <c r="HJ117" s="44" t="str">
        <f>CHAR(34)&amp;O117&amp;CHAR(34)</f>
        <v>"1861 "</v>
      </c>
      <c r="HL117" s="44" t="str">
        <f>CHAR(34)&amp;I117&amp;CHAR(34)</f>
        <v>"https://en.wikipedia.org/wiki/Flag_of_Colombia"</v>
      </c>
      <c r="HM117" s="65" t="str">
        <f>"{"&amp;CHAR(34)&amp;"couname"&amp;CHAR(34)&amp;":"&amp;CT117&amp;(IF(H117&lt;&gt;"",","&amp;CHAR(34)&amp;"subtype"&amp;CHAR(34)&amp;":"&amp;CHAR(34)&amp;H117&amp;CHAR(34),""))&amp;","&amp;CHAR(34)&amp;"year"&amp;CHAR(34)&amp;":"&amp;HJ117&amp;","&amp;CHAR(34)&amp;"region"&amp;CHAR(34)&amp;":"&amp;CU117&amp;","&amp;CHAR(34)&amp;"Colors"&amp;CHAR(34)&amp;":"&amp;HC117&amp;","&amp;CHAR(34)&amp;"Items"&amp;CHAR(34)&amp;":"&amp;GS117&amp;","&amp;CHAR(34)&amp;"Flag"&amp;CHAR(34)&amp;":"&amp;CV117&amp;","&amp;CHAR(34)&amp;"HDFlag"&amp;CHAR(34)&amp;":"&amp;CHAR(34)&amp;E117&amp;CHAR(34)&amp;","&amp;CHAR(34)&amp;"type"&amp;CHAR(34)&amp;":"&amp;GP117&amp;", "&amp;CHAR(34)&amp;"describe"&amp;CHAR(34)&amp;": "&amp;HH117&amp;", "&amp;CHAR(34)&amp;"isnew"&amp;CHAR(34)&amp;": "&amp;CHAR(34)&amp;F117&amp;CHAR(34)&amp;", "&amp;CHAR(34)&amp;"links"&amp;CHAR(34)&amp;": "&amp;HL117&amp;"},"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 "links": "https://en.wikipedia.org/wiki/Flag_of_Colombia"},</v>
      </c>
      <c r="HN117" s="67" t="str">
        <f>"{"&amp;CHAR(34)&amp;"couname"&amp;CHAR(34)&amp;":"&amp;CT117&amp;(IF(H117&lt;&gt;"",","&amp;CHAR(34)&amp;"subtype"&amp;CHAR(34)&amp;":"&amp;CHAR(34)&amp;H117&amp;CHAR(34),""))&amp;","&amp;CHAR(34)&amp;"year"&amp;CHAR(34)&amp;":"&amp;HJ117&amp;","&amp;CHAR(34)&amp;"region"&amp;CHAR(34)&amp;":"&amp;CU117&amp;","&amp;CHAR(34)&amp;"Colors"&amp;CHAR(34)&amp;":"&amp;HC117&amp;","&amp;CHAR(34)&amp;"Items"&amp;CHAR(34)&amp;":"&amp;GS117&amp;","&amp;CHAR(34)&amp;"Flag"&amp;CHAR(34)&amp;":"&amp;CV117&amp;","&amp;CHAR(34)&amp;"HDFlag"&amp;CHAR(34)&amp;":"&amp;CHAR(34)&amp;E117&amp;CHAR(34)&amp;","&amp;CHAR(34)&amp;"type"&amp;CHAR(34)&amp;":"&amp;GP117&amp;", "&amp;CHAR(34)&amp;"describe"&amp;CHAR(34)&amp;": "&amp;HI117&amp;", "&amp;CHAR(34)&amp;"isnew"&amp;CHAR(34)&amp;": "&amp;CHAR(34)&amp;F117&amp;CHAR(34)&amp;", "&amp;CHAR(34)&amp;"links"&amp;CHAR(34)&amp;": "&amp;HL117&amp;"},"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 "links": "https://en.wikipedia.org/wiki/Flag_of_Colombia"},</v>
      </c>
      <c r="HO117" s="71"/>
      <c r="HP117" s="44" t="str" cm="1">
        <f t="array" ref="HP117">IF(_xlfn.TEXTJOIN(", ", TRUE, IF(ISNUMBER(SEARCH("BLA", BL117:BT117)), COLUMN(BL117:BT117) - COLUMN(BL117) + 1, ""))&lt;&gt;"","BLA","")</f>
        <v/>
      </c>
      <c r="HQ117" s="44" t="str" cm="1">
        <f t="array" ref="HQ117">IF(_xlfn.TEXTJOIN(", ", TRUE, IF(ISNUMBER(SEARCH("BLU", BL117:BT117)), COLUMN(BL117:BT117) - COLUMN(BL117) + 1, ""))&lt;&gt;"","BLU","")</f>
        <v>BLU</v>
      </c>
      <c r="HR117" s="44" t="str" cm="1">
        <f t="array" ref="HR117">IF(_xlfn.TEXTJOIN(", ", TRUE, IF(ISNUMBER(SEARCH("GRE", BL117:BT117)), COLUMN(BL117:BT117) - COLUMN(BL117) + 1, ""))&lt;&gt;"","GRE","")</f>
        <v/>
      </c>
      <c r="HS117" s="44" t="str" cm="1">
        <f t="array" ref="HS117">IF(_xlfn.TEXTJOIN(", ", TRUE, IF(ISNUMBER(SEARCH("RED", BL117:BT117)), COLUMN(BL117:BT117) - COLUMN(BL117) + 1, ""))&lt;&gt;"","RED","")</f>
        <v>RED</v>
      </c>
      <c r="HT117" s="44" t="str" cm="1">
        <f t="array" ref="HT117">IF(_xlfn.TEXTJOIN(", ", TRUE, IF(ISNUMBER(SEARCH("YEL", BL117:BT117)), COLUMN(BL117:BT117) - COLUMN(BL117) + 1, ""))&lt;&gt;"","YEL","")</f>
        <v>YEL</v>
      </c>
      <c r="HU117" s="44" t="str" cm="1">
        <f t="array" ref="HU117">IF(_xlfn.TEXTJOIN(", ", TRUE, IF(ISNUMBER(SEARCH("ORA", BL117:BT117)), COLUMN(BL117:BT117) - COLUMN(BL117) + 1, ""))&lt;&gt;"","ORA","")</f>
        <v/>
      </c>
      <c r="HV117" s="44" t="str" cm="1">
        <f t="array" ref="HV117">IF(_xlfn.TEXTJOIN(", ", TRUE, IF(ISNUMBER(SEARCH("BRO", BL117:BT117)), COLUMN(BL117:BT117) - COLUMN(BL117) + 1, ""))&lt;&gt;"","BRO","")</f>
        <v/>
      </c>
      <c r="HW117" s="44" t="str" cm="1">
        <f t="array" ref="HW117">IF(_xlfn.TEXTJOIN(", ", TRUE, IF(ISNUMBER(SEARCH("PUR", BL117:BT117)), COLUMN(BL117:BT117) - COLUMN(BL117) + 1, ""))&lt;&gt;"","PUR","")</f>
        <v/>
      </c>
      <c r="HX117" s="44" t="str" cm="1">
        <f t="array" ref="HX117">IF(_xlfn.TEXTJOIN(", ", TRUE, IF(ISNUMBER(SEARCH("WHI", BL117:BT117)), COLUMN(BL117:BT117) - COLUMN(BL117) + 1, ""))&lt;&gt;"","WHI","")</f>
        <v/>
      </c>
      <c r="HY117" s="72"/>
      <c r="HZ117" s="72"/>
      <c r="IA117" s="5"/>
      <c r="IB117" s="5"/>
      <c r="IC117" s="68"/>
      <c r="ID117" s="68"/>
      <c r="IE117" s="68"/>
      <c r="IF117" s="68"/>
      <c r="IG117" s="68"/>
      <c r="IH117" s="68"/>
      <c r="II117" s="68"/>
      <c r="IJ117" s="68"/>
      <c r="IK117" s="68"/>
      <c r="IL117" s="44">
        <f>SUM(IC117:IK117)</f>
        <v>0</v>
      </c>
      <c r="IM117" s="42">
        <f>COUNTIF(IC117:IK117,"&gt;0")-CG117</f>
        <v>-3</v>
      </c>
      <c r="IN117" s="69" t="str">
        <f>"http://mkweb.bcgsc.ca/color-summarizer/?url="&amp;D117&amp;"&amp;precision=low&amp;num_clusters="&amp;CG117&amp;"&amp;text=1"</f>
        <v>http://mkweb.bcgsc.ca/color-summarizer/?url=https://i.ibb.co/xj0RpQG/Colombia-Flag.png&amp;precision=low&amp;num_clusters=3&amp;text=1</v>
      </c>
      <c r="IO117" s="44" t="str">
        <f>IF(HP117&lt;&gt;"",CHAR(34)&amp;"black"&amp;CHAR(34),"")</f>
        <v/>
      </c>
      <c r="IP117" s="44" t="str">
        <f>IF(HQ117&lt;&gt;"",CHAR(34)&amp;"blue"&amp;CHAR(34),"")</f>
        <v>"blue"</v>
      </c>
      <c r="IQ117" s="44" t="str">
        <f>IF(HR117&lt;&gt;"",CHAR(34)&amp;"green"&amp;CHAR(34),"")</f>
        <v/>
      </c>
      <c r="IR117" s="44" t="str">
        <f>IF(HS117&lt;&gt;"",CHAR(34)&amp;"red"&amp;CHAR(34),"")</f>
        <v>"red"</v>
      </c>
      <c r="IS117" s="44" t="str">
        <f>IF(HT117&lt;&gt;"",CHAR(34)&amp;"yellow"&amp;CHAR(34),"")</f>
        <v>"yellow"</v>
      </c>
      <c r="IT117" s="44" t="str">
        <f>IF(HU117&lt;&gt;"",CHAR(34)&amp;"orange"&amp;CHAR(34),"")</f>
        <v/>
      </c>
      <c r="IU117" s="44" t="str">
        <f>IF(HV117&lt;&gt;"",CHAR(34)&amp;"brown"&amp;CHAR(34),"")</f>
        <v/>
      </c>
      <c r="IV117" s="44" t="str">
        <f>IF(HW117&lt;&gt;"",CHAR(34)&amp;"purple"&amp;CHAR(34),"")</f>
        <v/>
      </c>
      <c r="IW117" s="44" t="str">
        <f>IF(HX117&lt;&gt;"",CHAR(34)&amp;"white"&amp;CHAR(34),"")</f>
        <v/>
      </c>
      <c r="IX117" s="44" t="str">
        <f>"{"&amp;CHAR(34)&amp;"url"&amp;CHAR(34)&amp;":"&amp;CHAR(34)&amp;IN117&amp;CHAR(34)&amp;","&amp;CHAR(34)&amp;"name"&amp;CHAR(34)&amp;":"&amp;CHAR(34)&amp;A117&amp;CHAR(34)&amp;"},"</f>
        <v>{"url":"http://mkweb.bcgsc.ca/color-summarizer/?url=https://i.ibb.co/xj0RpQG/Colombia-Flag.png&amp;precision=low&amp;num_clusters=3&amp;text=1","name":"Colombia"},</v>
      </c>
      <c r="IY117" s="44">
        <v>49</v>
      </c>
    </row>
    <row r="118" spans="1:259" s="44" customFormat="1" ht="38.4" customHeight="1" thickBot="1" x14ac:dyDescent="0.35">
      <c r="A118" s="38" t="s">
        <v>212</v>
      </c>
      <c r="B118" s="83"/>
      <c r="C118" s="39">
        <v>1</v>
      </c>
      <c r="D118" s="70" t="s">
        <v>213</v>
      </c>
      <c r="E118" s="40" t="s">
        <v>214</v>
      </c>
      <c r="F118" s="41" t="s">
        <v>163</v>
      </c>
      <c r="G118" s="42">
        <f>COUNTIF($A$1:$A$8405,A118)</f>
        <v>1</v>
      </c>
      <c r="H118" s="43"/>
      <c r="I118" s="59" t="s">
        <v>215</v>
      </c>
      <c r="J118" s="44" t="str">
        <f>""</f>
        <v/>
      </c>
      <c r="K118" s="45">
        <v>18100000</v>
      </c>
      <c r="L118" s="46">
        <v>1423320</v>
      </c>
      <c r="M118" s="46">
        <v>1</v>
      </c>
      <c r="N118" s="47">
        <f>(0.1*K118+0.9*L118)*M118</f>
        <v>3090988</v>
      </c>
      <c r="O118" s="74" t="s">
        <v>216</v>
      </c>
      <c r="P118" s="48" t="s">
        <v>217</v>
      </c>
      <c r="Q118" s="73">
        <v>1</v>
      </c>
      <c r="R118" s="49" t="s">
        <v>177</v>
      </c>
      <c r="S118" s="50">
        <v>3</v>
      </c>
      <c r="T118" s="51" t="s">
        <v>164</v>
      </c>
      <c r="U118" s="52" t="s">
        <v>164</v>
      </c>
      <c r="V118" s="52" t="s">
        <v>165</v>
      </c>
      <c r="W118" s="52" t="s">
        <v>164</v>
      </c>
      <c r="X118" s="52" t="s">
        <v>165</v>
      </c>
      <c r="Y118" s="52" t="s">
        <v>165</v>
      </c>
      <c r="Z118" s="52" t="s">
        <v>165</v>
      </c>
      <c r="AA118" s="52" t="s">
        <v>165</v>
      </c>
      <c r="AB118" s="52" t="s">
        <v>164</v>
      </c>
      <c r="AC118" s="52" t="s">
        <v>165</v>
      </c>
      <c r="AD118" s="52" t="s">
        <v>165</v>
      </c>
      <c r="AE118" s="52" t="s">
        <v>164</v>
      </c>
      <c r="AF118" s="53" t="s">
        <v>164</v>
      </c>
      <c r="AG118" s="53" t="s">
        <v>165</v>
      </c>
      <c r="AH118" s="53" t="s">
        <v>165</v>
      </c>
      <c r="AI118" s="53" t="s">
        <v>164</v>
      </c>
      <c r="AJ118" s="53" t="s">
        <v>164</v>
      </c>
      <c r="AK118" s="53" t="s">
        <v>164</v>
      </c>
      <c r="AL118" s="53" t="s">
        <v>165</v>
      </c>
      <c r="AM118" s="53" t="s">
        <v>165</v>
      </c>
      <c r="AN118" s="53" t="s">
        <v>165</v>
      </c>
      <c r="AO118" s="53" t="s">
        <v>164</v>
      </c>
      <c r="AP118" s="53" t="s">
        <v>165</v>
      </c>
      <c r="AQ118" s="53" t="s">
        <v>164</v>
      </c>
      <c r="AR118" s="53" t="s">
        <v>164</v>
      </c>
      <c r="AS118" s="53" t="s">
        <v>165</v>
      </c>
      <c r="AT118" s="54">
        <v>0</v>
      </c>
      <c r="AU118" s="53"/>
      <c r="AV118" s="53" t="str">
        <f>IF(LEFT(A118,1)="[",LEFT(A118,5)&amp;AU118&amp;A118,"")</f>
        <v/>
      </c>
      <c r="AW118" s="53" t="str">
        <f>C118&amp;A118</f>
        <v>1Ecuador</v>
      </c>
      <c r="AX118" s="55" t="str">
        <f>_xlfn.TEXTJOIN(";",TRUE,AU118:AW118)</f>
        <v>1Ecuador</v>
      </c>
      <c r="AY118" s="55"/>
      <c r="AZ118" s="56"/>
      <c r="BA118" s="56"/>
      <c r="BB118" s="56"/>
      <c r="BC118" s="57"/>
      <c r="BD118" s="58" t="s">
        <v>155</v>
      </c>
      <c r="BE118" s="59"/>
      <c r="BF118" s="58" t="s">
        <v>155</v>
      </c>
      <c r="BG118" s="58" t="s">
        <v>152</v>
      </c>
      <c r="BH118" s="58" t="s">
        <v>154</v>
      </c>
      <c r="BI118" s="58"/>
      <c r="BJ118" s="58"/>
      <c r="BK118" s="59"/>
      <c r="BL118" s="58" t="s">
        <v>155</v>
      </c>
      <c r="BM118" s="58" t="s">
        <v>154</v>
      </c>
      <c r="BN118" s="58" t="s">
        <v>152</v>
      </c>
      <c r="BO118" s="58" t="s">
        <v>157</v>
      </c>
      <c r="BP118" s="58" t="s">
        <v>159</v>
      </c>
      <c r="BQ118" s="58" t="s">
        <v>153</v>
      </c>
      <c r="BR118" s="58" t="s">
        <v>218</v>
      </c>
      <c r="BS118" s="58"/>
      <c r="BT118" s="58"/>
      <c r="BU118" s="60"/>
      <c r="BV118" s="61" t="s">
        <v>165</v>
      </c>
      <c r="BW118" s="61" t="s">
        <v>179</v>
      </c>
      <c r="BX118" s="59"/>
      <c r="CB118" s="5" t="s">
        <v>138</v>
      </c>
      <c r="CC118" s="5"/>
      <c r="CD118" s="62">
        <v>0</v>
      </c>
      <c r="CE118" s="62">
        <v>0</v>
      </c>
      <c r="CF118" s="62" t="e">
        <f>COUNTIF([1]Sheet7!$B$2:'[1]Sheet7'!$B$100,Main!#REF!)</f>
        <v>#REF!</v>
      </c>
      <c r="CG118" s="75" cm="1">
        <f t="array" ref="CG118">SUMPRODUCT(--(LEN(TRIM(BL118:BT118))&gt;0))</f>
        <v>7</v>
      </c>
      <c r="CH118" s="53" t="str">
        <f>IF(CG118=2,"y","n")</f>
        <v>n</v>
      </c>
      <c r="CI118" s="53" t="str">
        <f>IF(CG118=3,"y","n")</f>
        <v>n</v>
      </c>
      <c r="CJ118" s="53" t="str">
        <f>IF(CG118=4,"y","n")</f>
        <v>n</v>
      </c>
      <c r="CK118" s="53" t="str">
        <f>IF(CG118&gt;4,"y","n")</f>
        <v>y</v>
      </c>
      <c r="CL118" s="53" t="str">
        <f>IF(S118=0,"y","n")</f>
        <v>n</v>
      </c>
      <c r="CM118" s="53" t="str">
        <f>IF(S118=2,"y","n")</f>
        <v>n</v>
      </c>
      <c r="CN118" s="53" t="str">
        <f>IF(S118=3,"y","n")</f>
        <v>y</v>
      </c>
      <c r="CO118" s="53" t="str">
        <f>IF(S118&gt;=4,"y","n")</f>
        <v>n</v>
      </c>
      <c r="CP118" s="53" t="str">
        <f>IF(AT118=0,"y","n")</f>
        <v>y</v>
      </c>
      <c r="CQ118" s="53" t="str">
        <f>IF(AT118=1,"y","n")</f>
        <v>n</v>
      </c>
      <c r="CR118" s="53" t="str">
        <f>IF(AT118=2,"y","n")</f>
        <v>n</v>
      </c>
      <c r="CS118" s="53" t="str">
        <f>IF(AT118&gt;=3,"y","n")</f>
        <v>n</v>
      </c>
      <c r="CT118" s="38" t="str">
        <f>CHAR(34)&amp;A118&amp;CHAR(34)</f>
        <v>"Ecuador"</v>
      </c>
      <c r="CU118" s="63" t="str">
        <f>CHAR(34)&amp;"rgn_"&amp;R118&amp;CHAR(34)</f>
        <v>"rgn_South America"</v>
      </c>
      <c r="CV118" s="44" t="str">
        <f>CHAR(34)&amp;D118&amp;CHAR(34)</f>
        <v>"https://i.ibb.co/TbYwmWF/Ecuador-Flag.png"</v>
      </c>
      <c r="CW118" s="44" t="str">
        <f>IF(CH118="y",CHAR(34)&amp;CH$1&amp;CHAR(34)&amp;",","")</f>
        <v/>
      </c>
      <c r="CX118" s="44" t="str">
        <f>IF(CI118="y",CHAR(34)&amp;CI$1&amp;CHAR(34)&amp;",","")</f>
        <v/>
      </c>
      <c r="CY118" s="44" t="str">
        <f>IF(CJ118="y",CHAR(34)&amp;CJ$1&amp;CHAR(34)&amp;",","")</f>
        <v/>
      </c>
      <c r="CZ118" s="44" t="str">
        <f>IF(CK118="y",CHAR(34)&amp;CK$1&amp;CHAR(34)&amp;",","")</f>
        <v>"5+Colo",</v>
      </c>
      <c r="DA118" s="44" t="str">
        <f>IF(Q118&gt;1,CHAR(34)&amp;"words2"&amp;CHAR(34)&amp;",","")</f>
        <v/>
      </c>
      <c r="DB118" s="44" t="str">
        <f>IF(Q118&gt;2,CHAR(34)&amp;"words3"&amp;CHAR(34)&amp;",","")</f>
        <v/>
      </c>
      <c r="DC118" s="44" t="str">
        <f>IF(Q118=2,CHAR(34)&amp;"exact2"&amp;CHAR(34)&amp;",","")</f>
        <v/>
      </c>
      <c r="DD118" s="44" t="str">
        <f>IF(LEN(CHAR(34)&amp;"lets"&amp;LEN(SUBSTITUTE(SUBSTITUTE(IFERROR(TRIM(SUBSTITUTE(SUBSTITUTE(SUBSTITUTE(IFERROR(TRIM(SUBSTITUTE(A118,MID(A118,FIND("(",A118),FIND(")",A118)-FIND("(",A118)+1),"")),A118)," ",""),"-",""),MID(SUBSTITUTE(SUBSTITUTE(IFERROR(TRIM(SUBSTITUTE(A118,MID(A118,FIND("(",A118),FIND(")",A118)-FIND("(",A118)+1),"")),A118)," ",""),"-",""),FIND("[",SUBSTITUTE(SUBSTITUTE(IFERROR(TRIM(SUBSTITUTE(A118,MID(A118,FIND("(",A118),FIND(")",A118)-FIND("(",A118)+1),"")),A118)," ",""),"-","")),FIND("]",SUBSTITUTE(SUBSTITUTE(IFERROR(TRIM(SUBSTITUTE(A118,MID(A118,FIND("(",A118),FIND(")",A118)-FIND("(",A118)+1),"")),A118)," ",""),"-",""))-FIND("[",SUBSTITUTE(SUBSTITUTE(IFERROR(TRIM(SUBSTITUTE(A118,MID(A118,FIND("(",A118),FIND(")",A118)-FIND("(",A118)+1),"")),A118)," ",""),"-",""))+1),"")),SUBSTITUTE(SUBSTITUTE(IFERROR(TRIM(SUBSTITUTE(A118,MID(A118,FIND("(",A118),FIND(")",A118)-FIND("(",A118)+1),"")),A118)," ",""),"-",""))," ",""),"-",""))&amp;CHAR(34)&amp;",")=9,CHAR(34)&amp;"lets"&amp;LEN(SUBSTITUTE(SUBSTITUTE(IFERROR(TRIM(SUBSTITUTE(SUBSTITUTE(SUBSTITUTE(IFERROR(TRIM(SUBSTITUTE(A118,MID(A118,FIND("(",A118),FIND(")",A118)-FIND("(",A118)+1),"")),A118)," ",""),"-",""),MID(SUBSTITUTE(SUBSTITUTE(IFERROR(TRIM(SUBSTITUTE(A118,MID(A118,FIND("(",A118),FIND(")",A118)-FIND("(",A118)+1),"")),A118)," ",""),"-",""),FIND("[",SUBSTITUTE(SUBSTITUTE(IFERROR(TRIM(SUBSTITUTE(A118,MID(A118,FIND("(",A118),FIND(")",A118)-FIND("(",A118)+1),"")),A118)," ",""),"-","")),FIND("]",SUBSTITUTE(SUBSTITUTE(IFERROR(TRIM(SUBSTITUTE(A118,MID(A118,FIND("(",A118),FIND(")",A118)-FIND("(",A118)+1),"")),A118)," ",""),"-",""))-FIND("[",SUBSTITUTE(SUBSTITUTE(IFERROR(TRIM(SUBSTITUTE(A118,MID(A118,FIND("(",A118),FIND(")",A118)-FIND("(",A118)+1),"")),A118)," ",""),"-",""))+1),"")),SUBSTITUTE(SUBSTITUTE(IFERROR(TRIM(SUBSTITUTE(A118,MID(A118,FIND("(",A118),FIND(")",A118)-FIND("(",A118)+1),"")),A118)," ",""),"-",""))," ",""),"-",""))&amp;CHAR(34)&amp;",",CHAR(34)&amp;"lets0"&amp;LEN(SUBSTITUTE(SUBSTITUTE(IFERROR(TRIM(SUBSTITUTE(SUBSTITUTE(SUBSTITUTE(IFERROR(TRIM(SUBSTITUTE(A118,MID(A118,FIND("(",A118),FIND(")",A118)-FIND("(",A118)+1),"")),A118)," ",""),"-",""),MID(SUBSTITUTE(SUBSTITUTE(IFERROR(TRIM(SUBSTITUTE(A118,MID(A118,FIND("(",A118),FIND(")",A118)-FIND("(",A118)+1),"")),A118)," ",""),"-",""),FIND("[",SUBSTITUTE(SUBSTITUTE(IFERROR(TRIM(SUBSTITUTE(A118,MID(A118,FIND("(",A118),FIND(")",A118)-FIND("(",A118)+1),"")),A118)," ",""),"-","")),FIND("]",SUBSTITUTE(SUBSTITUTE(IFERROR(TRIM(SUBSTITUTE(A118,MID(A118,FIND("(",A118),FIND(")",A118)-FIND("(",A118)+1),"")),A118)," ",""),"-",""))-FIND("[",SUBSTITUTE(SUBSTITUTE(IFERROR(TRIM(SUBSTITUTE(A118,MID(A118,FIND("(",A118),FIND(")",A118)-FIND("(",A118)+1),"")),A118)," ",""),"-",""))+1),"")),SUBSTITUTE(SUBSTITUTE(IFERROR(TRIM(SUBSTITUTE(A118,MID(A118,FIND("(",A118),FIND(")",A118)-FIND("(",A118)+1),"")),A118)," ",""),"-",""))," ",""),"-",""))&amp;CHAR(34)&amp;",")</f>
        <v>"lets07",</v>
      </c>
      <c r="DE118" s="44" t="str">
        <f>IFERROR(CHAR(34)&amp;"start"&amp;LEFT(TRIM(SUBSTITUTE(SUBSTITUTE(TRIM(SUBSTITUTE(SUBSTITUTE(A118, MID(A118, FIND("[", A118), FIND("]", A118) - FIND("[", A118) + 1), ""), "  ", " ")), MID(TRIM(SUBSTITUTE(SUBSTITUTE(A118, MID(A118, FIND("[", A118), FIND("]", A118) - FIND("[", A118) + 1), ""), "  ", " ")), FIND("[", TRIM(SUBSTITUTE(SUBSTITUTE(A118, MID(A118, FIND("[", A118), FIND("]", A118) - FIND("[", A118) + 1), ""), "  ", " "))), FIND("]", TRIM(SUBSTITUTE(SUBSTITUTE(A118, MID(A118, FIND("[", A118), FIND("]", A118) - FIND("[", A118) + 1), ""), "  ", " "))) - FIND("[", TRIM(SUBSTITUTE(SUBSTITUTE(A118, MID(A118, FIND("[", A118), FIND("]", A118) - FIND("[", A118) + 1), ""), "  ", " "))) + 1), ""), "  ", " ")),1)&amp;CHAR(34)&amp;",",CHAR(34)&amp;"start"&amp;IFERROR(LEFT(SUBSTITUTE(A118,"["&amp;MID(A118,FIND("[",A118)+1,FIND("]",A118)-FIND("[",A118)-1)&amp;"] ",""),1),LEFT(A118,1))&amp;CHAR(34)&amp;",")</f>
        <v>"startE",</v>
      </c>
      <c r="DF118" s="44" t="str">
        <f>IFERROR(IF(SEARCH("tan",A118)&gt;0,CHAR(34)&amp;"withtn"&amp;CHAR(34)&amp;",",""),"")</f>
        <v/>
      </c>
      <c r="DG118" s="44" t="str">
        <f>IFERROR(IF(SEARCH("q",A118)&gt;0,CHAR(34)&amp;"with_q"&amp;CHAR(34)&amp;",",""),"")</f>
        <v/>
      </c>
      <c r="DH118" s="44" t="str">
        <f>IFERROR(IF(SEARCH("v",A118)&gt;0,CHAR(34)&amp;"with_v"&amp;CHAR(34)&amp;",",""),"")</f>
        <v/>
      </c>
      <c r="DI118" s="44" t="str">
        <f>IFERROR(IF(SEARCH("w",A118)&gt;0,CHAR(34)&amp;"with_w"&amp;CHAR(34)&amp;",",""),"")</f>
        <v/>
      </c>
      <c r="DJ118" s="44" t="str">
        <f>IFERROR(IF(SEARCH("y",A118)&gt;0,CHAR(34)&amp;"with_y"&amp;CHAR(34)&amp;",",""),"")</f>
        <v/>
      </c>
      <c r="DK118" s="44" t="str">
        <f>IFERROR(IF(SEARCH("z",A118)&gt;0,CHAR(34)&amp;"with_z"&amp;CHAR(34)&amp;",",""),"")</f>
        <v/>
      </c>
      <c r="DL118" s="44" t="str">
        <f>IF(CG118=2, CHAR(34) &amp; _xlfn.TEXTJOIN("", TRUE, _xlfn._xlws.SORT(HP118:HX118)) &amp; CHAR(34) &amp; ",", "")</f>
        <v/>
      </c>
      <c r="DM118" s="44" t="str" cm="1">
        <f t="array" ref="DM118">IF(CG118=3,CHAR(34) &amp; _xlfn.TEXTJOIN("", TRUE, RIGHT(HP118:HX118, 2)) &amp; CHAR(34) &amp; ",", "")</f>
        <v/>
      </c>
      <c r="DN118" s="44" t="str">
        <f>IF(AND(ISNUMBER(SEARCH("18", O118)), ISERROR(SEARCH("1918", O118)), ISERROR(SEARCH("2018", O118))), CHAR(34) &amp; "year18" &amp; CHAR(34) &amp; ",", "")</f>
        <v>"year18",</v>
      </c>
      <c r="DO118" s="44" t="str">
        <f>IF(AND(ISNUMBER(SEARCH("19", O118)), ISERROR(SEARCH("1819", O118)),  ISERROR(SEARCH("1219", O118)),ISERROR(SEARCH("1119", O118)),ISERROR(SEARCH("1190", O118)),ISERROR(SEARCH("2019", O118))), CHAR(34) &amp; "year19" &amp; CHAR(34) &amp; ",", "")</f>
        <v>"year19",</v>
      </c>
      <c r="DP118" s="5" t="str">
        <f>IF(AND(ISNUMBER(SEARCH("20", O118)), ISERROR(SEARCH("1920", O118))), CHAR(34)&amp;"year00"&amp;CHAR(34)&amp;",", "")</f>
        <v>"year00",</v>
      </c>
      <c r="DQ118" s="5" t="str">
        <f>IF(CC118="y",CHAR(34)&amp;"soviet"&amp;CHAR(34)&amp;",","")</f>
        <v/>
      </c>
      <c r="DR118" s="5" t="str">
        <f>IF(BY118="y",CHAR(34)&amp;"dgband"&amp;CHAR(34)&amp;",","")</f>
        <v/>
      </c>
      <c r="DS118" s="5" t="str">
        <f>IF(W118="y",IF(AND(V118="n",BY118&lt;&gt;"y"),CHAR(34)&amp;"allver"&amp;CHAR(34)&amp;",",""),"")</f>
        <v/>
      </c>
      <c r="DT118" s="5" t="str">
        <f>IF(V118="y",IF(AND(W118="n",BY118&lt;&gt;"y"),CHAR(34)&amp;"allhor"&amp;CHAR(34)&amp;",",""),"")</f>
        <v>"allhor",</v>
      </c>
      <c r="DU118" s="5" t="str">
        <f>IF(BY118="y",IF(AND(W118="n",V118="n"),CHAR(34)&amp;"alldia"&amp;CHAR(34)&amp;",",""),"")</f>
        <v/>
      </c>
      <c r="DV118" s="44" t="str">
        <f>IF(IA118&lt;&gt;"",(IF(IA118="y",CHAR(34)&amp;"largec"&amp;CHAR(34)&amp;",",CHAR(34)&amp;"smallc"&amp;CHAR(34)&amp;",")),"")</f>
        <v/>
      </c>
      <c r="DW118" s="44" t="str">
        <f>IF(CL118="y",CHAR(34)&amp;CL$1&amp;CHAR(34)&amp;",","")</f>
        <v/>
      </c>
      <c r="DX118" s="44" t="str">
        <f>IF(CM118="y",CHAR(34)&amp;CM$1&amp;CHAR(34)&amp;",","")</f>
        <v/>
      </c>
      <c r="DY118" s="44" t="str">
        <f>IF(CN118="y",CHAR(34)&amp;CN$1&amp;CHAR(34)&amp;",","")</f>
        <v>"3Bands",</v>
      </c>
      <c r="DZ118" s="44" t="str">
        <f>IF(CO118="y",CHAR(34)&amp;CO$1&amp;CHAR(34)&amp;",","")</f>
        <v/>
      </c>
      <c r="EA118" s="44" t="str">
        <f>IF(T118="y",CHAR(34)&amp;T$1&amp;CHAR(34)&amp;",","")</f>
        <v/>
      </c>
      <c r="EB118" s="44" t="str">
        <f>IF(U118="y",CHAR(34)&amp;U$1&amp;CHAR(34)&amp;",","")</f>
        <v/>
      </c>
      <c r="EC118" s="44" t="str">
        <f>IF(V118="y",CHAR(34)&amp;V$1&amp;CHAR(34)&amp;",","")</f>
        <v>"Horizo",</v>
      </c>
      <c r="ED118" s="44" t="str">
        <f>IF(W118="y",CHAR(34)&amp;W$1&amp;CHAR(34)&amp;",","")</f>
        <v/>
      </c>
      <c r="EE118" s="44" t="str">
        <f>IF(X118="y",CHAR(34)&amp;X$1&amp;CHAR(34)&amp;",","")</f>
        <v>"Circle",</v>
      </c>
      <c r="EF118" s="44" t="str">
        <f>IF(AND(Y118&lt;&gt;"n",Y118&lt;&gt;""),CHAR(34)&amp;Y$1&amp;CHAR(34)&amp;",","")</f>
        <v>"Animal",</v>
      </c>
      <c r="EG118" s="44" t="str">
        <f>IF(Z118="y",CHAR(34)&amp;Z$1&amp;CHAR(34)&amp;",","")</f>
        <v>"Bird",</v>
      </c>
      <c r="EH118" s="44" t="str">
        <f>IF(AA118="y",CHAR(34)&amp;AA$1&amp;CHAR(34)&amp;",","")</f>
        <v>"Plants",</v>
      </c>
      <c r="EI118" s="44" t="str">
        <f>IF(AB118="y",CHAR(34)&amp;AB$1&amp;CHAR(34)&amp;",","")</f>
        <v/>
      </c>
      <c r="EJ118" s="44" t="str">
        <f>IF(AC118="y",CHAR(34)&amp;AC$1&amp;CHAR(34)&amp;",","")</f>
        <v>"Weapon",</v>
      </c>
      <c r="EK118" s="44" t="str">
        <f>IF(AD118="y",CHAR(34)&amp;AD$1&amp;CHAR(34)&amp;",","")</f>
        <v>"HasSun",</v>
      </c>
      <c r="EL118" s="44" t="str">
        <f>IF(AE118="y",CHAR(34)&amp;AE$1&amp;CHAR(34)&amp;",","")</f>
        <v/>
      </c>
      <c r="EM118" s="44" t="str">
        <f>IF(AF118="y",CHAR(34)&amp;AF$1&amp;CHAR(34)&amp;",","")</f>
        <v/>
      </c>
      <c r="EN118" s="44" t="str">
        <f>IF(AG118="y",CHAR(34)&amp;AG$1&amp;CHAR(34)&amp;",","")</f>
        <v>"Unequa",</v>
      </c>
      <c r="EO118" s="44" t="str">
        <f>IF(AH118="y",CHAR(34)&amp;AH$1&amp;CHAR(34)&amp;",","")</f>
        <v>"Center",</v>
      </c>
      <c r="EP118" s="44" t="str">
        <f>IF(AI118="y",CHAR(34)&amp;AI$1&amp;CHAR(34)&amp;",","")</f>
        <v/>
      </c>
      <c r="EQ118" s="44" t="str">
        <f>IF(AJ118="y",CHAR(34)&amp;AJ$1&amp;CHAR(34)&amp;",","")</f>
        <v/>
      </c>
      <c r="ER118" s="44" t="str">
        <f>IF(AK118="y",CHAR(34)&amp;AK$1&amp;CHAR(34)&amp;",","")</f>
        <v/>
      </c>
      <c r="ES118" s="44" t="str">
        <f>IF(AL118="y",CHAR(34)&amp;AL$1&amp;CHAR(34)&amp;",","")</f>
        <v>"Wavess",</v>
      </c>
      <c r="ET118" s="44" t="str">
        <f>IF(AM118="y",CHAR(34)&amp;AM$1&amp;CHAR(34)&amp;",","")</f>
        <v>"Geogrh",</v>
      </c>
      <c r="EU118" s="44" t="str">
        <f>IF(AN118="y",CHAR(34)&amp;AN$1&amp;CHAR(34)&amp;",","")</f>
        <v>"Humans",</v>
      </c>
      <c r="EV118" s="44" t="str">
        <f>IF(AO118="y",CHAR(34)&amp;AO$1&amp;CHAR(34)&amp;",","")</f>
        <v/>
      </c>
      <c r="EW118" s="44" t="str">
        <f>IF(AP118="y",CHAR(34)&amp;AP$1&amp;CHAR(34)&amp;",","")</f>
        <v>"Ships!",</v>
      </c>
      <c r="EX118" s="44" t="str">
        <f>IF(AQ118="y",CHAR(34)&amp;AQ$1&amp;CHAR(34)&amp;",","")</f>
        <v/>
      </c>
      <c r="EY118" s="44" t="str">
        <f>IF(AR118="y",CHAR(34)&amp;AR$1&amp;CHAR(34)&amp;",","")</f>
        <v/>
      </c>
      <c r="EZ118" s="44" t="str">
        <f>IF(AS118="y",CHAR(34)&amp;AS$1&amp;CHAR(34)&amp;",","")</f>
        <v>"Waters",</v>
      </c>
      <c r="FA118" s="44" t="str">
        <f>IF(AT118&gt;0,CHAR(34)&amp;"sta"&amp;AZ118&amp;CHAR(34)&amp;",","")</f>
        <v/>
      </c>
      <c r="FB118" s="44" t="str">
        <f>IF(AND(AT118&gt;0,BA118&lt;&gt;""),CHAR(34)&amp;"sta"&amp;BA118&amp;CHAR(34)&amp;",","")</f>
        <v/>
      </c>
      <c r="FC118" s="44" t="str">
        <f>IF(AND(AT118&gt;0,BB118&lt;&gt;""),CHAR(34)&amp;"sta"&amp;BB118&amp;CHAR(34)&amp;",","")</f>
        <v/>
      </c>
      <c r="FD118" s="44" t="str">
        <f>IF(BV118="n",CHAR(34)&amp;"tcWHYE"&amp;CHAR(34)&amp;",",IF(BV118="y",CHAR(34)&amp;FD$1&amp;CHAR(34)&amp;",",""))</f>
        <v>"ntWHYE",</v>
      </c>
      <c r="FE118" s="44" t="str">
        <f>IF(COUNTIF(BL118:BT118,"BLU")=0,CHAR(34)&amp;"NO_BLU"&amp;CHAR(34)&amp;",", "")</f>
        <v/>
      </c>
      <c r="FF118" s="44" t="str">
        <f>IF(COUNTIF(BL118:BT118,"WHI")=0,CHAR(34)&amp;"NO_WHI"&amp;CHAR(34)&amp;",", "")</f>
        <v/>
      </c>
      <c r="FG118" s="44" t="str">
        <f>IF(COUNTIF(BL118:BT118,"RED")=0,CHAR(34)&amp;"NO_RED"&amp;CHAR(34)&amp;",", "")</f>
        <v/>
      </c>
      <c r="FH118" s="44" t="str">
        <f>IF(COUNTIF(BL118:BS118,"GRE")=0,CHAR(34)&amp;"NO_GRE"&amp;CHAR(34)&amp;",", "")</f>
        <v/>
      </c>
      <c r="FI118" s="44" t="str">
        <f>IF(COUNTIF(BL118:BT118,"YEL")=0,CHAR(34)&amp;"NO_YEL"&amp;CHAR(34)&amp;",", "")</f>
        <v/>
      </c>
      <c r="FJ118" s="44" t="str">
        <f>IF(COUNTIF(BL118:BT118,"BLA")=0,CHAR(34)&amp;"NO_BLA"&amp;CHAR(34)&amp;",", "")</f>
        <v>"NO_BLA",</v>
      </c>
      <c r="FK118" s="44" t="str">
        <f>IF(AND(FH118&lt;&gt;"",FF118&lt;&gt;""),CHAR(34)&amp;"WHGRNO"&amp;CHAR(34)&amp;",","")</f>
        <v/>
      </c>
      <c r="FL118" s="44" t="str">
        <f>IF(AND(FI118&lt;&gt;"",FF118&lt;&gt;""),CHAR(34)&amp;"WHYENO"&amp;CHAR(34)&amp;",","")</f>
        <v/>
      </c>
      <c r="FM118" s="44" t="str">
        <f>IF(AND(FJ118&lt;&gt;"",FF118&lt;&gt;""),CHAR(34)&amp;"BAWHNO"&amp;CHAR(34)&amp;",","")</f>
        <v/>
      </c>
      <c r="FN118" s="44" t="str">
        <f>IF(AND(FE118&lt;&gt;"",FF118&lt;&gt;""),CHAR(34)&amp;"BLWHNO"&amp;CHAR(34)&amp;",","")</f>
        <v/>
      </c>
      <c r="FO118" s="44" t="str">
        <f>IF(AND(FE118&lt;&gt;"",FG118&lt;&gt;""),CHAR(34)&amp;"BLRENO"&amp;CHAR(34)&amp;",","")</f>
        <v/>
      </c>
      <c r="FP118" s="44" t="str">
        <f>IF(AND(FF118&lt;&gt;"",FF118&lt;&gt;""),CHAR(34)&amp;"WHRENO"&amp;CHAR(34)&amp;",","")</f>
        <v/>
      </c>
      <c r="FQ118" s="44" t="str">
        <f>IF(LEN(BF118)=3,CHAR(34)&amp;"001"&amp;BF118&amp;CHAR(34)&amp;",","")</f>
        <v>"001YEL",</v>
      </c>
      <c r="FR118" s="44" t="str">
        <f>IF(LEN(BG118)=3,CHAR(34)&amp;"002"&amp;BG118&amp;CHAR(34)&amp;",","")</f>
        <v>"002BLU",</v>
      </c>
      <c r="FS118" s="44" t="str">
        <f>IF(LEN(BH118)=3,CHAR(34)&amp;"003"&amp;BH118&amp;CHAR(34)&amp;",","")</f>
        <v>"003RED",</v>
      </c>
      <c r="FT118" s="44" t="str">
        <f>CHAR(34)&amp;"myr"&amp;BD118&amp;CHAR(34)&amp;","</f>
        <v>"myrYEL",</v>
      </c>
      <c r="FU118" s="44" t="str">
        <f>IF(AY118="y",CHAR(34)&amp;"island"&amp;CHAR(34)&amp;",","")</f>
        <v/>
      </c>
      <c r="FV118" s="44" t="str">
        <f>IF(BZ118="y",CHAR(34)&amp;"landlo"&amp;CHAR(34)&amp;",","")</f>
        <v/>
      </c>
      <c r="FW118" s="44" t="str">
        <f>IF(CA118="y",CHAR(34)&amp;"eunion"&amp;CHAR(34)&amp;",","")</f>
        <v/>
      </c>
      <c r="FX118" s="44" t="str">
        <f>SUBSTITUTE(IFERROR(SEARCH("[",A118),IFERROR(IF(AND(CA118&lt;&gt;"y",SEARCH("Europe",R118)&gt;0),CHAR(34)&amp;"noeuni"&amp;CHAR(34)&amp;",",""),"")),"1","")</f>
        <v/>
      </c>
      <c r="FY118" s="44" t="str">
        <f>IFERROR(IF(SEARCH("Arabic",CB118)&gt;0,CHAR(34)&amp;"arabic"&amp;CHAR(34)&amp;",",""),"")</f>
        <v/>
      </c>
      <c r="FZ118" s="44" t="str">
        <f>IFERROR(IF(SEARCH("English",CB118)&gt;0,CHAR(34)&amp;"englis"&amp;CHAR(34)&amp;",",""),"")</f>
        <v/>
      </c>
      <c r="GA118" s="44" t="str">
        <f>IFERROR(IF(SEARCH("French",CB118)&gt;0,CHAR(34)&amp;"french"&amp;CHAR(34)&amp;",",""),"")</f>
        <v/>
      </c>
      <c r="GB118" s="44" t="str">
        <f>IFERROR(IF(SEARCH("Spanish",CB118)&gt;0,CHAR(34)&amp;"spanis"&amp;CHAR(34)&amp;",",""),"")</f>
        <v>"spanis",</v>
      </c>
      <c r="GC118" s="44" t="str">
        <f>IFERROR(IF(SEARCH("Portuguese",CB118)&gt;0,CHAR(34)&amp;"portug"&amp;CHAR(34)&amp;",",""),"")</f>
        <v/>
      </c>
      <c r="GD118" s="44" t="str">
        <f>IFERROR(IF(SEARCH("German",CB118)&gt;0,CHAR(34)&amp;"german"&amp;CHAR(34)&amp;",",""),"")</f>
        <v/>
      </c>
      <c r="GE118" s="44" t="str">
        <f>IFERROR(IF(SEARCH("Dutch",CB118)&gt;0,CHAR(34)&amp;"dutchs"&amp;CHAR(34)&amp;",",""),"")</f>
        <v/>
      </c>
      <c r="GF118" s="44" t="str">
        <f>IFERROR(IF(SEARCH("Histor",AU118)&gt;0,CHAR(34)&amp;"histor"&amp;CHAR(34)&amp;",",""),"")</f>
        <v/>
      </c>
      <c r="GG118" s="44" t="str">
        <f>IF(BU118="y",CHAR(34)&amp;"unjack"&amp;CHAR(34)&amp;",","")</f>
        <v/>
      </c>
      <c r="GH118" s="44" t="str">
        <f>IF(CD118=1,CHAR(34)&amp;"southc"&amp;CHAR(34)&amp;",","")</f>
        <v/>
      </c>
      <c r="GI118" s="44" t="str">
        <f>IF(CE118=1,CHAR(34)&amp;"hasmap"&amp;CHAR(34)&amp;",","")</f>
        <v/>
      </c>
      <c r="GJ118" s="44" t="str">
        <f>IF(CP118="y",CHAR(34)&amp;CP$1&amp;CHAR(34)&amp;",","")</f>
        <v>"NoStar",</v>
      </c>
      <c r="GK118" s="44" t="str">
        <f>IF(GJ118="",CHAR(34)&amp;"HasSta"&amp;CHAR(34)&amp;",","")</f>
        <v/>
      </c>
      <c r="GL118" s="44" t="str">
        <f>IF(CQ118="y",CHAR(34)&amp;CQ$1&amp;CHAR(34)&amp;",","")</f>
        <v/>
      </c>
      <c r="GM118" s="44" t="str">
        <f>IF(CR118="y",CHAR(34)&amp;CR$1&amp;CHAR(34)&amp;",","")</f>
        <v/>
      </c>
      <c r="GN118" s="44" t="str">
        <f>IF(CS118="y",CHAR(34)&amp;CS$1&amp;CHAR(34)&amp;",","")</f>
        <v/>
      </c>
      <c r="GP118" s="44" t="str">
        <f>CHAR(34)&amp;AU118&amp;CHAR(34)</f>
        <v>""</v>
      </c>
      <c r="GS118" s="44" t="str">
        <f>SUBSTITUTE("["&amp;_xlfn.CONCAT(CW118:GN118)&amp;"]",",]","]")</f>
        <v>["5+Colo","lets07","startE","year18","year19","year00","allhor","3Bands","Horizo","Circle","Animal","Bird","Plants","Weapon","HasSun","Unequa","Center","Wavess","Geogrh","Humans","Ships!","Waters","ntWHYE","NO_BLA","001YEL","002BLU","003RED","myrYEL","spanis","NoStar"]</v>
      </c>
      <c r="GT118" s="44" t="str">
        <f>IF(BL118&lt;&gt;"",CHAR(34)&amp;"cl_"&amp;BL118&amp;CHAR(34)&amp;",","")</f>
        <v>"cl_YEL",</v>
      </c>
      <c r="GU118" s="44" t="str">
        <f>IF(BM118&lt;&gt;"",CHAR(34)&amp;"cl_"&amp;BM118&amp;CHAR(34)&amp;",","")</f>
        <v>"cl_RED",</v>
      </c>
      <c r="GV118" s="44" t="str">
        <f>IF(BN118&lt;&gt;"",CHAR(34)&amp;"cl_"&amp;BN118&amp;CHAR(34)&amp;",","")</f>
        <v>"cl_BLU",</v>
      </c>
      <c r="GW118" s="44" t="str">
        <f>IF(BO118&lt;&gt;"",CHAR(34)&amp;"cl_"&amp;BO118&amp;CHAR(34)&amp;",","")</f>
        <v>"cl_BRO",</v>
      </c>
      <c r="GX118" s="44" t="str">
        <f>IF(BP118&lt;&gt;"",CHAR(34)&amp;"cl_"&amp;BP118&amp;CHAR(34)&amp;",","")</f>
        <v>"cl_WHI",</v>
      </c>
      <c r="GY118" s="44" t="str">
        <f>IF(BQ118&lt;&gt;"",CHAR(34)&amp;"cl_"&amp;BQ118&amp;CHAR(34)&amp;",","")</f>
        <v>"cl_GRE",</v>
      </c>
      <c r="GZ118" s="44" t="str">
        <f>IF(BR118&lt;&gt;"",CHAR(34)&amp;"cl_"&amp;BR118&amp;CHAR(34)&amp;",","")</f>
        <v>"cl_GRA",</v>
      </c>
      <c r="HA118" s="44" t="str">
        <f>IF(BS118&lt;&gt;"",CHAR(34)&amp;"cl_"&amp;BS118&amp;CHAR(34)&amp;",","")</f>
        <v/>
      </c>
      <c r="HB118" s="44" t="str">
        <f>IF(BT118&lt;&gt;"",CHAR(34)&amp;"cl_"&amp;BT118&amp;CHAR(34)&amp;",","")</f>
        <v/>
      </c>
      <c r="HC118" s="44" t="str">
        <f>SUBSTITUTE("["&amp;_xlfn.CONCAT(GT118:HB118)&amp;"]",",]","]")</f>
        <v>["cl_YEL","cl_RED","cl_BLU","cl_BRO","cl_WHI","cl_GRE","cl_GRA"]</v>
      </c>
      <c r="HE118" s="64"/>
      <c r="HF118" s="65" t="str">
        <f>"{couname:"&amp;CT118&amp;(IF(HK118&lt;&gt;"",",subtype:"&amp;CHAR(34)&amp;HK118&amp;CHAR(34),""))&amp;",year:"&amp;HJ118&amp;",region:"&amp;CU118&amp;",Colors:"&amp;HC118&amp;",Items:"&amp;GS118&amp;",Flag:"&amp;CV118&amp;",HDFlag:"&amp;CHAR(34)&amp;E118&amp;CHAR(34)&amp;",type:"&amp;GP118&amp;", describe: "&amp;HH118&amp;", isnew:"&amp;CHAR(34)&amp;F118&amp;CHAR(34)&amp;", links: "&amp;HL118&amp;"},"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links: "https://en.wikipedia.org/wiki/Flag_of_Ecuador"},</v>
      </c>
      <c r="HG118" s="66" t="str">
        <f>"{couname:"&amp;CT118&amp;(IF(HK118&lt;&gt;"",",subtype:"&amp;CHAR(34)&amp;HK118&amp;CHAR(34),""))&amp;",year:"&amp;HJ118&amp;",region:"&amp;CU118&amp;",Colors:"&amp;HC118&amp;",Items:"&amp;GS118&amp;",Flag:"&amp;CV118&amp;",HDFlag:"&amp;CHAR(34)&amp;E118&amp;CHAR(34)&amp;",type:"&amp;GP118&amp;", describe: "&amp;HI118&amp;", links: "&amp;HL118&amp;"},"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links: "https://en.wikipedia.org/wiki/Flag_of_Ecuador"},</v>
      </c>
      <c r="HH118" s="44" t="str">
        <f>IF(P118&lt;&gt;"",CHAR(34)&amp;"\n"&amp;P118&amp;CHAR(34),CHAR(34)&amp;CHAR(34))</f>
        <v>"\n\n • Yellow: The crops and the fertile soil.\n\n • Blue: The ocean and the clear skies\n\n • Red: The blood spilled by the heroes who died in the name of their countrymen's Fatherland and Freedom."</v>
      </c>
      <c r="HI118" s="44" t="str">
        <f>IF(J118=0,CHAR(34)&amp;CHAR(34),HH118)</f>
        <v>"\n\n • Yellow: The crops and the fertile soil.\n\n • Blue: The ocean and the clear skies\n\n • Red: The blood spilled by the heroes who died in the name of their countrymen's Fatherland and Freedom."</v>
      </c>
      <c r="HJ118" s="44" t="str">
        <f>CHAR(34)&amp;O118&amp;CHAR(34)</f>
        <v>"1860, 1900, 2009 "</v>
      </c>
      <c r="HL118" s="44" t="str">
        <f>CHAR(34)&amp;I118&amp;CHAR(34)</f>
        <v>"https://en.wikipedia.org/wiki/Flag_of_Ecuador"</v>
      </c>
      <c r="HM118" s="65" t="str">
        <f>"{"&amp;CHAR(34)&amp;"couname"&amp;CHAR(34)&amp;":"&amp;CT118&amp;(IF(H118&lt;&gt;"",","&amp;CHAR(34)&amp;"subtype"&amp;CHAR(34)&amp;":"&amp;CHAR(34)&amp;H118&amp;CHAR(34),""))&amp;","&amp;CHAR(34)&amp;"year"&amp;CHAR(34)&amp;":"&amp;HJ118&amp;","&amp;CHAR(34)&amp;"region"&amp;CHAR(34)&amp;":"&amp;CU118&amp;","&amp;CHAR(34)&amp;"Colors"&amp;CHAR(34)&amp;":"&amp;HC118&amp;","&amp;CHAR(34)&amp;"Items"&amp;CHAR(34)&amp;":"&amp;GS118&amp;","&amp;CHAR(34)&amp;"Flag"&amp;CHAR(34)&amp;":"&amp;CV118&amp;","&amp;CHAR(34)&amp;"HDFlag"&amp;CHAR(34)&amp;":"&amp;CHAR(34)&amp;E118&amp;CHAR(34)&amp;","&amp;CHAR(34)&amp;"type"&amp;CHAR(34)&amp;":"&amp;GP118&amp;", "&amp;CHAR(34)&amp;"describe"&amp;CHAR(34)&amp;": "&amp;HH118&amp;", "&amp;CHAR(34)&amp;"isnew"&amp;CHAR(34)&amp;": "&amp;CHAR(34)&amp;F118&amp;CHAR(34)&amp;", "&amp;CHAR(34)&amp;"links"&amp;CHAR(34)&amp;": "&amp;HL118&amp;"},"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 "links": "https://en.wikipedia.org/wiki/Flag_of_Ecuador"},</v>
      </c>
      <c r="HN118" s="67" t="str">
        <f>"{"&amp;CHAR(34)&amp;"couname"&amp;CHAR(34)&amp;":"&amp;CT118&amp;(IF(H118&lt;&gt;"",","&amp;CHAR(34)&amp;"subtype"&amp;CHAR(34)&amp;":"&amp;CHAR(34)&amp;H118&amp;CHAR(34),""))&amp;","&amp;CHAR(34)&amp;"year"&amp;CHAR(34)&amp;":"&amp;HJ118&amp;","&amp;CHAR(34)&amp;"region"&amp;CHAR(34)&amp;":"&amp;CU118&amp;","&amp;CHAR(34)&amp;"Colors"&amp;CHAR(34)&amp;":"&amp;HC118&amp;","&amp;CHAR(34)&amp;"Items"&amp;CHAR(34)&amp;":"&amp;GS118&amp;","&amp;CHAR(34)&amp;"Flag"&amp;CHAR(34)&amp;":"&amp;CV118&amp;","&amp;CHAR(34)&amp;"HDFlag"&amp;CHAR(34)&amp;":"&amp;CHAR(34)&amp;E118&amp;CHAR(34)&amp;","&amp;CHAR(34)&amp;"type"&amp;CHAR(34)&amp;":"&amp;GP118&amp;", "&amp;CHAR(34)&amp;"describe"&amp;CHAR(34)&amp;": "&amp;HI118&amp;", "&amp;CHAR(34)&amp;"isnew"&amp;CHAR(34)&amp;": "&amp;CHAR(34)&amp;F118&amp;CHAR(34)&amp;", "&amp;CHAR(34)&amp;"links"&amp;CHAR(34)&amp;": "&amp;HL118&amp;"},"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 "links": "https://en.wikipedia.org/wiki/Flag_of_Ecuador"},</v>
      </c>
      <c r="HO118" s="71"/>
      <c r="HP118" s="44" t="str" cm="1">
        <f t="array" ref="HP118">IF(_xlfn.TEXTJOIN(", ", TRUE, IF(ISNUMBER(SEARCH("BLA", BL118:BT118)), COLUMN(BL118:BT118) - COLUMN(BL118) + 1, ""))&lt;&gt;"","BLA","")</f>
        <v/>
      </c>
      <c r="HQ118" s="44" t="str" cm="1">
        <f t="array" ref="HQ118">IF(_xlfn.TEXTJOIN(", ", TRUE, IF(ISNUMBER(SEARCH("BLU", BL118:BT118)), COLUMN(BL118:BT118) - COLUMN(BL118) + 1, ""))&lt;&gt;"","BLU","")</f>
        <v>BLU</v>
      </c>
      <c r="HR118" s="44" t="str" cm="1">
        <f t="array" ref="HR118">IF(_xlfn.TEXTJOIN(", ", TRUE, IF(ISNUMBER(SEARCH("GRE", BL118:BT118)), COLUMN(BL118:BT118) - COLUMN(BL118) + 1, ""))&lt;&gt;"","GRE","")</f>
        <v>GRE</v>
      </c>
      <c r="HS118" s="44" t="str" cm="1">
        <f t="array" ref="HS118">IF(_xlfn.TEXTJOIN(", ", TRUE, IF(ISNUMBER(SEARCH("RED", BL118:BT118)), COLUMN(BL118:BT118) - COLUMN(BL118) + 1, ""))&lt;&gt;"","RED","")</f>
        <v>RED</v>
      </c>
      <c r="HT118" s="44" t="str" cm="1">
        <f t="array" ref="HT118">IF(_xlfn.TEXTJOIN(", ", TRUE, IF(ISNUMBER(SEARCH("YEL", BL118:BT118)), COLUMN(BL118:BT118) - COLUMN(BL118) + 1, ""))&lt;&gt;"","YEL","")</f>
        <v>YEL</v>
      </c>
      <c r="HU118" s="44" t="str" cm="1">
        <f t="array" ref="HU118">IF(_xlfn.TEXTJOIN(", ", TRUE, IF(ISNUMBER(SEARCH("ORA", BL118:BT118)), COLUMN(BL118:BT118) - COLUMN(BL118) + 1, ""))&lt;&gt;"","ORA","")</f>
        <v/>
      </c>
      <c r="HV118" s="44" t="str" cm="1">
        <f t="array" ref="HV118">IF(_xlfn.TEXTJOIN(", ", TRUE, IF(ISNUMBER(SEARCH("BRO", BL118:BT118)), COLUMN(BL118:BT118) - COLUMN(BL118) + 1, ""))&lt;&gt;"","BRO","")</f>
        <v>BRO</v>
      </c>
      <c r="HW118" s="44" t="str" cm="1">
        <f t="array" ref="HW118">IF(_xlfn.TEXTJOIN(", ", TRUE, IF(ISNUMBER(SEARCH("PUR", BL118:BT118)), COLUMN(BL118:BT118) - COLUMN(BL118) + 1, ""))&lt;&gt;"","PUR","")</f>
        <v/>
      </c>
      <c r="HX118" s="44" t="str" cm="1">
        <f t="array" ref="HX118">IF(_xlfn.TEXTJOIN(", ", TRUE, IF(ISNUMBER(SEARCH("WHI", BL118:BT118)), COLUMN(BL118:BT118) - COLUMN(BL118) + 1, ""))&lt;&gt;"","WHI","")</f>
        <v>WHI</v>
      </c>
      <c r="HY118" s="72"/>
      <c r="HZ118" s="72"/>
      <c r="IA118" s="5"/>
      <c r="IB118" s="5"/>
      <c r="IC118" s="68"/>
      <c r="ID118" s="68"/>
      <c r="IE118" s="68"/>
      <c r="IF118" s="68"/>
      <c r="IG118" s="68"/>
      <c r="IH118" s="68"/>
      <c r="II118" s="68"/>
      <c r="IJ118" s="68"/>
      <c r="IK118" s="68"/>
      <c r="IL118" s="44">
        <f>SUM(IC118:IK118)</f>
        <v>0</v>
      </c>
      <c r="IM118" s="42">
        <f>COUNTIF(IC118:IK118,"&gt;0")-CG118</f>
        <v>-7</v>
      </c>
      <c r="IN118" s="69" t="str">
        <f>"http://mkweb.bcgsc.ca/color-summarizer/?url="&amp;D118&amp;"&amp;precision=low&amp;num_clusters="&amp;CG118&amp;"&amp;text=1"</f>
        <v>http://mkweb.bcgsc.ca/color-summarizer/?url=https://i.ibb.co/TbYwmWF/Ecuador-Flag.png&amp;precision=low&amp;num_clusters=7&amp;text=1</v>
      </c>
      <c r="IO118" s="44" t="str">
        <f>IF(HP118&lt;&gt;"",CHAR(34)&amp;"black"&amp;CHAR(34),"")</f>
        <v/>
      </c>
      <c r="IP118" s="44" t="str">
        <f>IF(HQ118&lt;&gt;"",CHAR(34)&amp;"blue"&amp;CHAR(34),"")</f>
        <v>"blue"</v>
      </c>
      <c r="IQ118" s="44" t="str">
        <f>IF(HR118&lt;&gt;"",CHAR(34)&amp;"green"&amp;CHAR(34),"")</f>
        <v>"green"</v>
      </c>
      <c r="IR118" s="44" t="str">
        <f>IF(HS118&lt;&gt;"",CHAR(34)&amp;"red"&amp;CHAR(34),"")</f>
        <v>"red"</v>
      </c>
      <c r="IS118" s="44" t="str">
        <f>IF(HT118&lt;&gt;"",CHAR(34)&amp;"yellow"&amp;CHAR(34),"")</f>
        <v>"yellow"</v>
      </c>
      <c r="IT118" s="44" t="str">
        <f>IF(HU118&lt;&gt;"",CHAR(34)&amp;"orange"&amp;CHAR(34),"")</f>
        <v/>
      </c>
      <c r="IU118" s="44" t="str">
        <f>IF(HV118&lt;&gt;"",CHAR(34)&amp;"brown"&amp;CHAR(34),"")</f>
        <v>"brown"</v>
      </c>
      <c r="IV118" s="44" t="str">
        <f>IF(HW118&lt;&gt;"",CHAR(34)&amp;"purple"&amp;CHAR(34),"")</f>
        <v/>
      </c>
      <c r="IW118" s="44" t="str">
        <f>IF(HX118&lt;&gt;"",CHAR(34)&amp;"white"&amp;CHAR(34),"")</f>
        <v>"white"</v>
      </c>
      <c r="IX118" s="44" t="str">
        <f>"{"&amp;CHAR(34)&amp;"url"&amp;CHAR(34)&amp;":"&amp;CHAR(34)&amp;IN118&amp;CHAR(34)&amp;","&amp;CHAR(34)&amp;"name"&amp;CHAR(34)&amp;":"&amp;CHAR(34)&amp;A118&amp;CHAR(34)&amp;"},"</f>
        <v>{"url":"http://mkweb.bcgsc.ca/color-summarizer/?url=https://i.ibb.co/TbYwmWF/Ecuador-Flag.png&amp;precision=low&amp;num_clusters=7&amp;text=1","name":"Ecuador"},</v>
      </c>
      <c r="IY118" s="44">
        <v>64</v>
      </c>
    </row>
    <row r="119" spans="1:259" s="44" customFormat="1" ht="38.4" customHeight="1" thickBot="1" x14ac:dyDescent="0.35">
      <c r="A119" s="38" t="s">
        <v>220</v>
      </c>
      <c r="B119" s="83"/>
      <c r="C119" s="39">
        <v>1</v>
      </c>
      <c r="D119" s="70" t="s">
        <v>221</v>
      </c>
      <c r="E119" s="40" t="s">
        <v>222</v>
      </c>
      <c r="F119" s="41" t="s">
        <v>163</v>
      </c>
      <c r="G119" s="42">
        <f>COUNTIF($A$1:$A$8405,A119)</f>
        <v>1</v>
      </c>
      <c r="H119" s="43"/>
      <c r="I119" s="59" t="s">
        <v>223</v>
      </c>
      <c r="J119" s="44" t="str">
        <f>""</f>
        <v/>
      </c>
      <c r="K119" s="45">
        <v>2840</v>
      </c>
      <c r="L119" s="46">
        <v>3519</v>
      </c>
      <c r="M119" s="46">
        <v>1</v>
      </c>
      <c r="N119" s="47">
        <f>(0.1*K119+0.9*L119)*M119</f>
        <v>3451.1</v>
      </c>
      <c r="O119" s="74" t="s">
        <v>180</v>
      </c>
      <c r="P119" s="48" t="s">
        <v>224</v>
      </c>
      <c r="Q119" s="73">
        <v>2</v>
      </c>
      <c r="R119" s="49" t="s">
        <v>177</v>
      </c>
      <c r="S119" s="50">
        <v>0</v>
      </c>
      <c r="T119" s="51" t="s">
        <v>164</v>
      </c>
      <c r="U119" s="52" t="s">
        <v>165</v>
      </c>
      <c r="V119" s="52" t="s">
        <v>164</v>
      </c>
      <c r="W119" s="52" t="s">
        <v>164</v>
      </c>
      <c r="X119" s="52" t="s">
        <v>164</v>
      </c>
      <c r="Y119" s="52" t="s">
        <v>165</v>
      </c>
      <c r="Z119" s="52" t="s">
        <v>164</v>
      </c>
      <c r="AA119" s="52" t="s">
        <v>165</v>
      </c>
      <c r="AB119" s="52" t="s">
        <v>165</v>
      </c>
      <c r="AC119" s="52" t="s">
        <v>164</v>
      </c>
      <c r="AD119" s="52" t="s">
        <v>164</v>
      </c>
      <c r="AE119" s="52" t="s">
        <v>164</v>
      </c>
      <c r="AF119" s="53" t="s">
        <v>164</v>
      </c>
      <c r="AG119" s="53" t="s">
        <v>164</v>
      </c>
      <c r="AH119" s="53" t="s">
        <v>164</v>
      </c>
      <c r="AI119" s="53" t="s">
        <v>165</v>
      </c>
      <c r="AJ119" s="53" t="s">
        <v>164</v>
      </c>
      <c r="AK119" s="53" t="s">
        <v>164</v>
      </c>
      <c r="AL119" s="53" t="s">
        <v>165</v>
      </c>
      <c r="AM119" s="53" t="s">
        <v>165</v>
      </c>
      <c r="AN119" s="53" t="s">
        <v>164</v>
      </c>
      <c r="AO119" s="53" t="s">
        <v>164</v>
      </c>
      <c r="AP119" s="53" t="s">
        <v>165</v>
      </c>
      <c r="AQ119" s="53" t="s">
        <v>164</v>
      </c>
      <c r="AR119" s="53" t="s">
        <v>164</v>
      </c>
      <c r="AS119" s="53" t="s">
        <v>165</v>
      </c>
      <c r="AT119" s="54">
        <v>5</v>
      </c>
      <c r="AU119" s="53"/>
      <c r="AV119" s="53" t="str">
        <f>IF(LEFT(A119,1)="[",LEFT(A119,5)&amp;AU119&amp;A119,"")</f>
        <v/>
      </c>
      <c r="AW119" s="53" t="str">
        <f>C119&amp;A119</f>
        <v>1Falkland Islands</v>
      </c>
      <c r="AX119" s="55" t="str">
        <f>_xlfn.TEXTJOIN(";",TRUE,AU119:AW119)</f>
        <v>1Falkland Islands</v>
      </c>
      <c r="AY119" s="55" t="s">
        <v>165</v>
      </c>
      <c r="AZ119" s="56" t="s">
        <v>154</v>
      </c>
      <c r="BA119" s="56" t="s">
        <v>151</v>
      </c>
      <c r="BB119" s="56"/>
      <c r="BC119" s="57"/>
      <c r="BD119" s="58" t="s">
        <v>152</v>
      </c>
      <c r="BE119" s="59"/>
      <c r="BF119" s="58"/>
      <c r="BG119" s="58"/>
      <c r="BH119" s="58"/>
      <c r="BI119" s="58"/>
      <c r="BJ119" s="58"/>
      <c r="BK119" s="59"/>
      <c r="BL119" s="58" t="s">
        <v>152</v>
      </c>
      <c r="BM119" s="58" t="s">
        <v>159</v>
      </c>
      <c r="BN119" s="58" t="s">
        <v>154</v>
      </c>
      <c r="BO119" s="58" t="s">
        <v>153</v>
      </c>
      <c r="BP119" s="58" t="s">
        <v>155</v>
      </c>
      <c r="BQ119" s="58" t="s">
        <v>151</v>
      </c>
      <c r="BR119" s="58"/>
      <c r="BS119" s="58"/>
      <c r="BT119" s="58"/>
      <c r="BU119" s="60" t="s">
        <v>165</v>
      </c>
      <c r="BV119" s="61" t="s">
        <v>165</v>
      </c>
      <c r="BW119" s="61" t="s">
        <v>168</v>
      </c>
      <c r="BX119" s="59"/>
      <c r="CB119" s="5" t="s">
        <v>136</v>
      </c>
      <c r="CC119" s="5"/>
      <c r="CD119" s="62">
        <v>0</v>
      </c>
      <c r="CE119" s="62">
        <v>0</v>
      </c>
      <c r="CF119" s="62" t="e">
        <f>COUNTIF([1]Sheet7!$B$2:'[1]Sheet7'!$B$100,Main!#REF!)</f>
        <v>#REF!</v>
      </c>
      <c r="CG119" s="75" cm="1">
        <f t="array" ref="CG119">SUMPRODUCT(--(LEN(TRIM(BL119:BT119))&gt;0))</f>
        <v>6</v>
      </c>
      <c r="CH119" s="53" t="str">
        <f>IF(CG119=2,"y","n")</f>
        <v>n</v>
      </c>
      <c r="CI119" s="53" t="str">
        <f>IF(CG119=3,"y","n")</f>
        <v>n</v>
      </c>
      <c r="CJ119" s="53" t="str">
        <f>IF(CG119=4,"y","n")</f>
        <v>n</v>
      </c>
      <c r="CK119" s="53" t="str">
        <f>IF(CG119&gt;4,"y","n")</f>
        <v>y</v>
      </c>
      <c r="CL119" s="53" t="str">
        <f>IF(S119=0,"y","n")</f>
        <v>y</v>
      </c>
      <c r="CM119" s="53" t="str">
        <f>IF(S119=2,"y","n")</f>
        <v>n</v>
      </c>
      <c r="CN119" s="53" t="str">
        <f>IF(S119=3,"y","n")</f>
        <v>n</v>
      </c>
      <c r="CO119" s="53" t="str">
        <f>IF(S119&gt;=4,"y","n")</f>
        <v>n</v>
      </c>
      <c r="CP119" s="53" t="str">
        <f>IF(AT119=0,"y","n")</f>
        <v>n</v>
      </c>
      <c r="CQ119" s="53" t="str">
        <f>IF(AT119=1,"y","n")</f>
        <v>n</v>
      </c>
      <c r="CR119" s="53" t="str">
        <f>IF(AT119=2,"y","n")</f>
        <v>n</v>
      </c>
      <c r="CS119" s="53" t="str">
        <f>IF(AT119&gt;=3,"y","n")</f>
        <v>y</v>
      </c>
      <c r="CT119" s="38" t="str">
        <f>CHAR(34)&amp;A119&amp;CHAR(34)</f>
        <v>"Falkland Islands"</v>
      </c>
      <c r="CU119" s="63" t="str">
        <f>CHAR(34)&amp;"rgn_"&amp;R119&amp;CHAR(34)</f>
        <v>"rgn_South America"</v>
      </c>
      <c r="CV119" s="44" t="str">
        <f>CHAR(34)&amp;D119&amp;CHAR(34)</f>
        <v>"https://upload.wikimedia.org/wikipedia/commons/thumb/8/83/Flag_of_the_Falkland_Islands.svg/383px-Flag_of_the_Falkland_Islands.svg.png"</v>
      </c>
      <c r="CW119" s="44" t="str">
        <f>IF(CH119="y",CHAR(34)&amp;CH$1&amp;CHAR(34)&amp;",","")</f>
        <v/>
      </c>
      <c r="CX119" s="44" t="str">
        <f>IF(CI119="y",CHAR(34)&amp;CI$1&amp;CHAR(34)&amp;",","")</f>
        <v/>
      </c>
      <c r="CY119" s="44" t="str">
        <f>IF(CJ119="y",CHAR(34)&amp;CJ$1&amp;CHAR(34)&amp;",","")</f>
        <v/>
      </c>
      <c r="CZ119" s="44" t="str">
        <f>IF(CK119="y",CHAR(34)&amp;CK$1&amp;CHAR(34)&amp;",","")</f>
        <v>"5+Colo",</v>
      </c>
      <c r="DA119" s="44" t="str">
        <f>IF(Q119&gt;1,CHAR(34)&amp;"words2"&amp;CHAR(34)&amp;",","")</f>
        <v>"words2",</v>
      </c>
      <c r="DB119" s="44" t="str">
        <f>IF(Q119&gt;2,CHAR(34)&amp;"words3"&amp;CHAR(34)&amp;",","")</f>
        <v/>
      </c>
      <c r="DC119" s="44" t="str">
        <f>IF(Q119=2,CHAR(34)&amp;"exact2"&amp;CHAR(34)&amp;",","")</f>
        <v>"exact2",</v>
      </c>
      <c r="DD119" s="44" t="str">
        <f>IF(LEN(CHAR(34)&amp;"lets"&amp;LEN(SUBSTITUTE(SUBSTITUTE(IFERROR(TRIM(SUBSTITUTE(SUBSTITUTE(SUBSTITUTE(IFERROR(TRIM(SUBSTITUTE(A119,MID(A119,FIND("(",A119),FIND(")",A119)-FIND("(",A119)+1),"")),A119)," ",""),"-",""),MID(SUBSTITUTE(SUBSTITUTE(IFERROR(TRIM(SUBSTITUTE(A119,MID(A119,FIND("(",A119),FIND(")",A119)-FIND("(",A119)+1),"")),A119)," ",""),"-",""),FIND("[",SUBSTITUTE(SUBSTITUTE(IFERROR(TRIM(SUBSTITUTE(A119,MID(A119,FIND("(",A119),FIND(")",A119)-FIND("(",A119)+1),"")),A119)," ",""),"-","")),FIND("]",SUBSTITUTE(SUBSTITUTE(IFERROR(TRIM(SUBSTITUTE(A119,MID(A119,FIND("(",A119),FIND(")",A119)-FIND("(",A119)+1),"")),A119)," ",""),"-",""))-FIND("[",SUBSTITUTE(SUBSTITUTE(IFERROR(TRIM(SUBSTITUTE(A119,MID(A119,FIND("(",A119),FIND(")",A119)-FIND("(",A119)+1),"")),A119)," ",""),"-",""))+1),"")),SUBSTITUTE(SUBSTITUTE(IFERROR(TRIM(SUBSTITUTE(A119,MID(A119,FIND("(",A119),FIND(")",A119)-FIND("(",A119)+1),"")),A119)," ",""),"-",""))," ",""),"-",""))&amp;CHAR(34)&amp;",")=9,CHAR(34)&amp;"lets"&amp;LEN(SUBSTITUTE(SUBSTITUTE(IFERROR(TRIM(SUBSTITUTE(SUBSTITUTE(SUBSTITUTE(IFERROR(TRIM(SUBSTITUTE(A119,MID(A119,FIND("(",A119),FIND(")",A119)-FIND("(",A119)+1),"")),A119)," ",""),"-",""),MID(SUBSTITUTE(SUBSTITUTE(IFERROR(TRIM(SUBSTITUTE(A119,MID(A119,FIND("(",A119),FIND(")",A119)-FIND("(",A119)+1),"")),A119)," ",""),"-",""),FIND("[",SUBSTITUTE(SUBSTITUTE(IFERROR(TRIM(SUBSTITUTE(A119,MID(A119,FIND("(",A119),FIND(")",A119)-FIND("(",A119)+1),"")),A119)," ",""),"-","")),FIND("]",SUBSTITUTE(SUBSTITUTE(IFERROR(TRIM(SUBSTITUTE(A119,MID(A119,FIND("(",A119),FIND(")",A119)-FIND("(",A119)+1),"")),A119)," ",""),"-",""))-FIND("[",SUBSTITUTE(SUBSTITUTE(IFERROR(TRIM(SUBSTITUTE(A119,MID(A119,FIND("(",A119),FIND(")",A119)-FIND("(",A119)+1),"")),A119)," ",""),"-",""))+1),"")),SUBSTITUTE(SUBSTITUTE(IFERROR(TRIM(SUBSTITUTE(A119,MID(A119,FIND("(",A119),FIND(")",A119)-FIND("(",A119)+1),"")),A119)," ",""),"-",""))," ",""),"-",""))&amp;CHAR(34)&amp;",",CHAR(34)&amp;"lets0"&amp;LEN(SUBSTITUTE(SUBSTITUTE(IFERROR(TRIM(SUBSTITUTE(SUBSTITUTE(SUBSTITUTE(IFERROR(TRIM(SUBSTITUTE(A119,MID(A119,FIND("(",A119),FIND(")",A119)-FIND("(",A119)+1),"")),A119)," ",""),"-",""),MID(SUBSTITUTE(SUBSTITUTE(IFERROR(TRIM(SUBSTITUTE(A119,MID(A119,FIND("(",A119),FIND(")",A119)-FIND("(",A119)+1),"")),A119)," ",""),"-",""),FIND("[",SUBSTITUTE(SUBSTITUTE(IFERROR(TRIM(SUBSTITUTE(A119,MID(A119,FIND("(",A119),FIND(")",A119)-FIND("(",A119)+1),"")),A119)," ",""),"-","")),FIND("]",SUBSTITUTE(SUBSTITUTE(IFERROR(TRIM(SUBSTITUTE(A119,MID(A119,FIND("(",A119),FIND(")",A119)-FIND("(",A119)+1),"")),A119)," ",""),"-",""))-FIND("[",SUBSTITUTE(SUBSTITUTE(IFERROR(TRIM(SUBSTITUTE(A119,MID(A119,FIND("(",A119),FIND(")",A119)-FIND("(",A119)+1),"")),A119)," ",""),"-",""))+1),"")),SUBSTITUTE(SUBSTITUTE(IFERROR(TRIM(SUBSTITUTE(A119,MID(A119,FIND("(",A119),FIND(")",A119)-FIND("(",A119)+1),"")),A119)," ",""),"-",""))," ",""),"-",""))&amp;CHAR(34)&amp;",")</f>
        <v>"lets15",</v>
      </c>
      <c r="DE119" s="44" t="str">
        <f>IFERROR(CHAR(34)&amp;"start"&amp;LEFT(TRIM(SUBSTITUTE(SUBSTITUTE(TRIM(SUBSTITUTE(SUBSTITUTE(A119, MID(A119, FIND("[", A119), FIND("]", A119) - FIND("[", A119) + 1), ""), "  ", " ")), MID(TRIM(SUBSTITUTE(SUBSTITUTE(A119, MID(A119, FIND("[", A119), FIND("]", A119) - FIND("[", A119) + 1), ""), "  ", " ")), FIND("[", TRIM(SUBSTITUTE(SUBSTITUTE(A119, MID(A119, FIND("[", A119), FIND("]", A119) - FIND("[", A119) + 1), ""), "  ", " "))), FIND("]", TRIM(SUBSTITUTE(SUBSTITUTE(A119, MID(A119, FIND("[", A119), FIND("]", A119) - FIND("[", A119) + 1), ""), "  ", " "))) - FIND("[", TRIM(SUBSTITUTE(SUBSTITUTE(A119, MID(A119, FIND("[", A119), FIND("]", A119) - FIND("[", A119) + 1), ""), "  ", " "))) + 1), ""), "  ", " ")),1)&amp;CHAR(34)&amp;",",CHAR(34)&amp;"start"&amp;IFERROR(LEFT(SUBSTITUTE(A119,"["&amp;MID(A119,FIND("[",A119)+1,FIND("]",A119)-FIND("[",A119)-1)&amp;"] ",""),1),LEFT(A119,1))&amp;CHAR(34)&amp;",")</f>
        <v>"startF",</v>
      </c>
      <c r="DF119" s="44" t="str">
        <f>IFERROR(IF(SEARCH("tan",A119)&gt;0,CHAR(34)&amp;"withtn"&amp;CHAR(34)&amp;",",""),"")</f>
        <v/>
      </c>
      <c r="DG119" s="44" t="str">
        <f>IFERROR(IF(SEARCH("q",A119)&gt;0,CHAR(34)&amp;"with_q"&amp;CHAR(34)&amp;",",""),"")</f>
        <v/>
      </c>
      <c r="DH119" s="44" t="str">
        <f>IFERROR(IF(SEARCH("v",A119)&gt;0,CHAR(34)&amp;"with_v"&amp;CHAR(34)&amp;",",""),"")</f>
        <v/>
      </c>
      <c r="DI119" s="44" t="str">
        <f>IFERROR(IF(SEARCH("w",A119)&gt;0,CHAR(34)&amp;"with_w"&amp;CHAR(34)&amp;",",""),"")</f>
        <v/>
      </c>
      <c r="DJ119" s="44" t="str">
        <f>IFERROR(IF(SEARCH("y",A119)&gt;0,CHAR(34)&amp;"with_y"&amp;CHAR(34)&amp;",",""),"")</f>
        <v/>
      </c>
      <c r="DK119" s="44" t="str">
        <f>IFERROR(IF(SEARCH("z",A119)&gt;0,CHAR(34)&amp;"with_z"&amp;CHAR(34)&amp;",",""),"")</f>
        <v/>
      </c>
      <c r="DL119" s="44" t="str">
        <f>IF(CG119=2, CHAR(34) &amp; _xlfn.TEXTJOIN("", TRUE, _xlfn._xlws.SORT(HP119:HX119)) &amp; CHAR(34) &amp; ",", "")</f>
        <v/>
      </c>
      <c r="DM119" s="44" t="str" cm="1">
        <f t="array" ref="DM119">IF(CG119=3,CHAR(34) &amp; _xlfn.TEXTJOIN("", TRUE, RIGHT(HP119:HX119, 2)) &amp; CHAR(34) &amp; ",", "")</f>
        <v/>
      </c>
      <c r="DN119" s="44" t="str">
        <f>IF(AND(ISNUMBER(SEARCH("18", O119)), ISERROR(SEARCH("1918", O119)), ISERROR(SEARCH("2018", O119))), CHAR(34) &amp; "year18" &amp; CHAR(34) &amp; ",", "")</f>
        <v/>
      </c>
      <c r="DO119" s="44" t="str">
        <f>IF(AND(ISNUMBER(SEARCH("19", O119)), ISERROR(SEARCH("1819", O119)),  ISERROR(SEARCH("1219", O119)),ISERROR(SEARCH("1119", O119)),ISERROR(SEARCH("1190", O119)),ISERROR(SEARCH("2019", O119))), CHAR(34) &amp; "year19" &amp; CHAR(34) &amp; ",", "")</f>
        <v>"year19",</v>
      </c>
      <c r="DP119" s="5" t="str">
        <f>IF(AND(ISNUMBER(SEARCH("20", O119)), ISERROR(SEARCH("1920", O119))), CHAR(34)&amp;"year00"&amp;CHAR(34)&amp;",", "")</f>
        <v/>
      </c>
      <c r="DQ119" s="5" t="str">
        <f>IF(CC119="y",CHAR(34)&amp;"soviet"&amp;CHAR(34)&amp;",","")</f>
        <v/>
      </c>
      <c r="DR119" s="5" t="str">
        <f>IF(BY119="y",CHAR(34)&amp;"dgband"&amp;CHAR(34)&amp;",","")</f>
        <v/>
      </c>
      <c r="DS119" s="5" t="str">
        <f>IF(W119="y",IF(AND(V119="n",BY119&lt;&gt;"y"),CHAR(34)&amp;"allver"&amp;CHAR(34)&amp;",",""),"")</f>
        <v/>
      </c>
      <c r="DT119" s="5" t="str">
        <f>IF(V119="y",IF(AND(W119="n",BY119&lt;&gt;"y"),CHAR(34)&amp;"allhor"&amp;CHAR(34)&amp;",",""),"")</f>
        <v/>
      </c>
      <c r="DU119" s="5" t="str">
        <f>IF(BY119="y",IF(AND(W119="n",V119="n"),CHAR(34)&amp;"alldia"&amp;CHAR(34)&amp;",",""),"")</f>
        <v/>
      </c>
      <c r="DV119" s="44" t="str">
        <f>IF(IA119&lt;&gt;"",(IF(IA119="y",CHAR(34)&amp;"largec"&amp;CHAR(34)&amp;",",CHAR(34)&amp;"smallc"&amp;CHAR(34)&amp;",")),"")</f>
        <v>"smallc",</v>
      </c>
      <c r="DW119" s="44" t="str">
        <f>IF(CL119="y",CHAR(34)&amp;CL$1&amp;CHAR(34)&amp;",","")</f>
        <v>"NoBand",</v>
      </c>
      <c r="DX119" s="44" t="str">
        <f>IF(CM119="y",CHAR(34)&amp;CM$1&amp;CHAR(34)&amp;",","")</f>
        <v/>
      </c>
      <c r="DY119" s="44" t="str">
        <f>IF(CN119="y",CHAR(34)&amp;CN$1&amp;CHAR(34)&amp;",","")</f>
        <v/>
      </c>
      <c r="DZ119" s="44" t="str">
        <f>IF(CO119="y",CHAR(34)&amp;CO$1&amp;CHAR(34)&amp;",","")</f>
        <v/>
      </c>
      <c r="EA119" s="44" t="str">
        <f>IF(T119="y",CHAR(34)&amp;T$1&amp;CHAR(34)&amp;",","")</f>
        <v/>
      </c>
      <c r="EB119" s="44" t="str">
        <f>IF(U119="y",CHAR(34)&amp;U$1&amp;CHAR(34)&amp;",","")</f>
        <v>"Crosse",</v>
      </c>
      <c r="EC119" s="44" t="str">
        <f>IF(V119="y",CHAR(34)&amp;V$1&amp;CHAR(34)&amp;",","")</f>
        <v/>
      </c>
      <c r="ED119" s="44" t="str">
        <f>IF(W119="y",CHAR(34)&amp;W$1&amp;CHAR(34)&amp;",","")</f>
        <v/>
      </c>
      <c r="EE119" s="44" t="str">
        <f>IF(X119="y",CHAR(34)&amp;X$1&amp;CHAR(34)&amp;",","")</f>
        <v/>
      </c>
      <c r="EF119" s="44" t="str">
        <f>IF(AND(Y119&lt;&gt;"n",Y119&lt;&gt;""),CHAR(34)&amp;Y$1&amp;CHAR(34)&amp;",","")</f>
        <v>"Animal",</v>
      </c>
      <c r="EG119" s="44" t="str">
        <f>IF(Z119="y",CHAR(34)&amp;Z$1&amp;CHAR(34)&amp;",","")</f>
        <v/>
      </c>
      <c r="EH119" s="44" t="str">
        <f>IF(AA119="y",CHAR(34)&amp;AA$1&amp;CHAR(34)&amp;",","")</f>
        <v>"Plants",</v>
      </c>
      <c r="EI119" s="44" t="str">
        <f>IF(AB119="y",CHAR(34)&amp;AB$1&amp;CHAR(34)&amp;",","")</f>
        <v>"Texted",</v>
      </c>
      <c r="EJ119" s="44" t="str">
        <f>IF(AC119="y",CHAR(34)&amp;AC$1&amp;CHAR(34)&amp;",","")</f>
        <v/>
      </c>
      <c r="EK119" s="44" t="str">
        <f>IF(AD119="y",CHAR(34)&amp;AD$1&amp;CHAR(34)&amp;",","")</f>
        <v/>
      </c>
      <c r="EL119" s="44" t="str">
        <f>IF(AE119="y",CHAR(34)&amp;AE$1&amp;CHAR(34)&amp;",","")</f>
        <v/>
      </c>
      <c r="EM119" s="44" t="str">
        <f>IF(AF119="y",CHAR(34)&amp;AF$1&amp;CHAR(34)&amp;",","")</f>
        <v/>
      </c>
      <c r="EN119" s="44" t="str">
        <f>IF(AG119="y",CHAR(34)&amp;AG$1&amp;CHAR(34)&amp;",","")</f>
        <v/>
      </c>
      <c r="EO119" s="44" t="str">
        <f>IF(AH119="y",CHAR(34)&amp;AH$1&amp;CHAR(34)&amp;",","")</f>
        <v/>
      </c>
      <c r="EP119" s="44" t="str">
        <f>IF(AI119="y",CHAR(34)&amp;AI$1&amp;CHAR(34)&amp;",","")</f>
        <v>"Canton",</v>
      </c>
      <c r="EQ119" s="44" t="str">
        <f>IF(AJ119="y",CHAR(34)&amp;AJ$1&amp;CHAR(34)&amp;",","")</f>
        <v/>
      </c>
      <c r="ER119" s="44" t="str">
        <f>IF(AK119="y",CHAR(34)&amp;AK$1&amp;CHAR(34)&amp;",","")</f>
        <v/>
      </c>
      <c r="ES119" s="44" t="str">
        <f>IF(AL119="y",CHAR(34)&amp;AL$1&amp;CHAR(34)&amp;",","")</f>
        <v>"Wavess",</v>
      </c>
      <c r="ET119" s="44" t="str">
        <f>IF(AM119="y",CHAR(34)&amp;AM$1&amp;CHAR(34)&amp;",","")</f>
        <v>"Geogrh",</v>
      </c>
      <c r="EU119" s="44" t="str">
        <f>IF(AN119="y",CHAR(34)&amp;AN$1&amp;CHAR(34)&amp;",","")</f>
        <v/>
      </c>
      <c r="EV119" s="44" t="str">
        <f>IF(AO119="y",CHAR(34)&amp;AO$1&amp;CHAR(34)&amp;",","")</f>
        <v/>
      </c>
      <c r="EW119" s="44" t="str">
        <f>IF(AP119="y",CHAR(34)&amp;AP$1&amp;CHAR(34)&amp;",","")</f>
        <v>"Ships!",</v>
      </c>
      <c r="EX119" s="44" t="str">
        <f>IF(AQ119="y",CHAR(34)&amp;AQ$1&amp;CHAR(34)&amp;",","")</f>
        <v/>
      </c>
      <c r="EY119" s="44" t="str">
        <f>IF(AR119="y",CHAR(34)&amp;AR$1&amp;CHAR(34)&amp;",","")</f>
        <v/>
      </c>
      <c r="EZ119" s="44" t="str">
        <f>IF(AS119="y",CHAR(34)&amp;AS$1&amp;CHAR(34)&amp;",","")</f>
        <v>"Waters",</v>
      </c>
      <c r="FA119" s="44" t="str">
        <f>IF(AT119&gt;0,CHAR(34)&amp;"sta"&amp;AZ119&amp;CHAR(34)&amp;",","")</f>
        <v>"staRED",</v>
      </c>
      <c r="FB119" s="44" t="str">
        <f>IF(AND(AT119&gt;0,BA119&lt;&gt;""),CHAR(34)&amp;"sta"&amp;BA119&amp;CHAR(34)&amp;",","")</f>
        <v>"staBLA",</v>
      </c>
      <c r="FC119" s="44" t="str">
        <f>IF(AND(AT119&gt;0,BB119&lt;&gt;""),CHAR(34)&amp;"sta"&amp;BB119&amp;CHAR(34)&amp;",","")</f>
        <v/>
      </c>
      <c r="FD119" s="44" t="str">
        <f>IF(BV119="n",CHAR(34)&amp;"tcWHYE"&amp;CHAR(34)&amp;",",IF(BV119="y",CHAR(34)&amp;FD$1&amp;CHAR(34)&amp;",",""))</f>
        <v>"ntWHYE",</v>
      </c>
      <c r="FE119" s="44" t="str">
        <f>IF(COUNTIF(BL119:BT119,"BLU")=0,CHAR(34)&amp;"NO_BLU"&amp;CHAR(34)&amp;",", "")</f>
        <v/>
      </c>
      <c r="FF119" s="44" t="str">
        <f>IF(COUNTIF(BL119:BT119,"WHI")=0,CHAR(34)&amp;"NO_WHI"&amp;CHAR(34)&amp;",", "")</f>
        <v/>
      </c>
      <c r="FG119" s="44" t="str">
        <f>IF(COUNTIF(BL119:BT119,"RED")=0,CHAR(34)&amp;"NO_RED"&amp;CHAR(34)&amp;",", "")</f>
        <v/>
      </c>
      <c r="FH119" s="44" t="str">
        <f>IF(COUNTIF(BL119:BS119,"GRE")=0,CHAR(34)&amp;"NO_GRE"&amp;CHAR(34)&amp;",", "")</f>
        <v/>
      </c>
      <c r="FI119" s="44" t="str">
        <f>IF(COUNTIF(BL119:BT119,"YEL")=0,CHAR(34)&amp;"NO_YEL"&amp;CHAR(34)&amp;",", "")</f>
        <v/>
      </c>
      <c r="FJ119" s="44" t="str">
        <f>IF(COUNTIF(BL119:BT119,"BLA")=0,CHAR(34)&amp;"NO_BLA"&amp;CHAR(34)&amp;",", "")</f>
        <v/>
      </c>
      <c r="FK119" s="44" t="str">
        <f>IF(AND(FH119&lt;&gt;"",FF119&lt;&gt;""),CHAR(34)&amp;"WHGRNO"&amp;CHAR(34)&amp;",","")</f>
        <v/>
      </c>
      <c r="FL119" s="44" t="str">
        <f>IF(AND(FI119&lt;&gt;"",FF119&lt;&gt;""),CHAR(34)&amp;"WHYENO"&amp;CHAR(34)&amp;",","")</f>
        <v/>
      </c>
      <c r="FM119" s="44" t="str">
        <f>IF(AND(FJ119&lt;&gt;"",FF119&lt;&gt;""),CHAR(34)&amp;"BAWHNO"&amp;CHAR(34)&amp;",","")</f>
        <v/>
      </c>
      <c r="FN119" s="44" t="str">
        <f>IF(AND(FE119&lt;&gt;"",FF119&lt;&gt;""),CHAR(34)&amp;"BLWHNO"&amp;CHAR(34)&amp;",","")</f>
        <v/>
      </c>
      <c r="FO119" s="44" t="str">
        <f>IF(AND(FE119&lt;&gt;"",FG119&lt;&gt;""),CHAR(34)&amp;"BLRENO"&amp;CHAR(34)&amp;",","")</f>
        <v/>
      </c>
      <c r="FP119" s="44" t="str">
        <f>IF(AND(FF119&lt;&gt;"",FF119&lt;&gt;""),CHAR(34)&amp;"WHRENO"&amp;CHAR(34)&amp;",","")</f>
        <v/>
      </c>
      <c r="FQ119" s="44" t="str">
        <f>IF(LEN(BF119)=3,CHAR(34)&amp;"001"&amp;BF119&amp;CHAR(34)&amp;",","")</f>
        <v/>
      </c>
      <c r="FR119" s="44" t="str">
        <f>IF(LEN(BG119)=3,CHAR(34)&amp;"002"&amp;BG119&amp;CHAR(34)&amp;",","")</f>
        <v/>
      </c>
      <c r="FS119" s="44" t="str">
        <f>IF(LEN(BH119)=3,CHAR(34)&amp;"003"&amp;BH119&amp;CHAR(34)&amp;",","")</f>
        <v/>
      </c>
      <c r="FT119" s="44" t="str">
        <f>CHAR(34)&amp;"myr"&amp;BD119&amp;CHAR(34)&amp;","</f>
        <v>"myrBLU",</v>
      </c>
      <c r="FU119" s="44" t="str">
        <f>IF(AY119="y",CHAR(34)&amp;"island"&amp;CHAR(34)&amp;",","")</f>
        <v>"island",</v>
      </c>
      <c r="FV119" s="44" t="str">
        <f>IF(BZ119="y",CHAR(34)&amp;"landlo"&amp;CHAR(34)&amp;",","")</f>
        <v/>
      </c>
      <c r="FW119" s="44" t="str">
        <f>IF(CA119="y",CHAR(34)&amp;"eunion"&amp;CHAR(34)&amp;",","")</f>
        <v/>
      </c>
      <c r="FX119" s="44" t="str">
        <f>SUBSTITUTE(IFERROR(SEARCH("[",A119),IFERROR(IF(AND(CA119&lt;&gt;"y",SEARCH("Europe",R119)&gt;0),CHAR(34)&amp;"noeuni"&amp;CHAR(34)&amp;",",""),"")),"1","")</f>
        <v/>
      </c>
      <c r="FY119" s="44" t="str">
        <f>IFERROR(IF(SEARCH("Arabic",CB119)&gt;0,CHAR(34)&amp;"arabic"&amp;CHAR(34)&amp;",",""),"")</f>
        <v/>
      </c>
      <c r="FZ119" s="44" t="str">
        <f>IFERROR(IF(SEARCH("English",CB119)&gt;0,CHAR(34)&amp;"englis"&amp;CHAR(34)&amp;",",""),"")</f>
        <v>"englis",</v>
      </c>
      <c r="GA119" s="44" t="str">
        <f>IFERROR(IF(SEARCH("French",CB119)&gt;0,CHAR(34)&amp;"french"&amp;CHAR(34)&amp;",",""),"")</f>
        <v/>
      </c>
      <c r="GB119" s="44" t="str">
        <f>IFERROR(IF(SEARCH("Spanish",CB119)&gt;0,CHAR(34)&amp;"spanis"&amp;CHAR(34)&amp;",",""),"")</f>
        <v/>
      </c>
      <c r="GC119" s="44" t="str">
        <f>IFERROR(IF(SEARCH("Portuguese",CB119)&gt;0,CHAR(34)&amp;"portug"&amp;CHAR(34)&amp;",",""),"")</f>
        <v/>
      </c>
      <c r="GD119" s="44" t="str">
        <f>IFERROR(IF(SEARCH("German",CB119)&gt;0,CHAR(34)&amp;"german"&amp;CHAR(34)&amp;",",""),"")</f>
        <v/>
      </c>
      <c r="GE119" s="44" t="str">
        <f>IFERROR(IF(SEARCH("Dutch",CB119)&gt;0,CHAR(34)&amp;"dutchs"&amp;CHAR(34)&amp;",",""),"")</f>
        <v/>
      </c>
      <c r="GF119" s="44" t="str">
        <f>IFERROR(IF(SEARCH("Histor",AU119)&gt;0,CHAR(34)&amp;"histor"&amp;CHAR(34)&amp;",",""),"")</f>
        <v/>
      </c>
      <c r="GG119" s="44" t="str">
        <f>IF(BU119="y",CHAR(34)&amp;"unjack"&amp;CHAR(34)&amp;",","")</f>
        <v>"unjack",</v>
      </c>
      <c r="GH119" s="44" t="str">
        <f>IF(CD119=1,CHAR(34)&amp;"southc"&amp;CHAR(34)&amp;",","")</f>
        <v/>
      </c>
      <c r="GI119" s="44" t="str">
        <f>IF(CE119=1,CHAR(34)&amp;"hasmap"&amp;CHAR(34)&amp;",","")</f>
        <v/>
      </c>
      <c r="GJ119" s="44" t="str">
        <f>IF(CP119="y",CHAR(34)&amp;CP$1&amp;CHAR(34)&amp;",","")</f>
        <v/>
      </c>
      <c r="GK119" s="44" t="str">
        <f>IF(GJ119="",CHAR(34)&amp;"HasSta"&amp;CHAR(34)&amp;",","")</f>
        <v>"HasSta",</v>
      </c>
      <c r="GL119" s="44" t="str">
        <f>IF(CQ119="y",CHAR(34)&amp;CQ$1&amp;CHAR(34)&amp;",","")</f>
        <v/>
      </c>
      <c r="GM119" s="44" t="str">
        <f>IF(CR119="y",CHAR(34)&amp;CR$1&amp;CHAR(34)&amp;",","")</f>
        <v/>
      </c>
      <c r="GN119" s="44" t="str">
        <f>IF(CS119="y",CHAR(34)&amp;CS$1&amp;CHAR(34)&amp;",","")</f>
        <v>"3+Star",</v>
      </c>
      <c r="GP119" s="44" t="str">
        <f>CHAR(34)&amp;AU119&amp;CHAR(34)</f>
        <v>""</v>
      </c>
      <c r="GS119" s="44" t="str">
        <f>SUBSTITUTE("["&amp;_xlfn.CONCAT(CW119:GN119)&amp;"]",",]","]")</f>
        <v>["5+Colo","words2","exact2","lets15","startF","year19","smallc","NoBand","Crosse","Animal","Plants","Texted","Canton","Wavess","Geogrh","Ships!","Waters","staRED","staBLA","ntWHYE","myrBLU","island","englis","unjack","HasSta","3+Star"]</v>
      </c>
      <c r="GT119" s="44" t="str">
        <f>IF(BL119&lt;&gt;"",CHAR(34)&amp;"cl_"&amp;BL119&amp;CHAR(34)&amp;",","")</f>
        <v>"cl_BLU",</v>
      </c>
      <c r="GU119" s="44" t="str">
        <f>IF(BM119&lt;&gt;"",CHAR(34)&amp;"cl_"&amp;BM119&amp;CHAR(34)&amp;",","")</f>
        <v>"cl_WHI",</v>
      </c>
      <c r="GV119" s="44" t="str">
        <f>IF(BN119&lt;&gt;"",CHAR(34)&amp;"cl_"&amp;BN119&amp;CHAR(34)&amp;",","")</f>
        <v>"cl_RED",</v>
      </c>
      <c r="GW119" s="44" t="str">
        <f>IF(BO119&lt;&gt;"",CHAR(34)&amp;"cl_"&amp;BO119&amp;CHAR(34)&amp;",","")</f>
        <v>"cl_GRE",</v>
      </c>
      <c r="GX119" s="44" t="str">
        <f>IF(BP119&lt;&gt;"",CHAR(34)&amp;"cl_"&amp;BP119&amp;CHAR(34)&amp;",","")</f>
        <v>"cl_YEL",</v>
      </c>
      <c r="GY119" s="44" t="str">
        <f>IF(BQ119&lt;&gt;"",CHAR(34)&amp;"cl_"&amp;BQ119&amp;CHAR(34)&amp;",","")</f>
        <v>"cl_BLA",</v>
      </c>
      <c r="GZ119" s="44" t="str">
        <f>IF(BR119&lt;&gt;"",CHAR(34)&amp;"cl_"&amp;BR119&amp;CHAR(34)&amp;",","")</f>
        <v/>
      </c>
      <c r="HA119" s="44" t="str">
        <f>IF(BS119&lt;&gt;"",CHAR(34)&amp;"cl_"&amp;BS119&amp;CHAR(34)&amp;",","")</f>
        <v/>
      </c>
      <c r="HB119" s="44" t="str">
        <f>IF(BT119&lt;&gt;"",CHAR(34)&amp;"cl_"&amp;BT119&amp;CHAR(34)&amp;",","")</f>
        <v/>
      </c>
      <c r="HC119" s="44" t="str">
        <f>SUBSTITUTE("["&amp;_xlfn.CONCAT(GT119:HB119)&amp;"]",",]","]")</f>
        <v>["cl_BLU","cl_WHI","cl_RED","cl_GRE","cl_YEL","cl_BLA"]</v>
      </c>
      <c r="HE119" s="64"/>
      <c r="HF119" s="65" t="str">
        <f>"{couname:"&amp;CT119&amp;(IF(HK119&lt;&gt;"",",subtype:"&amp;CHAR(34)&amp;HK119&amp;CHAR(34),""))&amp;",year:"&amp;HJ119&amp;",region:"&amp;CU119&amp;",Colors:"&amp;HC119&amp;",Items:"&amp;GS119&amp;",Flag:"&amp;CV119&amp;",HDFlag:"&amp;CHAR(34)&amp;E119&amp;CHAR(34)&amp;",type:"&amp;GP119&amp;", describe: "&amp;HH119&amp;", isnew:"&amp;CHAR(34)&amp;F119&amp;CHAR(34)&amp;", links: "&amp;HL119&amp;"},"</f>
        <v>{couname:"Falkland Islands",year:"1999 ",region:"rgn_South America",Colors:["cl_BLU","cl_WHI","cl_RED","cl_GRE","cl_YEL","cl_BLA"],Items:["5+Colo","words2","exact2","lets15","startF","year19","smallc","NoBand","Crosse","Animal","Plants","Texted","Canton","Wavess","Geogrh","Ships!","Waters","staRED","staBLA","ntWHYE","myrBLU","island","englis","unjack","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links: "https://en.wikipedia.org/wiki/Flag_of_the_Falkland_Islands"},</v>
      </c>
      <c r="HG119" s="66" t="str">
        <f>"{couname:"&amp;CT119&amp;(IF(HK119&lt;&gt;"",",subtype:"&amp;CHAR(34)&amp;HK119&amp;CHAR(34),""))&amp;",year:"&amp;HJ119&amp;",region:"&amp;CU119&amp;",Colors:"&amp;HC119&amp;",Items:"&amp;GS119&amp;",Flag:"&amp;CV119&amp;",HDFlag:"&amp;CHAR(34)&amp;E119&amp;CHAR(34)&amp;",type:"&amp;GP119&amp;", describe: "&amp;HI119&amp;", links: "&amp;HL119&amp;"},"</f>
        <v>{couname:"Falkland Islands",year:"1999 ",region:"rgn_South America",Colors:["cl_BLU","cl_WHI","cl_RED","cl_GRE","cl_YEL","cl_BLA"],Items:["5+Colo","words2","exact2","lets15","startF","year19","smallc","NoBand","Crosse","Animal","Plants","Texted","Canton","Wavess","Geogrh","Ships!","Waters","staRED","staBLA","ntWHYE","myrBLU","island","englis","unjack","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links: "https://en.wikipedia.org/wiki/Flag_of_the_Falkland_Islands"},</v>
      </c>
      <c r="HH119" s="44" t="str">
        <f>IF(P119&lt;&gt;"",CHAR(34)&amp;"\n"&amp;P119&amp;CHAR(34),CHAR(34)&amp;CHAR(34))</f>
        <v>"\nThe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v>
      </c>
      <c r="HI119" s="44" t="str">
        <f>IF(J119=0,CHAR(34)&amp;CHAR(34),HH119)</f>
        <v>"\nThe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v>
      </c>
      <c r="HJ119" s="44" t="str">
        <f>CHAR(34)&amp;O119&amp;CHAR(34)</f>
        <v>"1999 "</v>
      </c>
      <c r="HL119" s="44" t="str">
        <f>CHAR(34)&amp;I119&amp;CHAR(34)</f>
        <v>"https://en.wikipedia.org/wiki/Flag_of_the_Falkland_Islands"</v>
      </c>
      <c r="HM119" s="65" t="str">
        <f>"{"&amp;CHAR(34)&amp;"couname"&amp;CHAR(34)&amp;":"&amp;CT119&amp;(IF(H119&lt;&gt;"",","&amp;CHAR(34)&amp;"subtype"&amp;CHAR(34)&amp;":"&amp;CHAR(34)&amp;H119&amp;CHAR(34),""))&amp;","&amp;CHAR(34)&amp;"year"&amp;CHAR(34)&amp;":"&amp;HJ119&amp;","&amp;CHAR(34)&amp;"region"&amp;CHAR(34)&amp;":"&amp;CU119&amp;","&amp;CHAR(34)&amp;"Colors"&amp;CHAR(34)&amp;":"&amp;HC119&amp;","&amp;CHAR(34)&amp;"Items"&amp;CHAR(34)&amp;":"&amp;GS119&amp;","&amp;CHAR(34)&amp;"Flag"&amp;CHAR(34)&amp;":"&amp;CV119&amp;","&amp;CHAR(34)&amp;"HDFlag"&amp;CHAR(34)&amp;":"&amp;CHAR(34)&amp;E119&amp;CHAR(34)&amp;","&amp;CHAR(34)&amp;"type"&amp;CHAR(34)&amp;":"&amp;GP119&amp;", "&amp;CHAR(34)&amp;"describe"&amp;CHAR(34)&amp;": "&amp;HH119&amp;", "&amp;CHAR(34)&amp;"isnew"&amp;CHAR(34)&amp;": "&amp;CHAR(34)&amp;F119&amp;CHAR(34)&amp;", "&amp;CHAR(34)&amp;"links"&amp;CHAR(34)&amp;": "&amp;HL119&amp;"},"</f>
        <v>{"couname":"Falkland Islands","year":"1999 ","region":"rgn_South America","Colors":["cl_BLU","cl_WHI","cl_RED","cl_GRE","cl_YEL","cl_BLA"],"Items":["5+Colo","words2","exact2","lets15","startF","year19","smallc","NoBand","Crosse","Animal","Plants","Texted","Canton","Wavess","Geogrh","Ships!","Waters","staRED","staBLA","ntWHYE","myrBLU","island","englis","unjack","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 "links": "https://en.wikipedia.org/wiki/Flag_of_the_Falkland_Islands"},</v>
      </c>
      <c r="HN119" s="67" t="str">
        <f>"{"&amp;CHAR(34)&amp;"couname"&amp;CHAR(34)&amp;":"&amp;CT119&amp;(IF(H119&lt;&gt;"",","&amp;CHAR(34)&amp;"subtype"&amp;CHAR(34)&amp;":"&amp;CHAR(34)&amp;H119&amp;CHAR(34),""))&amp;","&amp;CHAR(34)&amp;"year"&amp;CHAR(34)&amp;":"&amp;HJ119&amp;","&amp;CHAR(34)&amp;"region"&amp;CHAR(34)&amp;":"&amp;CU119&amp;","&amp;CHAR(34)&amp;"Colors"&amp;CHAR(34)&amp;":"&amp;HC119&amp;","&amp;CHAR(34)&amp;"Items"&amp;CHAR(34)&amp;":"&amp;GS119&amp;","&amp;CHAR(34)&amp;"Flag"&amp;CHAR(34)&amp;":"&amp;CV119&amp;","&amp;CHAR(34)&amp;"HDFlag"&amp;CHAR(34)&amp;":"&amp;CHAR(34)&amp;E119&amp;CHAR(34)&amp;","&amp;CHAR(34)&amp;"type"&amp;CHAR(34)&amp;":"&amp;GP119&amp;", "&amp;CHAR(34)&amp;"describe"&amp;CHAR(34)&amp;": "&amp;HI119&amp;", "&amp;CHAR(34)&amp;"isnew"&amp;CHAR(34)&amp;": "&amp;CHAR(34)&amp;F119&amp;CHAR(34)&amp;", "&amp;CHAR(34)&amp;"links"&amp;CHAR(34)&amp;": "&amp;HL119&amp;"},"</f>
        <v>{"couname":"Falkland Islands","year":"1999 ","region":"rgn_South America","Colors":["cl_BLU","cl_WHI","cl_RED","cl_GRE","cl_YEL","cl_BLA"],"Items":["5+Colo","words2","exact2","lets15","startF","year19","smallc","NoBand","Crosse","Animal","Plants","Texted","Canton","Wavess","Geogrh","Ships!","Waters","staRED","staBLA","ntWHYE","myrBLU","island","englis","unjack","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 "links": "https://en.wikipedia.org/wiki/Flag_of_the_Falkland_Islands"},</v>
      </c>
      <c r="HO119" s="71"/>
      <c r="HP119" s="44" t="str" cm="1">
        <f t="array" ref="HP119">IF(_xlfn.TEXTJOIN(", ", TRUE, IF(ISNUMBER(SEARCH("BLA", BL119:BT119)), COLUMN(BL119:BT119) - COLUMN(BL119) + 1, ""))&lt;&gt;"","BLA","")</f>
        <v>BLA</v>
      </c>
      <c r="HQ119" s="44" t="str" cm="1">
        <f t="array" ref="HQ119">IF(_xlfn.TEXTJOIN(", ", TRUE, IF(ISNUMBER(SEARCH("BLU", BL119:BT119)), COLUMN(BL119:BT119) - COLUMN(BL119) + 1, ""))&lt;&gt;"","BLU","")</f>
        <v>BLU</v>
      </c>
      <c r="HR119" s="44" t="str" cm="1">
        <f t="array" ref="HR119">IF(_xlfn.TEXTJOIN(", ", TRUE, IF(ISNUMBER(SEARCH("GRE", BL119:BT119)), COLUMN(BL119:BT119) - COLUMN(BL119) + 1, ""))&lt;&gt;"","GRE","")</f>
        <v>GRE</v>
      </c>
      <c r="HS119" s="44" t="str" cm="1">
        <f t="array" ref="HS119">IF(_xlfn.TEXTJOIN(", ", TRUE, IF(ISNUMBER(SEARCH("RED", BL119:BT119)), COLUMN(BL119:BT119) - COLUMN(BL119) + 1, ""))&lt;&gt;"","RED","")</f>
        <v>RED</v>
      </c>
      <c r="HT119" s="44" t="str" cm="1">
        <f t="array" ref="HT119">IF(_xlfn.TEXTJOIN(", ", TRUE, IF(ISNUMBER(SEARCH("YEL", BL119:BT119)), COLUMN(BL119:BT119) - COLUMN(BL119) + 1, ""))&lt;&gt;"","YEL","")</f>
        <v>YEL</v>
      </c>
      <c r="HU119" s="44" t="str" cm="1">
        <f t="array" ref="HU119">IF(_xlfn.TEXTJOIN(", ", TRUE, IF(ISNUMBER(SEARCH("ORA", BL119:BT119)), COLUMN(BL119:BT119) - COLUMN(BL119) + 1, ""))&lt;&gt;"","ORA","")</f>
        <v/>
      </c>
      <c r="HV119" s="44" t="str" cm="1">
        <f t="array" ref="HV119">IF(_xlfn.TEXTJOIN(", ", TRUE, IF(ISNUMBER(SEARCH("BRO", BL119:BT119)), COLUMN(BL119:BT119) - COLUMN(BL119) + 1, ""))&lt;&gt;"","BRO","")</f>
        <v/>
      </c>
      <c r="HW119" s="44" t="str" cm="1">
        <f t="array" ref="HW119">IF(_xlfn.TEXTJOIN(", ", TRUE, IF(ISNUMBER(SEARCH("PUR", BL119:BT119)), COLUMN(BL119:BT119) - COLUMN(BL119) + 1, ""))&lt;&gt;"","PUR","")</f>
        <v/>
      </c>
      <c r="HX119" s="44" t="str" cm="1">
        <f t="array" ref="HX119">IF(_xlfn.TEXTJOIN(", ", TRUE, IF(ISNUMBER(SEARCH("WHI", BL119:BT119)), COLUMN(BL119:BT119) - COLUMN(BL119) + 1, ""))&lt;&gt;"","WHI","")</f>
        <v>WHI</v>
      </c>
      <c r="HY119" s="72"/>
      <c r="HZ119" s="72"/>
      <c r="IA119" s="5" t="s">
        <v>164</v>
      </c>
      <c r="IB119" s="5" t="s">
        <v>164</v>
      </c>
      <c r="IC119" s="68"/>
      <c r="ID119" s="68"/>
      <c r="IE119" s="68"/>
      <c r="IF119" s="68"/>
      <c r="IG119" s="68"/>
      <c r="IH119" s="68"/>
      <c r="II119" s="68"/>
      <c r="IJ119" s="68"/>
      <c r="IK119" s="68"/>
      <c r="IL119" s="44">
        <f>SUM(IC119:IK119)</f>
        <v>0</v>
      </c>
      <c r="IM119" s="42">
        <f>COUNTIF(IC119:IK119,"&gt;0")-CG119</f>
        <v>-6</v>
      </c>
      <c r="IN119" s="69" t="str">
        <f>"http://mkweb.bcgsc.ca/color-summarizer/?url="&amp;D119&amp;"&amp;precision=low&amp;num_clusters="&amp;CG119&amp;"&amp;text=1"</f>
        <v>http://mkweb.bcgsc.ca/color-summarizer/?url=https://upload.wikimedia.org/wikipedia/commons/thumb/8/83/Flag_of_the_Falkland_Islands.svg/383px-Flag_of_the_Falkland_Islands.svg.png&amp;precision=low&amp;num_clusters=6&amp;text=1</v>
      </c>
      <c r="IO119" s="44" t="str">
        <f>IF(HP119&lt;&gt;"",CHAR(34)&amp;"black"&amp;CHAR(34),"")</f>
        <v>"black"</v>
      </c>
      <c r="IP119" s="44" t="str">
        <f>IF(HQ119&lt;&gt;"",CHAR(34)&amp;"blue"&amp;CHAR(34),"")</f>
        <v>"blue"</v>
      </c>
      <c r="IQ119" s="44" t="str">
        <f>IF(HR119&lt;&gt;"",CHAR(34)&amp;"green"&amp;CHAR(34),"")</f>
        <v>"green"</v>
      </c>
      <c r="IR119" s="44" t="str">
        <f>IF(HS119&lt;&gt;"",CHAR(34)&amp;"red"&amp;CHAR(34),"")</f>
        <v>"red"</v>
      </c>
      <c r="IS119" s="44" t="str">
        <f>IF(HT119&lt;&gt;"",CHAR(34)&amp;"yellow"&amp;CHAR(34),"")</f>
        <v>"yellow"</v>
      </c>
      <c r="IT119" s="44" t="str">
        <f>IF(HU119&lt;&gt;"",CHAR(34)&amp;"orange"&amp;CHAR(34),"")</f>
        <v/>
      </c>
      <c r="IU119" s="44" t="str">
        <f>IF(HV119&lt;&gt;"",CHAR(34)&amp;"brown"&amp;CHAR(34),"")</f>
        <v/>
      </c>
      <c r="IV119" s="44" t="str">
        <f>IF(HW119&lt;&gt;"",CHAR(34)&amp;"purple"&amp;CHAR(34),"")</f>
        <v/>
      </c>
      <c r="IW119" s="44" t="str">
        <f>IF(HX119&lt;&gt;"",CHAR(34)&amp;"white"&amp;CHAR(34),"")</f>
        <v>"white"</v>
      </c>
      <c r="IX119" s="44" t="str">
        <f>"{"&amp;CHAR(34)&amp;"url"&amp;CHAR(34)&amp;":"&amp;CHAR(34)&amp;IN119&amp;CHAR(34)&amp;","&amp;CHAR(34)&amp;"name"&amp;CHAR(34)&amp;":"&amp;CHAR(34)&amp;A119&amp;CHAR(34)&amp;"},"</f>
        <v>{"url":"http://mkweb.bcgsc.ca/color-summarizer/?url=https://upload.wikimedia.org/wikipedia/commons/thumb/8/83/Flag_of_the_Falkland_Islands.svg/383px-Flag_of_the_Falkland_Islands.svg.png&amp;precision=low&amp;num_clusters=6&amp;text=1","name":"Falkland Islands"},</v>
      </c>
      <c r="IY119" s="44">
        <v>73</v>
      </c>
    </row>
    <row r="120" spans="1:259" s="44" customFormat="1" ht="38.4" customHeight="1" thickBot="1" x14ac:dyDescent="0.35">
      <c r="A120" s="38" t="s">
        <v>225</v>
      </c>
      <c r="B120" s="83"/>
      <c r="C120" s="39">
        <v>1</v>
      </c>
      <c r="D120" s="70" t="s">
        <v>226</v>
      </c>
      <c r="E120" s="40" t="s">
        <v>227</v>
      </c>
      <c r="F120" s="41" t="s">
        <v>163</v>
      </c>
      <c r="G120" s="42">
        <f>COUNTIF($A$1:$A$8405,A120)</f>
        <v>1</v>
      </c>
      <c r="H120" s="43"/>
      <c r="I120" s="59" t="s">
        <v>228</v>
      </c>
      <c r="J120" s="44" t="str">
        <f>""</f>
        <v/>
      </c>
      <c r="K120" s="45">
        <v>294071</v>
      </c>
      <c r="L120" s="46">
        <v>10000</v>
      </c>
      <c r="M120" s="46">
        <v>1</v>
      </c>
      <c r="N120" s="47">
        <f>(0.1*K120+0.9*L120)*M120</f>
        <v>38407.100000000006</v>
      </c>
      <c r="O120" s="74" t="s">
        <v>229</v>
      </c>
      <c r="P120" s="48" t="s">
        <v>230</v>
      </c>
      <c r="Q120" s="73">
        <v>2</v>
      </c>
      <c r="R120" s="49" t="s">
        <v>177</v>
      </c>
      <c r="S120" s="50">
        <v>2</v>
      </c>
      <c r="T120" s="51" t="s">
        <v>165</v>
      </c>
      <c r="U120" s="52" t="s">
        <v>164</v>
      </c>
      <c r="V120" s="52" t="s">
        <v>164</v>
      </c>
      <c r="W120" s="52" t="s">
        <v>164</v>
      </c>
      <c r="X120" s="52" t="s">
        <v>164</v>
      </c>
      <c r="Y120" s="52" t="s">
        <v>164</v>
      </c>
      <c r="Z120" s="52" t="s">
        <v>164</v>
      </c>
      <c r="AA120" s="52" t="s">
        <v>164</v>
      </c>
      <c r="AB120" s="52" t="s">
        <v>164</v>
      </c>
      <c r="AC120" s="52" t="s">
        <v>164</v>
      </c>
      <c r="AD120" s="52" t="s">
        <v>164</v>
      </c>
      <c r="AE120" s="52" t="s">
        <v>164</v>
      </c>
      <c r="AF120" s="53" t="s">
        <v>164</v>
      </c>
      <c r="AG120" s="53" t="s">
        <v>164</v>
      </c>
      <c r="AH120" s="53" t="s">
        <v>165</v>
      </c>
      <c r="AI120" s="53" t="s">
        <v>164</v>
      </c>
      <c r="AJ120" s="53" t="s">
        <v>164</v>
      </c>
      <c r="AK120" s="53" t="s">
        <v>164</v>
      </c>
      <c r="AL120" s="53" t="s">
        <v>164</v>
      </c>
      <c r="AM120" s="53" t="s">
        <v>164</v>
      </c>
      <c r="AN120" s="53" t="s">
        <v>164</v>
      </c>
      <c r="AO120" s="53" t="s">
        <v>164</v>
      </c>
      <c r="AP120" s="53" t="s">
        <v>164</v>
      </c>
      <c r="AQ120" s="53" t="s">
        <v>164</v>
      </c>
      <c r="AR120" s="53" t="s">
        <v>164</v>
      </c>
      <c r="AS120" s="53" t="s">
        <v>164</v>
      </c>
      <c r="AT120" s="54">
        <v>1</v>
      </c>
      <c r="AU120" s="53"/>
      <c r="AV120" s="53" t="str">
        <f>IF(LEFT(A120,1)="[",LEFT(A120,5)&amp;AU120&amp;A120,"")</f>
        <v/>
      </c>
      <c r="AW120" s="53" t="str">
        <f>C120&amp;A120</f>
        <v>1French Guiana</v>
      </c>
      <c r="AX120" s="55" t="str">
        <f>_xlfn.TEXTJOIN(";",TRUE,AU120:AW120)</f>
        <v>1French Guiana</v>
      </c>
      <c r="AY120" s="55"/>
      <c r="AZ120" s="56" t="s">
        <v>154</v>
      </c>
      <c r="BA120" s="56"/>
      <c r="BB120" s="56"/>
      <c r="BC120" s="57"/>
      <c r="BD120" s="58" t="s">
        <v>167</v>
      </c>
      <c r="BE120" s="59"/>
      <c r="BF120" s="58" t="s">
        <v>153</v>
      </c>
      <c r="BG120" s="58"/>
      <c r="BH120" s="58" t="s">
        <v>155</v>
      </c>
      <c r="BI120" s="58"/>
      <c r="BJ120" s="58"/>
      <c r="BK120" s="59"/>
      <c r="BL120" s="58" t="s">
        <v>153</v>
      </c>
      <c r="BM120" s="58" t="s">
        <v>155</v>
      </c>
      <c r="BN120" s="58" t="s">
        <v>154</v>
      </c>
      <c r="BO120" s="58"/>
      <c r="BP120" s="58"/>
      <c r="BQ120" s="58"/>
      <c r="BR120" s="58"/>
      <c r="BS120" s="58"/>
      <c r="BT120" s="58"/>
      <c r="BU120" s="60"/>
      <c r="BV120" s="61" t="s">
        <v>166</v>
      </c>
      <c r="BW120" s="61">
        <v>0</v>
      </c>
      <c r="BX120" s="59"/>
      <c r="BY120" s="44" t="s">
        <v>165</v>
      </c>
      <c r="CB120" s="5" t="s">
        <v>137</v>
      </c>
      <c r="CC120" s="5"/>
      <c r="CD120" s="62">
        <v>0</v>
      </c>
      <c r="CE120" s="62">
        <v>0</v>
      </c>
      <c r="CF120" s="62" t="e">
        <f>COUNTIF([1]Sheet7!$B$2:'[1]Sheet7'!$B$100,Main!#REF!)</f>
        <v>#REF!</v>
      </c>
      <c r="CG120" s="75" cm="1">
        <f t="array" ref="CG120">SUMPRODUCT(--(LEN(TRIM(BL120:BT120))&gt;0))</f>
        <v>3</v>
      </c>
      <c r="CH120" s="53" t="str">
        <f>IF(CG120=2,"y","n")</f>
        <v>n</v>
      </c>
      <c r="CI120" s="53" t="str">
        <f>IF(CG120=3,"y","n")</f>
        <v>y</v>
      </c>
      <c r="CJ120" s="53" t="str">
        <f>IF(CG120=4,"y","n")</f>
        <v>n</v>
      </c>
      <c r="CK120" s="53" t="str">
        <f>IF(CG120&gt;4,"y","n")</f>
        <v>n</v>
      </c>
      <c r="CL120" s="53" t="str">
        <f>IF(S120=0,"y","n")</f>
        <v>n</v>
      </c>
      <c r="CM120" s="53" t="str">
        <f>IF(S120=2,"y","n")</f>
        <v>y</v>
      </c>
      <c r="CN120" s="53" t="str">
        <f>IF(S120=3,"y","n")</f>
        <v>n</v>
      </c>
      <c r="CO120" s="53" t="str">
        <f>IF(S120&gt;=4,"y","n")</f>
        <v>n</v>
      </c>
      <c r="CP120" s="53" t="str">
        <f>IF(AT120=0,"y","n")</f>
        <v>n</v>
      </c>
      <c r="CQ120" s="53" t="str">
        <f>IF(AT120=1,"y","n")</f>
        <v>y</v>
      </c>
      <c r="CR120" s="53" t="str">
        <f>IF(AT120=2,"y","n")</f>
        <v>n</v>
      </c>
      <c r="CS120" s="53" t="str">
        <f>IF(AT120&gt;=3,"y","n")</f>
        <v>n</v>
      </c>
      <c r="CT120" s="38" t="str">
        <f>CHAR(34)&amp;A120&amp;CHAR(34)</f>
        <v>"French Guiana"</v>
      </c>
      <c r="CU120" s="63" t="str">
        <f>CHAR(34)&amp;"rgn_"&amp;R120&amp;CHAR(34)</f>
        <v>"rgn_South America"</v>
      </c>
      <c r="CV120" s="44" t="str">
        <f>CHAR(34)&amp;D120&amp;CHAR(34)</f>
        <v>"https://upload.wikimedia.org/wikipedia/commons/thumb/2/29/Flag_of_French_Guiana.svg/375px-Flag_of_French_Guiana.svg.png"</v>
      </c>
      <c r="CW120" s="44" t="str">
        <f>IF(CH120="y",CHAR(34)&amp;CH$1&amp;CHAR(34)&amp;",","")</f>
        <v/>
      </c>
      <c r="CX120" s="44" t="str">
        <f>IF(CI120="y",CHAR(34)&amp;CI$1&amp;CHAR(34)&amp;",","")</f>
        <v>"3Color",</v>
      </c>
      <c r="CY120" s="44" t="str">
        <f>IF(CJ120="y",CHAR(34)&amp;CJ$1&amp;CHAR(34)&amp;",","")</f>
        <v/>
      </c>
      <c r="CZ120" s="44" t="str">
        <f>IF(CK120="y",CHAR(34)&amp;CK$1&amp;CHAR(34)&amp;",","")</f>
        <v/>
      </c>
      <c r="DA120" s="44" t="str">
        <f>IF(Q120&gt;1,CHAR(34)&amp;"words2"&amp;CHAR(34)&amp;",","")</f>
        <v>"words2",</v>
      </c>
      <c r="DB120" s="44" t="str">
        <f>IF(Q120&gt;2,CHAR(34)&amp;"words3"&amp;CHAR(34)&amp;",","")</f>
        <v/>
      </c>
      <c r="DC120" s="44" t="str">
        <f>IF(Q120=2,CHAR(34)&amp;"exact2"&amp;CHAR(34)&amp;",","")</f>
        <v>"exact2",</v>
      </c>
      <c r="DD120" s="44" t="str">
        <f>IF(LEN(CHAR(34)&amp;"lets"&amp;LEN(SUBSTITUTE(SUBSTITUTE(IFERROR(TRIM(SUBSTITUTE(SUBSTITUTE(SUBSTITUTE(IFERROR(TRIM(SUBSTITUTE(A120,MID(A120,FIND("(",A120),FIND(")",A120)-FIND("(",A120)+1),"")),A120)," ",""),"-",""),MID(SUBSTITUTE(SUBSTITUTE(IFERROR(TRIM(SUBSTITUTE(A120,MID(A120,FIND("(",A120),FIND(")",A120)-FIND("(",A120)+1),"")),A120)," ",""),"-",""),FIND("[",SUBSTITUTE(SUBSTITUTE(IFERROR(TRIM(SUBSTITUTE(A120,MID(A120,FIND("(",A120),FIND(")",A120)-FIND("(",A120)+1),"")),A120)," ",""),"-","")),FIND("]",SUBSTITUTE(SUBSTITUTE(IFERROR(TRIM(SUBSTITUTE(A120,MID(A120,FIND("(",A120),FIND(")",A120)-FIND("(",A120)+1),"")),A120)," ",""),"-",""))-FIND("[",SUBSTITUTE(SUBSTITUTE(IFERROR(TRIM(SUBSTITUTE(A120,MID(A120,FIND("(",A120),FIND(")",A120)-FIND("(",A120)+1),"")),A120)," ",""),"-",""))+1),"")),SUBSTITUTE(SUBSTITUTE(IFERROR(TRIM(SUBSTITUTE(A120,MID(A120,FIND("(",A120),FIND(")",A120)-FIND("(",A120)+1),"")),A120)," ",""),"-",""))," ",""),"-",""))&amp;CHAR(34)&amp;",")=9,CHAR(34)&amp;"lets"&amp;LEN(SUBSTITUTE(SUBSTITUTE(IFERROR(TRIM(SUBSTITUTE(SUBSTITUTE(SUBSTITUTE(IFERROR(TRIM(SUBSTITUTE(A120,MID(A120,FIND("(",A120),FIND(")",A120)-FIND("(",A120)+1),"")),A120)," ",""),"-",""),MID(SUBSTITUTE(SUBSTITUTE(IFERROR(TRIM(SUBSTITUTE(A120,MID(A120,FIND("(",A120),FIND(")",A120)-FIND("(",A120)+1),"")),A120)," ",""),"-",""),FIND("[",SUBSTITUTE(SUBSTITUTE(IFERROR(TRIM(SUBSTITUTE(A120,MID(A120,FIND("(",A120),FIND(")",A120)-FIND("(",A120)+1),"")),A120)," ",""),"-","")),FIND("]",SUBSTITUTE(SUBSTITUTE(IFERROR(TRIM(SUBSTITUTE(A120,MID(A120,FIND("(",A120),FIND(")",A120)-FIND("(",A120)+1),"")),A120)," ",""),"-",""))-FIND("[",SUBSTITUTE(SUBSTITUTE(IFERROR(TRIM(SUBSTITUTE(A120,MID(A120,FIND("(",A120),FIND(")",A120)-FIND("(",A120)+1),"")),A120)," ",""),"-",""))+1),"")),SUBSTITUTE(SUBSTITUTE(IFERROR(TRIM(SUBSTITUTE(A120,MID(A120,FIND("(",A120),FIND(")",A120)-FIND("(",A120)+1),"")),A120)," ",""),"-",""))," ",""),"-",""))&amp;CHAR(34)&amp;",",CHAR(34)&amp;"lets0"&amp;LEN(SUBSTITUTE(SUBSTITUTE(IFERROR(TRIM(SUBSTITUTE(SUBSTITUTE(SUBSTITUTE(IFERROR(TRIM(SUBSTITUTE(A120,MID(A120,FIND("(",A120),FIND(")",A120)-FIND("(",A120)+1),"")),A120)," ",""),"-",""),MID(SUBSTITUTE(SUBSTITUTE(IFERROR(TRIM(SUBSTITUTE(A120,MID(A120,FIND("(",A120),FIND(")",A120)-FIND("(",A120)+1),"")),A120)," ",""),"-",""),FIND("[",SUBSTITUTE(SUBSTITUTE(IFERROR(TRIM(SUBSTITUTE(A120,MID(A120,FIND("(",A120),FIND(")",A120)-FIND("(",A120)+1),"")),A120)," ",""),"-","")),FIND("]",SUBSTITUTE(SUBSTITUTE(IFERROR(TRIM(SUBSTITUTE(A120,MID(A120,FIND("(",A120),FIND(")",A120)-FIND("(",A120)+1),"")),A120)," ",""),"-",""))-FIND("[",SUBSTITUTE(SUBSTITUTE(IFERROR(TRIM(SUBSTITUTE(A120,MID(A120,FIND("(",A120),FIND(")",A120)-FIND("(",A120)+1),"")),A120)," ",""),"-",""))+1),"")),SUBSTITUTE(SUBSTITUTE(IFERROR(TRIM(SUBSTITUTE(A120,MID(A120,FIND("(",A120),FIND(")",A120)-FIND("(",A120)+1),"")),A120)," ",""),"-",""))," ",""),"-",""))&amp;CHAR(34)&amp;",")</f>
        <v>"lets12",</v>
      </c>
      <c r="DE120" s="44" t="str">
        <f>IFERROR(CHAR(34)&amp;"start"&amp;LEFT(TRIM(SUBSTITUTE(SUBSTITUTE(TRIM(SUBSTITUTE(SUBSTITUTE(A120, MID(A120, FIND("[", A120), FIND("]", A120) - FIND("[", A120) + 1), ""), "  ", " ")), MID(TRIM(SUBSTITUTE(SUBSTITUTE(A120, MID(A120, FIND("[", A120), FIND("]", A120) - FIND("[", A120) + 1), ""), "  ", " ")), FIND("[", TRIM(SUBSTITUTE(SUBSTITUTE(A120, MID(A120, FIND("[", A120), FIND("]", A120) - FIND("[", A120) + 1), ""), "  ", " "))), FIND("]", TRIM(SUBSTITUTE(SUBSTITUTE(A120, MID(A120, FIND("[", A120), FIND("]", A120) - FIND("[", A120) + 1), ""), "  ", " "))) - FIND("[", TRIM(SUBSTITUTE(SUBSTITUTE(A120, MID(A120, FIND("[", A120), FIND("]", A120) - FIND("[", A120) + 1), ""), "  ", " "))) + 1), ""), "  ", " ")),1)&amp;CHAR(34)&amp;",",CHAR(34)&amp;"start"&amp;IFERROR(LEFT(SUBSTITUTE(A120,"["&amp;MID(A120,FIND("[",A120)+1,FIND("]",A120)-FIND("[",A120)-1)&amp;"] ",""),1),LEFT(A120,1))&amp;CHAR(34)&amp;",")</f>
        <v>"startF",</v>
      </c>
      <c r="DF120" s="44" t="str">
        <f>IFERROR(IF(SEARCH("tan",A120)&gt;0,CHAR(34)&amp;"withtn"&amp;CHAR(34)&amp;",",""),"")</f>
        <v/>
      </c>
      <c r="DG120" s="44" t="str">
        <f>IFERROR(IF(SEARCH("q",A120)&gt;0,CHAR(34)&amp;"with_q"&amp;CHAR(34)&amp;",",""),"")</f>
        <v/>
      </c>
      <c r="DH120" s="44" t="str">
        <f>IFERROR(IF(SEARCH("v",A120)&gt;0,CHAR(34)&amp;"with_v"&amp;CHAR(34)&amp;",",""),"")</f>
        <v/>
      </c>
      <c r="DI120" s="44" t="str">
        <f>IFERROR(IF(SEARCH("w",A120)&gt;0,CHAR(34)&amp;"with_w"&amp;CHAR(34)&amp;",",""),"")</f>
        <v/>
      </c>
      <c r="DJ120" s="44" t="str">
        <f>IFERROR(IF(SEARCH("y",A120)&gt;0,CHAR(34)&amp;"with_y"&amp;CHAR(34)&amp;",",""),"")</f>
        <v/>
      </c>
      <c r="DK120" s="44" t="str">
        <f>IFERROR(IF(SEARCH("z",A120)&gt;0,CHAR(34)&amp;"with_z"&amp;CHAR(34)&amp;",",""),"")</f>
        <v/>
      </c>
      <c r="DL120" s="44" t="str">
        <f>IF(CG120=2, CHAR(34) &amp; _xlfn.TEXTJOIN("", TRUE, _xlfn._xlws.SORT(HP120:HX120)) &amp; CHAR(34) &amp; ",", "")</f>
        <v/>
      </c>
      <c r="DM120" s="44" t="str" cm="1">
        <f t="array" ref="DM120">IF(CG120=3,CHAR(34) &amp; _xlfn.TEXTJOIN("", TRUE, RIGHT(HP120:HX120, 2)) &amp; CHAR(34) &amp; ",", "")</f>
        <v>"REEDEL",</v>
      </c>
      <c r="DN120" s="44" t="str">
        <f>IF(AND(ISNUMBER(SEARCH("18", O120)), ISERROR(SEARCH("1918", O120)), ISERROR(SEARCH("2018", O120))), CHAR(34) &amp; "year18" &amp; CHAR(34) &amp; ",", "")</f>
        <v/>
      </c>
      <c r="DO120" s="44" t="str">
        <f>IF(AND(ISNUMBER(SEARCH("19", O120)), ISERROR(SEARCH("1819", O120)),  ISERROR(SEARCH("1219", O120)),ISERROR(SEARCH("1119", O120)),ISERROR(SEARCH("1190", O120)),ISERROR(SEARCH("2019", O120))), CHAR(34) &amp; "year19" &amp; CHAR(34) &amp; ",", "")</f>
        <v/>
      </c>
      <c r="DP120" s="5" t="str">
        <f>IF(AND(ISNUMBER(SEARCH("20", O120)), ISERROR(SEARCH("1920", O120))), CHAR(34)&amp;"year00"&amp;CHAR(34)&amp;",", "")</f>
        <v>"year00",</v>
      </c>
      <c r="DQ120" s="5" t="str">
        <f>IF(CC120="y",CHAR(34)&amp;"soviet"&amp;CHAR(34)&amp;",","")</f>
        <v/>
      </c>
      <c r="DR120" s="5" t="str">
        <f>IF(BY120="y",CHAR(34)&amp;"dgband"&amp;CHAR(34)&amp;",","")</f>
        <v>"dgband",</v>
      </c>
      <c r="DS120" s="5" t="str">
        <f>IF(W120="y",IF(AND(V120="n",BY120&lt;&gt;"y"),CHAR(34)&amp;"allver"&amp;CHAR(34)&amp;",",""),"")</f>
        <v/>
      </c>
      <c r="DT120" s="5" t="str">
        <f>IF(V120="y",IF(AND(W120="n",BY120&lt;&gt;"y"),CHAR(34)&amp;"allhor"&amp;CHAR(34)&amp;",",""),"")</f>
        <v/>
      </c>
      <c r="DU120" s="5" t="str">
        <f>IF(BY120="y",IF(AND(W120="n",V120="n"),CHAR(34)&amp;"alldia"&amp;CHAR(34)&amp;",",""),"")</f>
        <v>"alldia",</v>
      </c>
      <c r="DV120" s="44" t="str">
        <f>IF(IA120&lt;&gt;"",(IF(IA120="y",CHAR(34)&amp;"largec"&amp;CHAR(34)&amp;",",CHAR(34)&amp;"smallc"&amp;CHAR(34)&amp;",")),"")</f>
        <v/>
      </c>
      <c r="DW120" s="44" t="str">
        <f>IF(CL120="y",CHAR(34)&amp;CL$1&amp;CHAR(34)&amp;",","")</f>
        <v/>
      </c>
      <c r="DX120" s="44" t="str">
        <f>IF(CM120="y",CHAR(34)&amp;CM$1&amp;CHAR(34)&amp;",","")</f>
        <v>"2Bands",</v>
      </c>
      <c r="DY120" s="44" t="str">
        <f>IF(CN120="y",CHAR(34)&amp;CN$1&amp;CHAR(34)&amp;",","")</f>
        <v/>
      </c>
      <c r="DZ120" s="44" t="str">
        <f>IF(CO120="y",CHAR(34)&amp;CO$1&amp;CHAR(34)&amp;",","")</f>
        <v/>
      </c>
      <c r="EA120" s="44" t="str">
        <f>IF(T120="y",CHAR(34)&amp;T$1&amp;CHAR(34)&amp;",","")</f>
        <v>"Diagon",</v>
      </c>
      <c r="EB120" s="44" t="str">
        <f>IF(U120="y",CHAR(34)&amp;U$1&amp;CHAR(34)&amp;",","")</f>
        <v/>
      </c>
      <c r="EC120" s="44" t="str">
        <f>IF(V120="y",CHAR(34)&amp;V$1&amp;CHAR(34)&amp;",","")</f>
        <v/>
      </c>
      <c r="ED120" s="44" t="str">
        <f>IF(W120="y",CHAR(34)&amp;W$1&amp;CHAR(34)&amp;",","")</f>
        <v/>
      </c>
      <c r="EE120" s="44" t="str">
        <f>IF(X120="y",CHAR(34)&amp;X$1&amp;CHAR(34)&amp;",","")</f>
        <v/>
      </c>
      <c r="EF120" s="44" t="str">
        <f>IF(AND(Y120&lt;&gt;"n",Y120&lt;&gt;""),CHAR(34)&amp;Y$1&amp;CHAR(34)&amp;",","")</f>
        <v/>
      </c>
      <c r="EG120" s="44" t="str">
        <f>IF(Z120="y",CHAR(34)&amp;Z$1&amp;CHAR(34)&amp;",","")</f>
        <v/>
      </c>
      <c r="EH120" s="44" t="str">
        <f>IF(AA120="y",CHAR(34)&amp;AA$1&amp;CHAR(34)&amp;",","")</f>
        <v/>
      </c>
      <c r="EI120" s="44" t="str">
        <f>IF(AB120="y",CHAR(34)&amp;AB$1&amp;CHAR(34)&amp;",","")</f>
        <v/>
      </c>
      <c r="EJ120" s="44" t="str">
        <f>IF(AC120="y",CHAR(34)&amp;AC$1&amp;CHAR(34)&amp;",","")</f>
        <v/>
      </c>
      <c r="EK120" s="44" t="str">
        <f>IF(AD120="y",CHAR(34)&amp;AD$1&amp;CHAR(34)&amp;",","")</f>
        <v/>
      </c>
      <c r="EL120" s="44" t="str">
        <f>IF(AE120="y",CHAR(34)&amp;AE$1&amp;CHAR(34)&amp;",","")</f>
        <v/>
      </c>
      <c r="EM120" s="44" t="str">
        <f>IF(AF120="y",CHAR(34)&amp;AF$1&amp;CHAR(34)&amp;",","")</f>
        <v/>
      </c>
      <c r="EN120" s="44" t="str">
        <f>IF(AG120="y",CHAR(34)&amp;AG$1&amp;CHAR(34)&amp;",","")</f>
        <v/>
      </c>
      <c r="EO120" s="44" t="str">
        <f>IF(AH120="y",CHAR(34)&amp;AH$1&amp;CHAR(34)&amp;",","")</f>
        <v>"Center",</v>
      </c>
      <c r="EP120" s="44" t="str">
        <f>IF(AI120="y",CHAR(34)&amp;AI$1&amp;CHAR(34)&amp;",","")</f>
        <v/>
      </c>
      <c r="EQ120" s="44" t="str">
        <f>IF(AJ120="y",CHAR(34)&amp;AJ$1&amp;CHAR(34)&amp;",","")</f>
        <v/>
      </c>
      <c r="ER120" s="44" t="str">
        <f>IF(AK120="y",CHAR(34)&amp;AK$1&amp;CHAR(34)&amp;",","")</f>
        <v/>
      </c>
      <c r="ES120" s="44" t="str">
        <f>IF(AL120="y",CHAR(34)&amp;AL$1&amp;CHAR(34)&amp;",","")</f>
        <v/>
      </c>
      <c r="ET120" s="44" t="str">
        <f>IF(AM120="y",CHAR(34)&amp;AM$1&amp;CHAR(34)&amp;",","")</f>
        <v/>
      </c>
      <c r="EU120" s="44" t="str">
        <f>IF(AN120="y",CHAR(34)&amp;AN$1&amp;CHAR(34)&amp;",","")</f>
        <v/>
      </c>
      <c r="EV120" s="44" t="str">
        <f>IF(AO120="y",CHAR(34)&amp;AO$1&amp;CHAR(34)&amp;",","")</f>
        <v/>
      </c>
      <c r="EW120" s="44" t="str">
        <f>IF(AP120="y",CHAR(34)&amp;AP$1&amp;CHAR(34)&amp;",","")</f>
        <v/>
      </c>
      <c r="EX120" s="44" t="str">
        <f>IF(AQ120="y",CHAR(34)&amp;AQ$1&amp;CHAR(34)&amp;",","")</f>
        <v/>
      </c>
      <c r="EY120" s="44" t="str">
        <f>IF(AR120="y",CHAR(34)&amp;AR$1&amp;CHAR(34)&amp;",","")</f>
        <v/>
      </c>
      <c r="EZ120" s="44" t="str">
        <f>IF(AS120="y",CHAR(34)&amp;AS$1&amp;CHAR(34)&amp;",","")</f>
        <v/>
      </c>
      <c r="FA120" s="44" t="str">
        <f>IF(AT120&gt;0,CHAR(34)&amp;"sta"&amp;AZ120&amp;CHAR(34)&amp;",","")</f>
        <v>"staRED",</v>
      </c>
      <c r="FB120" s="44" t="str">
        <f>IF(AND(AT120&gt;0,BA120&lt;&gt;""),CHAR(34)&amp;"sta"&amp;BA120&amp;CHAR(34)&amp;",","")</f>
        <v/>
      </c>
      <c r="FC120" s="44" t="str">
        <f>IF(AND(AT120&gt;0,BB120&lt;&gt;""),CHAR(34)&amp;"sta"&amp;BB120&amp;CHAR(34)&amp;",","")</f>
        <v/>
      </c>
      <c r="FD120" s="44" t="str">
        <f>IF(BV120="n",CHAR(34)&amp;"tcWHYE"&amp;CHAR(34)&amp;",",IF(BV120="y",CHAR(34)&amp;FD$1&amp;CHAR(34)&amp;",",""))</f>
        <v/>
      </c>
      <c r="FE120" s="44" t="str">
        <f>IF(COUNTIF(BL120:BT120,"BLU")=0,CHAR(34)&amp;"NO_BLU"&amp;CHAR(34)&amp;",", "")</f>
        <v>"NO_BLU",</v>
      </c>
      <c r="FF120" s="44" t="str">
        <f>IF(COUNTIF(BL120:BT120,"WHI")=0,CHAR(34)&amp;"NO_WHI"&amp;CHAR(34)&amp;",", "")</f>
        <v>"NO_WHI",</v>
      </c>
      <c r="FG120" s="44" t="str">
        <f>IF(COUNTIF(BL120:BT120,"RED")=0,CHAR(34)&amp;"NO_RED"&amp;CHAR(34)&amp;",", "")</f>
        <v/>
      </c>
      <c r="FH120" s="44" t="str">
        <f>IF(COUNTIF(BL120:BS120,"GRE")=0,CHAR(34)&amp;"NO_GRE"&amp;CHAR(34)&amp;",", "")</f>
        <v/>
      </c>
      <c r="FI120" s="44" t="str">
        <f>IF(COUNTIF(BL120:BT120,"YEL")=0,CHAR(34)&amp;"NO_YEL"&amp;CHAR(34)&amp;",", "")</f>
        <v/>
      </c>
      <c r="FJ120" s="44" t="str">
        <f>IF(COUNTIF(BL120:BT120,"BLA")=0,CHAR(34)&amp;"NO_BLA"&amp;CHAR(34)&amp;",", "")</f>
        <v>"NO_BLA",</v>
      </c>
      <c r="FK120" s="44" t="str">
        <f>IF(AND(FH120&lt;&gt;"",FF120&lt;&gt;""),CHAR(34)&amp;"WHGRNO"&amp;CHAR(34)&amp;",","")</f>
        <v/>
      </c>
      <c r="FL120" s="44" t="str">
        <f>IF(AND(FI120&lt;&gt;"",FF120&lt;&gt;""),CHAR(34)&amp;"WHYENO"&amp;CHAR(34)&amp;",","")</f>
        <v/>
      </c>
      <c r="FM120" s="44" t="str">
        <f>IF(AND(FJ120&lt;&gt;"",FF120&lt;&gt;""),CHAR(34)&amp;"BAWHNO"&amp;CHAR(34)&amp;",","")</f>
        <v>"BAWHNO",</v>
      </c>
      <c r="FN120" s="44" t="str">
        <f>IF(AND(FE120&lt;&gt;"",FF120&lt;&gt;""),CHAR(34)&amp;"BLWHNO"&amp;CHAR(34)&amp;",","")</f>
        <v>"BLWHNO",</v>
      </c>
      <c r="FO120" s="44" t="str">
        <f>IF(AND(FE120&lt;&gt;"",FG120&lt;&gt;""),CHAR(34)&amp;"BLRENO"&amp;CHAR(34)&amp;",","")</f>
        <v/>
      </c>
      <c r="FP120" s="44" t="str">
        <f>IF(AND(FF120&lt;&gt;"",FF120&lt;&gt;""),CHAR(34)&amp;"WHRENO"&amp;CHAR(34)&amp;",","")</f>
        <v>"WHRENO",</v>
      </c>
      <c r="FQ120" s="44" t="str">
        <f>IF(LEN(BF120)=3,CHAR(34)&amp;"001"&amp;BF120&amp;CHAR(34)&amp;",","")</f>
        <v>"001GRE",</v>
      </c>
      <c r="FR120" s="44" t="str">
        <f>IF(LEN(BG120)=3,CHAR(34)&amp;"002"&amp;BG120&amp;CHAR(34)&amp;",","")</f>
        <v/>
      </c>
      <c r="FS120" s="44" t="str">
        <f>IF(LEN(BH120)=3,CHAR(34)&amp;"003"&amp;BH120&amp;CHAR(34)&amp;",","")</f>
        <v>"003YEL",</v>
      </c>
      <c r="FT120" s="44" t="str">
        <f>CHAR(34)&amp;"myr"&amp;BD120&amp;CHAR(34)&amp;","</f>
        <v>"myrEQ",</v>
      </c>
      <c r="FU120" s="44" t="str">
        <f>IF(AY120="y",CHAR(34)&amp;"island"&amp;CHAR(34)&amp;",","")</f>
        <v/>
      </c>
      <c r="FV120" s="44" t="str">
        <f>IF(BZ120="y",CHAR(34)&amp;"landlo"&amp;CHAR(34)&amp;",","")</f>
        <v/>
      </c>
      <c r="FW120" s="44" t="str">
        <f>IF(CA120="y",CHAR(34)&amp;"eunion"&amp;CHAR(34)&amp;",","")</f>
        <v/>
      </c>
      <c r="FX120" s="44" t="str">
        <f>SUBSTITUTE(IFERROR(SEARCH("[",A120),IFERROR(IF(AND(CA120&lt;&gt;"y",SEARCH("Europe",R120)&gt;0),CHAR(34)&amp;"noeuni"&amp;CHAR(34)&amp;",",""),"")),"1","")</f>
        <v/>
      </c>
      <c r="FY120" s="44" t="str">
        <f>IFERROR(IF(SEARCH("Arabic",CB120)&gt;0,CHAR(34)&amp;"arabic"&amp;CHAR(34)&amp;",",""),"")</f>
        <v/>
      </c>
      <c r="FZ120" s="44" t="str">
        <f>IFERROR(IF(SEARCH("English",CB120)&gt;0,CHAR(34)&amp;"englis"&amp;CHAR(34)&amp;",",""),"")</f>
        <v/>
      </c>
      <c r="GA120" s="44" t="str">
        <f>IFERROR(IF(SEARCH("French",CB120)&gt;0,CHAR(34)&amp;"french"&amp;CHAR(34)&amp;",",""),"")</f>
        <v>"french",</v>
      </c>
      <c r="GB120" s="44" t="str">
        <f>IFERROR(IF(SEARCH("Spanish",CB120)&gt;0,CHAR(34)&amp;"spanis"&amp;CHAR(34)&amp;",",""),"")</f>
        <v/>
      </c>
      <c r="GC120" s="44" t="str">
        <f>IFERROR(IF(SEARCH("Portuguese",CB120)&gt;0,CHAR(34)&amp;"portug"&amp;CHAR(34)&amp;",",""),"")</f>
        <v/>
      </c>
      <c r="GD120" s="44" t="str">
        <f>IFERROR(IF(SEARCH("German",CB120)&gt;0,CHAR(34)&amp;"german"&amp;CHAR(34)&amp;",",""),"")</f>
        <v/>
      </c>
      <c r="GE120" s="44" t="str">
        <f>IFERROR(IF(SEARCH("Dutch",CB120)&gt;0,CHAR(34)&amp;"dutchs"&amp;CHAR(34)&amp;",",""),"")</f>
        <v/>
      </c>
      <c r="GF120" s="44" t="str">
        <f>IFERROR(IF(SEARCH("Histor",AU120)&gt;0,CHAR(34)&amp;"histor"&amp;CHAR(34)&amp;",",""),"")</f>
        <v/>
      </c>
      <c r="GG120" s="44" t="str">
        <f>IF(BU120="y",CHAR(34)&amp;"unjack"&amp;CHAR(34)&amp;",","")</f>
        <v/>
      </c>
      <c r="GH120" s="44" t="str">
        <f>IF(CD120=1,CHAR(34)&amp;"southc"&amp;CHAR(34)&amp;",","")</f>
        <v/>
      </c>
      <c r="GI120" s="44" t="str">
        <f>IF(CE120=1,CHAR(34)&amp;"hasmap"&amp;CHAR(34)&amp;",","")</f>
        <v/>
      </c>
      <c r="GJ120" s="44" t="str">
        <f>IF(CP120="y",CHAR(34)&amp;CP$1&amp;CHAR(34)&amp;",","")</f>
        <v/>
      </c>
      <c r="GK120" s="44" t="str">
        <f>IF(GJ120="",CHAR(34)&amp;"HasSta"&amp;CHAR(34)&amp;",","")</f>
        <v>"HasSta",</v>
      </c>
      <c r="GL120" s="44" t="str">
        <f>IF(CQ120="y",CHAR(34)&amp;CQ$1&amp;CHAR(34)&amp;",","")</f>
        <v>"1Stars",</v>
      </c>
      <c r="GM120" s="44" t="str">
        <f>IF(CR120="y",CHAR(34)&amp;CR$1&amp;CHAR(34)&amp;",","")</f>
        <v/>
      </c>
      <c r="GN120" s="44" t="str">
        <f>IF(CS120="y",CHAR(34)&amp;CS$1&amp;CHAR(34)&amp;",","")</f>
        <v/>
      </c>
      <c r="GP120" s="44" t="str">
        <f>CHAR(34)&amp;AU120&amp;CHAR(34)</f>
        <v>""</v>
      </c>
      <c r="GS120" s="44" t="str">
        <f>SUBSTITUTE("["&amp;_xlfn.CONCAT(CW120:GN120)&amp;"]",",]","]")</f>
        <v>["3Color","words2","exact2","lets12","startF","REEDEL","year00","dgband","alldia","2Bands","Diagon","Center","staRED","NO_BLU","NO_WHI","NO_BLA","BAWHNO","BLWHNO","WHRENO","001GRE","003YEL","myrEQ","french","HasSta","1Stars"]</v>
      </c>
      <c r="GT120" s="44" t="str">
        <f>IF(BL120&lt;&gt;"",CHAR(34)&amp;"cl_"&amp;BL120&amp;CHAR(34)&amp;",","")</f>
        <v>"cl_GRE",</v>
      </c>
      <c r="GU120" s="44" t="str">
        <f>IF(BM120&lt;&gt;"",CHAR(34)&amp;"cl_"&amp;BM120&amp;CHAR(34)&amp;",","")</f>
        <v>"cl_YEL",</v>
      </c>
      <c r="GV120" s="44" t="str">
        <f>IF(BN120&lt;&gt;"",CHAR(34)&amp;"cl_"&amp;BN120&amp;CHAR(34)&amp;",","")</f>
        <v>"cl_RED",</v>
      </c>
      <c r="GW120" s="44" t="str">
        <f>IF(BO120&lt;&gt;"",CHAR(34)&amp;"cl_"&amp;BO120&amp;CHAR(34)&amp;",","")</f>
        <v/>
      </c>
      <c r="GX120" s="44" t="str">
        <f>IF(BP120&lt;&gt;"",CHAR(34)&amp;"cl_"&amp;BP120&amp;CHAR(34)&amp;",","")</f>
        <v/>
      </c>
      <c r="GY120" s="44" t="str">
        <f>IF(BQ120&lt;&gt;"",CHAR(34)&amp;"cl_"&amp;BQ120&amp;CHAR(34)&amp;",","")</f>
        <v/>
      </c>
      <c r="GZ120" s="44" t="str">
        <f>IF(BR120&lt;&gt;"",CHAR(34)&amp;"cl_"&amp;BR120&amp;CHAR(34)&amp;",","")</f>
        <v/>
      </c>
      <c r="HA120" s="44" t="str">
        <f>IF(BS120&lt;&gt;"",CHAR(34)&amp;"cl_"&amp;BS120&amp;CHAR(34)&amp;",","")</f>
        <v/>
      </c>
      <c r="HB120" s="44" t="str">
        <f>IF(BT120&lt;&gt;"",CHAR(34)&amp;"cl_"&amp;BT120&amp;CHAR(34)&amp;",","")</f>
        <v/>
      </c>
      <c r="HC120" s="44" t="str">
        <f>SUBSTITUTE("["&amp;_xlfn.CONCAT(GT120:HB120)&amp;"]",",]","]")</f>
        <v>["cl_GRE","cl_YEL","cl_RED"]</v>
      </c>
      <c r="HE120" s="64"/>
      <c r="HF120" s="65" t="str">
        <f>"{couname:"&amp;CT120&amp;(IF(HK120&lt;&gt;"",",subtype:"&amp;CHAR(34)&amp;HK120&amp;CHAR(34),""))&amp;",year:"&amp;HJ120&amp;",region:"&amp;CU120&amp;",Colors:"&amp;HC120&amp;",Items:"&amp;GS120&amp;",Flag:"&amp;CV120&amp;",HDFlag:"&amp;CHAR(34)&amp;E120&amp;CHAR(34)&amp;",type:"&amp;GP120&amp;", describe: "&amp;HH120&amp;", isnew:"&amp;CHAR(34)&amp;F120&amp;CHAR(34)&amp;", links: "&amp;HL120&amp;"},"</f>
        <v>{couname:"French Guiana",year:"2010 ",region:"rgn_South America",Colors:["cl_GRE","cl_YEL","cl_RED"],Items:["3Color","words2","exact2","lets12","startF","REEDEL","year00","dgband","alldia","2Bands","Diagon","Center","staRED","NO_BLU","NO_WHI","NO_BLA","BAWHNO","BLWHNO","WHRENO","001GRE","003YEL","myrEQ","french","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links: "https://en.wikipedia.org/wiki/Flag_of_French_Guiana"},</v>
      </c>
      <c r="HG120" s="66" t="str">
        <f>"{couname:"&amp;CT120&amp;(IF(HK120&lt;&gt;"",",subtype:"&amp;CHAR(34)&amp;HK120&amp;CHAR(34),""))&amp;",year:"&amp;HJ120&amp;",region:"&amp;CU120&amp;",Colors:"&amp;HC120&amp;",Items:"&amp;GS120&amp;",Flag:"&amp;CV120&amp;",HDFlag:"&amp;CHAR(34)&amp;E120&amp;CHAR(34)&amp;",type:"&amp;GP120&amp;", describe: "&amp;HI120&amp;", links: "&amp;HL120&amp;"},"</f>
        <v>{couname:"French Guiana",year:"2010 ",region:"rgn_South America",Colors:["cl_GRE","cl_YEL","cl_RED"],Items:["3Color","words2","exact2","lets12","startF","REEDEL","year00","dgband","alldia","2Bands","Diagon","Center","staRED","NO_BLU","NO_WHI","NO_BLA","BAWHNO","BLWHNO","WHRENO","001GRE","003YEL","myrEQ","french","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links: "https://en.wikipedia.org/wiki/Flag_of_French_Guiana"},</v>
      </c>
      <c r="HH120" s="44" t="str">
        <f>IF(P120&lt;&gt;"",CHAR(34)&amp;"\n"&amp;P120&amp;CHAR(34),CHAR(34)&amp;CHAR(34))</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v>
      </c>
      <c r="HI120" s="44" t="str">
        <f>IF(J120=0,CHAR(34)&amp;CHAR(34),HH120)</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v>
      </c>
      <c r="HJ120" s="44" t="str">
        <f>CHAR(34)&amp;O120&amp;CHAR(34)</f>
        <v>"2010 "</v>
      </c>
      <c r="HL120" s="44" t="str">
        <f>CHAR(34)&amp;I120&amp;CHAR(34)</f>
        <v>"https://en.wikipedia.org/wiki/Flag_of_French_Guiana"</v>
      </c>
      <c r="HM120" s="65" t="str">
        <f>"{"&amp;CHAR(34)&amp;"couname"&amp;CHAR(34)&amp;":"&amp;CT120&amp;(IF(H120&lt;&gt;"",","&amp;CHAR(34)&amp;"subtype"&amp;CHAR(34)&amp;":"&amp;CHAR(34)&amp;H120&amp;CHAR(34),""))&amp;","&amp;CHAR(34)&amp;"year"&amp;CHAR(34)&amp;":"&amp;HJ120&amp;","&amp;CHAR(34)&amp;"region"&amp;CHAR(34)&amp;":"&amp;CU120&amp;","&amp;CHAR(34)&amp;"Colors"&amp;CHAR(34)&amp;":"&amp;HC120&amp;","&amp;CHAR(34)&amp;"Items"&amp;CHAR(34)&amp;":"&amp;GS120&amp;","&amp;CHAR(34)&amp;"Flag"&amp;CHAR(34)&amp;":"&amp;CV120&amp;","&amp;CHAR(34)&amp;"HDFlag"&amp;CHAR(34)&amp;":"&amp;CHAR(34)&amp;E120&amp;CHAR(34)&amp;","&amp;CHAR(34)&amp;"type"&amp;CHAR(34)&amp;":"&amp;GP120&amp;", "&amp;CHAR(34)&amp;"describe"&amp;CHAR(34)&amp;": "&amp;HH120&amp;", "&amp;CHAR(34)&amp;"isnew"&amp;CHAR(34)&amp;": "&amp;CHAR(34)&amp;F120&amp;CHAR(34)&amp;", "&amp;CHAR(34)&amp;"links"&amp;CHAR(34)&amp;": "&amp;HL120&amp;"},"</f>
        <v>{"couname":"French Guiana","year":"2010 ","region":"rgn_South America","Colors":["cl_GRE","cl_YEL","cl_RED"],"Items":["3Color","words2","exact2","lets12","startF","REEDEL","year00","dgband","alldia","2Bands","Diagon","Center","staRED","NO_BLU","NO_WHI","NO_BLA","BAWHNO","BLWHNO","WHRENO","001GRE","003YEL","myrEQ","french","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 "links": "https://en.wikipedia.org/wiki/Flag_of_French_Guiana"},</v>
      </c>
      <c r="HN120" s="67" t="str">
        <f>"{"&amp;CHAR(34)&amp;"couname"&amp;CHAR(34)&amp;":"&amp;CT120&amp;(IF(H120&lt;&gt;"",","&amp;CHAR(34)&amp;"subtype"&amp;CHAR(34)&amp;":"&amp;CHAR(34)&amp;H120&amp;CHAR(34),""))&amp;","&amp;CHAR(34)&amp;"year"&amp;CHAR(34)&amp;":"&amp;HJ120&amp;","&amp;CHAR(34)&amp;"region"&amp;CHAR(34)&amp;":"&amp;CU120&amp;","&amp;CHAR(34)&amp;"Colors"&amp;CHAR(34)&amp;":"&amp;HC120&amp;","&amp;CHAR(34)&amp;"Items"&amp;CHAR(34)&amp;":"&amp;GS120&amp;","&amp;CHAR(34)&amp;"Flag"&amp;CHAR(34)&amp;":"&amp;CV120&amp;","&amp;CHAR(34)&amp;"HDFlag"&amp;CHAR(34)&amp;":"&amp;CHAR(34)&amp;E120&amp;CHAR(34)&amp;","&amp;CHAR(34)&amp;"type"&amp;CHAR(34)&amp;":"&amp;GP120&amp;", "&amp;CHAR(34)&amp;"describe"&amp;CHAR(34)&amp;": "&amp;HI120&amp;", "&amp;CHAR(34)&amp;"isnew"&amp;CHAR(34)&amp;": "&amp;CHAR(34)&amp;F120&amp;CHAR(34)&amp;", "&amp;CHAR(34)&amp;"links"&amp;CHAR(34)&amp;": "&amp;HL120&amp;"},"</f>
        <v>{"couname":"French Guiana","year":"2010 ","region":"rgn_South America","Colors":["cl_GRE","cl_YEL","cl_RED"],"Items":["3Color","words2","exact2","lets12","startF","REEDEL","year00","dgband","alldia","2Bands","Diagon","Center","staRED","NO_BLU","NO_WHI","NO_BLA","BAWHNO","BLWHNO","WHRENO","001GRE","003YEL","myrEQ","french","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 "links": "https://en.wikipedia.org/wiki/Flag_of_French_Guiana"},</v>
      </c>
      <c r="HO120" s="71"/>
      <c r="HP120" s="44" t="str" cm="1">
        <f t="array" ref="HP120">IF(_xlfn.TEXTJOIN(", ", TRUE, IF(ISNUMBER(SEARCH("BLA", BL120:BT120)), COLUMN(BL120:BT120) - COLUMN(BL120) + 1, ""))&lt;&gt;"","BLA","")</f>
        <v/>
      </c>
      <c r="HQ120" s="44" t="str" cm="1">
        <f t="array" ref="HQ120">IF(_xlfn.TEXTJOIN(", ", TRUE, IF(ISNUMBER(SEARCH("BLU", BL120:BT120)), COLUMN(BL120:BT120) - COLUMN(BL120) + 1, ""))&lt;&gt;"","BLU","")</f>
        <v/>
      </c>
      <c r="HR120" s="44" t="str" cm="1">
        <f t="array" ref="HR120">IF(_xlfn.TEXTJOIN(", ", TRUE, IF(ISNUMBER(SEARCH("GRE", BL120:BT120)), COLUMN(BL120:BT120) - COLUMN(BL120) + 1, ""))&lt;&gt;"","GRE","")</f>
        <v>GRE</v>
      </c>
      <c r="HS120" s="44" t="str" cm="1">
        <f t="array" ref="HS120">IF(_xlfn.TEXTJOIN(", ", TRUE, IF(ISNUMBER(SEARCH("RED", BL120:BT120)), COLUMN(BL120:BT120) - COLUMN(BL120) + 1, ""))&lt;&gt;"","RED","")</f>
        <v>RED</v>
      </c>
      <c r="HT120" s="44" t="str" cm="1">
        <f t="array" ref="HT120">IF(_xlfn.TEXTJOIN(", ", TRUE, IF(ISNUMBER(SEARCH("YEL", BL120:BT120)), COLUMN(BL120:BT120) - COLUMN(BL120) + 1, ""))&lt;&gt;"","YEL","")</f>
        <v>YEL</v>
      </c>
      <c r="HU120" s="44" t="str" cm="1">
        <f t="array" ref="HU120">IF(_xlfn.TEXTJOIN(", ", TRUE, IF(ISNUMBER(SEARCH("ORA", BL120:BT120)), COLUMN(BL120:BT120) - COLUMN(BL120) + 1, ""))&lt;&gt;"","ORA","")</f>
        <v/>
      </c>
      <c r="HV120" s="44" t="str" cm="1">
        <f t="array" ref="HV120">IF(_xlfn.TEXTJOIN(", ", TRUE, IF(ISNUMBER(SEARCH("BRO", BL120:BT120)), COLUMN(BL120:BT120) - COLUMN(BL120) + 1, ""))&lt;&gt;"","BRO","")</f>
        <v/>
      </c>
      <c r="HW120" s="44" t="str" cm="1">
        <f t="array" ref="HW120">IF(_xlfn.TEXTJOIN(", ", TRUE, IF(ISNUMBER(SEARCH("PUR", BL120:BT120)), COLUMN(BL120:BT120) - COLUMN(BL120) + 1, ""))&lt;&gt;"","PUR","")</f>
        <v/>
      </c>
      <c r="HX120" s="44" t="str" cm="1">
        <f t="array" ref="HX120">IF(_xlfn.TEXTJOIN(", ", TRUE, IF(ISNUMBER(SEARCH("WHI", BL120:BT120)), COLUMN(BL120:BT120) - COLUMN(BL120) + 1, ""))&lt;&gt;"","WHI","")</f>
        <v/>
      </c>
      <c r="HY120" s="72"/>
      <c r="HZ120" s="72"/>
      <c r="IA120" s="5"/>
      <c r="IB120" s="5"/>
      <c r="IC120" s="68"/>
      <c r="ID120" s="68"/>
      <c r="IE120" s="68"/>
      <c r="IF120" s="68"/>
      <c r="IG120" s="68"/>
      <c r="IH120" s="68"/>
      <c r="II120" s="68"/>
      <c r="IJ120" s="68"/>
      <c r="IK120" s="68"/>
      <c r="IL120" s="44">
        <f>SUM(IC120:IK120)</f>
        <v>0</v>
      </c>
      <c r="IM120" s="42">
        <f>COUNTIF(IC120:IK120,"&gt;0")-CG120</f>
        <v>-3</v>
      </c>
      <c r="IN120" s="69" t="str">
        <f>"http://mkweb.bcgsc.ca/color-summarizer/?url="&amp;D120&amp;"&amp;precision=low&amp;num_clusters="&amp;CG120&amp;"&amp;text=1"</f>
        <v>http://mkweb.bcgsc.ca/color-summarizer/?url=https://upload.wikimedia.org/wikipedia/commons/thumb/2/29/Flag_of_French_Guiana.svg/375px-Flag_of_French_Guiana.svg.png&amp;precision=low&amp;num_clusters=3&amp;text=1</v>
      </c>
      <c r="IO120" s="44" t="str">
        <f>IF(HP120&lt;&gt;"",CHAR(34)&amp;"black"&amp;CHAR(34),"")</f>
        <v/>
      </c>
      <c r="IP120" s="44" t="str">
        <f>IF(HQ120&lt;&gt;"",CHAR(34)&amp;"blue"&amp;CHAR(34),"")</f>
        <v/>
      </c>
      <c r="IQ120" s="44" t="str">
        <f>IF(HR120&lt;&gt;"",CHAR(34)&amp;"green"&amp;CHAR(34),"")</f>
        <v>"green"</v>
      </c>
      <c r="IR120" s="44" t="str">
        <f>IF(HS120&lt;&gt;"",CHAR(34)&amp;"red"&amp;CHAR(34),"")</f>
        <v>"red"</v>
      </c>
      <c r="IS120" s="44" t="str">
        <f>IF(HT120&lt;&gt;"",CHAR(34)&amp;"yellow"&amp;CHAR(34),"")</f>
        <v>"yellow"</v>
      </c>
      <c r="IT120" s="44" t="str">
        <f>IF(HU120&lt;&gt;"",CHAR(34)&amp;"orange"&amp;CHAR(34),"")</f>
        <v/>
      </c>
      <c r="IU120" s="44" t="str">
        <f>IF(HV120&lt;&gt;"",CHAR(34)&amp;"brown"&amp;CHAR(34),"")</f>
        <v/>
      </c>
      <c r="IV120" s="44" t="str">
        <f>IF(HW120&lt;&gt;"",CHAR(34)&amp;"purple"&amp;CHAR(34),"")</f>
        <v/>
      </c>
      <c r="IW120" s="44" t="str">
        <f>IF(HX120&lt;&gt;"",CHAR(34)&amp;"white"&amp;CHAR(34),"")</f>
        <v/>
      </c>
      <c r="IX120" s="44" t="str">
        <f>"{"&amp;CHAR(34)&amp;"url"&amp;CHAR(34)&amp;":"&amp;CHAR(34)&amp;IN120&amp;CHAR(34)&amp;","&amp;CHAR(34)&amp;"name"&amp;CHAR(34)&amp;":"&amp;CHAR(34)&amp;A120&amp;CHAR(34)&amp;"},"</f>
        <v>{"url":"http://mkweb.bcgsc.ca/color-summarizer/?url=https://upload.wikimedia.org/wikipedia/commons/thumb/2/29/Flag_of_French_Guiana.svg/375px-Flag_of_French_Guiana.svg.png&amp;precision=low&amp;num_clusters=3&amp;text=1","name":"French Guiana"},</v>
      </c>
      <c r="IY120" s="44">
        <v>78</v>
      </c>
    </row>
    <row r="121" spans="1:259" s="44" customFormat="1" ht="38.4" customHeight="1" thickBot="1" x14ac:dyDescent="0.35">
      <c r="A121" s="38" t="s">
        <v>235</v>
      </c>
      <c r="B121" s="83"/>
      <c r="C121" s="39">
        <v>1</v>
      </c>
      <c r="D121" s="70" t="s">
        <v>236</v>
      </c>
      <c r="E121" s="40" t="s">
        <v>237</v>
      </c>
      <c r="F121" s="41" t="s">
        <v>163</v>
      </c>
      <c r="G121" s="42">
        <f>COUNTIF($A$1:$A$8405,A121)</f>
        <v>1</v>
      </c>
      <c r="H121" s="43"/>
      <c r="I121" s="59" t="s">
        <v>238</v>
      </c>
      <c r="J121" s="44" t="str">
        <f>""</f>
        <v/>
      </c>
      <c r="K121" s="45">
        <v>813000</v>
      </c>
      <c r="L121" s="46">
        <v>315000</v>
      </c>
      <c r="M121" s="46">
        <v>1</v>
      </c>
      <c r="N121" s="47">
        <f>(0.1*K121+0.9*L121)*M121</f>
        <v>364800</v>
      </c>
      <c r="O121" s="74" t="s">
        <v>178</v>
      </c>
      <c r="P121" s="48" t="s">
        <v>239</v>
      </c>
      <c r="Q121" s="73">
        <v>1</v>
      </c>
      <c r="R121" s="49" t="s">
        <v>177</v>
      </c>
      <c r="S121" s="50">
        <v>0</v>
      </c>
      <c r="T121" s="51" t="s">
        <v>165</v>
      </c>
      <c r="U121" s="52" t="s">
        <v>164</v>
      </c>
      <c r="V121" s="52" t="s">
        <v>164</v>
      </c>
      <c r="W121" s="52" t="s">
        <v>164</v>
      </c>
      <c r="X121" s="52" t="s">
        <v>164</v>
      </c>
      <c r="Y121" s="52" t="s">
        <v>164</v>
      </c>
      <c r="Z121" s="52" t="s">
        <v>164</v>
      </c>
      <c r="AA121" s="52" t="s">
        <v>164</v>
      </c>
      <c r="AB121" s="52" t="s">
        <v>164</v>
      </c>
      <c r="AC121" s="52" t="s">
        <v>164</v>
      </c>
      <c r="AD121" s="52" t="s">
        <v>164</v>
      </c>
      <c r="AE121" s="52" t="s">
        <v>164</v>
      </c>
      <c r="AF121" s="53" t="s">
        <v>165</v>
      </c>
      <c r="AG121" s="53" t="s">
        <v>164</v>
      </c>
      <c r="AH121" s="53" t="s">
        <v>164</v>
      </c>
      <c r="AI121" s="53" t="s">
        <v>164</v>
      </c>
      <c r="AJ121" s="53" t="s">
        <v>164</v>
      </c>
      <c r="AK121" s="53" t="s">
        <v>164</v>
      </c>
      <c r="AL121" s="53" t="s">
        <v>164</v>
      </c>
      <c r="AM121" s="53" t="s">
        <v>164</v>
      </c>
      <c r="AN121" s="53" t="s">
        <v>164</v>
      </c>
      <c r="AO121" s="53" t="s">
        <v>164</v>
      </c>
      <c r="AP121" s="53" t="s">
        <v>164</v>
      </c>
      <c r="AQ121" s="53" t="s">
        <v>164</v>
      </c>
      <c r="AR121" s="53" t="s">
        <v>164</v>
      </c>
      <c r="AS121" s="53" t="s">
        <v>164</v>
      </c>
      <c r="AT121" s="54">
        <v>0</v>
      </c>
      <c r="AU121" s="53"/>
      <c r="AV121" s="53" t="str">
        <f>IF(LEFT(A121,1)="[",LEFT(A121,5)&amp;AU121&amp;A121,"")</f>
        <v/>
      </c>
      <c r="AW121" s="53" t="str">
        <f>C121&amp;A121</f>
        <v>1Guyana</v>
      </c>
      <c r="AX121" s="55" t="str">
        <f>_xlfn.TEXTJOIN(";",TRUE,AU121:AW121)</f>
        <v>1Guyana</v>
      </c>
      <c r="AY121" s="55"/>
      <c r="AZ121" s="56"/>
      <c r="BA121" s="56"/>
      <c r="BB121" s="56"/>
      <c r="BC121" s="57"/>
      <c r="BD121" s="58" t="s">
        <v>153</v>
      </c>
      <c r="BE121" s="59"/>
      <c r="BF121" s="58"/>
      <c r="BG121" s="58"/>
      <c r="BH121" s="58"/>
      <c r="BI121" s="58"/>
      <c r="BJ121" s="58"/>
      <c r="BK121" s="59"/>
      <c r="BL121" s="58" t="s">
        <v>153</v>
      </c>
      <c r="BM121" s="58" t="s">
        <v>155</v>
      </c>
      <c r="BN121" s="58" t="s">
        <v>154</v>
      </c>
      <c r="BO121" s="58" t="s">
        <v>151</v>
      </c>
      <c r="BP121" s="58" t="s">
        <v>159</v>
      </c>
      <c r="BQ121" s="58"/>
      <c r="BR121" s="58"/>
      <c r="BS121" s="58"/>
      <c r="BT121" s="58"/>
      <c r="BU121" s="60"/>
      <c r="BV121" s="61" t="s">
        <v>164</v>
      </c>
      <c r="BW121" s="61" t="s">
        <v>179</v>
      </c>
      <c r="BX121" s="59"/>
      <c r="BY121" s="44" t="s">
        <v>164</v>
      </c>
      <c r="CB121" s="5" t="s">
        <v>136</v>
      </c>
      <c r="CC121" s="5"/>
      <c r="CD121" s="62">
        <v>0</v>
      </c>
      <c r="CE121" s="62">
        <v>0</v>
      </c>
      <c r="CF121" s="62" t="e">
        <f>COUNTIF([1]Sheet7!$B$2:'[1]Sheet7'!$B$100,Main!#REF!)</f>
        <v>#REF!</v>
      </c>
      <c r="CG121" s="75" cm="1">
        <f t="array" ref="CG121">SUMPRODUCT(--(LEN(TRIM(BL121:BT121))&gt;0))</f>
        <v>5</v>
      </c>
      <c r="CH121" s="53" t="str">
        <f>IF(CG121=2,"y","n")</f>
        <v>n</v>
      </c>
      <c r="CI121" s="53" t="str">
        <f>IF(CG121=3,"y","n")</f>
        <v>n</v>
      </c>
      <c r="CJ121" s="53" t="str">
        <f>IF(CG121=4,"y","n")</f>
        <v>n</v>
      </c>
      <c r="CK121" s="53" t="str">
        <f>IF(CG121&gt;4,"y","n")</f>
        <v>y</v>
      </c>
      <c r="CL121" s="53" t="str">
        <f>IF(S121=0,"y","n")</f>
        <v>y</v>
      </c>
      <c r="CM121" s="53" t="str">
        <f>IF(S121=2,"y","n")</f>
        <v>n</v>
      </c>
      <c r="CN121" s="53" t="str">
        <f>IF(S121=3,"y","n")</f>
        <v>n</v>
      </c>
      <c r="CO121" s="53" t="str">
        <f>IF(S121&gt;=4,"y","n")</f>
        <v>n</v>
      </c>
      <c r="CP121" s="53" t="str">
        <f>IF(AT121=0,"y","n")</f>
        <v>y</v>
      </c>
      <c r="CQ121" s="53" t="str">
        <f>IF(AT121=1,"y","n")</f>
        <v>n</v>
      </c>
      <c r="CR121" s="53" t="str">
        <f>IF(AT121=2,"y","n")</f>
        <v>n</v>
      </c>
      <c r="CS121" s="53" t="str">
        <f>IF(AT121&gt;=3,"y","n")</f>
        <v>n</v>
      </c>
      <c r="CT121" s="38" t="str">
        <f>CHAR(34)&amp;A121&amp;CHAR(34)</f>
        <v>"Guyana"</v>
      </c>
      <c r="CU121" s="63" t="str">
        <f>CHAR(34)&amp;"rgn_"&amp;R121&amp;CHAR(34)</f>
        <v>"rgn_South America"</v>
      </c>
      <c r="CV121" s="44" t="str">
        <f>CHAR(34)&amp;D121&amp;CHAR(34)</f>
        <v>"https://i.ibb.co/XY6jnk1/Guyana-Flag.png"</v>
      </c>
      <c r="CW121" s="44" t="str">
        <f>IF(CH121="y",CHAR(34)&amp;CH$1&amp;CHAR(34)&amp;",","")</f>
        <v/>
      </c>
      <c r="CX121" s="44" t="str">
        <f>IF(CI121="y",CHAR(34)&amp;CI$1&amp;CHAR(34)&amp;",","")</f>
        <v/>
      </c>
      <c r="CY121" s="44" t="str">
        <f>IF(CJ121="y",CHAR(34)&amp;CJ$1&amp;CHAR(34)&amp;",","")</f>
        <v/>
      </c>
      <c r="CZ121" s="44" t="str">
        <f>IF(CK121="y",CHAR(34)&amp;CK$1&amp;CHAR(34)&amp;",","")</f>
        <v>"5+Colo",</v>
      </c>
      <c r="DA121" s="44" t="str">
        <f>IF(Q121&gt;1,CHAR(34)&amp;"words2"&amp;CHAR(34)&amp;",","")</f>
        <v/>
      </c>
      <c r="DB121" s="44" t="str">
        <f>IF(Q121&gt;2,CHAR(34)&amp;"words3"&amp;CHAR(34)&amp;",","")</f>
        <v/>
      </c>
      <c r="DC121" s="44" t="str">
        <f>IF(Q121=2,CHAR(34)&amp;"exact2"&amp;CHAR(34)&amp;",","")</f>
        <v/>
      </c>
      <c r="DD121" s="44" t="str">
        <f>IF(LEN(CHAR(34)&amp;"lets"&amp;LEN(SUBSTITUTE(SUBSTITUTE(IFERROR(TRIM(SUBSTITUTE(SUBSTITUTE(SUBSTITUTE(IFERROR(TRIM(SUBSTITUTE(A121,MID(A121,FIND("(",A121),FIND(")",A121)-FIND("(",A121)+1),"")),A121)," ",""),"-",""),MID(SUBSTITUTE(SUBSTITUTE(IFERROR(TRIM(SUBSTITUTE(A121,MID(A121,FIND("(",A121),FIND(")",A121)-FIND("(",A121)+1),"")),A121)," ",""),"-",""),FIND("[",SUBSTITUTE(SUBSTITUTE(IFERROR(TRIM(SUBSTITUTE(A121,MID(A121,FIND("(",A121),FIND(")",A121)-FIND("(",A121)+1),"")),A121)," ",""),"-","")),FIND("]",SUBSTITUTE(SUBSTITUTE(IFERROR(TRIM(SUBSTITUTE(A121,MID(A121,FIND("(",A121),FIND(")",A121)-FIND("(",A121)+1),"")),A121)," ",""),"-",""))-FIND("[",SUBSTITUTE(SUBSTITUTE(IFERROR(TRIM(SUBSTITUTE(A121,MID(A121,FIND("(",A121),FIND(")",A121)-FIND("(",A121)+1),"")),A121)," ",""),"-",""))+1),"")),SUBSTITUTE(SUBSTITUTE(IFERROR(TRIM(SUBSTITUTE(A121,MID(A121,FIND("(",A121),FIND(")",A121)-FIND("(",A121)+1),"")),A121)," ",""),"-",""))," ",""),"-",""))&amp;CHAR(34)&amp;",")=9,CHAR(34)&amp;"lets"&amp;LEN(SUBSTITUTE(SUBSTITUTE(IFERROR(TRIM(SUBSTITUTE(SUBSTITUTE(SUBSTITUTE(IFERROR(TRIM(SUBSTITUTE(A121,MID(A121,FIND("(",A121),FIND(")",A121)-FIND("(",A121)+1),"")),A121)," ",""),"-",""),MID(SUBSTITUTE(SUBSTITUTE(IFERROR(TRIM(SUBSTITUTE(A121,MID(A121,FIND("(",A121),FIND(")",A121)-FIND("(",A121)+1),"")),A121)," ",""),"-",""),FIND("[",SUBSTITUTE(SUBSTITUTE(IFERROR(TRIM(SUBSTITUTE(A121,MID(A121,FIND("(",A121),FIND(")",A121)-FIND("(",A121)+1),"")),A121)," ",""),"-","")),FIND("]",SUBSTITUTE(SUBSTITUTE(IFERROR(TRIM(SUBSTITUTE(A121,MID(A121,FIND("(",A121),FIND(")",A121)-FIND("(",A121)+1),"")),A121)," ",""),"-",""))-FIND("[",SUBSTITUTE(SUBSTITUTE(IFERROR(TRIM(SUBSTITUTE(A121,MID(A121,FIND("(",A121),FIND(")",A121)-FIND("(",A121)+1),"")),A121)," ",""),"-",""))+1),"")),SUBSTITUTE(SUBSTITUTE(IFERROR(TRIM(SUBSTITUTE(A121,MID(A121,FIND("(",A121),FIND(")",A121)-FIND("(",A121)+1),"")),A121)," ",""),"-",""))," ",""),"-",""))&amp;CHAR(34)&amp;",",CHAR(34)&amp;"lets0"&amp;LEN(SUBSTITUTE(SUBSTITUTE(IFERROR(TRIM(SUBSTITUTE(SUBSTITUTE(SUBSTITUTE(IFERROR(TRIM(SUBSTITUTE(A121,MID(A121,FIND("(",A121),FIND(")",A121)-FIND("(",A121)+1),"")),A121)," ",""),"-",""),MID(SUBSTITUTE(SUBSTITUTE(IFERROR(TRIM(SUBSTITUTE(A121,MID(A121,FIND("(",A121),FIND(")",A121)-FIND("(",A121)+1),"")),A121)," ",""),"-",""),FIND("[",SUBSTITUTE(SUBSTITUTE(IFERROR(TRIM(SUBSTITUTE(A121,MID(A121,FIND("(",A121),FIND(")",A121)-FIND("(",A121)+1),"")),A121)," ",""),"-","")),FIND("]",SUBSTITUTE(SUBSTITUTE(IFERROR(TRIM(SUBSTITUTE(A121,MID(A121,FIND("(",A121),FIND(")",A121)-FIND("(",A121)+1),"")),A121)," ",""),"-",""))-FIND("[",SUBSTITUTE(SUBSTITUTE(IFERROR(TRIM(SUBSTITUTE(A121,MID(A121,FIND("(",A121),FIND(")",A121)-FIND("(",A121)+1),"")),A121)," ",""),"-",""))+1),"")),SUBSTITUTE(SUBSTITUTE(IFERROR(TRIM(SUBSTITUTE(A121,MID(A121,FIND("(",A121),FIND(")",A121)-FIND("(",A121)+1),"")),A121)," ",""),"-",""))," ",""),"-",""))&amp;CHAR(34)&amp;",")</f>
        <v>"lets06",</v>
      </c>
      <c r="DE121" s="44" t="str">
        <f>IFERROR(CHAR(34)&amp;"start"&amp;LEFT(TRIM(SUBSTITUTE(SUBSTITUTE(TRIM(SUBSTITUTE(SUBSTITUTE(A121, MID(A121, FIND("[", A121), FIND("]", A121) - FIND("[", A121) + 1), ""), "  ", " ")), MID(TRIM(SUBSTITUTE(SUBSTITUTE(A121, MID(A121, FIND("[", A121), FIND("]", A121) - FIND("[", A121) + 1), ""), "  ", " ")), FIND("[", TRIM(SUBSTITUTE(SUBSTITUTE(A121, MID(A121, FIND("[", A121), FIND("]", A121) - FIND("[", A121) + 1), ""), "  ", " "))), FIND("]", TRIM(SUBSTITUTE(SUBSTITUTE(A121, MID(A121, FIND("[", A121), FIND("]", A121) - FIND("[", A121) + 1), ""), "  ", " "))) - FIND("[", TRIM(SUBSTITUTE(SUBSTITUTE(A121, MID(A121, FIND("[", A121), FIND("]", A121) - FIND("[", A121) + 1), ""), "  ", " "))) + 1), ""), "  ", " ")),1)&amp;CHAR(34)&amp;",",CHAR(34)&amp;"start"&amp;IFERROR(LEFT(SUBSTITUTE(A121,"["&amp;MID(A121,FIND("[",A121)+1,FIND("]",A121)-FIND("[",A121)-1)&amp;"] ",""),1),LEFT(A121,1))&amp;CHAR(34)&amp;",")</f>
        <v>"startG",</v>
      </c>
      <c r="DF121" s="44" t="str">
        <f>IFERROR(IF(SEARCH("tan",A121)&gt;0,CHAR(34)&amp;"withtn"&amp;CHAR(34)&amp;",",""),"")</f>
        <v/>
      </c>
      <c r="DG121" s="44" t="str">
        <f>IFERROR(IF(SEARCH("q",A121)&gt;0,CHAR(34)&amp;"with_q"&amp;CHAR(34)&amp;",",""),"")</f>
        <v/>
      </c>
      <c r="DH121" s="44" t="str">
        <f>IFERROR(IF(SEARCH("v",A121)&gt;0,CHAR(34)&amp;"with_v"&amp;CHAR(34)&amp;",",""),"")</f>
        <v/>
      </c>
      <c r="DI121" s="44" t="str">
        <f>IFERROR(IF(SEARCH("w",A121)&gt;0,CHAR(34)&amp;"with_w"&amp;CHAR(34)&amp;",",""),"")</f>
        <v/>
      </c>
      <c r="DJ121" s="44" t="str">
        <f>IFERROR(IF(SEARCH("y",A121)&gt;0,CHAR(34)&amp;"with_y"&amp;CHAR(34)&amp;",",""),"")</f>
        <v>"with_y",</v>
      </c>
      <c r="DK121" s="44" t="str">
        <f>IFERROR(IF(SEARCH("z",A121)&gt;0,CHAR(34)&amp;"with_z"&amp;CHAR(34)&amp;",",""),"")</f>
        <v/>
      </c>
      <c r="DL121" s="44" t="str">
        <f>IF(CG121=2, CHAR(34) &amp; _xlfn.TEXTJOIN("", TRUE, _xlfn._xlws.SORT(HP121:HX121)) &amp; CHAR(34) &amp; ",", "")</f>
        <v/>
      </c>
      <c r="DM121" s="44" t="str" cm="1">
        <f t="array" ref="DM121">IF(CG121=3,CHAR(34) &amp; _xlfn.TEXTJOIN("", TRUE, RIGHT(HP121:HX121, 2)) &amp; CHAR(34) &amp; ",", "")</f>
        <v/>
      </c>
      <c r="DN121" s="44" t="str">
        <f>IF(AND(ISNUMBER(SEARCH("18", O121)), ISERROR(SEARCH("1918", O121)), ISERROR(SEARCH("2018", O121))), CHAR(34) &amp; "year18" &amp; CHAR(34) &amp; ",", "")</f>
        <v/>
      </c>
      <c r="DO121" s="44" t="str">
        <f>IF(AND(ISNUMBER(SEARCH("19", O121)), ISERROR(SEARCH("1819", O121)),  ISERROR(SEARCH("1219", O121)),ISERROR(SEARCH("1119", O121)),ISERROR(SEARCH("1190", O121)),ISERROR(SEARCH("2019", O121))), CHAR(34) &amp; "year19" &amp; CHAR(34) &amp; ",", "")</f>
        <v>"year19",</v>
      </c>
      <c r="DP121" s="5" t="str">
        <f>IF(AND(ISNUMBER(SEARCH("20", O121)), ISERROR(SEARCH("1920", O121))), CHAR(34)&amp;"year00"&amp;CHAR(34)&amp;",", "")</f>
        <v/>
      </c>
      <c r="DQ121" s="5" t="str">
        <f>IF(CC121="y",CHAR(34)&amp;"soviet"&amp;CHAR(34)&amp;",","")</f>
        <v/>
      </c>
      <c r="DR121" s="5" t="str">
        <f>IF(BY121="y",CHAR(34)&amp;"dgband"&amp;CHAR(34)&amp;",","")</f>
        <v/>
      </c>
      <c r="DS121" s="5" t="str">
        <f>IF(W121="y",IF(AND(V121="n",BY121&lt;&gt;"y"),CHAR(34)&amp;"allver"&amp;CHAR(34)&amp;",",""),"")</f>
        <v/>
      </c>
      <c r="DT121" s="5" t="str">
        <f>IF(V121="y",IF(AND(W121="n",BY121&lt;&gt;"y"),CHAR(34)&amp;"allhor"&amp;CHAR(34)&amp;",",""),"")</f>
        <v/>
      </c>
      <c r="DU121" s="5" t="str">
        <f>IF(BY121="y",IF(AND(W121="n",V121="n"),CHAR(34)&amp;"alldia"&amp;CHAR(34)&amp;",",""),"")</f>
        <v/>
      </c>
      <c r="DV121" s="44" t="str">
        <f>IF(IA121&lt;&gt;"",(IF(IA121="y",CHAR(34)&amp;"largec"&amp;CHAR(34)&amp;",",CHAR(34)&amp;"smallc"&amp;CHAR(34)&amp;",")),"")</f>
        <v/>
      </c>
      <c r="DW121" s="44" t="str">
        <f>IF(CL121="y",CHAR(34)&amp;CL$1&amp;CHAR(34)&amp;",","")</f>
        <v>"NoBand",</v>
      </c>
      <c r="DX121" s="44" t="str">
        <f>IF(CM121="y",CHAR(34)&amp;CM$1&amp;CHAR(34)&amp;",","")</f>
        <v/>
      </c>
      <c r="DY121" s="44" t="str">
        <f>IF(CN121="y",CHAR(34)&amp;CN$1&amp;CHAR(34)&amp;",","")</f>
        <v/>
      </c>
      <c r="DZ121" s="44" t="str">
        <f>IF(CO121="y",CHAR(34)&amp;CO$1&amp;CHAR(34)&amp;",","")</f>
        <v/>
      </c>
      <c r="EA121" s="44" t="str">
        <f>IF(T121="y",CHAR(34)&amp;T$1&amp;CHAR(34)&amp;",","")</f>
        <v>"Diagon",</v>
      </c>
      <c r="EB121" s="44" t="str">
        <f>IF(U121="y",CHAR(34)&amp;U$1&amp;CHAR(34)&amp;",","")</f>
        <v/>
      </c>
      <c r="EC121" s="44" t="str">
        <f>IF(V121="y",CHAR(34)&amp;V$1&amp;CHAR(34)&amp;",","")</f>
        <v/>
      </c>
      <c r="ED121" s="44" t="str">
        <f>IF(W121="y",CHAR(34)&amp;W$1&amp;CHAR(34)&amp;",","")</f>
        <v/>
      </c>
      <c r="EE121" s="44" t="str">
        <f>IF(X121="y",CHAR(34)&amp;X$1&amp;CHAR(34)&amp;",","")</f>
        <v/>
      </c>
      <c r="EF121" s="44" t="str">
        <f>IF(AND(Y121&lt;&gt;"n",Y121&lt;&gt;""),CHAR(34)&amp;Y$1&amp;CHAR(34)&amp;",","")</f>
        <v/>
      </c>
      <c r="EG121" s="44" t="str">
        <f>IF(Z121="y",CHAR(34)&amp;Z$1&amp;CHAR(34)&amp;",","")</f>
        <v/>
      </c>
      <c r="EH121" s="44" t="str">
        <f>IF(AA121="y",CHAR(34)&amp;AA$1&amp;CHAR(34)&amp;",","")</f>
        <v/>
      </c>
      <c r="EI121" s="44" t="str">
        <f>IF(AB121="y",CHAR(34)&amp;AB$1&amp;CHAR(34)&amp;",","")</f>
        <v/>
      </c>
      <c r="EJ121" s="44" t="str">
        <f>IF(AC121="y",CHAR(34)&amp;AC$1&amp;CHAR(34)&amp;",","")</f>
        <v/>
      </c>
      <c r="EK121" s="44" t="str">
        <f>IF(AD121="y",CHAR(34)&amp;AD$1&amp;CHAR(34)&amp;",","")</f>
        <v/>
      </c>
      <c r="EL121" s="44" t="str">
        <f>IF(AE121="y",CHAR(34)&amp;AE$1&amp;CHAR(34)&amp;",","")</f>
        <v/>
      </c>
      <c r="EM121" s="44" t="str">
        <f>IF(AF121="y",CHAR(34)&amp;AF$1&amp;CHAR(34)&amp;",","")</f>
        <v>"Trside",</v>
      </c>
      <c r="EN121" s="44" t="str">
        <f>IF(AG121="y",CHAR(34)&amp;AG$1&amp;CHAR(34)&amp;",","")</f>
        <v/>
      </c>
      <c r="EO121" s="44" t="str">
        <f>IF(AH121="y",CHAR(34)&amp;AH$1&amp;CHAR(34)&amp;",","")</f>
        <v/>
      </c>
      <c r="EP121" s="44" t="str">
        <f>IF(AI121="y",CHAR(34)&amp;AI$1&amp;CHAR(34)&amp;",","")</f>
        <v/>
      </c>
      <c r="EQ121" s="44" t="str">
        <f>IF(AJ121="y",CHAR(34)&amp;AJ$1&amp;CHAR(34)&amp;",","")</f>
        <v/>
      </c>
      <c r="ER121" s="44" t="str">
        <f>IF(AK121="y",CHAR(34)&amp;AK$1&amp;CHAR(34)&amp;",","")</f>
        <v/>
      </c>
      <c r="ES121" s="44" t="str">
        <f>IF(AL121="y",CHAR(34)&amp;AL$1&amp;CHAR(34)&amp;",","")</f>
        <v/>
      </c>
      <c r="ET121" s="44" t="str">
        <f>IF(AM121="y",CHAR(34)&amp;AM$1&amp;CHAR(34)&amp;",","")</f>
        <v/>
      </c>
      <c r="EU121" s="44" t="str">
        <f>IF(AN121="y",CHAR(34)&amp;AN$1&amp;CHAR(34)&amp;",","")</f>
        <v/>
      </c>
      <c r="EV121" s="44" t="str">
        <f>IF(AO121="y",CHAR(34)&amp;AO$1&amp;CHAR(34)&amp;",","")</f>
        <v/>
      </c>
      <c r="EW121" s="44" t="str">
        <f>IF(AP121="y",CHAR(34)&amp;AP$1&amp;CHAR(34)&amp;",","")</f>
        <v/>
      </c>
      <c r="EX121" s="44" t="str">
        <f>IF(AQ121="y",CHAR(34)&amp;AQ$1&amp;CHAR(34)&amp;",","")</f>
        <v/>
      </c>
      <c r="EY121" s="44" t="str">
        <f>IF(AR121="y",CHAR(34)&amp;AR$1&amp;CHAR(34)&amp;",","")</f>
        <v/>
      </c>
      <c r="EZ121" s="44" t="str">
        <f>IF(AS121="y",CHAR(34)&amp;AS$1&amp;CHAR(34)&amp;",","")</f>
        <v/>
      </c>
      <c r="FA121" s="44" t="str">
        <f>IF(AT121&gt;0,CHAR(34)&amp;"sta"&amp;AZ121&amp;CHAR(34)&amp;",","")</f>
        <v/>
      </c>
      <c r="FB121" s="44" t="str">
        <f>IF(AND(AT121&gt;0,BA121&lt;&gt;""),CHAR(34)&amp;"sta"&amp;BA121&amp;CHAR(34)&amp;",","")</f>
        <v/>
      </c>
      <c r="FC121" s="44" t="str">
        <f>IF(AND(AT121&gt;0,BB121&lt;&gt;""),CHAR(34)&amp;"sta"&amp;BB121&amp;CHAR(34)&amp;",","")</f>
        <v/>
      </c>
      <c r="FD121" s="44" t="str">
        <f>IF(BV121="n",CHAR(34)&amp;"tcWHYE"&amp;CHAR(34)&amp;",",IF(BV121="y",CHAR(34)&amp;FD$1&amp;CHAR(34)&amp;",",""))</f>
        <v>"tcWHYE",</v>
      </c>
      <c r="FE121" s="44" t="str">
        <f>IF(COUNTIF(BL121:BT121,"BLU")=0,CHAR(34)&amp;"NO_BLU"&amp;CHAR(34)&amp;",", "")</f>
        <v>"NO_BLU",</v>
      </c>
      <c r="FF121" s="44" t="str">
        <f>IF(COUNTIF(BL121:BT121,"WHI")=0,CHAR(34)&amp;"NO_WHI"&amp;CHAR(34)&amp;",", "")</f>
        <v/>
      </c>
      <c r="FG121" s="44" t="str">
        <f>IF(COUNTIF(BL121:BT121,"RED")=0,CHAR(34)&amp;"NO_RED"&amp;CHAR(34)&amp;",", "")</f>
        <v/>
      </c>
      <c r="FH121" s="44" t="str">
        <f>IF(COUNTIF(BL121:BS121,"GRE")=0,CHAR(34)&amp;"NO_GRE"&amp;CHAR(34)&amp;",", "")</f>
        <v/>
      </c>
      <c r="FI121" s="44" t="str">
        <f>IF(COUNTIF(BL121:BT121,"YEL")=0,CHAR(34)&amp;"NO_YEL"&amp;CHAR(34)&amp;",", "")</f>
        <v/>
      </c>
      <c r="FJ121" s="44" t="str">
        <f>IF(COUNTIF(BL121:BT121,"BLA")=0,CHAR(34)&amp;"NO_BLA"&amp;CHAR(34)&amp;",", "")</f>
        <v/>
      </c>
      <c r="FK121" s="44" t="str">
        <f>IF(AND(FH121&lt;&gt;"",FF121&lt;&gt;""),CHAR(34)&amp;"WHGRNO"&amp;CHAR(34)&amp;",","")</f>
        <v/>
      </c>
      <c r="FL121" s="44" t="str">
        <f>IF(AND(FI121&lt;&gt;"",FF121&lt;&gt;""),CHAR(34)&amp;"WHYENO"&amp;CHAR(34)&amp;",","")</f>
        <v/>
      </c>
      <c r="FM121" s="44" t="str">
        <f>IF(AND(FJ121&lt;&gt;"",FF121&lt;&gt;""),CHAR(34)&amp;"BAWHNO"&amp;CHAR(34)&amp;",","")</f>
        <v/>
      </c>
      <c r="FN121" s="44" t="str">
        <f>IF(AND(FE121&lt;&gt;"",FF121&lt;&gt;""),CHAR(34)&amp;"BLWHNO"&amp;CHAR(34)&amp;",","")</f>
        <v/>
      </c>
      <c r="FO121" s="44" t="str">
        <f>IF(AND(FE121&lt;&gt;"",FG121&lt;&gt;""),CHAR(34)&amp;"BLRENO"&amp;CHAR(34)&amp;",","")</f>
        <v/>
      </c>
      <c r="FP121" s="44" t="str">
        <f>IF(AND(FF121&lt;&gt;"",FF121&lt;&gt;""),CHAR(34)&amp;"WHRENO"&amp;CHAR(34)&amp;",","")</f>
        <v/>
      </c>
      <c r="FQ121" s="44" t="str">
        <f>IF(LEN(BF121)=3,CHAR(34)&amp;"001"&amp;BF121&amp;CHAR(34)&amp;",","")</f>
        <v/>
      </c>
      <c r="FR121" s="44" t="str">
        <f>IF(LEN(BG121)=3,CHAR(34)&amp;"002"&amp;BG121&amp;CHAR(34)&amp;",","")</f>
        <v/>
      </c>
      <c r="FS121" s="44" t="str">
        <f>IF(LEN(BH121)=3,CHAR(34)&amp;"003"&amp;BH121&amp;CHAR(34)&amp;",","")</f>
        <v/>
      </c>
      <c r="FT121" s="44" t="str">
        <f>CHAR(34)&amp;"myr"&amp;BD121&amp;CHAR(34)&amp;","</f>
        <v>"myrGRE",</v>
      </c>
      <c r="FU121" s="44" t="str">
        <f>IF(AY121="y",CHAR(34)&amp;"island"&amp;CHAR(34)&amp;",","")</f>
        <v/>
      </c>
      <c r="FV121" s="44" t="str">
        <f>IF(BZ121="y",CHAR(34)&amp;"landlo"&amp;CHAR(34)&amp;",","")</f>
        <v/>
      </c>
      <c r="FW121" s="44" t="str">
        <f>IF(CA121="y",CHAR(34)&amp;"eunion"&amp;CHAR(34)&amp;",","")</f>
        <v/>
      </c>
      <c r="FX121" s="44" t="str">
        <f>SUBSTITUTE(IFERROR(SEARCH("[",A121),IFERROR(IF(AND(CA121&lt;&gt;"y",SEARCH("Europe",R121)&gt;0),CHAR(34)&amp;"noeuni"&amp;CHAR(34)&amp;",",""),"")),"1","")</f>
        <v/>
      </c>
      <c r="FY121" s="44" t="str">
        <f>IFERROR(IF(SEARCH("Arabic",CB121)&gt;0,CHAR(34)&amp;"arabic"&amp;CHAR(34)&amp;",",""),"")</f>
        <v/>
      </c>
      <c r="FZ121" s="44" t="str">
        <f>IFERROR(IF(SEARCH("English",CB121)&gt;0,CHAR(34)&amp;"englis"&amp;CHAR(34)&amp;",",""),"")</f>
        <v>"englis",</v>
      </c>
      <c r="GA121" s="44" t="str">
        <f>IFERROR(IF(SEARCH("French",CB121)&gt;0,CHAR(34)&amp;"french"&amp;CHAR(34)&amp;",",""),"")</f>
        <v/>
      </c>
      <c r="GB121" s="44" t="str">
        <f>IFERROR(IF(SEARCH("Spanish",CB121)&gt;0,CHAR(34)&amp;"spanis"&amp;CHAR(34)&amp;",",""),"")</f>
        <v/>
      </c>
      <c r="GC121" s="44" t="str">
        <f>IFERROR(IF(SEARCH("Portuguese",CB121)&gt;0,CHAR(34)&amp;"portug"&amp;CHAR(34)&amp;",",""),"")</f>
        <v/>
      </c>
      <c r="GD121" s="44" t="str">
        <f>IFERROR(IF(SEARCH("German",CB121)&gt;0,CHAR(34)&amp;"german"&amp;CHAR(34)&amp;",",""),"")</f>
        <v/>
      </c>
      <c r="GE121" s="44" t="str">
        <f>IFERROR(IF(SEARCH("Dutch",CB121)&gt;0,CHAR(34)&amp;"dutchs"&amp;CHAR(34)&amp;",",""),"")</f>
        <v/>
      </c>
      <c r="GF121" s="44" t="str">
        <f>IFERROR(IF(SEARCH("Histor",AU121)&gt;0,CHAR(34)&amp;"histor"&amp;CHAR(34)&amp;",",""),"")</f>
        <v/>
      </c>
      <c r="GG121" s="44" t="str">
        <f>IF(BU121="y",CHAR(34)&amp;"unjack"&amp;CHAR(34)&amp;",","")</f>
        <v/>
      </c>
      <c r="GH121" s="44" t="str">
        <f>IF(CD121=1,CHAR(34)&amp;"southc"&amp;CHAR(34)&amp;",","")</f>
        <v/>
      </c>
      <c r="GI121" s="44" t="str">
        <f>IF(CE121=1,CHAR(34)&amp;"hasmap"&amp;CHAR(34)&amp;",","")</f>
        <v/>
      </c>
      <c r="GJ121" s="44" t="str">
        <f>IF(CP121="y",CHAR(34)&amp;CP$1&amp;CHAR(34)&amp;",","")</f>
        <v>"NoStar",</v>
      </c>
      <c r="GK121" s="44" t="str">
        <f>IF(GJ121="",CHAR(34)&amp;"HasSta"&amp;CHAR(34)&amp;",","")</f>
        <v/>
      </c>
      <c r="GL121" s="44" t="str">
        <f>IF(CQ121="y",CHAR(34)&amp;CQ$1&amp;CHAR(34)&amp;",","")</f>
        <v/>
      </c>
      <c r="GM121" s="44" t="str">
        <f>IF(CR121="y",CHAR(34)&amp;CR$1&amp;CHAR(34)&amp;",","")</f>
        <v/>
      </c>
      <c r="GN121" s="44" t="str">
        <f>IF(CS121="y",CHAR(34)&amp;CS$1&amp;CHAR(34)&amp;",","")</f>
        <v/>
      </c>
      <c r="GP121" s="44" t="str">
        <f>CHAR(34)&amp;AU121&amp;CHAR(34)</f>
        <v>""</v>
      </c>
      <c r="GS121" s="44" t="str">
        <f>SUBSTITUTE("["&amp;_xlfn.CONCAT(CW121:GN121)&amp;"]",",]","]")</f>
        <v>["5+Colo","lets06","startG","with_y","year19","NoBand","Diagon","Trside","tcWHYE","NO_BLU","myrGRE","englis","NoStar"]</v>
      </c>
      <c r="GT121" s="44" t="str">
        <f>IF(BL121&lt;&gt;"",CHAR(34)&amp;"cl_"&amp;BL121&amp;CHAR(34)&amp;",","")</f>
        <v>"cl_GRE",</v>
      </c>
      <c r="GU121" s="44" t="str">
        <f>IF(BM121&lt;&gt;"",CHAR(34)&amp;"cl_"&amp;BM121&amp;CHAR(34)&amp;",","")</f>
        <v>"cl_YEL",</v>
      </c>
      <c r="GV121" s="44" t="str">
        <f>IF(BN121&lt;&gt;"",CHAR(34)&amp;"cl_"&amp;BN121&amp;CHAR(34)&amp;",","")</f>
        <v>"cl_RED",</v>
      </c>
      <c r="GW121" s="44" t="str">
        <f>IF(BO121&lt;&gt;"",CHAR(34)&amp;"cl_"&amp;BO121&amp;CHAR(34)&amp;",","")</f>
        <v>"cl_BLA",</v>
      </c>
      <c r="GX121" s="44" t="str">
        <f>IF(BP121&lt;&gt;"",CHAR(34)&amp;"cl_"&amp;BP121&amp;CHAR(34)&amp;",","")</f>
        <v>"cl_WHI",</v>
      </c>
      <c r="GY121" s="44" t="str">
        <f>IF(BQ121&lt;&gt;"",CHAR(34)&amp;"cl_"&amp;BQ121&amp;CHAR(34)&amp;",","")</f>
        <v/>
      </c>
      <c r="GZ121" s="44" t="str">
        <f>IF(BR121&lt;&gt;"",CHAR(34)&amp;"cl_"&amp;BR121&amp;CHAR(34)&amp;",","")</f>
        <v/>
      </c>
      <c r="HA121" s="44" t="str">
        <f>IF(BS121&lt;&gt;"",CHAR(34)&amp;"cl_"&amp;BS121&amp;CHAR(34)&amp;",","")</f>
        <v/>
      </c>
      <c r="HB121" s="44" t="str">
        <f>IF(BT121&lt;&gt;"",CHAR(34)&amp;"cl_"&amp;BT121&amp;CHAR(34)&amp;",","")</f>
        <v/>
      </c>
      <c r="HC121" s="44" t="str">
        <f>SUBSTITUTE("["&amp;_xlfn.CONCAT(GT121:HB121)&amp;"]",",]","]")</f>
        <v>["cl_GRE","cl_YEL","cl_RED","cl_BLA","cl_WHI"]</v>
      </c>
      <c r="HE121" s="64"/>
      <c r="HF121" s="65" t="str">
        <f>"{couname:"&amp;CT121&amp;(IF(HK121&lt;&gt;"",",subtype:"&amp;CHAR(34)&amp;HK121&amp;CHAR(34),""))&amp;",year:"&amp;HJ121&amp;",region:"&amp;CU121&amp;",Colors:"&amp;HC121&amp;",Items:"&amp;GS121&amp;",Flag:"&amp;CV121&amp;",HDFlag:"&amp;CHAR(34)&amp;E121&amp;CHAR(34)&amp;",type:"&amp;GP121&amp;", describe: "&amp;HH121&amp;", isnew:"&amp;CHAR(34)&amp;F121&amp;CHAR(34)&amp;", links: "&amp;HL121&amp;"},"</f>
        <v>{couname:"Guyana",year:"1966 ",region:"rgn_South America",Colors:["cl_GRE","cl_YEL","cl_RED","cl_BLA","cl_WHI"],Items:["5+Colo","lets06","startG","with_y","year19","NoBand","Diagon","Trside","tcWHYE","NO_BLU","myrGRE","englis","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links: "https://en.wikipedia.org/wiki/Flag_of_Guyana"},</v>
      </c>
      <c r="HG121" s="66" t="str">
        <f>"{couname:"&amp;CT121&amp;(IF(HK121&lt;&gt;"",",subtype:"&amp;CHAR(34)&amp;HK121&amp;CHAR(34),""))&amp;",year:"&amp;HJ121&amp;",region:"&amp;CU121&amp;",Colors:"&amp;HC121&amp;",Items:"&amp;GS121&amp;",Flag:"&amp;CV121&amp;",HDFlag:"&amp;CHAR(34)&amp;E121&amp;CHAR(34)&amp;",type:"&amp;GP121&amp;", describe: "&amp;HI121&amp;", links: "&amp;HL121&amp;"},"</f>
        <v>{couname:"Guyana",year:"1966 ",region:"rgn_South America",Colors:["cl_GRE","cl_YEL","cl_RED","cl_BLA","cl_WHI"],Items:["5+Colo","lets06","startG","with_y","year19","NoBand","Diagon","Trside","tcWHYE","NO_BLU","myrGRE","englis","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links: "https://en.wikipedia.org/wiki/Flag_of_Guyana"},</v>
      </c>
      <c r="HH121" s="44" t="str">
        <f>IF(P121&lt;&gt;"",CHAR(34)&amp;"\n"&amp;P121&amp;CHAR(34),CHAR(34)&amp;CHAR(34))</f>
        <v>"\nRed for zeal and dynamism, gold for mineral wealth, green for agriculture and forests, black for endurance, white for rivers and water."</v>
      </c>
      <c r="HI121" s="44" t="str">
        <f>IF(J121=0,CHAR(34)&amp;CHAR(34),HH121)</f>
        <v>"\nRed for zeal and dynamism, gold for mineral wealth, green for agriculture and forests, black for endurance, white for rivers and water."</v>
      </c>
      <c r="HJ121" s="44" t="str">
        <f>CHAR(34)&amp;O121&amp;CHAR(34)</f>
        <v>"1966 "</v>
      </c>
      <c r="HL121" s="44" t="str">
        <f>CHAR(34)&amp;I121&amp;CHAR(34)</f>
        <v>"https://en.wikipedia.org/wiki/Flag_of_Guyana"</v>
      </c>
      <c r="HM121" s="65" t="str">
        <f>"{"&amp;CHAR(34)&amp;"couname"&amp;CHAR(34)&amp;":"&amp;CT121&amp;(IF(H121&lt;&gt;"",","&amp;CHAR(34)&amp;"subtype"&amp;CHAR(34)&amp;":"&amp;CHAR(34)&amp;H121&amp;CHAR(34),""))&amp;","&amp;CHAR(34)&amp;"year"&amp;CHAR(34)&amp;":"&amp;HJ121&amp;","&amp;CHAR(34)&amp;"region"&amp;CHAR(34)&amp;":"&amp;CU121&amp;","&amp;CHAR(34)&amp;"Colors"&amp;CHAR(34)&amp;":"&amp;HC121&amp;","&amp;CHAR(34)&amp;"Items"&amp;CHAR(34)&amp;":"&amp;GS121&amp;","&amp;CHAR(34)&amp;"Flag"&amp;CHAR(34)&amp;":"&amp;CV121&amp;","&amp;CHAR(34)&amp;"HDFlag"&amp;CHAR(34)&amp;":"&amp;CHAR(34)&amp;E121&amp;CHAR(34)&amp;","&amp;CHAR(34)&amp;"type"&amp;CHAR(34)&amp;":"&amp;GP121&amp;", "&amp;CHAR(34)&amp;"describe"&amp;CHAR(34)&amp;": "&amp;HH121&amp;", "&amp;CHAR(34)&amp;"isnew"&amp;CHAR(34)&amp;": "&amp;CHAR(34)&amp;F121&amp;CHAR(34)&amp;", "&amp;CHAR(34)&amp;"links"&amp;CHAR(34)&amp;": "&amp;HL121&amp;"},"</f>
        <v>{"couname":"Guyana","year":"1966 ","region":"rgn_South America","Colors":["cl_GRE","cl_YEL","cl_RED","cl_BLA","cl_WHI"],"Items":["5+Colo","lets06","startG","with_y","year19","NoBand","Diagon","Trside","tcWHYE","NO_BLU","myrGRE","englis","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 "links": "https://en.wikipedia.org/wiki/Flag_of_Guyana"},</v>
      </c>
      <c r="HN121" s="67" t="str">
        <f>"{"&amp;CHAR(34)&amp;"couname"&amp;CHAR(34)&amp;":"&amp;CT121&amp;(IF(H121&lt;&gt;"",","&amp;CHAR(34)&amp;"subtype"&amp;CHAR(34)&amp;":"&amp;CHAR(34)&amp;H121&amp;CHAR(34),""))&amp;","&amp;CHAR(34)&amp;"year"&amp;CHAR(34)&amp;":"&amp;HJ121&amp;","&amp;CHAR(34)&amp;"region"&amp;CHAR(34)&amp;":"&amp;CU121&amp;","&amp;CHAR(34)&amp;"Colors"&amp;CHAR(34)&amp;":"&amp;HC121&amp;","&amp;CHAR(34)&amp;"Items"&amp;CHAR(34)&amp;":"&amp;GS121&amp;","&amp;CHAR(34)&amp;"Flag"&amp;CHAR(34)&amp;":"&amp;CV121&amp;","&amp;CHAR(34)&amp;"HDFlag"&amp;CHAR(34)&amp;":"&amp;CHAR(34)&amp;E121&amp;CHAR(34)&amp;","&amp;CHAR(34)&amp;"type"&amp;CHAR(34)&amp;":"&amp;GP121&amp;", "&amp;CHAR(34)&amp;"describe"&amp;CHAR(34)&amp;": "&amp;HI121&amp;", "&amp;CHAR(34)&amp;"isnew"&amp;CHAR(34)&amp;": "&amp;CHAR(34)&amp;F121&amp;CHAR(34)&amp;", "&amp;CHAR(34)&amp;"links"&amp;CHAR(34)&amp;": "&amp;HL121&amp;"},"</f>
        <v>{"couname":"Guyana","year":"1966 ","region":"rgn_South America","Colors":["cl_GRE","cl_YEL","cl_RED","cl_BLA","cl_WHI"],"Items":["5+Colo","lets06","startG","with_y","year19","NoBand","Diagon","Trside","tcWHYE","NO_BLU","myrGRE","englis","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 "links": "https://en.wikipedia.org/wiki/Flag_of_Guyana"},</v>
      </c>
      <c r="HO121" s="71"/>
      <c r="HP121" s="44" t="str" cm="1">
        <f t="array" ref="HP121">IF(_xlfn.TEXTJOIN(", ", TRUE, IF(ISNUMBER(SEARCH("BLA", BL121:BT121)), COLUMN(BL121:BT121) - COLUMN(BL121) + 1, ""))&lt;&gt;"","BLA","")</f>
        <v>BLA</v>
      </c>
      <c r="HQ121" s="44" t="str" cm="1">
        <f t="array" ref="HQ121">IF(_xlfn.TEXTJOIN(", ", TRUE, IF(ISNUMBER(SEARCH("BLU", BL121:BT121)), COLUMN(BL121:BT121) - COLUMN(BL121) + 1, ""))&lt;&gt;"","BLU","")</f>
        <v/>
      </c>
      <c r="HR121" s="44" t="str" cm="1">
        <f t="array" ref="HR121">IF(_xlfn.TEXTJOIN(", ", TRUE, IF(ISNUMBER(SEARCH("GRE", BL121:BT121)), COLUMN(BL121:BT121) - COLUMN(BL121) + 1, ""))&lt;&gt;"","GRE","")</f>
        <v>GRE</v>
      </c>
      <c r="HS121" s="44" t="str" cm="1">
        <f t="array" ref="HS121">IF(_xlfn.TEXTJOIN(", ", TRUE, IF(ISNUMBER(SEARCH("RED", BL121:BT121)), COLUMN(BL121:BT121) - COLUMN(BL121) + 1, ""))&lt;&gt;"","RED","")</f>
        <v>RED</v>
      </c>
      <c r="HT121" s="44" t="str" cm="1">
        <f t="array" ref="HT121">IF(_xlfn.TEXTJOIN(", ", TRUE, IF(ISNUMBER(SEARCH("YEL", BL121:BT121)), COLUMN(BL121:BT121) - COLUMN(BL121) + 1, ""))&lt;&gt;"","YEL","")</f>
        <v>YEL</v>
      </c>
      <c r="HU121" s="44" t="str" cm="1">
        <f t="array" ref="HU121">IF(_xlfn.TEXTJOIN(", ", TRUE, IF(ISNUMBER(SEARCH("ORA", BL121:BT121)), COLUMN(BL121:BT121) - COLUMN(BL121) + 1, ""))&lt;&gt;"","ORA","")</f>
        <v/>
      </c>
      <c r="HV121" s="44" t="str" cm="1">
        <f t="array" ref="HV121">IF(_xlfn.TEXTJOIN(", ", TRUE, IF(ISNUMBER(SEARCH("BRO", BL121:BT121)), COLUMN(BL121:BT121) - COLUMN(BL121) + 1, ""))&lt;&gt;"","BRO","")</f>
        <v/>
      </c>
      <c r="HW121" s="44" t="str" cm="1">
        <f t="array" ref="HW121">IF(_xlfn.TEXTJOIN(", ", TRUE, IF(ISNUMBER(SEARCH("PUR", BL121:BT121)), COLUMN(BL121:BT121) - COLUMN(BL121) + 1, ""))&lt;&gt;"","PUR","")</f>
        <v/>
      </c>
      <c r="HX121" s="44" t="str" cm="1">
        <f t="array" ref="HX121">IF(_xlfn.TEXTJOIN(", ", TRUE, IF(ISNUMBER(SEARCH("WHI", BL121:BT121)), COLUMN(BL121:BT121) - COLUMN(BL121) + 1, ""))&lt;&gt;"","WHI","")</f>
        <v>WHI</v>
      </c>
      <c r="HY121" s="72"/>
      <c r="HZ121" s="72"/>
      <c r="IA121" s="5"/>
      <c r="IB121" s="5"/>
      <c r="IC121" s="68"/>
      <c r="ID121" s="68"/>
      <c r="IE121" s="68"/>
      <c r="IF121" s="68"/>
      <c r="IG121" s="68"/>
      <c r="IH121" s="68"/>
      <c r="II121" s="68"/>
      <c r="IJ121" s="68"/>
      <c r="IK121" s="68"/>
      <c r="IL121" s="44">
        <f>SUM(IC121:IK121)</f>
        <v>0</v>
      </c>
      <c r="IM121" s="42">
        <f>COUNTIF(IC121:IK121,"&gt;0")-CG121</f>
        <v>-5</v>
      </c>
      <c r="IN121" s="69" t="str">
        <f>"http://mkweb.bcgsc.ca/color-summarizer/?url="&amp;D121&amp;"&amp;precision=low&amp;num_clusters="&amp;CG121&amp;"&amp;text=1"</f>
        <v>http://mkweb.bcgsc.ca/color-summarizer/?url=https://i.ibb.co/XY6jnk1/Guyana-Flag.png&amp;precision=low&amp;num_clusters=5&amp;text=1</v>
      </c>
      <c r="IO121" s="44" t="str">
        <f>IF(HP121&lt;&gt;"",CHAR(34)&amp;"black"&amp;CHAR(34),"")</f>
        <v>"black"</v>
      </c>
      <c r="IP121" s="44" t="str">
        <f>IF(HQ121&lt;&gt;"",CHAR(34)&amp;"blue"&amp;CHAR(34),"")</f>
        <v/>
      </c>
      <c r="IQ121" s="44" t="str">
        <f>IF(HR121&lt;&gt;"",CHAR(34)&amp;"green"&amp;CHAR(34),"")</f>
        <v>"green"</v>
      </c>
      <c r="IR121" s="44" t="str">
        <f>IF(HS121&lt;&gt;"",CHAR(34)&amp;"red"&amp;CHAR(34),"")</f>
        <v>"red"</v>
      </c>
      <c r="IS121" s="44" t="str">
        <f>IF(HT121&lt;&gt;"",CHAR(34)&amp;"yellow"&amp;CHAR(34),"")</f>
        <v>"yellow"</v>
      </c>
      <c r="IT121" s="44" t="str">
        <f>IF(HU121&lt;&gt;"",CHAR(34)&amp;"orange"&amp;CHAR(34),"")</f>
        <v/>
      </c>
      <c r="IU121" s="44" t="str">
        <f>IF(HV121&lt;&gt;"",CHAR(34)&amp;"brown"&amp;CHAR(34),"")</f>
        <v/>
      </c>
      <c r="IV121" s="44" t="str">
        <f>IF(HW121&lt;&gt;"",CHAR(34)&amp;"purple"&amp;CHAR(34),"")</f>
        <v/>
      </c>
      <c r="IW121" s="44" t="str">
        <f>IF(HX121&lt;&gt;"",CHAR(34)&amp;"white"&amp;CHAR(34),"")</f>
        <v>"white"</v>
      </c>
      <c r="IX121" s="44" t="str">
        <f>"{"&amp;CHAR(34)&amp;"url"&amp;CHAR(34)&amp;":"&amp;CHAR(34)&amp;IN121&amp;CHAR(34)&amp;","&amp;CHAR(34)&amp;"name"&amp;CHAR(34)&amp;":"&amp;CHAR(34)&amp;A121&amp;CHAR(34)&amp;"},"</f>
        <v>{"url":"http://mkweb.bcgsc.ca/color-summarizer/?url=https://i.ibb.co/XY6jnk1/Guyana-Flag.png&amp;precision=low&amp;num_clusters=5&amp;text=1","name":"Guyana"},</v>
      </c>
      <c r="IY121" s="44">
        <v>94</v>
      </c>
    </row>
    <row r="122" spans="1:259" s="44" customFormat="1" ht="38.4" customHeight="1" thickBot="1" x14ac:dyDescent="0.35">
      <c r="A122" s="38" t="s">
        <v>244</v>
      </c>
      <c r="B122" s="83"/>
      <c r="C122" s="39">
        <v>1</v>
      </c>
      <c r="D122" s="70" t="s">
        <v>245</v>
      </c>
      <c r="E122" s="40" t="s">
        <v>246</v>
      </c>
      <c r="F122" s="41" t="s">
        <v>163</v>
      </c>
      <c r="G122" s="42">
        <f>COUNTIF($A$1:$A$8405,A122)</f>
        <v>1</v>
      </c>
      <c r="H122" s="43"/>
      <c r="I122" s="59" t="s">
        <v>247</v>
      </c>
      <c r="J122" s="44" t="str">
        <f>""</f>
        <v/>
      </c>
      <c r="K122" s="45">
        <v>6861000</v>
      </c>
      <c r="L122" s="46">
        <v>1200000</v>
      </c>
      <c r="M122" s="46">
        <v>1</v>
      </c>
      <c r="N122" s="47">
        <f>(0.1*K122+0.9*L122)*M122</f>
        <v>1766100</v>
      </c>
      <c r="O122" s="74" t="s">
        <v>248</v>
      </c>
      <c r="P122" s="48" t="s">
        <v>249</v>
      </c>
      <c r="Q122" s="73">
        <v>1</v>
      </c>
      <c r="R122" s="49" t="s">
        <v>177</v>
      </c>
      <c r="S122" s="50">
        <v>3</v>
      </c>
      <c r="T122" s="51" t="s">
        <v>164</v>
      </c>
      <c r="U122" s="52" t="s">
        <v>164</v>
      </c>
      <c r="V122" s="52" t="s">
        <v>165</v>
      </c>
      <c r="W122" s="52" t="s">
        <v>164</v>
      </c>
      <c r="X122" s="52" t="s">
        <v>165</v>
      </c>
      <c r="Y122" s="52" t="s">
        <v>164</v>
      </c>
      <c r="Z122" s="52" t="s">
        <v>164</v>
      </c>
      <c r="AA122" s="52" t="s">
        <v>165</v>
      </c>
      <c r="AB122" s="52" t="s">
        <v>165</v>
      </c>
      <c r="AC122" s="52" t="s">
        <v>164</v>
      </c>
      <c r="AD122" s="52" t="s">
        <v>164</v>
      </c>
      <c r="AE122" s="52" t="s">
        <v>164</v>
      </c>
      <c r="AF122" s="53" t="s">
        <v>164</v>
      </c>
      <c r="AG122" s="53" t="s">
        <v>164</v>
      </c>
      <c r="AH122" s="53" t="s">
        <v>165</v>
      </c>
      <c r="AI122" s="53" t="s">
        <v>164</v>
      </c>
      <c r="AJ122" s="53" t="s">
        <v>164</v>
      </c>
      <c r="AK122" s="53" t="s">
        <v>164</v>
      </c>
      <c r="AL122" s="53" t="s">
        <v>164</v>
      </c>
      <c r="AM122" s="53" t="s">
        <v>164</v>
      </c>
      <c r="AN122" s="53" t="s">
        <v>164</v>
      </c>
      <c r="AO122" s="53" t="s">
        <v>164</v>
      </c>
      <c r="AP122" s="53" t="s">
        <v>164</v>
      </c>
      <c r="AQ122" s="53" t="s">
        <v>164</v>
      </c>
      <c r="AR122" s="53" t="s">
        <v>164</v>
      </c>
      <c r="AS122" s="53" t="s">
        <v>164</v>
      </c>
      <c r="AT122" s="54">
        <v>1</v>
      </c>
      <c r="AU122" s="53"/>
      <c r="AV122" s="53" t="str">
        <f>IF(LEFT(A122,1)="[",LEFT(A122,5)&amp;AU122&amp;A122,"")</f>
        <v/>
      </c>
      <c r="AW122" s="53" t="str">
        <f>C122&amp;A122</f>
        <v>1Paraguay</v>
      </c>
      <c r="AX122" s="55" t="str">
        <f>_xlfn.TEXTJOIN(";",TRUE,AU122:AW122)</f>
        <v>1Paraguay</v>
      </c>
      <c r="AY122" s="55"/>
      <c r="AZ122" s="56" t="s">
        <v>155</v>
      </c>
      <c r="BA122" s="56"/>
      <c r="BB122" s="56"/>
      <c r="BC122" s="57"/>
      <c r="BD122" s="58" t="s">
        <v>167</v>
      </c>
      <c r="BE122" s="59"/>
      <c r="BF122" s="58" t="s">
        <v>154</v>
      </c>
      <c r="BG122" s="58" t="s">
        <v>159</v>
      </c>
      <c r="BH122" s="58" t="s">
        <v>152</v>
      </c>
      <c r="BI122" s="58"/>
      <c r="BJ122" s="58"/>
      <c r="BK122" s="59"/>
      <c r="BL122" s="58" t="s">
        <v>154</v>
      </c>
      <c r="BM122" s="58" t="s">
        <v>159</v>
      </c>
      <c r="BN122" s="58" t="s">
        <v>152</v>
      </c>
      <c r="BO122" s="58" t="s">
        <v>153</v>
      </c>
      <c r="BP122" s="58" t="s">
        <v>155</v>
      </c>
      <c r="BQ122" s="58" t="s">
        <v>151</v>
      </c>
      <c r="BR122" s="58"/>
      <c r="BS122" s="58"/>
      <c r="BT122" s="58"/>
      <c r="BU122" s="60"/>
      <c r="BV122" s="61" t="s">
        <v>165</v>
      </c>
      <c r="BW122" s="61" t="s">
        <v>168</v>
      </c>
      <c r="BX122" s="59"/>
      <c r="BZ122" s="44" t="s">
        <v>165</v>
      </c>
      <c r="CB122" s="5" t="s">
        <v>250</v>
      </c>
      <c r="CC122" s="5"/>
      <c r="CD122" s="62">
        <v>0</v>
      </c>
      <c r="CE122" s="62">
        <v>0</v>
      </c>
      <c r="CF122" s="62" t="e">
        <f>COUNTIF([1]Sheet7!$B$2:'[1]Sheet7'!$B$100,Main!#REF!)</f>
        <v>#REF!</v>
      </c>
      <c r="CG122" s="75" cm="1">
        <f t="array" ref="CG122">SUMPRODUCT(--(LEN(TRIM(BL122:BT122))&gt;0))</f>
        <v>6</v>
      </c>
      <c r="CH122" s="53" t="str">
        <f>IF(CG122=2,"y","n")</f>
        <v>n</v>
      </c>
      <c r="CI122" s="53" t="str">
        <f>IF(CG122=3,"y","n")</f>
        <v>n</v>
      </c>
      <c r="CJ122" s="53" t="str">
        <f>IF(CG122=4,"y","n")</f>
        <v>n</v>
      </c>
      <c r="CK122" s="53" t="str">
        <f>IF(CG122&gt;4,"y","n")</f>
        <v>y</v>
      </c>
      <c r="CL122" s="53" t="str">
        <f>IF(S122=0,"y","n")</f>
        <v>n</v>
      </c>
      <c r="CM122" s="53" t="str">
        <f>IF(S122=2,"y","n")</f>
        <v>n</v>
      </c>
      <c r="CN122" s="53" t="str">
        <f>IF(S122=3,"y","n")</f>
        <v>y</v>
      </c>
      <c r="CO122" s="53" t="str">
        <f>IF(S122&gt;=4,"y","n")</f>
        <v>n</v>
      </c>
      <c r="CP122" s="53" t="str">
        <f>IF(AT122=0,"y","n")</f>
        <v>n</v>
      </c>
      <c r="CQ122" s="53" t="str">
        <f>IF(AT122=1,"y","n")</f>
        <v>y</v>
      </c>
      <c r="CR122" s="53" t="str">
        <f>IF(AT122=2,"y","n")</f>
        <v>n</v>
      </c>
      <c r="CS122" s="53" t="str">
        <f>IF(AT122&gt;=3,"y","n")</f>
        <v>n</v>
      </c>
      <c r="CT122" s="38" t="str">
        <f>CHAR(34)&amp;A122&amp;CHAR(34)</f>
        <v>"Paraguay"</v>
      </c>
      <c r="CU122" s="63" t="str">
        <f>CHAR(34)&amp;"rgn_"&amp;R122&amp;CHAR(34)</f>
        <v>"rgn_South America"</v>
      </c>
      <c r="CV122" s="44" t="str">
        <f>CHAR(34)&amp;D122&amp;CHAR(34)</f>
        <v>"https://i.ibb.co/fvh22wm/Paraguay-Flag.png"</v>
      </c>
      <c r="CW122" s="44" t="str">
        <f>IF(CH122="y",CHAR(34)&amp;CH$1&amp;CHAR(34)&amp;",","")</f>
        <v/>
      </c>
      <c r="CX122" s="44" t="str">
        <f>IF(CI122="y",CHAR(34)&amp;CI$1&amp;CHAR(34)&amp;",","")</f>
        <v/>
      </c>
      <c r="CY122" s="44" t="str">
        <f>IF(CJ122="y",CHAR(34)&amp;CJ$1&amp;CHAR(34)&amp;",","")</f>
        <v/>
      </c>
      <c r="CZ122" s="44" t="str">
        <f>IF(CK122="y",CHAR(34)&amp;CK$1&amp;CHAR(34)&amp;",","")</f>
        <v>"5+Colo",</v>
      </c>
      <c r="DA122" s="44" t="str">
        <f>IF(Q122&gt;1,CHAR(34)&amp;"words2"&amp;CHAR(34)&amp;",","")</f>
        <v/>
      </c>
      <c r="DB122" s="44" t="str">
        <f>IF(Q122&gt;2,CHAR(34)&amp;"words3"&amp;CHAR(34)&amp;",","")</f>
        <v/>
      </c>
      <c r="DC122" s="44" t="str">
        <f>IF(Q122=2,CHAR(34)&amp;"exact2"&amp;CHAR(34)&amp;",","")</f>
        <v/>
      </c>
      <c r="DD122" s="44" t="str">
        <f>IF(LEN(CHAR(34)&amp;"lets"&amp;LEN(SUBSTITUTE(SUBSTITUTE(IFERROR(TRIM(SUBSTITUTE(SUBSTITUTE(SUBSTITUTE(IFERROR(TRIM(SUBSTITUTE(A122,MID(A122,FIND("(",A122),FIND(")",A122)-FIND("(",A122)+1),"")),A122)," ",""),"-",""),MID(SUBSTITUTE(SUBSTITUTE(IFERROR(TRIM(SUBSTITUTE(A122,MID(A122,FIND("(",A122),FIND(")",A122)-FIND("(",A122)+1),"")),A122)," ",""),"-",""),FIND("[",SUBSTITUTE(SUBSTITUTE(IFERROR(TRIM(SUBSTITUTE(A122,MID(A122,FIND("(",A122),FIND(")",A122)-FIND("(",A122)+1),"")),A122)," ",""),"-","")),FIND("]",SUBSTITUTE(SUBSTITUTE(IFERROR(TRIM(SUBSTITUTE(A122,MID(A122,FIND("(",A122),FIND(")",A122)-FIND("(",A122)+1),"")),A122)," ",""),"-",""))-FIND("[",SUBSTITUTE(SUBSTITUTE(IFERROR(TRIM(SUBSTITUTE(A122,MID(A122,FIND("(",A122),FIND(")",A122)-FIND("(",A122)+1),"")),A122)," ",""),"-",""))+1),"")),SUBSTITUTE(SUBSTITUTE(IFERROR(TRIM(SUBSTITUTE(A122,MID(A122,FIND("(",A122),FIND(")",A122)-FIND("(",A122)+1),"")),A122)," ",""),"-",""))," ",""),"-",""))&amp;CHAR(34)&amp;",")=9,CHAR(34)&amp;"lets"&amp;LEN(SUBSTITUTE(SUBSTITUTE(IFERROR(TRIM(SUBSTITUTE(SUBSTITUTE(SUBSTITUTE(IFERROR(TRIM(SUBSTITUTE(A122,MID(A122,FIND("(",A122),FIND(")",A122)-FIND("(",A122)+1),"")),A122)," ",""),"-",""),MID(SUBSTITUTE(SUBSTITUTE(IFERROR(TRIM(SUBSTITUTE(A122,MID(A122,FIND("(",A122),FIND(")",A122)-FIND("(",A122)+1),"")),A122)," ",""),"-",""),FIND("[",SUBSTITUTE(SUBSTITUTE(IFERROR(TRIM(SUBSTITUTE(A122,MID(A122,FIND("(",A122),FIND(")",A122)-FIND("(",A122)+1),"")),A122)," ",""),"-","")),FIND("]",SUBSTITUTE(SUBSTITUTE(IFERROR(TRIM(SUBSTITUTE(A122,MID(A122,FIND("(",A122),FIND(")",A122)-FIND("(",A122)+1),"")),A122)," ",""),"-",""))-FIND("[",SUBSTITUTE(SUBSTITUTE(IFERROR(TRIM(SUBSTITUTE(A122,MID(A122,FIND("(",A122),FIND(")",A122)-FIND("(",A122)+1),"")),A122)," ",""),"-",""))+1),"")),SUBSTITUTE(SUBSTITUTE(IFERROR(TRIM(SUBSTITUTE(A122,MID(A122,FIND("(",A122),FIND(")",A122)-FIND("(",A122)+1),"")),A122)," ",""),"-",""))," ",""),"-",""))&amp;CHAR(34)&amp;",",CHAR(34)&amp;"lets0"&amp;LEN(SUBSTITUTE(SUBSTITUTE(IFERROR(TRIM(SUBSTITUTE(SUBSTITUTE(SUBSTITUTE(IFERROR(TRIM(SUBSTITUTE(A122,MID(A122,FIND("(",A122),FIND(")",A122)-FIND("(",A122)+1),"")),A122)," ",""),"-",""),MID(SUBSTITUTE(SUBSTITUTE(IFERROR(TRIM(SUBSTITUTE(A122,MID(A122,FIND("(",A122),FIND(")",A122)-FIND("(",A122)+1),"")),A122)," ",""),"-",""),FIND("[",SUBSTITUTE(SUBSTITUTE(IFERROR(TRIM(SUBSTITUTE(A122,MID(A122,FIND("(",A122),FIND(")",A122)-FIND("(",A122)+1),"")),A122)," ",""),"-","")),FIND("]",SUBSTITUTE(SUBSTITUTE(IFERROR(TRIM(SUBSTITUTE(A122,MID(A122,FIND("(",A122),FIND(")",A122)-FIND("(",A122)+1),"")),A122)," ",""),"-",""))-FIND("[",SUBSTITUTE(SUBSTITUTE(IFERROR(TRIM(SUBSTITUTE(A122,MID(A122,FIND("(",A122),FIND(")",A122)-FIND("(",A122)+1),"")),A122)," ",""),"-",""))+1),"")),SUBSTITUTE(SUBSTITUTE(IFERROR(TRIM(SUBSTITUTE(A122,MID(A122,FIND("(",A122),FIND(")",A122)-FIND("(",A122)+1),"")),A122)," ",""),"-",""))," ",""),"-",""))&amp;CHAR(34)&amp;",")</f>
        <v>"lets08",</v>
      </c>
      <c r="DE122" s="44" t="str">
        <f>IFERROR(CHAR(34)&amp;"start"&amp;LEFT(TRIM(SUBSTITUTE(SUBSTITUTE(TRIM(SUBSTITUTE(SUBSTITUTE(A122, MID(A122, FIND("[", A122), FIND("]", A122) - FIND("[", A122) + 1), ""), "  ", " ")), MID(TRIM(SUBSTITUTE(SUBSTITUTE(A122, MID(A122, FIND("[", A122), FIND("]", A122) - FIND("[", A122) + 1), ""), "  ", " ")), FIND("[", TRIM(SUBSTITUTE(SUBSTITUTE(A122, MID(A122, FIND("[", A122), FIND("]", A122) - FIND("[", A122) + 1), ""), "  ", " "))), FIND("]", TRIM(SUBSTITUTE(SUBSTITUTE(A122, MID(A122, FIND("[", A122), FIND("]", A122) - FIND("[", A122) + 1), ""), "  ", " "))) - FIND("[", TRIM(SUBSTITUTE(SUBSTITUTE(A122, MID(A122, FIND("[", A122), FIND("]", A122) - FIND("[", A122) + 1), ""), "  ", " "))) + 1), ""), "  ", " ")),1)&amp;CHAR(34)&amp;",",CHAR(34)&amp;"start"&amp;IFERROR(LEFT(SUBSTITUTE(A122,"["&amp;MID(A122,FIND("[",A122)+1,FIND("]",A122)-FIND("[",A122)-1)&amp;"] ",""),1),LEFT(A122,1))&amp;CHAR(34)&amp;",")</f>
        <v>"startP",</v>
      </c>
      <c r="DF122" s="44" t="str">
        <f>IFERROR(IF(SEARCH("tan",A122)&gt;0,CHAR(34)&amp;"withtn"&amp;CHAR(34)&amp;",",""),"")</f>
        <v/>
      </c>
      <c r="DG122" s="44" t="str">
        <f>IFERROR(IF(SEARCH("q",A122)&gt;0,CHAR(34)&amp;"with_q"&amp;CHAR(34)&amp;",",""),"")</f>
        <v/>
      </c>
      <c r="DH122" s="44" t="str">
        <f>IFERROR(IF(SEARCH("v",A122)&gt;0,CHAR(34)&amp;"with_v"&amp;CHAR(34)&amp;",",""),"")</f>
        <v/>
      </c>
      <c r="DI122" s="44" t="str">
        <f>IFERROR(IF(SEARCH("w",A122)&gt;0,CHAR(34)&amp;"with_w"&amp;CHAR(34)&amp;",",""),"")</f>
        <v/>
      </c>
      <c r="DJ122" s="44" t="str">
        <f>IFERROR(IF(SEARCH("y",A122)&gt;0,CHAR(34)&amp;"with_y"&amp;CHAR(34)&amp;",",""),"")</f>
        <v>"with_y",</v>
      </c>
      <c r="DK122" s="44" t="str">
        <f>IFERROR(IF(SEARCH("z",A122)&gt;0,CHAR(34)&amp;"with_z"&amp;CHAR(34)&amp;",",""),"")</f>
        <v/>
      </c>
      <c r="DL122" s="44" t="str">
        <f>IF(CG122=2, CHAR(34) &amp; _xlfn.TEXTJOIN("", TRUE, _xlfn._xlws.SORT(HP122:HX122)) &amp; CHAR(34) &amp; ",", "")</f>
        <v/>
      </c>
      <c r="DM122" s="44" t="str" cm="1">
        <f t="array" ref="DM122">IF(CG122=3,CHAR(34) &amp; _xlfn.TEXTJOIN("", TRUE, RIGHT(HP122:HX122, 2)) &amp; CHAR(34) &amp; ",", "")</f>
        <v/>
      </c>
      <c r="DN122" s="44" t="str">
        <f>IF(AND(ISNUMBER(SEARCH("18", O122)), ISERROR(SEARCH("1918", O122)), ISERROR(SEARCH("2018", O122))), CHAR(34) &amp; "year18" &amp; CHAR(34) &amp; ",", "")</f>
        <v>"year18",</v>
      </c>
      <c r="DO122" s="44" t="str">
        <f>IF(AND(ISNUMBER(SEARCH("19", O122)), ISERROR(SEARCH("1819", O122)),  ISERROR(SEARCH("1219", O122)),ISERROR(SEARCH("1119", O122)),ISERROR(SEARCH("1190", O122)),ISERROR(SEARCH("2019", O122))), CHAR(34) &amp; "year19" &amp; CHAR(34) &amp; ",", "")</f>
        <v/>
      </c>
      <c r="DP122" s="5" t="str">
        <f>IF(AND(ISNUMBER(SEARCH("20", O122)), ISERROR(SEARCH("1920", O122))), CHAR(34)&amp;"year00"&amp;CHAR(34)&amp;",", "")</f>
        <v>"year00",</v>
      </c>
      <c r="DQ122" s="5" t="str">
        <f>IF(CC122="y",CHAR(34)&amp;"soviet"&amp;CHAR(34)&amp;",","")</f>
        <v/>
      </c>
      <c r="DR122" s="5" t="str">
        <f>IF(BY122="y",CHAR(34)&amp;"dgband"&amp;CHAR(34)&amp;",","")</f>
        <v/>
      </c>
      <c r="DS122" s="5" t="str">
        <f>IF(W122="y",IF(AND(V122="n",BY122&lt;&gt;"y"),CHAR(34)&amp;"allver"&amp;CHAR(34)&amp;",",""),"")</f>
        <v/>
      </c>
      <c r="DT122" s="5" t="str">
        <f>IF(V122="y",IF(AND(W122="n",BY122&lt;&gt;"y"),CHAR(34)&amp;"allhor"&amp;CHAR(34)&amp;",",""),"")</f>
        <v>"allhor",</v>
      </c>
      <c r="DU122" s="5" t="str">
        <f>IF(BY122="y",IF(AND(W122="n",V122="n"),CHAR(34)&amp;"alldia"&amp;CHAR(34)&amp;",",""),"")</f>
        <v/>
      </c>
      <c r="DV122" s="44" t="str">
        <f>IF(IA122&lt;&gt;"",(IF(IA122="y",CHAR(34)&amp;"largec"&amp;CHAR(34)&amp;",",CHAR(34)&amp;"smallc"&amp;CHAR(34)&amp;",")),"")</f>
        <v/>
      </c>
      <c r="DW122" s="44" t="str">
        <f>IF(CL122="y",CHAR(34)&amp;CL$1&amp;CHAR(34)&amp;",","")</f>
        <v/>
      </c>
      <c r="DX122" s="44" t="str">
        <f>IF(CM122="y",CHAR(34)&amp;CM$1&amp;CHAR(34)&amp;",","")</f>
        <v/>
      </c>
      <c r="DY122" s="44" t="str">
        <f>IF(CN122="y",CHAR(34)&amp;CN$1&amp;CHAR(34)&amp;",","")</f>
        <v>"3Bands",</v>
      </c>
      <c r="DZ122" s="44" t="str">
        <f>IF(CO122="y",CHAR(34)&amp;CO$1&amp;CHAR(34)&amp;",","")</f>
        <v/>
      </c>
      <c r="EA122" s="44" t="str">
        <f>IF(T122="y",CHAR(34)&amp;T$1&amp;CHAR(34)&amp;",","")</f>
        <v/>
      </c>
      <c r="EB122" s="44" t="str">
        <f>IF(U122="y",CHAR(34)&amp;U$1&amp;CHAR(34)&amp;",","")</f>
        <v/>
      </c>
      <c r="EC122" s="44" t="str">
        <f>IF(V122="y",CHAR(34)&amp;V$1&amp;CHAR(34)&amp;",","")</f>
        <v>"Horizo",</v>
      </c>
      <c r="ED122" s="44" t="str">
        <f>IF(W122="y",CHAR(34)&amp;W$1&amp;CHAR(34)&amp;",","")</f>
        <v/>
      </c>
      <c r="EE122" s="44" t="str">
        <f>IF(X122="y",CHAR(34)&amp;X$1&amp;CHAR(34)&amp;",","")</f>
        <v>"Circle",</v>
      </c>
      <c r="EF122" s="44" t="str">
        <f>IF(AND(Y122&lt;&gt;"n",Y122&lt;&gt;""),CHAR(34)&amp;Y$1&amp;CHAR(34)&amp;",","")</f>
        <v/>
      </c>
      <c r="EG122" s="44" t="str">
        <f>IF(Z122="y",CHAR(34)&amp;Z$1&amp;CHAR(34)&amp;",","")</f>
        <v/>
      </c>
      <c r="EH122" s="44" t="str">
        <f>IF(AA122="y",CHAR(34)&amp;AA$1&amp;CHAR(34)&amp;",","")</f>
        <v>"Plants",</v>
      </c>
      <c r="EI122" s="44" t="str">
        <f>IF(AB122="y",CHAR(34)&amp;AB$1&amp;CHAR(34)&amp;",","")</f>
        <v>"Texted",</v>
      </c>
      <c r="EJ122" s="44" t="str">
        <f>IF(AC122="y",CHAR(34)&amp;AC$1&amp;CHAR(34)&amp;",","")</f>
        <v/>
      </c>
      <c r="EK122" s="44" t="str">
        <f>IF(AD122="y",CHAR(34)&amp;AD$1&amp;CHAR(34)&amp;",","")</f>
        <v/>
      </c>
      <c r="EL122" s="44" t="str">
        <f>IF(AE122="y",CHAR(34)&amp;AE$1&amp;CHAR(34)&amp;",","")</f>
        <v/>
      </c>
      <c r="EM122" s="44" t="str">
        <f>IF(AF122="y",CHAR(34)&amp;AF$1&amp;CHAR(34)&amp;",","")</f>
        <v/>
      </c>
      <c r="EN122" s="44" t="str">
        <f>IF(AG122="y",CHAR(34)&amp;AG$1&amp;CHAR(34)&amp;",","")</f>
        <v/>
      </c>
      <c r="EO122" s="44" t="str">
        <f>IF(AH122="y",CHAR(34)&amp;AH$1&amp;CHAR(34)&amp;",","")</f>
        <v>"Center",</v>
      </c>
      <c r="EP122" s="44" t="str">
        <f>IF(AI122="y",CHAR(34)&amp;AI$1&amp;CHAR(34)&amp;",","")</f>
        <v/>
      </c>
      <c r="EQ122" s="44" t="str">
        <f>IF(AJ122="y",CHAR(34)&amp;AJ$1&amp;CHAR(34)&amp;",","")</f>
        <v/>
      </c>
      <c r="ER122" s="44" t="str">
        <f>IF(AK122="y",CHAR(34)&amp;AK$1&amp;CHAR(34)&amp;",","")</f>
        <v/>
      </c>
      <c r="ES122" s="44" t="str">
        <f>IF(AL122="y",CHAR(34)&amp;AL$1&amp;CHAR(34)&amp;",","")</f>
        <v/>
      </c>
      <c r="ET122" s="44" t="str">
        <f>IF(AM122="y",CHAR(34)&amp;AM$1&amp;CHAR(34)&amp;",","")</f>
        <v/>
      </c>
      <c r="EU122" s="44" t="str">
        <f>IF(AN122="y",CHAR(34)&amp;AN$1&amp;CHAR(34)&amp;",","")</f>
        <v/>
      </c>
      <c r="EV122" s="44" t="str">
        <f>IF(AO122="y",CHAR(34)&amp;AO$1&amp;CHAR(34)&amp;",","")</f>
        <v/>
      </c>
      <c r="EW122" s="44" t="str">
        <f>IF(AP122="y",CHAR(34)&amp;AP$1&amp;CHAR(34)&amp;",","")</f>
        <v/>
      </c>
      <c r="EX122" s="44" t="str">
        <f>IF(AQ122="y",CHAR(34)&amp;AQ$1&amp;CHAR(34)&amp;",","")</f>
        <v/>
      </c>
      <c r="EY122" s="44" t="str">
        <f>IF(AR122="y",CHAR(34)&amp;AR$1&amp;CHAR(34)&amp;",","")</f>
        <v/>
      </c>
      <c r="EZ122" s="44" t="str">
        <f>IF(AS122="y",CHAR(34)&amp;AS$1&amp;CHAR(34)&amp;",","")</f>
        <v/>
      </c>
      <c r="FA122" s="44" t="str">
        <f>IF(AT122&gt;0,CHAR(34)&amp;"sta"&amp;AZ122&amp;CHAR(34)&amp;",","")</f>
        <v>"staYEL",</v>
      </c>
      <c r="FB122" s="44" t="str">
        <f>IF(AND(AT122&gt;0,BA122&lt;&gt;""),CHAR(34)&amp;"sta"&amp;BA122&amp;CHAR(34)&amp;",","")</f>
        <v/>
      </c>
      <c r="FC122" s="44" t="str">
        <f>IF(AND(AT122&gt;0,BB122&lt;&gt;""),CHAR(34)&amp;"sta"&amp;BB122&amp;CHAR(34)&amp;",","")</f>
        <v/>
      </c>
      <c r="FD122" s="44" t="str">
        <f>IF(BV122="n",CHAR(34)&amp;"tcWHYE"&amp;CHAR(34)&amp;",",IF(BV122="y",CHAR(34)&amp;FD$1&amp;CHAR(34)&amp;",",""))</f>
        <v>"ntWHYE",</v>
      </c>
      <c r="FE122" s="44" t="str">
        <f>IF(COUNTIF(BL122:BT122,"BLU")=0,CHAR(34)&amp;"NO_BLU"&amp;CHAR(34)&amp;",", "")</f>
        <v/>
      </c>
      <c r="FF122" s="44" t="str">
        <f>IF(COUNTIF(BL122:BT122,"WHI")=0,CHAR(34)&amp;"NO_WHI"&amp;CHAR(34)&amp;",", "")</f>
        <v/>
      </c>
      <c r="FG122" s="44" t="str">
        <f>IF(COUNTIF(BL122:BT122,"RED")=0,CHAR(34)&amp;"NO_RED"&amp;CHAR(34)&amp;",", "")</f>
        <v/>
      </c>
      <c r="FH122" s="44" t="str">
        <f>IF(COUNTIF(BL122:BS122,"GRE")=0,CHAR(34)&amp;"NO_GRE"&amp;CHAR(34)&amp;",", "")</f>
        <v/>
      </c>
      <c r="FI122" s="44" t="str">
        <f>IF(COUNTIF(BL122:BT122,"YEL")=0,CHAR(34)&amp;"NO_YEL"&amp;CHAR(34)&amp;",", "")</f>
        <v/>
      </c>
      <c r="FJ122" s="44" t="str">
        <f>IF(COUNTIF(BL122:BT122,"BLA")=0,CHAR(34)&amp;"NO_BLA"&amp;CHAR(34)&amp;",", "")</f>
        <v/>
      </c>
      <c r="FK122" s="44" t="str">
        <f>IF(AND(FH122&lt;&gt;"",FF122&lt;&gt;""),CHAR(34)&amp;"WHGRNO"&amp;CHAR(34)&amp;",","")</f>
        <v/>
      </c>
      <c r="FL122" s="44" t="str">
        <f>IF(AND(FI122&lt;&gt;"",FF122&lt;&gt;""),CHAR(34)&amp;"WHYENO"&amp;CHAR(34)&amp;",","")</f>
        <v/>
      </c>
      <c r="FM122" s="44" t="str">
        <f>IF(AND(FJ122&lt;&gt;"",FF122&lt;&gt;""),CHAR(34)&amp;"BAWHNO"&amp;CHAR(34)&amp;",","")</f>
        <v/>
      </c>
      <c r="FN122" s="44" t="str">
        <f>IF(AND(FE122&lt;&gt;"",FF122&lt;&gt;""),CHAR(34)&amp;"BLWHNO"&amp;CHAR(34)&amp;",","")</f>
        <v/>
      </c>
      <c r="FO122" s="44" t="str">
        <f>IF(AND(FE122&lt;&gt;"",FG122&lt;&gt;""),CHAR(34)&amp;"BLRENO"&amp;CHAR(34)&amp;",","")</f>
        <v/>
      </c>
      <c r="FP122" s="44" t="str">
        <f>IF(AND(FF122&lt;&gt;"",FF122&lt;&gt;""),CHAR(34)&amp;"WHRENO"&amp;CHAR(34)&amp;",","")</f>
        <v/>
      </c>
      <c r="FQ122" s="44" t="str">
        <f>IF(LEN(BF122)=3,CHAR(34)&amp;"001"&amp;BF122&amp;CHAR(34)&amp;",","")</f>
        <v>"001RED",</v>
      </c>
      <c r="FR122" s="44" t="str">
        <f>IF(LEN(BG122)=3,CHAR(34)&amp;"002"&amp;BG122&amp;CHAR(34)&amp;",","")</f>
        <v>"002WHI",</v>
      </c>
      <c r="FS122" s="44" t="str">
        <f>IF(LEN(BH122)=3,CHAR(34)&amp;"003"&amp;BH122&amp;CHAR(34)&amp;",","")</f>
        <v>"003BLU",</v>
      </c>
      <c r="FT122" s="44" t="str">
        <f>CHAR(34)&amp;"myr"&amp;BD122&amp;CHAR(34)&amp;","</f>
        <v>"myrEQ",</v>
      </c>
      <c r="FU122" s="44" t="str">
        <f>IF(AY122="y",CHAR(34)&amp;"island"&amp;CHAR(34)&amp;",","")</f>
        <v/>
      </c>
      <c r="FV122" s="44" t="str">
        <f>IF(BZ122="y",CHAR(34)&amp;"landlo"&amp;CHAR(34)&amp;",","")</f>
        <v>"landlo",</v>
      </c>
      <c r="FW122" s="44" t="str">
        <f>IF(CA122="y",CHAR(34)&amp;"eunion"&amp;CHAR(34)&amp;",","")</f>
        <v/>
      </c>
      <c r="FX122" s="44" t="str">
        <f>SUBSTITUTE(IFERROR(SEARCH("[",A122),IFERROR(IF(AND(CA122&lt;&gt;"y",SEARCH("Europe",R122)&gt;0),CHAR(34)&amp;"noeuni"&amp;CHAR(34)&amp;",",""),"")),"1","")</f>
        <v/>
      </c>
      <c r="FY122" s="44" t="str">
        <f>IFERROR(IF(SEARCH("Arabic",CB122)&gt;0,CHAR(34)&amp;"arabic"&amp;CHAR(34)&amp;",",""),"")</f>
        <v/>
      </c>
      <c r="FZ122" s="44" t="str">
        <f>IFERROR(IF(SEARCH("English",CB122)&gt;0,CHAR(34)&amp;"englis"&amp;CHAR(34)&amp;",",""),"")</f>
        <v/>
      </c>
      <c r="GA122" s="44" t="str">
        <f>IFERROR(IF(SEARCH("French",CB122)&gt;0,CHAR(34)&amp;"french"&amp;CHAR(34)&amp;",",""),"")</f>
        <v/>
      </c>
      <c r="GB122" s="44" t="str">
        <f>IFERROR(IF(SEARCH("Spanish",CB122)&gt;0,CHAR(34)&amp;"spanis"&amp;CHAR(34)&amp;",",""),"")</f>
        <v>"spanis",</v>
      </c>
      <c r="GC122" s="44" t="str">
        <f>IFERROR(IF(SEARCH("Portuguese",CB122)&gt;0,CHAR(34)&amp;"portug"&amp;CHAR(34)&amp;",",""),"")</f>
        <v/>
      </c>
      <c r="GD122" s="44" t="str">
        <f>IFERROR(IF(SEARCH("German",CB122)&gt;0,CHAR(34)&amp;"german"&amp;CHAR(34)&amp;",",""),"")</f>
        <v/>
      </c>
      <c r="GE122" s="44" t="str">
        <f>IFERROR(IF(SEARCH("Dutch",CB122)&gt;0,CHAR(34)&amp;"dutchs"&amp;CHAR(34)&amp;",",""),"")</f>
        <v/>
      </c>
      <c r="GF122" s="44" t="str">
        <f>IFERROR(IF(SEARCH("Histor",AU122)&gt;0,CHAR(34)&amp;"histor"&amp;CHAR(34)&amp;",",""),"")</f>
        <v/>
      </c>
      <c r="GG122" s="44" t="str">
        <f>IF(BU122="y",CHAR(34)&amp;"unjack"&amp;CHAR(34)&amp;",","")</f>
        <v/>
      </c>
      <c r="GH122" s="44" t="str">
        <f>IF(CD122=1,CHAR(34)&amp;"southc"&amp;CHAR(34)&amp;",","")</f>
        <v/>
      </c>
      <c r="GI122" s="44" t="str">
        <f>IF(CE122=1,CHAR(34)&amp;"hasmap"&amp;CHAR(34)&amp;",","")</f>
        <v/>
      </c>
      <c r="GJ122" s="44" t="str">
        <f>IF(CP122="y",CHAR(34)&amp;CP$1&amp;CHAR(34)&amp;",","")</f>
        <v/>
      </c>
      <c r="GK122" s="44" t="str">
        <f>IF(GJ122="",CHAR(34)&amp;"HasSta"&amp;CHAR(34)&amp;",","")</f>
        <v>"HasSta",</v>
      </c>
      <c r="GL122" s="44" t="str">
        <f>IF(CQ122="y",CHAR(34)&amp;CQ$1&amp;CHAR(34)&amp;",","")</f>
        <v>"1Stars",</v>
      </c>
      <c r="GM122" s="44" t="str">
        <f>IF(CR122="y",CHAR(34)&amp;CR$1&amp;CHAR(34)&amp;",","")</f>
        <v/>
      </c>
      <c r="GN122" s="44" t="str">
        <f>IF(CS122="y",CHAR(34)&amp;CS$1&amp;CHAR(34)&amp;",","")</f>
        <v/>
      </c>
      <c r="GP122" s="44" t="str">
        <f>CHAR(34)&amp;AU122&amp;CHAR(34)</f>
        <v>""</v>
      </c>
      <c r="GS122" s="44" t="str">
        <f>SUBSTITUTE("["&amp;_xlfn.CONCAT(CW122:GN122)&amp;"]",",]","]")</f>
        <v>["5+Colo","lets08","startP","with_y","year18","year00","allhor","3Bands","Horizo","Circle","Plants","Texted","Center","staYEL","ntWHYE","001RED","002WHI","003BLU","myrEQ","landlo","spanis","HasSta","1Stars"]</v>
      </c>
      <c r="GT122" s="44" t="str">
        <f>IF(BL122&lt;&gt;"",CHAR(34)&amp;"cl_"&amp;BL122&amp;CHAR(34)&amp;",","")</f>
        <v>"cl_RED",</v>
      </c>
      <c r="GU122" s="44" t="str">
        <f>IF(BM122&lt;&gt;"",CHAR(34)&amp;"cl_"&amp;BM122&amp;CHAR(34)&amp;",","")</f>
        <v>"cl_WHI",</v>
      </c>
      <c r="GV122" s="44" t="str">
        <f>IF(BN122&lt;&gt;"",CHAR(34)&amp;"cl_"&amp;BN122&amp;CHAR(34)&amp;",","")</f>
        <v>"cl_BLU",</v>
      </c>
      <c r="GW122" s="44" t="str">
        <f>IF(BO122&lt;&gt;"",CHAR(34)&amp;"cl_"&amp;BO122&amp;CHAR(34)&amp;",","")</f>
        <v>"cl_GRE",</v>
      </c>
      <c r="GX122" s="44" t="str">
        <f>IF(BP122&lt;&gt;"",CHAR(34)&amp;"cl_"&amp;BP122&amp;CHAR(34)&amp;",","")</f>
        <v>"cl_YEL",</v>
      </c>
      <c r="GY122" s="44" t="str">
        <f>IF(BQ122&lt;&gt;"",CHAR(34)&amp;"cl_"&amp;BQ122&amp;CHAR(34)&amp;",","")</f>
        <v>"cl_BLA",</v>
      </c>
      <c r="GZ122" s="44" t="str">
        <f>IF(BR122&lt;&gt;"",CHAR(34)&amp;"cl_"&amp;BR122&amp;CHAR(34)&amp;",","")</f>
        <v/>
      </c>
      <c r="HA122" s="44" t="str">
        <f>IF(BS122&lt;&gt;"",CHAR(34)&amp;"cl_"&amp;BS122&amp;CHAR(34)&amp;",","")</f>
        <v/>
      </c>
      <c r="HB122" s="44" t="str">
        <f>IF(BT122&lt;&gt;"",CHAR(34)&amp;"cl_"&amp;BT122&amp;CHAR(34)&amp;",","")</f>
        <v/>
      </c>
      <c r="HC122" s="44" t="str">
        <f>SUBSTITUTE("["&amp;_xlfn.CONCAT(GT122:HB122)&amp;"]",",]","]")</f>
        <v>["cl_RED","cl_WHI","cl_BLU","cl_GRE","cl_YEL","cl_BLA"]</v>
      </c>
      <c r="HE122" s="64"/>
      <c r="HF122" s="65" t="str">
        <f>"{couname:"&amp;CT122&amp;(IF(HK122&lt;&gt;"",",subtype:"&amp;CHAR(34)&amp;HK122&amp;CHAR(34),""))&amp;",year:"&amp;HJ122&amp;",region:"&amp;CU122&amp;",Colors:"&amp;HC122&amp;",Items:"&amp;GS122&amp;",Flag:"&amp;CV122&amp;",HDFlag:"&amp;CHAR(34)&amp;E122&amp;CHAR(34)&amp;",type:"&amp;GP122&amp;", describe: "&amp;HH122&amp;", isnew:"&amp;CHAR(34)&amp;F122&amp;CHAR(34)&amp;", links: "&amp;HL122&amp;"},"</f>
        <v>{couname:"Paraguay",year:"1842, 2013 ",region:"rgn_South America",Colors:["cl_RED","cl_WHI","cl_BLU","cl_GRE","cl_YEL","cl_BLA"],Items:["5+Colo","lets08","startP","with_y","year18","year00","allhor","3Bands","Horizo","Circle","Plants","Texted","Center","staYEL","ntWHYE","001RED","002WHI","003BLU","myrEQ","landlo","spanis","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links: "https://en.wikipedia.org/wiki/Flag_of_Paraguay"},</v>
      </c>
      <c r="HG122" s="66" t="str">
        <f>"{couname:"&amp;CT122&amp;(IF(HK122&lt;&gt;"",",subtype:"&amp;CHAR(34)&amp;HK122&amp;CHAR(34),""))&amp;",year:"&amp;HJ122&amp;",region:"&amp;CU122&amp;",Colors:"&amp;HC122&amp;",Items:"&amp;GS122&amp;",Flag:"&amp;CV122&amp;",HDFlag:"&amp;CHAR(34)&amp;E122&amp;CHAR(34)&amp;",type:"&amp;GP122&amp;", describe: "&amp;HI122&amp;", links: "&amp;HL122&amp;"},"</f>
        <v>{couname:"Paraguay",year:"1842, 2013 ",region:"rgn_South America",Colors:["cl_RED","cl_WHI","cl_BLU","cl_GRE","cl_YEL","cl_BLA"],Items:["5+Colo","lets08","startP","with_y","year18","year00","allhor","3Bands","Horizo","Circle","Plants","Texted","Center","staYEL","ntWHYE","001RED","002WHI","003BLU","myrEQ","landlo","spanis","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links: "https://en.wikipedia.org/wiki/Flag_of_Paraguay"},</v>
      </c>
      <c r="HH122" s="44" t="str">
        <f>IF(P122&lt;&gt;"",CHAR(34)&amp;"\n"&amp;P122&amp;CHAR(34),CHAR(34)&amp;CHAR(34))</f>
        <v>"\nThe colours of the flag are believed to be inspired from the flag of France to show independence and liberty, and the coat of arms represents the independence of Paraguay."</v>
      </c>
      <c r="HI122" s="44" t="str">
        <f>IF(J122=0,CHAR(34)&amp;CHAR(34),HH122)</f>
        <v>"\nThe colours of the flag are believed to be inspired from the flag of France to show independence and liberty, and the coat of arms represents the independence of Paraguay."</v>
      </c>
      <c r="HJ122" s="44" t="str">
        <f>CHAR(34)&amp;O122&amp;CHAR(34)</f>
        <v>"1842, 2013 "</v>
      </c>
      <c r="HL122" s="44" t="str">
        <f>CHAR(34)&amp;I122&amp;CHAR(34)</f>
        <v>"https://en.wikipedia.org/wiki/Flag_of_Paraguay"</v>
      </c>
      <c r="HM122" s="65" t="str">
        <f>"{"&amp;CHAR(34)&amp;"couname"&amp;CHAR(34)&amp;":"&amp;CT122&amp;(IF(H122&lt;&gt;"",","&amp;CHAR(34)&amp;"subtype"&amp;CHAR(34)&amp;":"&amp;CHAR(34)&amp;H122&amp;CHAR(34),""))&amp;","&amp;CHAR(34)&amp;"year"&amp;CHAR(34)&amp;":"&amp;HJ122&amp;","&amp;CHAR(34)&amp;"region"&amp;CHAR(34)&amp;":"&amp;CU122&amp;","&amp;CHAR(34)&amp;"Colors"&amp;CHAR(34)&amp;":"&amp;HC122&amp;","&amp;CHAR(34)&amp;"Items"&amp;CHAR(34)&amp;":"&amp;GS122&amp;","&amp;CHAR(34)&amp;"Flag"&amp;CHAR(34)&amp;":"&amp;CV122&amp;","&amp;CHAR(34)&amp;"HDFlag"&amp;CHAR(34)&amp;":"&amp;CHAR(34)&amp;E122&amp;CHAR(34)&amp;","&amp;CHAR(34)&amp;"type"&amp;CHAR(34)&amp;":"&amp;GP122&amp;", "&amp;CHAR(34)&amp;"describe"&amp;CHAR(34)&amp;": "&amp;HH122&amp;", "&amp;CHAR(34)&amp;"isnew"&amp;CHAR(34)&amp;": "&amp;CHAR(34)&amp;F122&amp;CHAR(34)&amp;", "&amp;CHAR(34)&amp;"links"&amp;CHAR(34)&amp;": "&amp;HL122&amp;"},"</f>
        <v>{"couname":"Paraguay","year":"1842, 2013 ","region":"rgn_South America","Colors":["cl_RED","cl_WHI","cl_BLU","cl_GRE","cl_YEL","cl_BLA"],"Items":["5+Colo","lets08","startP","with_y","year18","year00","allhor","3Bands","Horizo","Circle","Plants","Texted","Center","staYEL","ntWHYE","001RED","002WHI","003BLU","myrEQ","landlo","spanis","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 "links": "https://en.wikipedia.org/wiki/Flag_of_Paraguay"},</v>
      </c>
      <c r="HN122" s="67" t="str">
        <f>"{"&amp;CHAR(34)&amp;"couname"&amp;CHAR(34)&amp;":"&amp;CT122&amp;(IF(H122&lt;&gt;"",","&amp;CHAR(34)&amp;"subtype"&amp;CHAR(34)&amp;":"&amp;CHAR(34)&amp;H122&amp;CHAR(34),""))&amp;","&amp;CHAR(34)&amp;"year"&amp;CHAR(34)&amp;":"&amp;HJ122&amp;","&amp;CHAR(34)&amp;"region"&amp;CHAR(34)&amp;":"&amp;CU122&amp;","&amp;CHAR(34)&amp;"Colors"&amp;CHAR(34)&amp;":"&amp;HC122&amp;","&amp;CHAR(34)&amp;"Items"&amp;CHAR(34)&amp;":"&amp;GS122&amp;","&amp;CHAR(34)&amp;"Flag"&amp;CHAR(34)&amp;":"&amp;CV122&amp;","&amp;CHAR(34)&amp;"HDFlag"&amp;CHAR(34)&amp;":"&amp;CHAR(34)&amp;E122&amp;CHAR(34)&amp;","&amp;CHAR(34)&amp;"type"&amp;CHAR(34)&amp;":"&amp;GP122&amp;", "&amp;CHAR(34)&amp;"describe"&amp;CHAR(34)&amp;": "&amp;HI122&amp;", "&amp;CHAR(34)&amp;"isnew"&amp;CHAR(34)&amp;": "&amp;CHAR(34)&amp;F122&amp;CHAR(34)&amp;", "&amp;CHAR(34)&amp;"links"&amp;CHAR(34)&amp;": "&amp;HL122&amp;"},"</f>
        <v>{"couname":"Paraguay","year":"1842, 2013 ","region":"rgn_South America","Colors":["cl_RED","cl_WHI","cl_BLU","cl_GRE","cl_YEL","cl_BLA"],"Items":["5+Colo","lets08","startP","with_y","year18","year00","allhor","3Bands","Horizo","Circle","Plants","Texted","Center","staYEL","ntWHYE","001RED","002WHI","003BLU","myrEQ","landlo","spanis","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 "links": "https://en.wikipedia.org/wiki/Flag_of_Paraguay"},</v>
      </c>
      <c r="HO122" s="71"/>
      <c r="HP122" s="44" t="str" cm="1">
        <f t="array" ref="HP122">IF(_xlfn.TEXTJOIN(", ", TRUE, IF(ISNUMBER(SEARCH("BLA", BL122:BT122)), COLUMN(BL122:BT122) - COLUMN(BL122) + 1, ""))&lt;&gt;"","BLA","")</f>
        <v>BLA</v>
      </c>
      <c r="HQ122" s="44" t="str" cm="1">
        <f t="array" ref="HQ122">IF(_xlfn.TEXTJOIN(", ", TRUE, IF(ISNUMBER(SEARCH("BLU", BL122:BT122)), COLUMN(BL122:BT122) - COLUMN(BL122) + 1, ""))&lt;&gt;"","BLU","")</f>
        <v>BLU</v>
      </c>
      <c r="HR122" s="44" t="str" cm="1">
        <f t="array" ref="HR122">IF(_xlfn.TEXTJOIN(", ", TRUE, IF(ISNUMBER(SEARCH("GRE", BL122:BT122)), COLUMN(BL122:BT122) - COLUMN(BL122) + 1, ""))&lt;&gt;"","GRE","")</f>
        <v>GRE</v>
      </c>
      <c r="HS122" s="44" t="str" cm="1">
        <f t="array" ref="HS122">IF(_xlfn.TEXTJOIN(", ", TRUE, IF(ISNUMBER(SEARCH("RED", BL122:BT122)), COLUMN(BL122:BT122) - COLUMN(BL122) + 1, ""))&lt;&gt;"","RED","")</f>
        <v>RED</v>
      </c>
      <c r="HT122" s="44" t="str" cm="1">
        <f t="array" ref="HT122">IF(_xlfn.TEXTJOIN(", ", TRUE, IF(ISNUMBER(SEARCH("YEL", BL122:BT122)), COLUMN(BL122:BT122) - COLUMN(BL122) + 1, ""))&lt;&gt;"","YEL","")</f>
        <v>YEL</v>
      </c>
      <c r="HU122" s="44" t="str" cm="1">
        <f t="array" ref="HU122">IF(_xlfn.TEXTJOIN(", ", TRUE, IF(ISNUMBER(SEARCH("ORA", BL122:BT122)), COLUMN(BL122:BT122) - COLUMN(BL122) + 1, ""))&lt;&gt;"","ORA","")</f>
        <v/>
      </c>
      <c r="HV122" s="44" t="str" cm="1">
        <f t="array" ref="HV122">IF(_xlfn.TEXTJOIN(", ", TRUE, IF(ISNUMBER(SEARCH("BRO", BL122:BT122)), COLUMN(BL122:BT122) - COLUMN(BL122) + 1, ""))&lt;&gt;"","BRO","")</f>
        <v/>
      </c>
      <c r="HW122" s="44" t="str" cm="1">
        <f t="array" ref="HW122">IF(_xlfn.TEXTJOIN(", ", TRUE, IF(ISNUMBER(SEARCH("PUR", BL122:BT122)), COLUMN(BL122:BT122) - COLUMN(BL122) + 1, ""))&lt;&gt;"","PUR","")</f>
        <v/>
      </c>
      <c r="HX122" s="44" t="str" cm="1">
        <f t="array" ref="HX122">IF(_xlfn.TEXTJOIN(", ", TRUE, IF(ISNUMBER(SEARCH("WHI", BL122:BT122)), COLUMN(BL122:BT122) - COLUMN(BL122) + 1, ""))&lt;&gt;"","WHI","")</f>
        <v>WHI</v>
      </c>
      <c r="HY122" s="72"/>
      <c r="HZ122" s="72"/>
      <c r="IA122" s="5"/>
      <c r="IB122" s="5"/>
      <c r="IC122" s="68"/>
      <c r="ID122" s="68"/>
      <c r="IE122" s="68"/>
      <c r="IF122" s="68"/>
      <c r="IG122" s="68"/>
      <c r="IH122" s="68"/>
      <c r="II122" s="68"/>
      <c r="IJ122" s="68"/>
      <c r="IK122" s="68"/>
      <c r="IL122" s="44">
        <f>SUM(IC122:IK122)</f>
        <v>0</v>
      </c>
      <c r="IM122" s="42">
        <f>COUNTIF(IC122:IK122,"&gt;0")-CG122</f>
        <v>-6</v>
      </c>
      <c r="IN122" s="69" t="str">
        <f>"http://mkweb.bcgsc.ca/color-summarizer/?url="&amp;D122&amp;"&amp;precision=low&amp;num_clusters="&amp;CG122&amp;"&amp;text=1"</f>
        <v>http://mkweb.bcgsc.ca/color-summarizer/?url=https://i.ibb.co/fvh22wm/Paraguay-Flag.png&amp;precision=low&amp;num_clusters=6&amp;text=1</v>
      </c>
      <c r="IO122" s="44" t="str">
        <f>IF(HP122&lt;&gt;"",CHAR(34)&amp;"black"&amp;CHAR(34),"")</f>
        <v>"black"</v>
      </c>
      <c r="IP122" s="44" t="str">
        <f>IF(HQ122&lt;&gt;"",CHAR(34)&amp;"blue"&amp;CHAR(34),"")</f>
        <v>"blue"</v>
      </c>
      <c r="IQ122" s="44" t="str">
        <f>IF(HR122&lt;&gt;"",CHAR(34)&amp;"green"&amp;CHAR(34),"")</f>
        <v>"green"</v>
      </c>
      <c r="IR122" s="44" t="str">
        <f>IF(HS122&lt;&gt;"",CHAR(34)&amp;"red"&amp;CHAR(34),"")</f>
        <v>"red"</v>
      </c>
      <c r="IS122" s="44" t="str">
        <f>IF(HT122&lt;&gt;"",CHAR(34)&amp;"yellow"&amp;CHAR(34),"")</f>
        <v>"yellow"</v>
      </c>
      <c r="IT122" s="44" t="str">
        <f>IF(HU122&lt;&gt;"",CHAR(34)&amp;"orange"&amp;CHAR(34),"")</f>
        <v/>
      </c>
      <c r="IU122" s="44" t="str">
        <f>IF(HV122&lt;&gt;"",CHAR(34)&amp;"brown"&amp;CHAR(34),"")</f>
        <v/>
      </c>
      <c r="IV122" s="44" t="str">
        <f>IF(HW122&lt;&gt;"",CHAR(34)&amp;"purple"&amp;CHAR(34),"")</f>
        <v/>
      </c>
      <c r="IW122" s="44" t="str">
        <f>IF(HX122&lt;&gt;"",CHAR(34)&amp;"white"&amp;CHAR(34),"")</f>
        <v>"white"</v>
      </c>
      <c r="IX122" s="44" t="str">
        <f>"{"&amp;CHAR(34)&amp;"url"&amp;CHAR(34)&amp;":"&amp;CHAR(34)&amp;IN122&amp;CHAR(34)&amp;","&amp;CHAR(34)&amp;"name"&amp;CHAR(34)&amp;":"&amp;CHAR(34)&amp;A122&amp;CHAR(34)&amp;"},"</f>
        <v>{"url":"http://mkweb.bcgsc.ca/color-summarizer/?url=https://i.ibb.co/fvh22wm/Paraguay-Flag.png&amp;precision=low&amp;num_clusters=6&amp;text=1","name":"Paraguay"},</v>
      </c>
      <c r="IY122" s="44">
        <v>170</v>
      </c>
    </row>
    <row r="123" spans="1:259" s="44" customFormat="1" ht="38.4" customHeight="1" thickBot="1" x14ac:dyDescent="0.35">
      <c r="A123" s="38" t="s">
        <v>251</v>
      </c>
      <c r="B123" s="83"/>
      <c r="C123" s="39">
        <v>1</v>
      </c>
      <c r="D123" s="70" t="s">
        <v>252</v>
      </c>
      <c r="E123" s="40" t="s">
        <v>253</v>
      </c>
      <c r="F123" s="41" t="s">
        <v>163</v>
      </c>
      <c r="G123" s="42">
        <f>COUNTIF($A$1:$A$8405,A123)</f>
        <v>1</v>
      </c>
      <c r="H123" s="43"/>
      <c r="I123" s="59" t="s">
        <v>254</v>
      </c>
      <c r="J123" s="44" t="str">
        <f>""</f>
        <v/>
      </c>
      <c r="K123" s="45">
        <v>34352000</v>
      </c>
      <c r="L123" s="46">
        <v>2500000</v>
      </c>
      <c r="M123" s="46">
        <v>1</v>
      </c>
      <c r="N123" s="47">
        <f>(0.1*K123+0.9*L123)*M123</f>
        <v>5685200</v>
      </c>
      <c r="O123" s="74" t="s">
        <v>255</v>
      </c>
      <c r="P123" s="48" t="s">
        <v>256</v>
      </c>
      <c r="Q123" s="73">
        <v>1</v>
      </c>
      <c r="R123" s="49" t="s">
        <v>177</v>
      </c>
      <c r="S123" s="50">
        <v>3</v>
      </c>
      <c r="T123" s="51" t="s">
        <v>164</v>
      </c>
      <c r="U123" s="52" t="s">
        <v>164</v>
      </c>
      <c r="V123" s="52" t="s">
        <v>164</v>
      </c>
      <c r="W123" s="52" t="s">
        <v>165</v>
      </c>
      <c r="X123" s="52" t="s">
        <v>164</v>
      </c>
      <c r="Y123" s="52" t="s">
        <v>164</v>
      </c>
      <c r="Z123" s="52" t="s">
        <v>164</v>
      </c>
      <c r="AA123" s="52" t="s">
        <v>164</v>
      </c>
      <c r="AB123" s="52" t="s">
        <v>164</v>
      </c>
      <c r="AC123" s="52" t="s">
        <v>164</v>
      </c>
      <c r="AD123" s="52" t="s">
        <v>164</v>
      </c>
      <c r="AE123" s="52" t="s">
        <v>164</v>
      </c>
      <c r="AF123" s="53" t="s">
        <v>164</v>
      </c>
      <c r="AG123" s="53" t="s">
        <v>164</v>
      </c>
      <c r="AH123" s="53" t="s">
        <v>164</v>
      </c>
      <c r="AI123" s="53" t="s">
        <v>164</v>
      </c>
      <c r="AJ123" s="53" t="s">
        <v>164</v>
      </c>
      <c r="AK123" s="53" t="s">
        <v>165</v>
      </c>
      <c r="AL123" s="53" t="s">
        <v>164</v>
      </c>
      <c r="AM123" s="53" t="s">
        <v>164</v>
      </c>
      <c r="AN123" s="53" t="s">
        <v>164</v>
      </c>
      <c r="AO123" s="53" t="s">
        <v>164</v>
      </c>
      <c r="AP123" s="53" t="s">
        <v>164</v>
      </c>
      <c r="AQ123" s="53" t="s">
        <v>164</v>
      </c>
      <c r="AR123" s="53" t="s">
        <v>165</v>
      </c>
      <c r="AS123" s="53" t="s">
        <v>164</v>
      </c>
      <c r="AT123" s="54">
        <v>0</v>
      </c>
      <c r="AU123" s="53"/>
      <c r="AV123" s="53" t="str">
        <f>IF(LEFT(A123,1)="[",LEFT(A123,5)&amp;AU123&amp;A123,"")</f>
        <v/>
      </c>
      <c r="AW123" s="53" t="str">
        <f>C123&amp;A123</f>
        <v>1Peru</v>
      </c>
      <c r="AX123" s="55" t="str">
        <f>_xlfn.TEXTJOIN(";",TRUE,AU123:AW123)</f>
        <v>1Peru</v>
      </c>
      <c r="AY123" s="55"/>
      <c r="AZ123" s="56"/>
      <c r="BA123" s="56"/>
      <c r="BB123" s="56"/>
      <c r="BC123" s="57"/>
      <c r="BD123" s="58" t="s">
        <v>154</v>
      </c>
      <c r="BE123" s="59"/>
      <c r="BF123" s="58" t="s">
        <v>154</v>
      </c>
      <c r="BG123" s="58" t="s">
        <v>159</v>
      </c>
      <c r="BH123" s="58" t="s">
        <v>154</v>
      </c>
      <c r="BI123" s="58"/>
      <c r="BJ123" s="58"/>
      <c r="BK123" s="59"/>
      <c r="BL123" s="58" t="s">
        <v>154</v>
      </c>
      <c r="BM123" s="58" t="s">
        <v>159</v>
      </c>
      <c r="BN123" s="58"/>
      <c r="BO123" s="58"/>
      <c r="BP123" s="58"/>
      <c r="BQ123" s="58"/>
      <c r="BR123" s="58"/>
      <c r="BS123" s="58"/>
      <c r="BT123" s="58"/>
      <c r="BU123" s="60"/>
      <c r="BV123" s="61" t="s">
        <v>166</v>
      </c>
      <c r="BW123" s="61" t="s">
        <v>168</v>
      </c>
      <c r="BX123" s="59"/>
      <c r="CB123" s="5" t="s">
        <v>138</v>
      </c>
      <c r="CC123" s="5"/>
      <c r="CD123" s="62">
        <v>0</v>
      </c>
      <c r="CE123" s="62">
        <v>0</v>
      </c>
      <c r="CF123" s="62" t="e">
        <f>COUNTIF([1]Sheet7!$B$2:'[1]Sheet7'!$B$100,Main!#REF!)</f>
        <v>#REF!</v>
      </c>
      <c r="CG123" s="75" cm="1">
        <f t="array" ref="CG123">SUMPRODUCT(--(LEN(TRIM(BL123:BT123))&gt;0))</f>
        <v>2</v>
      </c>
      <c r="CH123" s="53" t="str">
        <f>IF(CG123=2,"y","n")</f>
        <v>y</v>
      </c>
      <c r="CI123" s="53" t="str">
        <f>IF(CG123=3,"y","n")</f>
        <v>n</v>
      </c>
      <c r="CJ123" s="53" t="str">
        <f>IF(CG123=4,"y","n")</f>
        <v>n</v>
      </c>
      <c r="CK123" s="53" t="str">
        <f>IF(CG123&gt;4,"y","n")</f>
        <v>n</v>
      </c>
      <c r="CL123" s="53" t="str">
        <f>IF(S123=0,"y","n")</f>
        <v>n</v>
      </c>
      <c r="CM123" s="53" t="str">
        <f>IF(S123=2,"y","n")</f>
        <v>n</v>
      </c>
      <c r="CN123" s="53" t="str">
        <f>IF(S123=3,"y","n")</f>
        <v>y</v>
      </c>
      <c r="CO123" s="53" t="str">
        <f>IF(S123&gt;=4,"y","n")</f>
        <v>n</v>
      </c>
      <c r="CP123" s="53" t="str">
        <f>IF(AT123=0,"y","n")</f>
        <v>y</v>
      </c>
      <c r="CQ123" s="53" t="str">
        <f>IF(AT123=1,"y","n")</f>
        <v>n</v>
      </c>
      <c r="CR123" s="53" t="str">
        <f>IF(AT123=2,"y","n")</f>
        <v>n</v>
      </c>
      <c r="CS123" s="53" t="str">
        <f>IF(AT123&gt;=3,"y","n")</f>
        <v>n</v>
      </c>
      <c r="CT123" s="38" t="str">
        <f>CHAR(34)&amp;A123&amp;CHAR(34)</f>
        <v>"Peru"</v>
      </c>
      <c r="CU123" s="63" t="str">
        <f>CHAR(34)&amp;"rgn_"&amp;R123&amp;CHAR(34)</f>
        <v>"rgn_South America"</v>
      </c>
      <c r="CV123" s="44" t="str">
        <f>CHAR(34)&amp;D123&amp;CHAR(34)</f>
        <v>"https://i.ibb.co/YNcYq42/Peru-Flag.png"</v>
      </c>
      <c r="CW123" s="44" t="str">
        <f>IF(CH123="y",CHAR(34)&amp;CH$1&amp;CHAR(34)&amp;",","")</f>
        <v>"2Color",</v>
      </c>
      <c r="CX123" s="44" t="str">
        <f>IF(CI123="y",CHAR(34)&amp;CI$1&amp;CHAR(34)&amp;",","")</f>
        <v/>
      </c>
      <c r="CY123" s="44" t="str">
        <f>IF(CJ123="y",CHAR(34)&amp;CJ$1&amp;CHAR(34)&amp;",","")</f>
        <v/>
      </c>
      <c r="CZ123" s="44" t="str">
        <f>IF(CK123="y",CHAR(34)&amp;CK$1&amp;CHAR(34)&amp;",","")</f>
        <v/>
      </c>
      <c r="DA123" s="44" t="str">
        <f>IF(Q123&gt;1,CHAR(34)&amp;"words2"&amp;CHAR(34)&amp;",","")</f>
        <v/>
      </c>
      <c r="DB123" s="44" t="str">
        <f>IF(Q123&gt;2,CHAR(34)&amp;"words3"&amp;CHAR(34)&amp;",","")</f>
        <v/>
      </c>
      <c r="DC123" s="44" t="str">
        <f>IF(Q123=2,CHAR(34)&amp;"exact2"&amp;CHAR(34)&amp;",","")</f>
        <v/>
      </c>
      <c r="DD123" s="44" t="str">
        <f>IF(LEN(CHAR(34)&amp;"lets"&amp;LEN(SUBSTITUTE(SUBSTITUTE(IFERROR(TRIM(SUBSTITUTE(SUBSTITUTE(SUBSTITUTE(IFERROR(TRIM(SUBSTITUTE(A123,MID(A123,FIND("(",A123),FIND(")",A123)-FIND("(",A123)+1),"")),A123)," ",""),"-",""),MID(SUBSTITUTE(SUBSTITUTE(IFERROR(TRIM(SUBSTITUTE(A123,MID(A123,FIND("(",A123),FIND(")",A123)-FIND("(",A123)+1),"")),A123)," ",""),"-",""),FIND("[",SUBSTITUTE(SUBSTITUTE(IFERROR(TRIM(SUBSTITUTE(A123,MID(A123,FIND("(",A123),FIND(")",A123)-FIND("(",A123)+1),"")),A123)," ",""),"-","")),FIND("]",SUBSTITUTE(SUBSTITUTE(IFERROR(TRIM(SUBSTITUTE(A123,MID(A123,FIND("(",A123),FIND(")",A123)-FIND("(",A123)+1),"")),A123)," ",""),"-",""))-FIND("[",SUBSTITUTE(SUBSTITUTE(IFERROR(TRIM(SUBSTITUTE(A123,MID(A123,FIND("(",A123),FIND(")",A123)-FIND("(",A123)+1),"")),A123)," ",""),"-",""))+1),"")),SUBSTITUTE(SUBSTITUTE(IFERROR(TRIM(SUBSTITUTE(A123,MID(A123,FIND("(",A123),FIND(")",A123)-FIND("(",A123)+1),"")),A123)," ",""),"-",""))," ",""),"-",""))&amp;CHAR(34)&amp;",")=9,CHAR(34)&amp;"lets"&amp;LEN(SUBSTITUTE(SUBSTITUTE(IFERROR(TRIM(SUBSTITUTE(SUBSTITUTE(SUBSTITUTE(IFERROR(TRIM(SUBSTITUTE(A123,MID(A123,FIND("(",A123),FIND(")",A123)-FIND("(",A123)+1),"")),A123)," ",""),"-",""),MID(SUBSTITUTE(SUBSTITUTE(IFERROR(TRIM(SUBSTITUTE(A123,MID(A123,FIND("(",A123),FIND(")",A123)-FIND("(",A123)+1),"")),A123)," ",""),"-",""),FIND("[",SUBSTITUTE(SUBSTITUTE(IFERROR(TRIM(SUBSTITUTE(A123,MID(A123,FIND("(",A123),FIND(")",A123)-FIND("(",A123)+1),"")),A123)," ",""),"-","")),FIND("]",SUBSTITUTE(SUBSTITUTE(IFERROR(TRIM(SUBSTITUTE(A123,MID(A123,FIND("(",A123),FIND(")",A123)-FIND("(",A123)+1),"")),A123)," ",""),"-",""))-FIND("[",SUBSTITUTE(SUBSTITUTE(IFERROR(TRIM(SUBSTITUTE(A123,MID(A123,FIND("(",A123),FIND(")",A123)-FIND("(",A123)+1),"")),A123)," ",""),"-",""))+1),"")),SUBSTITUTE(SUBSTITUTE(IFERROR(TRIM(SUBSTITUTE(A123,MID(A123,FIND("(",A123),FIND(")",A123)-FIND("(",A123)+1),"")),A123)," ",""),"-",""))," ",""),"-",""))&amp;CHAR(34)&amp;",",CHAR(34)&amp;"lets0"&amp;LEN(SUBSTITUTE(SUBSTITUTE(IFERROR(TRIM(SUBSTITUTE(SUBSTITUTE(SUBSTITUTE(IFERROR(TRIM(SUBSTITUTE(A123,MID(A123,FIND("(",A123),FIND(")",A123)-FIND("(",A123)+1),"")),A123)," ",""),"-",""),MID(SUBSTITUTE(SUBSTITUTE(IFERROR(TRIM(SUBSTITUTE(A123,MID(A123,FIND("(",A123),FIND(")",A123)-FIND("(",A123)+1),"")),A123)," ",""),"-",""),FIND("[",SUBSTITUTE(SUBSTITUTE(IFERROR(TRIM(SUBSTITUTE(A123,MID(A123,FIND("(",A123),FIND(")",A123)-FIND("(",A123)+1),"")),A123)," ",""),"-","")),FIND("]",SUBSTITUTE(SUBSTITUTE(IFERROR(TRIM(SUBSTITUTE(A123,MID(A123,FIND("(",A123),FIND(")",A123)-FIND("(",A123)+1),"")),A123)," ",""),"-",""))-FIND("[",SUBSTITUTE(SUBSTITUTE(IFERROR(TRIM(SUBSTITUTE(A123,MID(A123,FIND("(",A123),FIND(")",A123)-FIND("(",A123)+1),"")),A123)," ",""),"-",""))+1),"")),SUBSTITUTE(SUBSTITUTE(IFERROR(TRIM(SUBSTITUTE(A123,MID(A123,FIND("(",A123),FIND(")",A123)-FIND("(",A123)+1),"")),A123)," ",""),"-",""))," ",""),"-",""))&amp;CHAR(34)&amp;",")</f>
        <v>"lets04",</v>
      </c>
      <c r="DE123" s="44" t="str">
        <f>IFERROR(CHAR(34)&amp;"start"&amp;LEFT(TRIM(SUBSTITUTE(SUBSTITUTE(TRIM(SUBSTITUTE(SUBSTITUTE(A123, MID(A123, FIND("[", A123), FIND("]", A123) - FIND("[", A123) + 1), ""), "  ", " ")), MID(TRIM(SUBSTITUTE(SUBSTITUTE(A123, MID(A123, FIND("[", A123), FIND("]", A123) - FIND("[", A123) + 1), ""), "  ", " ")), FIND("[", TRIM(SUBSTITUTE(SUBSTITUTE(A123, MID(A123, FIND("[", A123), FIND("]", A123) - FIND("[", A123) + 1), ""), "  ", " "))), FIND("]", TRIM(SUBSTITUTE(SUBSTITUTE(A123, MID(A123, FIND("[", A123), FIND("]", A123) - FIND("[", A123) + 1), ""), "  ", " "))) - FIND("[", TRIM(SUBSTITUTE(SUBSTITUTE(A123, MID(A123, FIND("[", A123), FIND("]", A123) - FIND("[", A123) + 1), ""), "  ", " "))) + 1), ""), "  ", " ")),1)&amp;CHAR(34)&amp;",",CHAR(34)&amp;"start"&amp;IFERROR(LEFT(SUBSTITUTE(A123,"["&amp;MID(A123,FIND("[",A123)+1,FIND("]",A123)-FIND("[",A123)-1)&amp;"] ",""),1),LEFT(A123,1))&amp;CHAR(34)&amp;",")</f>
        <v>"startP",</v>
      </c>
      <c r="DF123" s="44" t="str">
        <f>IFERROR(IF(SEARCH("tan",A123)&gt;0,CHAR(34)&amp;"withtn"&amp;CHAR(34)&amp;",",""),"")</f>
        <v/>
      </c>
      <c r="DG123" s="44" t="str">
        <f>IFERROR(IF(SEARCH("q",A123)&gt;0,CHAR(34)&amp;"with_q"&amp;CHAR(34)&amp;",",""),"")</f>
        <v/>
      </c>
      <c r="DH123" s="44" t="str">
        <f>IFERROR(IF(SEARCH("v",A123)&gt;0,CHAR(34)&amp;"with_v"&amp;CHAR(34)&amp;",",""),"")</f>
        <v/>
      </c>
      <c r="DI123" s="44" t="str">
        <f>IFERROR(IF(SEARCH("w",A123)&gt;0,CHAR(34)&amp;"with_w"&amp;CHAR(34)&amp;",",""),"")</f>
        <v/>
      </c>
      <c r="DJ123" s="44" t="str">
        <f>IFERROR(IF(SEARCH("y",A123)&gt;0,CHAR(34)&amp;"with_y"&amp;CHAR(34)&amp;",",""),"")</f>
        <v/>
      </c>
      <c r="DK123" s="44" t="str">
        <f>IFERROR(IF(SEARCH("z",A123)&gt;0,CHAR(34)&amp;"with_z"&amp;CHAR(34)&amp;",",""),"")</f>
        <v/>
      </c>
      <c r="DL123" s="44" t="str">
        <f>IF(CG123=2, CHAR(34) &amp; _xlfn.TEXTJOIN("", TRUE, _xlfn._xlws.SORT(HP123:HX123)) &amp; CHAR(34) &amp; ",", "")</f>
        <v>"REDWHI",</v>
      </c>
      <c r="DM123" s="44" t="str" cm="1">
        <f t="array" ref="DM123">IF(CG123=3,CHAR(34) &amp; _xlfn.TEXTJOIN("", TRUE, RIGHT(HP123:HX123, 2)) &amp; CHAR(34) &amp; ",", "")</f>
        <v/>
      </c>
      <c r="DN123" s="44" t="str">
        <f>IF(AND(ISNUMBER(SEARCH("18", O123)), ISERROR(SEARCH("1918", O123)), ISERROR(SEARCH("2018", O123))), CHAR(34) &amp; "year18" &amp; CHAR(34) &amp; ",", "")</f>
        <v>"year18",</v>
      </c>
      <c r="DO123" s="44" t="str">
        <f>IF(AND(ISNUMBER(SEARCH("19", O123)), ISERROR(SEARCH("1819", O123)),  ISERROR(SEARCH("1219", O123)),ISERROR(SEARCH("1119", O123)),ISERROR(SEARCH("1190", O123)),ISERROR(SEARCH("2019", O123))), CHAR(34) &amp; "year19" &amp; CHAR(34) &amp; ",", "")</f>
        <v>"year19",</v>
      </c>
      <c r="DP123" s="5" t="str">
        <f>IF(AND(ISNUMBER(SEARCH("20", O123)), ISERROR(SEARCH("1920", O123))), CHAR(34)&amp;"year00"&amp;CHAR(34)&amp;",", "")</f>
        <v/>
      </c>
      <c r="DQ123" s="5" t="str">
        <f>IF(CC123="y",CHAR(34)&amp;"soviet"&amp;CHAR(34)&amp;",","")</f>
        <v/>
      </c>
      <c r="DR123" s="5" t="str">
        <f>IF(BY123="y",CHAR(34)&amp;"dgband"&amp;CHAR(34)&amp;",","")</f>
        <v/>
      </c>
      <c r="DS123" s="5" t="str">
        <f>IF(W123="y",IF(AND(V123="n",BY123&lt;&gt;"y"),CHAR(34)&amp;"allver"&amp;CHAR(34)&amp;",",""),"")</f>
        <v>"allver",</v>
      </c>
      <c r="DT123" s="5" t="str">
        <f>IF(V123="y",IF(AND(W123="n",BY123&lt;&gt;"y"),CHAR(34)&amp;"allhor"&amp;CHAR(34)&amp;",",""),"")</f>
        <v/>
      </c>
      <c r="DU123" s="5" t="str">
        <f>IF(BY123="y",IF(AND(W123="n",V123="n"),CHAR(34)&amp;"alldia"&amp;CHAR(34)&amp;",",""),"")</f>
        <v/>
      </c>
      <c r="DV123" s="44" t="str">
        <f>IF(IA123&lt;&gt;"",(IF(IA123="y",CHAR(34)&amp;"largec"&amp;CHAR(34)&amp;",",CHAR(34)&amp;"smallc"&amp;CHAR(34)&amp;",")),"")</f>
        <v/>
      </c>
      <c r="DW123" s="44" t="str">
        <f>IF(CL123="y",CHAR(34)&amp;CL$1&amp;CHAR(34)&amp;",","")</f>
        <v/>
      </c>
      <c r="DX123" s="44" t="str">
        <f>IF(CM123="y",CHAR(34)&amp;CM$1&amp;CHAR(34)&amp;",","")</f>
        <v/>
      </c>
      <c r="DY123" s="44" t="str">
        <f>IF(CN123="y",CHAR(34)&amp;CN$1&amp;CHAR(34)&amp;",","")</f>
        <v>"3Bands",</v>
      </c>
      <c r="DZ123" s="44" t="str">
        <f>IF(CO123="y",CHAR(34)&amp;CO$1&amp;CHAR(34)&amp;",","")</f>
        <v/>
      </c>
      <c r="EA123" s="44" t="str">
        <f>IF(T123="y",CHAR(34)&amp;T$1&amp;CHAR(34)&amp;",","")</f>
        <v/>
      </c>
      <c r="EB123" s="44" t="str">
        <f>IF(U123="y",CHAR(34)&amp;U$1&amp;CHAR(34)&amp;",","")</f>
        <v/>
      </c>
      <c r="EC123" s="44" t="str">
        <f>IF(V123="y",CHAR(34)&amp;V$1&amp;CHAR(34)&amp;",","")</f>
        <v/>
      </c>
      <c r="ED123" s="44" t="str">
        <f>IF(W123="y",CHAR(34)&amp;W$1&amp;CHAR(34)&amp;",","")</f>
        <v>"Vertic",</v>
      </c>
      <c r="EE123" s="44" t="str">
        <f>IF(X123="y",CHAR(34)&amp;X$1&amp;CHAR(34)&amp;",","")</f>
        <v/>
      </c>
      <c r="EF123" s="44" t="str">
        <f>IF(AND(Y123&lt;&gt;"n",Y123&lt;&gt;""),CHAR(34)&amp;Y$1&amp;CHAR(34)&amp;",","")</f>
        <v/>
      </c>
      <c r="EG123" s="44" t="str">
        <f>IF(Z123="y",CHAR(34)&amp;Z$1&amp;CHAR(34)&amp;",","")</f>
        <v/>
      </c>
      <c r="EH123" s="44" t="str">
        <f>IF(AA123="y",CHAR(34)&amp;AA$1&amp;CHAR(34)&amp;",","")</f>
        <v/>
      </c>
      <c r="EI123" s="44" t="str">
        <f>IF(AB123="y",CHAR(34)&amp;AB$1&amp;CHAR(34)&amp;",","")</f>
        <v/>
      </c>
      <c r="EJ123" s="44" t="str">
        <f>IF(AC123="y",CHAR(34)&amp;AC$1&amp;CHAR(34)&amp;",","")</f>
        <v/>
      </c>
      <c r="EK123" s="44" t="str">
        <f>IF(AD123="y",CHAR(34)&amp;AD$1&amp;CHAR(34)&amp;",","")</f>
        <v/>
      </c>
      <c r="EL123" s="44" t="str">
        <f>IF(AE123="y",CHAR(34)&amp;AE$1&amp;CHAR(34)&amp;",","")</f>
        <v/>
      </c>
      <c r="EM123" s="44" t="str">
        <f>IF(AF123="y",CHAR(34)&amp;AF$1&amp;CHAR(34)&amp;",","")</f>
        <v/>
      </c>
      <c r="EN123" s="44" t="str">
        <f>IF(AG123="y",CHAR(34)&amp;AG$1&amp;CHAR(34)&amp;",","")</f>
        <v/>
      </c>
      <c r="EO123" s="44" t="str">
        <f>IF(AH123="y",CHAR(34)&amp;AH$1&amp;CHAR(34)&amp;",","")</f>
        <v/>
      </c>
      <c r="EP123" s="44" t="str">
        <f>IF(AI123="y",CHAR(34)&amp;AI$1&amp;CHAR(34)&amp;",","")</f>
        <v/>
      </c>
      <c r="EQ123" s="44" t="str">
        <f>IF(AJ123="y",CHAR(34)&amp;AJ$1&amp;CHAR(34)&amp;",","")</f>
        <v/>
      </c>
      <c r="ER123" s="44" t="str">
        <f>IF(AK123="y",CHAR(34)&amp;AK$1&amp;CHAR(34)&amp;",","")</f>
        <v>"OnlyBa",</v>
      </c>
      <c r="ES123" s="44" t="str">
        <f>IF(AL123="y",CHAR(34)&amp;AL$1&amp;CHAR(34)&amp;",","")</f>
        <v/>
      </c>
      <c r="ET123" s="44" t="str">
        <f>IF(AM123="y",CHAR(34)&amp;AM$1&amp;CHAR(34)&amp;",","")</f>
        <v/>
      </c>
      <c r="EU123" s="44" t="str">
        <f>IF(AN123="y",CHAR(34)&amp;AN$1&amp;CHAR(34)&amp;",","")</f>
        <v/>
      </c>
      <c r="EV123" s="44" t="str">
        <f>IF(AO123="y",CHAR(34)&amp;AO$1&amp;CHAR(34)&amp;",","")</f>
        <v/>
      </c>
      <c r="EW123" s="44" t="str">
        <f>IF(AP123="y",CHAR(34)&amp;AP$1&amp;CHAR(34)&amp;",","")</f>
        <v/>
      </c>
      <c r="EX123" s="44" t="str">
        <f>IF(AQ123="y",CHAR(34)&amp;AQ$1&amp;CHAR(34)&amp;",","")</f>
        <v/>
      </c>
      <c r="EY123" s="44" t="str">
        <f>IF(AR123="y",CHAR(34)&amp;AR$1&amp;CHAR(34)&amp;",","")</f>
        <v>"Rotate",</v>
      </c>
      <c r="EZ123" s="44" t="str">
        <f>IF(AS123="y",CHAR(34)&amp;AS$1&amp;CHAR(34)&amp;",","")</f>
        <v/>
      </c>
      <c r="FA123" s="44" t="str">
        <f>IF(AT123&gt;0,CHAR(34)&amp;"sta"&amp;AZ123&amp;CHAR(34)&amp;",","")</f>
        <v/>
      </c>
      <c r="FB123" s="44" t="str">
        <f>IF(AND(AT123&gt;0,BA123&lt;&gt;""),CHAR(34)&amp;"sta"&amp;BA123&amp;CHAR(34)&amp;",","")</f>
        <v/>
      </c>
      <c r="FC123" s="44" t="str">
        <f>IF(AND(AT123&gt;0,BB123&lt;&gt;""),CHAR(34)&amp;"sta"&amp;BB123&amp;CHAR(34)&amp;",","")</f>
        <v/>
      </c>
      <c r="FD123" s="44" t="str">
        <f>IF(BV123="n",CHAR(34)&amp;"tcWHYE"&amp;CHAR(34)&amp;",",IF(BV123="y",CHAR(34)&amp;FD$1&amp;CHAR(34)&amp;",",""))</f>
        <v/>
      </c>
      <c r="FE123" s="44" t="str">
        <f>IF(COUNTIF(BL123:BT123,"BLU")=0,CHAR(34)&amp;"NO_BLU"&amp;CHAR(34)&amp;",", "")</f>
        <v>"NO_BLU",</v>
      </c>
      <c r="FF123" s="44" t="str">
        <f>IF(COUNTIF(BL123:BT123,"WHI")=0,CHAR(34)&amp;"NO_WHI"&amp;CHAR(34)&amp;",", "")</f>
        <v/>
      </c>
      <c r="FG123" s="44" t="str">
        <f>IF(COUNTIF(BL123:BT123,"RED")=0,CHAR(34)&amp;"NO_RED"&amp;CHAR(34)&amp;",", "")</f>
        <v/>
      </c>
      <c r="FH123" s="44" t="str">
        <f>IF(COUNTIF(BL123:BS123,"GRE")=0,CHAR(34)&amp;"NO_GRE"&amp;CHAR(34)&amp;",", "")</f>
        <v>"NO_GRE",</v>
      </c>
      <c r="FI123" s="44" t="str">
        <f>IF(COUNTIF(BL123:BT123,"YEL")=0,CHAR(34)&amp;"NO_YEL"&amp;CHAR(34)&amp;",", "")</f>
        <v>"NO_YEL",</v>
      </c>
      <c r="FJ123" s="44" t="str">
        <f>IF(COUNTIF(BL123:BT123,"BLA")=0,CHAR(34)&amp;"NO_BLA"&amp;CHAR(34)&amp;",", "")</f>
        <v>"NO_BLA",</v>
      </c>
      <c r="FK123" s="44" t="str">
        <f>IF(AND(FH123&lt;&gt;"",FF123&lt;&gt;""),CHAR(34)&amp;"WHGRNO"&amp;CHAR(34)&amp;",","")</f>
        <v/>
      </c>
      <c r="FL123" s="44" t="str">
        <f>IF(AND(FI123&lt;&gt;"",FF123&lt;&gt;""),CHAR(34)&amp;"WHYENO"&amp;CHAR(34)&amp;",","")</f>
        <v/>
      </c>
      <c r="FM123" s="44" t="str">
        <f>IF(AND(FJ123&lt;&gt;"",FF123&lt;&gt;""),CHAR(34)&amp;"BAWHNO"&amp;CHAR(34)&amp;",","")</f>
        <v/>
      </c>
      <c r="FN123" s="44" t="str">
        <f>IF(AND(FE123&lt;&gt;"",FF123&lt;&gt;""),CHAR(34)&amp;"BLWHNO"&amp;CHAR(34)&amp;",","")</f>
        <v/>
      </c>
      <c r="FO123" s="44" t="str">
        <f>IF(AND(FE123&lt;&gt;"",FG123&lt;&gt;""),CHAR(34)&amp;"BLRENO"&amp;CHAR(34)&amp;",","")</f>
        <v/>
      </c>
      <c r="FP123" s="44" t="str">
        <f>IF(AND(FF123&lt;&gt;"",FF123&lt;&gt;""),CHAR(34)&amp;"WHRENO"&amp;CHAR(34)&amp;",","")</f>
        <v/>
      </c>
      <c r="FQ123" s="44" t="str">
        <f>IF(LEN(BF123)=3,CHAR(34)&amp;"001"&amp;BF123&amp;CHAR(34)&amp;",","")</f>
        <v>"001RED",</v>
      </c>
      <c r="FR123" s="44" t="str">
        <f>IF(LEN(BG123)=3,CHAR(34)&amp;"002"&amp;BG123&amp;CHAR(34)&amp;",","")</f>
        <v>"002WHI",</v>
      </c>
      <c r="FS123" s="44" t="str">
        <f>IF(LEN(BH123)=3,CHAR(34)&amp;"003"&amp;BH123&amp;CHAR(34)&amp;",","")</f>
        <v>"003RED",</v>
      </c>
      <c r="FT123" s="44" t="str">
        <f>CHAR(34)&amp;"myr"&amp;BD123&amp;CHAR(34)&amp;","</f>
        <v>"myrRED",</v>
      </c>
      <c r="FU123" s="44" t="str">
        <f>IF(AY123="y",CHAR(34)&amp;"island"&amp;CHAR(34)&amp;",","")</f>
        <v/>
      </c>
      <c r="FV123" s="44" t="str">
        <f>IF(BZ123="y",CHAR(34)&amp;"landlo"&amp;CHAR(34)&amp;",","")</f>
        <v/>
      </c>
      <c r="FW123" s="44" t="str">
        <f>IF(CA123="y",CHAR(34)&amp;"eunion"&amp;CHAR(34)&amp;",","")</f>
        <v/>
      </c>
      <c r="FX123" s="44" t="str">
        <f>SUBSTITUTE(IFERROR(SEARCH("[",A123),IFERROR(IF(AND(CA123&lt;&gt;"y",SEARCH("Europe",R123)&gt;0),CHAR(34)&amp;"noeuni"&amp;CHAR(34)&amp;",",""),"")),"1","")</f>
        <v/>
      </c>
      <c r="FY123" s="44" t="str">
        <f>IFERROR(IF(SEARCH("Arabic",CB123)&gt;0,CHAR(34)&amp;"arabic"&amp;CHAR(34)&amp;",",""),"")</f>
        <v/>
      </c>
      <c r="FZ123" s="44" t="str">
        <f>IFERROR(IF(SEARCH("English",CB123)&gt;0,CHAR(34)&amp;"englis"&amp;CHAR(34)&amp;",",""),"")</f>
        <v/>
      </c>
      <c r="GA123" s="44" t="str">
        <f>IFERROR(IF(SEARCH("French",CB123)&gt;0,CHAR(34)&amp;"french"&amp;CHAR(34)&amp;",",""),"")</f>
        <v/>
      </c>
      <c r="GB123" s="44" t="str">
        <f>IFERROR(IF(SEARCH("Spanish",CB123)&gt;0,CHAR(34)&amp;"spanis"&amp;CHAR(34)&amp;",",""),"")</f>
        <v>"spanis",</v>
      </c>
      <c r="GC123" s="44" t="str">
        <f>IFERROR(IF(SEARCH("Portuguese",CB123)&gt;0,CHAR(34)&amp;"portug"&amp;CHAR(34)&amp;",",""),"")</f>
        <v/>
      </c>
      <c r="GD123" s="44" t="str">
        <f>IFERROR(IF(SEARCH("German",CB123)&gt;0,CHAR(34)&amp;"german"&amp;CHAR(34)&amp;",",""),"")</f>
        <v/>
      </c>
      <c r="GE123" s="44" t="str">
        <f>IFERROR(IF(SEARCH("Dutch",CB123)&gt;0,CHAR(34)&amp;"dutchs"&amp;CHAR(34)&amp;",",""),"")</f>
        <v/>
      </c>
      <c r="GF123" s="44" t="str">
        <f>IFERROR(IF(SEARCH("Histor",AU123)&gt;0,CHAR(34)&amp;"histor"&amp;CHAR(34)&amp;",",""),"")</f>
        <v/>
      </c>
      <c r="GG123" s="44" t="str">
        <f>IF(BU123="y",CHAR(34)&amp;"unjack"&amp;CHAR(34)&amp;",","")</f>
        <v/>
      </c>
      <c r="GH123" s="44" t="str">
        <f>IF(CD123=1,CHAR(34)&amp;"southc"&amp;CHAR(34)&amp;",","")</f>
        <v/>
      </c>
      <c r="GI123" s="44" t="str">
        <f>IF(CE123=1,CHAR(34)&amp;"hasmap"&amp;CHAR(34)&amp;",","")</f>
        <v/>
      </c>
      <c r="GJ123" s="44" t="str">
        <f>IF(CP123="y",CHAR(34)&amp;CP$1&amp;CHAR(34)&amp;",","")</f>
        <v>"NoStar",</v>
      </c>
      <c r="GK123" s="44" t="str">
        <f>IF(GJ123="",CHAR(34)&amp;"HasSta"&amp;CHAR(34)&amp;",","")</f>
        <v/>
      </c>
      <c r="GL123" s="44" t="str">
        <f>IF(CQ123="y",CHAR(34)&amp;CQ$1&amp;CHAR(34)&amp;",","")</f>
        <v/>
      </c>
      <c r="GM123" s="44" t="str">
        <f>IF(CR123="y",CHAR(34)&amp;CR$1&amp;CHAR(34)&amp;",","")</f>
        <v/>
      </c>
      <c r="GN123" s="44" t="str">
        <f>IF(CS123="y",CHAR(34)&amp;CS$1&amp;CHAR(34)&amp;",","")</f>
        <v/>
      </c>
      <c r="GP123" s="44" t="str">
        <f>CHAR(34)&amp;AU123&amp;CHAR(34)</f>
        <v>""</v>
      </c>
      <c r="GS123" s="44" t="str">
        <f>SUBSTITUTE("["&amp;_xlfn.CONCAT(CW123:GN123)&amp;"]",",]","]")</f>
        <v>["2Color","lets04","startP","REDWHI","year18","year19","allver","3Bands","Vertic","OnlyBa","Rotate","NO_BLU","NO_GRE","NO_YEL","NO_BLA","001RED","002WHI","003RED","myrRED","spanis","NoStar"]</v>
      </c>
      <c r="GT123" s="44" t="str">
        <f>IF(BL123&lt;&gt;"",CHAR(34)&amp;"cl_"&amp;BL123&amp;CHAR(34)&amp;",","")</f>
        <v>"cl_RED",</v>
      </c>
      <c r="GU123" s="44" t="str">
        <f>IF(BM123&lt;&gt;"",CHAR(34)&amp;"cl_"&amp;BM123&amp;CHAR(34)&amp;",","")</f>
        <v>"cl_WHI",</v>
      </c>
      <c r="GV123" s="44" t="str">
        <f>IF(BN123&lt;&gt;"",CHAR(34)&amp;"cl_"&amp;BN123&amp;CHAR(34)&amp;",","")</f>
        <v/>
      </c>
      <c r="GW123" s="44" t="str">
        <f>IF(BO123&lt;&gt;"",CHAR(34)&amp;"cl_"&amp;BO123&amp;CHAR(34)&amp;",","")</f>
        <v/>
      </c>
      <c r="GX123" s="44" t="str">
        <f>IF(BP123&lt;&gt;"",CHAR(34)&amp;"cl_"&amp;BP123&amp;CHAR(34)&amp;",","")</f>
        <v/>
      </c>
      <c r="GY123" s="44" t="str">
        <f>IF(BQ123&lt;&gt;"",CHAR(34)&amp;"cl_"&amp;BQ123&amp;CHAR(34)&amp;",","")</f>
        <v/>
      </c>
      <c r="GZ123" s="44" t="str">
        <f>IF(BR123&lt;&gt;"",CHAR(34)&amp;"cl_"&amp;BR123&amp;CHAR(34)&amp;",","")</f>
        <v/>
      </c>
      <c r="HA123" s="44" t="str">
        <f>IF(BS123&lt;&gt;"",CHAR(34)&amp;"cl_"&amp;BS123&amp;CHAR(34)&amp;",","")</f>
        <v/>
      </c>
      <c r="HB123" s="44" t="str">
        <f>IF(BT123&lt;&gt;"",CHAR(34)&amp;"cl_"&amp;BT123&amp;CHAR(34)&amp;",","")</f>
        <v/>
      </c>
      <c r="HC123" s="44" t="str">
        <f>SUBSTITUTE("["&amp;_xlfn.CONCAT(GT123:HB123)&amp;"]",",]","]")</f>
        <v>["cl_RED","cl_WHI"]</v>
      </c>
      <c r="HE123" s="64"/>
      <c r="HF123" s="65" t="str">
        <f>"{couname:"&amp;CT123&amp;(IF(HK123&lt;&gt;"",",subtype:"&amp;CHAR(34)&amp;HK123&amp;CHAR(34),""))&amp;",year:"&amp;HJ123&amp;",region:"&amp;CU123&amp;",Colors:"&amp;HC123&amp;",Items:"&amp;GS123&amp;",Flag:"&amp;CV123&amp;",HDFlag:"&amp;CHAR(34)&amp;E123&amp;CHAR(34)&amp;",type:"&amp;GP123&amp;", describe: "&amp;HH123&amp;", isnew:"&amp;CHAR(34)&amp;F123&amp;CHAR(34)&amp;", links: "&amp;HL123&amp;"},"</f>
        <v>{couname:"Peru",year:"1825, 1950 ",region:"rgn_South America",Colors:["cl_RED","cl_WHI"],Items:["2Color","lets04","startP","REDWHI","year18","year19","allver","3Bands","Vertic","OnlyBa","Rotate","NO_BLU","NO_GRE","NO_YEL","NO_BLA","001RED","002WHI","003RED","myrRED","spanis","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links: "https://en.wikipedia.org/wiki/Flag_of_Peru"},</v>
      </c>
      <c r="HG123" s="66" t="str">
        <f>"{couname:"&amp;CT123&amp;(IF(HK123&lt;&gt;"",",subtype:"&amp;CHAR(34)&amp;HK123&amp;CHAR(34),""))&amp;",year:"&amp;HJ123&amp;",region:"&amp;CU123&amp;",Colors:"&amp;HC123&amp;",Items:"&amp;GS123&amp;",Flag:"&amp;CV123&amp;",HDFlag:"&amp;CHAR(34)&amp;E123&amp;CHAR(34)&amp;",type:"&amp;GP123&amp;", describe: "&amp;HI123&amp;", links: "&amp;HL123&amp;"},"</f>
        <v>{couname:"Peru",year:"1825, 1950 ",region:"rgn_South America",Colors:["cl_RED","cl_WHI"],Items:["2Color","lets04","startP","REDWHI","year18","year19","allver","3Bands","Vertic","OnlyBa","Rotate","NO_BLU","NO_GRE","NO_YEL","NO_BLA","001RED","002WHI","003RED","myrRED","spanis","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links: "https://en.wikipedia.org/wiki/Flag_of_Peru"},</v>
      </c>
      <c r="HH123" s="44" t="str">
        <f>IF(P123&lt;&gt;"",CHAR(34)&amp;"\n"&amp;P123&amp;CHAR(34),CHAR(34)&amp;CHAR(34))</f>
        <v>"\nRed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v>
      </c>
      <c r="HI123" s="44" t="str">
        <f>IF(J123=0,CHAR(34)&amp;CHAR(34),HH123)</f>
        <v>"\nRed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v>
      </c>
      <c r="HJ123" s="44" t="str">
        <f>CHAR(34)&amp;O123&amp;CHAR(34)</f>
        <v>"1825, 1950 "</v>
      </c>
      <c r="HL123" s="44" t="str">
        <f>CHAR(34)&amp;I123&amp;CHAR(34)</f>
        <v>"https://en.wikipedia.org/wiki/Flag_of_Peru"</v>
      </c>
      <c r="HM123" s="65" t="str">
        <f>"{"&amp;CHAR(34)&amp;"couname"&amp;CHAR(34)&amp;":"&amp;CT123&amp;(IF(H123&lt;&gt;"",","&amp;CHAR(34)&amp;"subtype"&amp;CHAR(34)&amp;":"&amp;CHAR(34)&amp;H123&amp;CHAR(34),""))&amp;","&amp;CHAR(34)&amp;"year"&amp;CHAR(34)&amp;":"&amp;HJ123&amp;","&amp;CHAR(34)&amp;"region"&amp;CHAR(34)&amp;":"&amp;CU123&amp;","&amp;CHAR(34)&amp;"Colors"&amp;CHAR(34)&amp;":"&amp;HC123&amp;","&amp;CHAR(34)&amp;"Items"&amp;CHAR(34)&amp;":"&amp;GS123&amp;","&amp;CHAR(34)&amp;"Flag"&amp;CHAR(34)&amp;":"&amp;CV123&amp;","&amp;CHAR(34)&amp;"HDFlag"&amp;CHAR(34)&amp;":"&amp;CHAR(34)&amp;E123&amp;CHAR(34)&amp;","&amp;CHAR(34)&amp;"type"&amp;CHAR(34)&amp;":"&amp;GP123&amp;", "&amp;CHAR(34)&amp;"describe"&amp;CHAR(34)&amp;": "&amp;HH123&amp;", "&amp;CHAR(34)&amp;"isnew"&amp;CHAR(34)&amp;": "&amp;CHAR(34)&amp;F123&amp;CHAR(34)&amp;", "&amp;CHAR(34)&amp;"links"&amp;CHAR(34)&amp;": "&amp;HL123&amp;"},"</f>
        <v>{"couname":"Peru","year":"1825, 1950 ","region":"rgn_South America","Colors":["cl_RED","cl_WHI"],"Items":["2Color","lets04","startP","REDWHI","year18","year19","allver","3Bands","Vertic","OnlyBa","Rotate","NO_BLU","NO_GRE","NO_YEL","NO_BLA","001RED","002WHI","003RED","myrRED","spanis","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 "links": "https://en.wikipedia.org/wiki/Flag_of_Peru"},</v>
      </c>
      <c r="HN123" s="67" t="str">
        <f>"{"&amp;CHAR(34)&amp;"couname"&amp;CHAR(34)&amp;":"&amp;CT123&amp;(IF(H123&lt;&gt;"",","&amp;CHAR(34)&amp;"subtype"&amp;CHAR(34)&amp;":"&amp;CHAR(34)&amp;H123&amp;CHAR(34),""))&amp;","&amp;CHAR(34)&amp;"year"&amp;CHAR(34)&amp;":"&amp;HJ123&amp;","&amp;CHAR(34)&amp;"region"&amp;CHAR(34)&amp;":"&amp;CU123&amp;","&amp;CHAR(34)&amp;"Colors"&amp;CHAR(34)&amp;":"&amp;HC123&amp;","&amp;CHAR(34)&amp;"Items"&amp;CHAR(34)&amp;":"&amp;GS123&amp;","&amp;CHAR(34)&amp;"Flag"&amp;CHAR(34)&amp;":"&amp;CV123&amp;","&amp;CHAR(34)&amp;"HDFlag"&amp;CHAR(34)&amp;":"&amp;CHAR(34)&amp;E123&amp;CHAR(34)&amp;","&amp;CHAR(34)&amp;"type"&amp;CHAR(34)&amp;":"&amp;GP123&amp;", "&amp;CHAR(34)&amp;"describe"&amp;CHAR(34)&amp;": "&amp;HI123&amp;", "&amp;CHAR(34)&amp;"isnew"&amp;CHAR(34)&amp;": "&amp;CHAR(34)&amp;F123&amp;CHAR(34)&amp;", "&amp;CHAR(34)&amp;"links"&amp;CHAR(34)&amp;": "&amp;HL123&amp;"},"</f>
        <v>{"couname":"Peru","year":"1825, 1950 ","region":"rgn_South America","Colors":["cl_RED","cl_WHI"],"Items":["2Color","lets04","startP","REDWHI","year18","year19","allver","3Bands","Vertic","OnlyBa","Rotate","NO_BLU","NO_GRE","NO_YEL","NO_BLA","001RED","002WHI","003RED","myrRED","spanis","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 "links": "https://en.wikipedia.org/wiki/Flag_of_Peru"},</v>
      </c>
      <c r="HO123" s="71"/>
      <c r="HP123" s="44" t="str" cm="1">
        <f t="array" ref="HP123">IF(_xlfn.TEXTJOIN(", ", TRUE, IF(ISNUMBER(SEARCH("BLA", BL123:BT123)), COLUMN(BL123:BT123) - COLUMN(BL123) + 1, ""))&lt;&gt;"","BLA","")</f>
        <v/>
      </c>
      <c r="HQ123" s="44" t="str" cm="1">
        <f t="array" ref="HQ123">IF(_xlfn.TEXTJOIN(", ", TRUE, IF(ISNUMBER(SEARCH("BLU", BL123:BT123)), COLUMN(BL123:BT123) - COLUMN(BL123) + 1, ""))&lt;&gt;"","BLU","")</f>
        <v/>
      </c>
      <c r="HR123" s="44" t="str" cm="1">
        <f t="array" ref="HR123">IF(_xlfn.TEXTJOIN(", ", TRUE, IF(ISNUMBER(SEARCH("GRE", BL123:BT123)), COLUMN(BL123:BT123) - COLUMN(BL123) + 1, ""))&lt;&gt;"","GRE","")</f>
        <v/>
      </c>
      <c r="HS123" s="44" t="str" cm="1">
        <f t="array" ref="HS123">IF(_xlfn.TEXTJOIN(", ", TRUE, IF(ISNUMBER(SEARCH("RED", BL123:BT123)), COLUMN(BL123:BT123) - COLUMN(BL123) + 1, ""))&lt;&gt;"","RED","")</f>
        <v>RED</v>
      </c>
      <c r="HT123" s="44" t="str" cm="1">
        <f t="array" ref="HT123">IF(_xlfn.TEXTJOIN(", ", TRUE, IF(ISNUMBER(SEARCH("YEL", BL123:BT123)), COLUMN(BL123:BT123) - COLUMN(BL123) + 1, ""))&lt;&gt;"","YEL","")</f>
        <v/>
      </c>
      <c r="HU123" s="44" t="str" cm="1">
        <f t="array" ref="HU123">IF(_xlfn.TEXTJOIN(", ", TRUE, IF(ISNUMBER(SEARCH("ORA", BL123:BT123)), COLUMN(BL123:BT123) - COLUMN(BL123) + 1, ""))&lt;&gt;"","ORA","")</f>
        <v/>
      </c>
      <c r="HV123" s="44" t="str" cm="1">
        <f t="array" ref="HV123">IF(_xlfn.TEXTJOIN(", ", TRUE, IF(ISNUMBER(SEARCH("BRO", BL123:BT123)), COLUMN(BL123:BT123) - COLUMN(BL123) + 1, ""))&lt;&gt;"","BRO","")</f>
        <v/>
      </c>
      <c r="HW123" s="44" t="str" cm="1">
        <f t="array" ref="HW123">IF(_xlfn.TEXTJOIN(", ", TRUE, IF(ISNUMBER(SEARCH("PUR", BL123:BT123)), COLUMN(BL123:BT123) - COLUMN(BL123) + 1, ""))&lt;&gt;"","PUR","")</f>
        <v/>
      </c>
      <c r="HX123" s="44" t="str" cm="1">
        <f t="array" ref="HX123">IF(_xlfn.TEXTJOIN(", ", TRUE, IF(ISNUMBER(SEARCH("WHI", BL123:BT123)), COLUMN(BL123:BT123) - COLUMN(BL123) + 1, ""))&lt;&gt;"","WHI","")</f>
        <v>WHI</v>
      </c>
      <c r="HY123" s="72"/>
      <c r="HZ123" s="72"/>
      <c r="IA123" s="5"/>
      <c r="IB123" s="5"/>
      <c r="IC123" s="68"/>
      <c r="ID123" s="68"/>
      <c r="IE123" s="68"/>
      <c r="IF123" s="68"/>
      <c r="IG123" s="68"/>
      <c r="IH123" s="68"/>
      <c r="II123" s="68"/>
      <c r="IJ123" s="68"/>
      <c r="IK123" s="68"/>
      <c r="IL123" s="44">
        <f>SUM(IC123:IK123)</f>
        <v>0</v>
      </c>
      <c r="IM123" s="42">
        <f>COUNTIF(IC123:IK123,"&gt;0")-CG123</f>
        <v>-2</v>
      </c>
      <c r="IN123" s="69" t="str">
        <f>"http://mkweb.bcgsc.ca/color-summarizer/?url="&amp;D123&amp;"&amp;precision=low&amp;num_clusters="&amp;CG123&amp;"&amp;text=1"</f>
        <v>http://mkweb.bcgsc.ca/color-summarizer/?url=https://i.ibb.co/YNcYq42/Peru-Flag.png&amp;precision=low&amp;num_clusters=2&amp;text=1</v>
      </c>
      <c r="IO123" s="44" t="str">
        <f>IF(HP123&lt;&gt;"",CHAR(34)&amp;"black"&amp;CHAR(34),"")</f>
        <v/>
      </c>
      <c r="IP123" s="44" t="str">
        <f>IF(HQ123&lt;&gt;"",CHAR(34)&amp;"blue"&amp;CHAR(34),"")</f>
        <v/>
      </c>
      <c r="IQ123" s="44" t="str">
        <f>IF(HR123&lt;&gt;"",CHAR(34)&amp;"green"&amp;CHAR(34),"")</f>
        <v/>
      </c>
      <c r="IR123" s="44" t="str">
        <f>IF(HS123&lt;&gt;"",CHAR(34)&amp;"red"&amp;CHAR(34),"")</f>
        <v>"red"</v>
      </c>
      <c r="IS123" s="44" t="str">
        <f>IF(HT123&lt;&gt;"",CHAR(34)&amp;"yellow"&amp;CHAR(34),"")</f>
        <v/>
      </c>
      <c r="IT123" s="44" t="str">
        <f>IF(HU123&lt;&gt;"",CHAR(34)&amp;"orange"&amp;CHAR(34),"")</f>
        <v/>
      </c>
      <c r="IU123" s="44" t="str">
        <f>IF(HV123&lt;&gt;"",CHAR(34)&amp;"brown"&amp;CHAR(34),"")</f>
        <v/>
      </c>
      <c r="IV123" s="44" t="str">
        <f>IF(HW123&lt;&gt;"",CHAR(34)&amp;"purple"&amp;CHAR(34),"")</f>
        <v/>
      </c>
      <c r="IW123" s="44" t="str">
        <f>IF(HX123&lt;&gt;"",CHAR(34)&amp;"white"&amp;CHAR(34),"")</f>
        <v>"white"</v>
      </c>
      <c r="IX123" s="44" t="str">
        <f>"{"&amp;CHAR(34)&amp;"url"&amp;CHAR(34)&amp;":"&amp;CHAR(34)&amp;IN123&amp;CHAR(34)&amp;","&amp;CHAR(34)&amp;"name"&amp;CHAR(34)&amp;":"&amp;CHAR(34)&amp;A123&amp;CHAR(34)&amp;"},"</f>
        <v>{"url":"http://mkweb.bcgsc.ca/color-summarizer/?url=https://i.ibb.co/YNcYq42/Peru-Flag.png&amp;precision=low&amp;num_clusters=2&amp;text=1","name":"Peru"},</v>
      </c>
      <c r="IY123" s="44">
        <v>171</v>
      </c>
    </row>
    <row r="124" spans="1:259" s="44" customFormat="1" ht="38.4" customHeight="1" thickBot="1" x14ac:dyDescent="0.35">
      <c r="A124" s="38" t="s">
        <v>258</v>
      </c>
      <c r="B124" s="83"/>
      <c r="C124" s="39">
        <v>1</v>
      </c>
      <c r="D124" s="70" t="s">
        <v>259</v>
      </c>
      <c r="E124" s="40" t="s">
        <v>260</v>
      </c>
      <c r="F124" s="41" t="s">
        <v>163</v>
      </c>
      <c r="G124" s="42">
        <f>COUNTIF($A$1:$A$8405,A124)</f>
        <v>1</v>
      </c>
      <c r="H124" s="43"/>
      <c r="I124" s="59" t="s">
        <v>261</v>
      </c>
      <c r="J124" s="44" t="str">
        <f>""</f>
        <v/>
      </c>
      <c r="K124" s="45">
        <v>623326</v>
      </c>
      <c r="L124" s="46">
        <v>279000</v>
      </c>
      <c r="M124" s="46">
        <v>1</v>
      </c>
      <c r="N124" s="47">
        <f>(0.1*K124+0.9*L124)*M124</f>
        <v>313432.59999999998</v>
      </c>
      <c r="O124" s="74" t="s">
        <v>170</v>
      </c>
      <c r="P124" s="48" t="s">
        <v>262</v>
      </c>
      <c r="Q124" s="73">
        <v>1</v>
      </c>
      <c r="R124" s="49" t="s">
        <v>177</v>
      </c>
      <c r="S124" s="50">
        <v>5</v>
      </c>
      <c r="T124" s="51" t="s">
        <v>164</v>
      </c>
      <c r="U124" s="52" t="s">
        <v>164</v>
      </c>
      <c r="V124" s="52" t="s">
        <v>165</v>
      </c>
      <c r="W124" s="52" t="s">
        <v>164</v>
      </c>
      <c r="X124" s="52" t="s">
        <v>164</v>
      </c>
      <c r="Y124" s="52" t="s">
        <v>164</v>
      </c>
      <c r="Z124" s="52" t="s">
        <v>164</v>
      </c>
      <c r="AA124" s="52" t="s">
        <v>164</v>
      </c>
      <c r="AB124" s="52" t="s">
        <v>164</v>
      </c>
      <c r="AC124" s="52" t="s">
        <v>164</v>
      </c>
      <c r="AD124" s="52" t="s">
        <v>164</v>
      </c>
      <c r="AE124" s="52" t="s">
        <v>164</v>
      </c>
      <c r="AF124" s="53" t="s">
        <v>164</v>
      </c>
      <c r="AG124" s="53" t="s">
        <v>165</v>
      </c>
      <c r="AH124" s="53" t="s">
        <v>165</v>
      </c>
      <c r="AI124" s="53" t="s">
        <v>164</v>
      </c>
      <c r="AJ124" s="53" t="s">
        <v>164</v>
      </c>
      <c r="AK124" s="53" t="s">
        <v>164</v>
      </c>
      <c r="AL124" s="53" t="s">
        <v>164</v>
      </c>
      <c r="AM124" s="53" t="s">
        <v>164</v>
      </c>
      <c r="AN124" s="53" t="s">
        <v>164</v>
      </c>
      <c r="AO124" s="53" t="s">
        <v>164</v>
      </c>
      <c r="AP124" s="53" t="s">
        <v>164</v>
      </c>
      <c r="AQ124" s="53" t="s">
        <v>164</v>
      </c>
      <c r="AR124" s="53" t="s">
        <v>164</v>
      </c>
      <c r="AS124" s="53" t="s">
        <v>164</v>
      </c>
      <c r="AT124" s="54">
        <v>1</v>
      </c>
      <c r="AU124" s="53"/>
      <c r="AV124" s="53" t="str">
        <f>IF(LEFT(A124,1)="[",LEFT(A124,5)&amp;AU124&amp;A124,"")</f>
        <v/>
      </c>
      <c r="AW124" s="53" t="str">
        <f>C124&amp;A124</f>
        <v>1Suriname</v>
      </c>
      <c r="AX124" s="55" t="str">
        <f>_xlfn.TEXTJOIN(";",TRUE,AU124:AW124)</f>
        <v>1Suriname</v>
      </c>
      <c r="AY124" s="55"/>
      <c r="AZ124" s="56" t="s">
        <v>155</v>
      </c>
      <c r="BA124" s="56"/>
      <c r="BB124" s="56"/>
      <c r="BC124" s="57"/>
      <c r="BD124" s="58" t="s">
        <v>153</v>
      </c>
      <c r="BE124" s="59"/>
      <c r="BF124" s="58" t="s">
        <v>153</v>
      </c>
      <c r="BG124" s="58" t="s">
        <v>154</v>
      </c>
      <c r="BH124" s="58" t="s">
        <v>153</v>
      </c>
      <c r="BI124" s="58" t="s">
        <v>159</v>
      </c>
      <c r="BJ124" s="58"/>
      <c r="BK124" s="59"/>
      <c r="BL124" s="58" t="s">
        <v>153</v>
      </c>
      <c r="BM124" s="58" t="s">
        <v>159</v>
      </c>
      <c r="BN124" s="58" t="s">
        <v>154</v>
      </c>
      <c r="BO124" s="58" t="s">
        <v>155</v>
      </c>
      <c r="BP124" s="58"/>
      <c r="BQ124" s="58"/>
      <c r="BR124" s="58"/>
      <c r="BS124" s="58"/>
      <c r="BT124" s="58"/>
      <c r="BU124" s="60"/>
      <c r="BV124" s="61" t="s">
        <v>165</v>
      </c>
      <c r="BW124" s="61" t="s">
        <v>168</v>
      </c>
      <c r="BX124" s="59"/>
      <c r="CB124" s="5" t="s">
        <v>141</v>
      </c>
      <c r="CC124" s="5"/>
      <c r="CD124" s="62">
        <v>0</v>
      </c>
      <c r="CE124" s="62">
        <v>0</v>
      </c>
      <c r="CF124" s="62" t="e">
        <f>COUNTIF([1]Sheet7!$B$2:'[1]Sheet7'!$B$100,Main!#REF!)</f>
        <v>#REF!</v>
      </c>
      <c r="CG124" s="75" cm="1">
        <f t="array" ref="CG124">SUMPRODUCT(--(LEN(TRIM(BL124:BT124))&gt;0))</f>
        <v>4</v>
      </c>
      <c r="CH124" s="53" t="str">
        <f>IF(CG124=2,"y","n")</f>
        <v>n</v>
      </c>
      <c r="CI124" s="53" t="str">
        <f>IF(CG124=3,"y","n")</f>
        <v>n</v>
      </c>
      <c r="CJ124" s="53" t="str">
        <f>IF(CG124=4,"y","n")</f>
        <v>y</v>
      </c>
      <c r="CK124" s="53" t="str">
        <f>IF(CG124&gt;4,"y","n")</f>
        <v>n</v>
      </c>
      <c r="CL124" s="53" t="str">
        <f>IF(S124=0,"y","n")</f>
        <v>n</v>
      </c>
      <c r="CM124" s="53" t="str">
        <f>IF(S124=2,"y","n")</f>
        <v>n</v>
      </c>
      <c r="CN124" s="53" t="str">
        <f>IF(S124=3,"y","n")</f>
        <v>n</v>
      </c>
      <c r="CO124" s="53" t="str">
        <f>IF(S124&gt;=4,"y","n")</f>
        <v>y</v>
      </c>
      <c r="CP124" s="53" t="str">
        <f>IF(AT124=0,"y","n")</f>
        <v>n</v>
      </c>
      <c r="CQ124" s="53" t="str">
        <f>IF(AT124=1,"y","n")</f>
        <v>y</v>
      </c>
      <c r="CR124" s="53" t="str">
        <f>IF(AT124=2,"y","n")</f>
        <v>n</v>
      </c>
      <c r="CS124" s="53" t="str">
        <f>IF(AT124&gt;=3,"y","n")</f>
        <v>n</v>
      </c>
      <c r="CT124" s="38" t="str">
        <f>CHAR(34)&amp;A124&amp;CHAR(34)</f>
        <v>"Suriname"</v>
      </c>
      <c r="CU124" s="63" t="str">
        <f>CHAR(34)&amp;"rgn_"&amp;R124&amp;CHAR(34)</f>
        <v>"rgn_South America"</v>
      </c>
      <c r="CV124" s="44" t="str">
        <f>CHAR(34)&amp;D124&amp;CHAR(34)</f>
        <v>"https://i.ibb.co/5Ks9qPr/Suriname-Flag.png"</v>
      </c>
      <c r="CW124" s="44" t="str">
        <f>IF(CH124="y",CHAR(34)&amp;CH$1&amp;CHAR(34)&amp;",","")</f>
        <v/>
      </c>
      <c r="CX124" s="44" t="str">
        <f>IF(CI124="y",CHAR(34)&amp;CI$1&amp;CHAR(34)&amp;",","")</f>
        <v/>
      </c>
      <c r="CY124" s="44" t="str">
        <f>IF(CJ124="y",CHAR(34)&amp;CJ$1&amp;CHAR(34)&amp;",","")</f>
        <v>"4Color",</v>
      </c>
      <c r="CZ124" s="44" t="str">
        <f>IF(CK124="y",CHAR(34)&amp;CK$1&amp;CHAR(34)&amp;",","")</f>
        <v/>
      </c>
      <c r="DA124" s="44" t="str">
        <f>IF(Q124&gt;1,CHAR(34)&amp;"words2"&amp;CHAR(34)&amp;",","")</f>
        <v/>
      </c>
      <c r="DB124" s="44" t="str">
        <f>IF(Q124&gt;2,CHAR(34)&amp;"words3"&amp;CHAR(34)&amp;",","")</f>
        <v/>
      </c>
      <c r="DC124" s="44" t="str">
        <f>IF(Q124=2,CHAR(34)&amp;"exact2"&amp;CHAR(34)&amp;",","")</f>
        <v/>
      </c>
      <c r="DD124" s="44" t="str">
        <f>IF(LEN(CHAR(34)&amp;"lets"&amp;LEN(SUBSTITUTE(SUBSTITUTE(IFERROR(TRIM(SUBSTITUTE(SUBSTITUTE(SUBSTITUTE(IFERROR(TRIM(SUBSTITUTE(A124,MID(A124,FIND("(",A124),FIND(")",A124)-FIND("(",A124)+1),"")),A124)," ",""),"-",""),MID(SUBSTITUTE(SUBSTITUTE(IFERROR(TRIM(SUBSTITUTE(A124,MID(A124,FIND("(",A124),FIND(")",A124)-FIND("(",A124)+1),"")),A124)," ",""),"-",""),FIND("[",SUBSTITUTE(SUBSTITUTE(IFERROR(TRIM(SUBSTITUTE(A124,MID(A124,FIND("(",A124),FIND(")",A124)-FIND("(",A124)+1),"")),A124)," ",""),"-","")),FIND("]",SUBSTITUTE(SUBSTITUTE(IFERROR(TRIM(SUBSTITUTE(A124,MID(A124,FIND("(",A124),FIND(")",A124)-FIND("(",A124)+1),"")),A124)," ",""),"-",""))-FIND("[",SUBSTITUTE(SUBSTITUTE(IFERROR(TRIM(SUBSTITUTE(A124,MID(A124,FIND("(",A124),FIND(")",A124)-FIND("(",A124)+1),"")),A124)," ",""),"-",""))+1),"")),SUBSTITUTE(SUBSTITUTE(IFERROR(TRIM(SUBSTITUTE(A124,MID(A124,FIND("(",A124),FIND(")",A124)-FIND("(",A124)+1),"")),A124)," ",""),"-",""))," ",""),"-",""))&amp;CHAR(34)&amp;",")=9,CHAR(34)&amp;"lets"&amp;LEN(SUBSTITUTE(SUBSTITUTE(IFERROR(TRIM(SUBSTITUTE(SUBSTITUTE(SUBSTITUTE(IFERROR(TRIM(SUBSTITUTE(A124,MID(A124,FIND("(",A124),FIND(")",A124)-FIND("(",A124)+1),"")),A124)," ",""),"-",""),MID(SUBSTITUTE(SUBSTITUTE(IFERROR(TRIM(SUBSTITUTE(A124,MID(A124,FIND("(",A124),FIND(")",A124)-FIND("(",A124)+1),"")),A124)," ",""),"-",""),FIND("[",SUBSTITUTE(SUBSTITUTE(IFERROR(TRIM(SUBSTITUTE(A124,MID(A124,FIND("(",A124),FIND(")",A124)-FIND("(",A124)+1),"")),A124)," ",""),"-","")),FIND("]",SUBSTITUTE(SUBSTITUTE(IFERROR(TRIM(SUBSTITUTE(A124,MID(A124,FIND("(",A124),FIND(")",A124)-FIND("(",A124)+1),"")),A124)," ",""),"-",""))-FIND("[",SUBSTITUTE(SUBSTITUTE(IFERROR(TRIM(SUBSTITUTE(A124,MID(A124,FIND("(",A124),FIND(")",A124)-FIND("(",A124)+1),"")),A124)," ",""),"-",""))+1),"")),SUBSTITUTE(SUBSTITUTE(IFERROR(TRIM(SUBSTITUTE(A124,MID(A124,FIND("(",A124),FIND(")",A124)-FIND("(",A124)+1),"")),A124)," ",""),"-",""))," ",""),"-",""))&amp;CHAR(34)&amp;",",CHAR(34)&amp;"lets0"&amp;LEN(SUBSTITUTE(SUBSTITUTE(IFERROR(TRIM(SUBSTITUTE(SUBSTITUTE(SUBSTITUTE(IFERROR(TRIM(SUBSTITUTE(A124,MID(A124,FIND("(",A124),FIND(")",A124)-FIND("(",A124)+1),"")),A124)," ",""),"-",""),MID(SUBSTITUTE(SUBSTITUTE(IFERROR(TRIM(SUBSTITUTE(A124,MID(A124,FIND("(",A124),FIND(")",A124)-FIND("(",A124)+1),"")),A124)," ",""),"-",""),FIND("[",SUBSTITUTE(SUBSTITUTE(IFERROR(TRIM(SUBSTITUTE(A124,MID(A124,FIND("(",A124),FIND(")",A124)-FIND("(",A124)+1),"")),A124)," ",""),"-","")),FIND("]",SUBSTITUTE(SUBSTITUTE(IFERROR(TRIM(SUBSTITUTE(A124,MID(A124,FIND("(",A124),FIND(")",A124)-FIND("(",A124)+1),"")),A124)," ",""),"-",""))-FIND("[",SUBSTITUTE(SUBSTITUTE(IFERROR(TRIM(SUBSTITUTE(A124,MID(A124,FIND("(",A124),FIND(")",A124)-FIND("(",A124)+1),"")),A124)," ",""),"-",""))+1),"")),SUBSTITUTE(SUBSTITUTE(IFERROR(TRIM(SUBSTITUTE(A124,MID(A124,FIND("(",A124),FIND(")",A124)-FIND("(",A124)+1),"")),A124)," ",""),"-",""))," ",""),"-",""))&amp;CHAR(34)&amp;",")</f>
        <v>"lets08",</v>
      </c>
      <c r="DE124" s="44" t="str">
        <f>IFERROR(CHAR(34)&amp;"start"&amp;LEFT(TRIM(SUBSTITUTE(SUBSTITUTE(TRIM(SUBSTITUTE(SUBSTITUTE(A124, MID(A124, FIND("[", A124), FIND("]", A124) - FIND("[", A124) + 1), ""), "  ", " ")), MID(TRIM(SUBSTITUTE(SUBSTITUTE(A124, MID(A124, FIND("[", A124), FIND("]", A124) - FIND("[", A124) + 1), ""), "  ", " ")), FIND("[", TRIM(SUBSTITUTE(SUBSTITUTE(A124, MID(A124, FIND("[", A124), FIND("]", A124) - FIND("[", A124) + 1), ""), "  ", " "))), FIND("]", TRIM(SUBSTITUTE(SUBSTITUTE(A124, MID(A124, FIND("[", A124), FIND("]", A124) - FIND("[", A124) + 1), ""), "  ", " "))) - FIND("[", TRIM(SUBSTITUTE(SUBSTITUTE(A124, MID(A124, FIND("[", A124), FIND("]", A124) - FIND("[", A124) + 1), ""), "  ", " "))) + 1), ""), "  ", " ")),1)&amp;CHAR(34)&amp;",",CHAR(34)&amp;"start"&amp;IFERROR(LEFT(SUBSTITUTE(A124,"["&amp;MID(A124,FIND("[",A124)+1,FIND("]",A124)-FIND("[",A124)-1)&amp;"] ",""),1),LEFT(A124,1))&amp;CHAR(34)&amp;",")</f>
        <v>"startS",</v>
      </c>
      <c r="DF124" s="44" t="str">
        <f>IFERROR(IF(SEARCH("tan",A124)&gt;0,CHAR(34)&amp;"withtn"&amp;CHAR(34)&amp;",",""),"")</f>
        <v/>
      </c>
      <c r="DG124" s="44" t="str">
        <f>IFERROR(IF(SEARCH("q",A124)&gt;0,CHAR(34)&amp;"with_q"&amp;CHAR(34)&amp;",",""),"")</f>
        <v/>
      </c>
      <c r="DH124" s="44" t="str">
        <f>IFERROR(IF(SEARCH("v",A124)&gt;0,CHAR(34)&amp;"with_v"&amp;CHAR(34)&amp;",",""),"")</f>
        <v/>
      </c>
      <c r="DI124" s="44" t="str">
        <f>IFERROR(IF(SEARCH("w",A124)&gt;0,CHAR(34)&amp;"with_w"&amp;CHAR(34)&amp;",",""),"")</f>
        <v/>
      </c>
      <c r="DJ124" s="44" t="str">
        <f>IFERROR(IF(SEARCH("y",A124)&gt;0,CHAR(34)&amp;"with_y"&amp;CHAR(34)&amp;",",""),"")</f>
        <v/>
      </c>
      <c r="DK124" s="44" t="str">
        <f>IFERROR(IF(SEARCH("z",A124)&gt;0,CHAR(34)&amp;"with_z"&amp;CHAR(34)&amp;",",""),"")</f>
        <v/>
      </c>
      <c r="DL124" s="44" t="str">
        <f>IF(CG124=2, CHAR(34) &amp; _xlfn.TEXTJOIN("", TRUE, _xlfn._xlws.SORT(HP124:HX124)) &amp; CHAR(34) &amp; ",", "")</f>
        <v/>
      </c>
      <c r="DM124" s="44" t="str" cm="1">
        <f t="array" ref="DM124">IF(CG124=3,CHAR(34) &amp; _xlfn.TEXTJOIN("", TRUE, RIGHT(HP124:HX124, 2)) &amp; CHAR(34) &amp; ",", "")</f>
        <v/>
      </c>
      <c r="DN124" s="44" t="str">
        <f>IF(AND(ISNUMBER(SEARCH("18", O124)), ISERROR(SEARCH("1918", O124)), ISERROR(SEARCH("2018", O124))), CHAR(34) &amp; "year18" &amp; CHAR(34) &amp; ",", "")</f>
        <v/>
      </c>
      <c r="DO124" s="44" t="str">
        <f>IF(AND(ISNUMBER(SEARCH("19", O124)), ISERROR(SEARCH("1819", O124)),  ISERROR(SEARCH("1219", O124)),ISERROR(SEARCH("1119", O124)),ISERROR(SEARCH("1190", O124)),ISERROR(SEARCH("2019", O124))), CHAR(34) &amp; "year19" &amp; CHAR(34) &amp; ",", "")</f>
        <v>"year19",</v>
      </c>
      <c r="DP124" s="5" t="str">
        <f>IF(AND(ISNUMBER(SEARCH("20", O124)), ISERROR(SEARCH("1920", O124))), CHAR(34)&amp;"year00"&amp;CHAR(34)&amp;",", "")</f>
        <v/>
      </c>
      <c r="DQ124" s="5" t="str">
        <f>IF(CC124="y",CHAR(34)&amp;"soviet"&amp;CHAR(34)&amp;",","")</f>
        <v/>
      </c>
      <c r="DR124" s="5" t="str">
        <f>IF(BY124="y",CHAR(34)&amp;"dgband"&amp;CHAR(34)&amp;",","")</f>
        <v/>
      </c>
      <c r="DS124" s="5" t="str">
        <f>IF(W124="y",IF(AND(V124="n",BY124&lt;&gt;"y"),CHAR(34)&amp;"allver"&amp;CHAR(34)&amp;",",""),"")</f>
        <v/>
      </c>
      <c r="DT124" s="5" t="str">
        <f>IF(V124="y",IF(AND(W124="n",BY124&lt;&gt;"y"),CHAR(34)&amp;"allhor"&amp;CHAR(34)&amp;",",""),"")</f>
        <v>"allhor",</v>
      </c>
      <c r="DU124" s="5" t="str">
        <f>IF(BY124="y",IF(AND(W124="n",V124="n"),CHAR(34)&amp;"alldia"&amp;CHAR(34)&amp;",",""),"")</f>
        <v/>
      </c>
      <c r="DV124" s="44" t="str">
        <f>IF(IA124&lt;&gt;"",(IF(IA124="y",CHAR(34)&amp;"largec"&amp;CHAR(34)&amp;",",CHAR(34)&amp;"smallc"&amp;CHAR(34)&amp;",")),"")</f>
        <v/>
      </c>
      <c r="DW124" s="44" t="str">
        <f>IF(CL124="y",CHAR(34)&amp;CL$1&amp;CHAR(34)&amp;",","")</f>
        <v/>
      </c>
      <c r="DX124" s="44" t="str">
        <f>IF(CM124="y",CHAR(34)&amp;CM$1&amp;CHAR(34)&amp;",","")</f>
        <v/>
      </c>
      <c r="DY124" s="44" t="str">
        <f>IF(CN124="y",CHAR(34)&amp;CN$1&amp;CHAR(34)&amp;",","")</f>
        <v/>
      </c>
      <c r="DZ124" s="44" t="str">
        <f>IF(CO124="y",CHAR(34)&amp;CO$1&amp;CHAR(34)&amp;",","")</f>
        <v>"4+Band",</v>
      </c>
      <c r="EA124" s="44" t="str">
        <f>IF(T124="y",CHAR(34)&amp;T$1&amp;CHAR(34)&amp;",","")</f>
        <v/>
      </c>
      <c r="EB124" s="44" t="str">
        <f>IF(U124="y",CHAR(34)&amp;U$1&amp;CHAR(34)&amp;",","")</f>
        <v/>
      </c>
      <c r="EC124" s="44" t="str">
        <f>IF(V124="y",CHAR(34)&amp;V$1&amp;CHAR(34)&amp;",","")</f>
        <v>"Horizo",</v>
      </c>
      <c r="ED124" s="44" t="str">
        <f>IF(W124="y",CHAR(34)&amp;W$1&amp;CHAR(34)&amp;",","")</f>
        <v/>
      </c>
      <c r="EE124" s="44" t="str">
        <f>IF(X124="y",CHAR(34)&amp;X$1&amp;CHAR(34)&amp;",","")</f>
        <v/>
      </c>
      <c r="EF124" s="44" t="str">
        <f>IF(AND(Y124&lt;&gt;"n",Y124&lt;&gt;""),CHAR(34)&amp;Y$1&amp;CHAR(34)&amp;",","")</f>
        <v/>
      </c>
      <c r="EG124" s="44" t="str">
        <f>IF(Z124="y",CHAR(34)&amp;Z$1&amp;CHAR(34)&amp;",","")</f>
        <v/>
      </c>
      <c r="EH124" s="44" t="str">
        <f>IF(AA124="y",CHAR(34)&amp;AA$1&amp;CHAR(34)&amp;",","")</f>
        <v/>
      </c>
      <c r="EI124" s="44" t="str">
        <f>IF(AB124="y",CHAR(34)&amp;AB$1&amp;CHAR(34)&amp;",","")</f>
        <v/>
      </c>
      <c r="EJ124" s="44" t="str">
        <f>IF(AC124="y",CHAR(34)&amp;AC$1&amp;CHAR(34)&amp;",","")</f>
        <v/>
      </c>
      <c r="EK124" s="44" t="str">
        <f>IF(AD124="y",CHAR(34)&amp;AD$1&amp;CHAR(34)&amp;",","")</f>
        <v/>
      </c>
      <c r="EL124" s="44" t="str">
        <f>IF(AE124="y",CHAR(34)&amp;AE$1&amp;CHAR(34)&amp;",","")</f>
        <v/>
      </c>
      <c r="EM124" s="44" t="str">
        <f>IF(AF124="y",CHAR(34)&amp;AF$1&amp;CHAR(34)&amp;",","")</f>
        <v/>
      </c>
      <c r="EN124" s="44" t="str">
        <f>IF(AG124="y",CHAR(34)&amp;AG$1&amp;CHAR(34)&amp;",","")</f>
        <v>"Unequa",</v>
      </c>
      <c r="EO124" s="44" t="str">
        <f>IF(AH124="y",CHAR(34)&amp;AH$1&amp;CHAR(34)&amp;",","")</f>
        <v>"Center",</v>
      </c>
      <c r="EP124" s="44" t="str">
        <f>IF(AI124="y",CHAR(34)&amp;AI$1&amp;CHAR(34)&amp;",","")</f>
        <v/>
      </c>
      <c r="EQ124" s="44" t="str">
        <f>IF(AJ124="y",CHAR(34)&amp;AJ$1&amp;CHAR(34)&amp;",","")</f>
        <v/>
      </c>
      <c r="ER124" s="44" t="str">
        <f>IF(AK124="y",CHAR(34)&amp;AK$1&amp;CHAR(34)&amp;",","")</f>
        <v/>
      </c>
      <c r="ES124" s="44" t="str">
        <f>IF(AL124="y",CHAR(34)&amp;AL$1&amp;CHAR(34)&amp;",","")</f>
        <v/>
      </c>
      <c r="ET124" s="44" t="str">
        <f>IF(AM124="y",CHAR(34)&amp;AM$1&amp;CHAR(34)&amp;",","")</f>
        <v/>
      </c>
      <c r="EU124" s="44" t="str">
        <f>IF(AN124="y",CHAR(34)&amp;AN$1&amp;CHAR(34)&amp;",","")</f>
        <v/>
      </c>
      <c r="EV124" s="44" t="str">
        <f>IF(AO124="y",CHAR(34)&amp;AO$1&amp;CHAR(34)&amp;",","")</f>
        <v/>
      </c>
      <c r="EW124" s="44" t="str">
        <f>IF(AP124="y",CHAR(34)&amp;AP$1&amp;CHAR(34)&amp;",","")</f>
        <v/>
      </c>
      <c r="EX124" s="44" t="str">
        <f>IF(AQ124="y",CHAR(34)&amp;AQ$1&amp;CHAR(34)&amp;",","")</f>
        <v/>
      </c>
      <c r="EY124" s="44" t="str">
        <f>IF(AR124="y",CHAR(34)&amp;AR$1&amp;CHAR(34)&amp;",","")</f>
        <v/>
      </c>
      <c r="EZ124" s="44" t="str">
        <f>IF(AS124="y",CHAR(34)&amp;AS$1&amp;CHAR(34)&amp;",","")</f>
        <v/>
      </c>
      <c r="FA124" s="44" t="str">
        <f>IF(AT124&gt;0,CHAR(34)&amp;"sta"&amp;AZ124&amp;CHAR(34)&amp;",","")</f>
        <v>"staYEL",</v>
      </c>
      <c r="FB124" s="44" t="str">
        <f>IF(AND(AT124&gt;0,BA124&lt;&gt;""),CHAR(34)&amp;"sta"&amp;BA124&amp;CHAR(34)&amp;",","")</f>
        <v/>
      </c>
      <c r="FC124" s="44" t="str">
        <f>IF(AND(AT124&gt;0,BB124&lt;&gt;""),CHAR(34)&amp;"sta"&amp;BB124&amp;CHAR(34)&amp;",","")</f>
        <v/>
      </c>
      <c r="FD124" s="44" t="str">
        <f>IF(BV124="n",CHAR(34)&amp;"tcWHYE"&amp;CHAR(34)&amp;",",IF(BV124="y",CHAR(34)&amp;FD$1&amp;CHAR(34)&amp;",",""))</f>
        <v>"ntWHYE",</v>
      </c>
      <c r="FE124" s="44" t="str">
        <f>IF(COUNTIF(BL124:BT124,"BLU")=0,CHAR(34)&amp;"NO_BLU"&amp;CHAR(34)&amp;",", "")</f>
        <v>"NO_BLU",</v>
      </c>
      <c r="FF124" s="44" t="str">
        <f>IF(COUNTIF(BL124:BT124,"WHI")=0,CHAR(34)&amp;"NO_WHI"&amp;CHAR(34)&amp;",", "")</f>
        <v/>
      </c>
      <c r="FG124" s="44" t="str">
        <f>IF(COUNTIF(BL124:BT124,"RED")=0,CHAR(34)&amp;"NO_RED"&amp;CHAR(34)&amp;",", "")</f>
        <v/>
      </c>
      <c r="FH124" s="44" t="str">
        <f>IF(COUNTIF(BL124:BS124,"GRE")=0,CHAR(34)&amp;"NO_GRE"&amp;CHAR(34)&amp;",", "")</f>
        <v/>
      </c>
      <c r="FI124" s="44" t="str">
        <f>IF(COUNTIF(BL124:BT124,"YEL")=0,CHAR(34)&amp;"NO_YEL"&amp;CHAR(34)&amp;",", "")</f>
        <v/>
      </c>
      <c r="FJ124" s="44" t="str">
        <f>IF(COUNTIF(BL124:BT124,"BLA")=0,CHAR(34)&amp;"NO_BLA"&amp;CHAR(34)&amp;",", "")</f>
        <v>"NO_BLA",</v>
      </c>
      <c r="FK124" s="44" t="str">
        <f>IF(AND(FH124&lt;&gt;"",FF124&lt;&gt;""),CHAR(34)&amp;"WHGRNO"&amp;CHAR(34)&amp;",","")</f>
        <v/>
      </c>
      <c r="FL124" s="44" t="str">
        <f>IF(AND(FI124&lt;&gt;"",FF124&lt;&gt;""),CHAR(34)&amp;"WHYENO"&amp;CHAR(34)&amp;",","")</f>
        <v/>
      </c>
      <c r="FM124" s="44" t="str">
        <f>IF(AND(FJ124&lt;&gt;"",FF124&lt;&gt;""),CHAR(34)&amp;"BAWHNO"&amp;CHAR(34)&amp;",","")</f>
        <v/>
      </c>
      <c r="FN124" s="44" t="str">
        <f>IF(AND(FE124&lt;&gt;"",FF124&lt;&gt;""),CHAR(34)&amp;"BLWHNO"&amp;CHAR(34)&amp;",","")</f>
        <v/>
      </c>
      <c r="FO124" s="44" t="str">
        <f>IF(AND(FE124&lt;&gt;"",FG124&lt;&gt;""),CHAR(34)&amp;"BLRENO"&amp;CHAR(34)&amp;",","")</f>
        <v/>
      </c>
      <c r="FP124" s="44" t="str">
        <f>IF(AND(FF124&lt;&gt;"",FF124&lt;&gt;""),CHAR(34)&amp;"WHRENO"&amp;CHAR(34)&amp;",","")</f>
        <v/>
      </c>
      <c r="FQ124" s="44" t="str">
        <f>IF(LEN(BF124)=3,CHAR(34)&amp;"001"&amp;BF124&amp;CHAR(34)&amp;",","")</f>
        <v>"001GRE",</v>
      </c>
      <c r="FR124" s="44" t="str">
        <f>IF(LEN(BG124)=3,CHAR(34)&amp;"002"&amp;BG124&amp;CHAR(34)&amp;",","")</f>
        <v>"002RED",</v>
      </c>
      <c r="FS124" s="44" t="str">
        <f>IF(LEN(BH124)=3,CHAR(34)&amp;"003"&amp;BH124&amp;CHAR(34)&amp;",","")</f>
        <v>"003GRE",</v>
      </c>
      <c r="FT124" s="44" t="str">
        <f>CHAR(34)&amp;"myr"&amp;BD124&amp;CHAR(34)&amp;","</f>
        <v>"myrGRE",</v>
      </c>
      <c r="FU124" s="44" t="str">
        <f>IF(AY124="y",CHAR(34)&amp;"island"&amp;CHAR(34)&amp;",","")</f>
        <v/>
      </c>
      <c r="FV124" s="44" t="str">
        <f>IF(BZ124="y",CHAR(34)&amp;"landlo"&amp;CHAR(34)&amp;",","")</f>
        <v/>
      </c>
      <c r="FW124" s="44" t="str">
        <f>IF(CA124="y",CHAR(34)&amp;"eunion"&amp;CHAR(34)&amp;",","")</f>
        <v/>
      </c>
      <c r="FX124" s="44" t="str">
        <f>SUBSTITUTE(IFERROR(SEARCH("[",A124),IFERROR(IF(AND(CA124&lt;&gt;"y",SEARCH("Europe",R124)&gt;0),CHAR(34)&amp;"noeuni"&amp;CHAR(34)&amp;",",""),"")),"1","")</f>
        <v/>
      </c>
      <c r="FY124" s="44" t="str">
        <f>IFERROR(IF(SEARCH("Arabic",CB124)&gt;0,CHAR(34)&amp;"arabic"&amp;CHAR(34)&amp;",",""),"")</f>
        <v/>
      </c>
      <c r="FZ124" s="44" t="str">
        <f>IFERROR(IF(SEARCH("English",CB124)&gt;0,CHAR(34)&amp;"englis"&amp;CHAR(34)&amp;",",""),"")</f>
        <v/>
      </c>
      <c r="GA124" s="44" t="str">
        <f>IFERROR(IF(SEARCH("French",CB124)&gt;0,CHAR(34)&amp;"french"&amp;CHAR(34)&amp;",",""),"")</f>
        <v/>
      </c>
      <c r="GB124" s="44" t="str">
        <f>IFERROR(IF(SEARCH("Spanish",CB124)&gt;0,CHAR(34)&amp;"spanis"&amp;CHAR(34)&amp;",",""),"")</f>
        <v/>
      </c>
      <c r="GC124" s="44" t="str">
        <f>IFERROR(IF(SEARCH("Portuguese",CB124)&gt;0,CHAR(34)&amp;"portug"&amp;CHAR(34)&amp;",",""),"")</f>
        <v/>
      </c>
      <c r="GD124" s="44" t="str">
        <f>IFERROR(IF(SEARCH("German",CB124)&gt;0,CHAR(34)&amp;"german"&amp;CHAR(34)&amp;",",""),"")</f>
        <v/>
      </c>
      <c r="GE124" s="44" t="str">
        <f>IFERROR(IF(SEARCH("Dutch",CB124)&gt;0,CHAR(34)&amp;"dutchs"&amp;CHAR(34)&amp;",",""),"")</f>
        <v>"dutchs",</v>
      </c>
      <c r="GF124" s="44" t="str">
        <f>IFERROR(IF(SEARCH("Histor",AU124)&gt;0,CHAR(34)&amp;"histor"&amp;CHAR(34)&amp;",",""),"")</f>
        <v/>
      </c>
      <c r="GG124" s="44" t="str">
        <f>IF(BU124="y",CHAR(34)&amp;"unjack"&amp;CHAR(34)&amp;",","")</f>
        <v/>
      </c>
      <c r="GH124" s="44" t="str">
        <f>IF(CD124=1,CHAR(34)&amp;"southc"&amp;CHAR(34)&amp;",","")</f>
        <v/>
      </c>
      <c r="GI124" s="44" t="str">
        <f>IF(CE124=1,CHAR(34)&amp;"hasmap"&amp;CHAR(34)&amp;",","")</f>
        <v/>
      </c>
      <c r="GJ124" s="44" t="str">
        <f>IF(CP124="y",CHAR(34)&amp;CP$1&amp;CHAR(34)&amp;",","")</f>
        <v/>
      </c>
      <c r="GK124" s="44" t="str">
        <f>IF(GJ124="",CHAR(34)&amp;"HasSta"&amp;CHAR(34)&amp;",","")</f>
        <v>"HasSta",</v>
      </c>
      <c r="GL124" s="44" t="str">
        <f>IF(CQ124="y",CHAR(34)&amp;CQ$1&amp;CHAR(34)&amp;",","")</f>
        <v>"1Stars",</v>
      </c>
      <c r="GM124" s="44" t="str">
        <f>IF(CR124="y",CHAR(34)&amp;CR$1&amp;CHAR(34)&amp;",","")</f>
        <v/>
      </c>
      <c r="GN124" s="44" t="str">
        <f>IF(CS124="y",CHAR(34)&amp;CS$1&amp;CHAR(34)&amp;",","")</f>
        <v/>
      </c>
      <c r="GP124" s="44" t="str">
        <f>CHAR(34)&amp;AU124&amp;CHAR(34)</f>
        <v>""</v>
      </c>
      <c r="GS124" s="44" t="str">
        <f>SUBSTITUTE("["&amp;_xlfn.CONCAT(CW124:GN124)&amp;"]",",]","]")</f>
        <v>["4Color","lets08","startS","year19","allhor","4+Band","Horizo","Unequa","Center","staYEL","ntWHYE","NO_BLU","NO_BLA","001GRE","002RED","003GRE","myrGRE","dutchs","HasSta","1Stars"]</v>
      </c>
      <c r="GT124" s="44" t="str">
        <f>IF(BL124&lt;&gt;"",CHAR(34)&amp;"cl_"&amp;BL124&amp;CHAR(34)&amp;",","")</f>
        <v>"cl_GRE",</v>
      </c>
      <c r="GU124" s="44" t="str">
        <f>IF(BM124&lt;&gt;"",CHAR(34)&amp;"cl_"&amp;BM124&amp;CHAR(34)&amp;",","")</f>
        <v>"cl_WHI",</v>
      </c>
      <c r="GV124" s="44" t="str">
        <f>IF(BN124&lt;&gt;"",CHAR(34)&amp;"cl_"&amp;BN124&amp;CHAR(34)&amp;",","")</f>
        <v>"cl_RED",</v>
      </c>
      <c r="GW124" s="44" t="str">
        <f>IF(BO124&lt;&gt;"",CHAR(34)&amp;"cl_"&amp;BO124&amp;CHAR(34)&amp;",","")</f>
        <v>"cl_YEL",</v>
      </c>
      <c r="GX124" s="44" t="str">
        <f>IF(BP124&lt;&gt;"",CHAR(34)&amp;"cl_"&amp;BP124&amp;CHAR(34)&amp;",","")</f>
        <v/>
      </c>
      <c r="GY124" s="44" t="str">
        <f>IF(BQ124&lt;&gt;"",CHAR(34)&amp;"cl_"&amp;BQ124&amp;CHAR(34)&amp;",","")</f>
        <v/>
      </c>
      <c r="GZ124" s="44" t="str">
        <f>IF(BR124&lt;&gt;"",CHAR(34)&amp;"cl_"&amp;BR124&amp;CHAR(34)&amp;",","")</f>
        <v/>
      </c>
      <c r="HA124" s="44" t="str">
        <f>IF(BS124&lt;&gt;"",CHAR(34)&amp;"cl_"&amp;BS124&amp;CHAR(34)&amp;",","")</f>
        <v/>
      </c>
      <c r="HB124" s="44" t="str">
        <f>IF(BT124&lt;&gt;"",CHAR(34)&amp;"cl_"&amp;BT124&amp;CHAR(34)&amp;",","")</f>
        <v/>
      </c>
      <c r="HC124" s="44" t="str">
        <f>SUBSTITUTE("["&amp;_xlfn.CONCAT(GT124:HB124)&amp;"]",",]","]")</f>
        <v>["cl_GRE","cl_WHI","cl_RED","cl_YEL"]</v>
      </c>
      <c r="HE124" s="64"/>
      <c r="HF124" s="65" t="str">
        <f>"{couname:"&amp;CT124&amp;(IF(HK124&lt;&gt;"",",subtype:"&amp;CHAR(34)&amp;HK124&amp;CHAR(34),""))&amp;",year:"&amp;HJ124&amp;",region:"&amp;CU124&amp;",Colors:"&amp;HC124&amp;",Items:"&amp;GS124&amp;",Flag:"&amp;CV124&amp;",HDFlag:"&amp;CHAR(34)&amp;E124&amp;CHAR(34)&amp;",type:"&amp;GP124&amp;", describe: "&amp;HH124&amp;", isnew:"&amp;CHAR(34)&amp;F124&amp;CHAR(34)&amp;", links: "&amp;HL124&amp;"},"</f>
        <v>{couname:"Suriname",year:"1975 ",region:"rgn_South America",Colors:["cl_GRE","cl_WHI","cl_RED","cl_YEL"],Items:["4Color","lets08","startS","year19","allhor","4+Band","Horizo","Unequa","Center","staYEL","ntWHYE","NO_BLU","NO_BLA","001GRE","002RED","003GRE","myrGRE","dutchs","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links: "https://en.wikipedia.org/wiki/Flag_of_Suriname"},</v>
      </c>
      <c r="HG124" s="66" t="str">
        <f>"{couname:"&amp;CT124&amp;(IF(HK124&lt;&gt;"",",subtype:"&amp;CHAR(34)&amp;HK124&amp;CHAR(34),""))&amp;",year:"&amp;HJ124&amp;",region:"&amp;CU124&amp;",Colors:"&amp;HC124&amp;",Items:"&amp;GS124&amp;",Flag:"&amp;CV124&amp;",HDFlag:"&amp;CHAR(34)&amp;E124&amp;CHAR(34)&amp;",type:"&amp;GP124&amp;", describe: "&amp;HI124&amp;", links: "&amp;HL124&amp;"},"</f>
        <v>{couname:"Suriname",year:"1975 ",region:"rgn_South America",Colors:["cl_GRE","cl_WHI","cl_RED","cl_YEL"],Items:["4Color","lets08","startS","year19","allhor","4+Band","Horizo","Unequa","Center","staYEL","ntWHYE","NO_BLU","NO_BLA","001GRE","002RED","003GRE","myrGRE","dutchs","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links: "https://en.wikipedia.org/wiki/Flag_of_Suriname"},</v>
      </c>
      <c r="HH124" s="44" t="str">
        <f>IF(P124&lt;&gt;"",CHAR(34)&amp;"\n"&amp;P124&amp;CHAR(34),CHAR(34)&amp;CHAR(34))</f>
        <v>"\nThe color red represents progress, white represents freedom and justice and the green represents the fertility of the land. The yellow star represents unity and a golden future."</v>
      </c>
      <c r="HI124" s="44" t="str">
        <f>IF(J124=0,CHAR(34)&amp;CHAR(34),HH124)</f>
        <v>"\nThe color red represents progress, white represents freedom and justice and the green represents the fertility of the land. The yellow star represents unity and a golden future."</v>
      </c>
      <c r="HJ124" s="44" t="str">
        <f>CHAR(34)&amp;O124&amp;CHAR(34)</f>
        <v>"1975 "</v>
      </c>
      <c r="HL124" s="44" t="str">
        <f>CHAR(34)&amp;I124&amp;CHAR(34)</f>
        <v>"https://en.wikipedia.org/wiki/Flag_of_Suriname"</v>
      </c>
      <c r="HM124" s="65" t="str">
        <f>"{"&amp;CHAR(34)&amp;"couname"&amp;CHAR(34)&amp;":"&amp;CT124&amp;(IF(H124&lt;&gt;"",","&amp;CHAR(34)&amp;"subtype"&amp;CHAR(34)&amp;":"&amp;CHAR(34)&amp;H124&amp;CHAR(34),""))&amp;","&amp;CHAR(34)&amp;"year"&amp;CHAR(34)&amp;":"&amp;HJ124&amp;","&amp;CHAR(34)&amp;"region"&amp;CHAR(34)&amp;":"&amp;CU124&amp;","&amp;CHAR(34)&amp;"Colors"&amp;CHAR(34)&amp;":"&amp;HC124&amp;","&amp;CHAR(34)&amp;"Items"&amp;CHAR(34)&amp;":"&amp;GS124&amp;","&amp;CHAR(34)&amp;"Flag"&amp;CHAR(34)&amp;":"&amp;CV124&amp;","&amp;CHAR(34)&amp;"HDFlag"&amp;CHAR(34)&amp;":"&amp;CHAR(34)&amp;E124&amp;CHAR(34)&amp;","&amp;CHAR(34)&amp;"type"&amp;CHAR(34)&amp;":"&amp;GP124&amp;", "&amp;CHAR(34)&amp;"describe"&amp;CHAR(34)&amp;": "&amp;HH124&amp;", "&amp;CHAR(34)&amp;"isnew"&amp;CHAR(34)&amp;": "&amp;CHAR(34)&amp;F124&amp;CHAR(34)&amp;", "&amp;CHAR(34)&amp;"links"&amp;CHAR(34)&amp;": "&amp;HL124&amp;"},"</f>
        <v>{"couname":"Suriname","year":"1975 ","region":"rgn_South America","Colors":["cl_GRE","cl_WHI","cl_RED","cl_YEL"],"Items":["4Color","lets08","startS","year19","allhor","4+Band","Horizo","Unequa","Center","staYEL","ntWHYE","NO_BLU","NO_BLA","001GRE","002RED","003GRE","myrGRE","dutchs","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 "links": "https://en.wikipedia.org/wiki/Flag_of_Suriname"},</v>
      </c>
      <c r="HN124" s="67" t="str">
        <f>"{"&amp;CHAR(34)&amp;"couname"&amp;CHAR(34)&amp;":"&amp;CT124&amp;(IF(H124&lt;&gt;"",","&amp;CHAR(34)&amp;"subtype"&amp;CHAR(34)&amp;":"&amp;CHAR(34)&amp;H124&amp;CHAR(34),""))&amp;","&amp;CHAR(34)&amp;"year"&amp;CHAR(34)&amp;":"&amp;HJ124&amp;","&amp;CHAR(34)&amp;"region"&amp;CHAR(34)&amp;":"&amp;CU124&amp;","&amp;CHAR(34)&amp;"Colors"&amp;CHAR(34)&amp;":"&amp;HC124&amp;","&amp;CHAR(34)&amp;"Items"&amp;CHAR(34)&amp;":"&amp;GS124&amp;","&amp;CHAR(34)&amp;"Flag"&amp;CHAR(34)&amp;":"&amp;CV124&amp;","&amp;CHAR(34)&amp;"HDFlag"&amp;CHAR(34)&amp;":"&amp;CHAR(34)&amp;E124&amp;CHAR(34)&amp;","&amp;CHAR(34)&amp;"type"&amp;CHAR(34)&amp;":"&amp;GP124&amp;", "&amp;CHAR(34)&amp;"describe"&amp;CHAR(34)&amp;": "&amp;HI124&amp;", "&amp;CHAR(34)&amp;"isnew"&amp;CHAR(34)&amp;": "&amp;CHAR(34)&amp;F124&amp;CHAR(34)&amp;", "&amp;CHAR(34)&amp;"links"&amp;CHAR(34)&amp;": "&amp;HL124&amp;"},"</f>
        <v>{"couname":"Suriname","year":"1975 ","region":"rgn_South America","Colors":["cl_GRE","cl_WHI","cl_RED","cl_YEL"],"Items":["4Color","lets08","startS","year19","allhor","4+Band","Horizo","Unequa","Center","staYEL","ntWHYE","NO_BLU","NO_BLA","001GRE","002RED","003GRE","myrGRE","dutchs","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 "links": "https://en.wikipedia.org/wiki/Flag_of_Suriname"},</v>
      </c>
      <c r="HO124" s="71"/>
      <c r="HP124" s="44" t="str" cm="1">
        <f t="array" ref="HP124">IF(_xlfn.TEXTJOIN(", ", TRUE, IF(ISNUMBER(SEARCH("BLA", BL124:BT124)), COLUMN(BL124:BT124) - COLUMN(BL124) + 1, ""))&lt;&gt;"","BLA","")</f>
        <v/>
      </c>
      <c r="HQ124" s="44" t="str" cm="1">
        <f t="array" ref="HQ124">IF(_xlfn.TEXTJOIN(", ", TRUE, IF(ISNUMBER(SEARCH("BLU", BL124:BT124)), COLUMN(BL124:BT124) - COLUMN(BL124) + 1, ""))&lt;&gt;"","BLU","")</f>
        <v/>
      </c>
      <c r="HR124" s="44" t="str" cm="1">
        <f t="array" ref="HR124">IF(_xlfn.TEXTJOIN(", ", TRUE, IF(ISNUMBER(SEARCH("GRE", BL124:BT124)), COLUMN(BL124:BT124) - COLUMN(BL124) + 1, ""))&lt;&gt;"","GRE","")</f>
        <v>GRE</v>
      </c>
      <c r="HS124" s="44" t="str" cm="1">
        <f t="array" ref="HS124">IF(_xlfn.TEXTJOIN(", ", TRUE, IF(ISNUMBER(SEARCH("RED", BL124:BT124)), COLUMN(BL124:BT124) - COLUMN(BL124) + 1, ""))&lt;&gt;"","RED","")</f>
        <v>RED</v>
      </c>
      <c r="HT124" s="44" t="str" cm="1">
        <f t="array" ref="HT124">IF(_xlfn.TEXTJOIN(", ", TRUE, IF(ISNUMBER(SEARCH("YEL", BL124:BT124)), COLUMN(BL124:BT124) - COLUMN(BL124) + 1, ""))&lt;&gt;"","YEL","")</f>
        <v>YEL</v>
      </c>
      <c r="HU124" s="44" t="str" cm="1">
        <f t="array" ref="HU124">IF(_xlfn.TEXTJOIN(", ", TRUE, IF(ISNUMBER(SEARCH("ORA", BL124:BT124)), COLUMN(BL124:BT124) - COLUMN(BL124) + 1, ""))&lt;&gt;"","ORA","")</f>
        <v/>
      </c>
      <c r="HV124" s="44" t="str" cm="1">
        <f t="array" ref="HV124">IF(_xlfn.TEXTJOIN(", ", TRUE, IF(ISNUMBER(SEARCH("BRO", BL124:BT124)), COLUMN(BL124:BT124) - COLUMN(BL124) + 1, ""))&lt;&gt;"","BRO","")</f>
        <v/>
      </c>
      <c r="HW124" s="44" t="str" cm="1">
        <f t="array" ref="HW124">IF(_xlfn.TEXTJOIN(", ", TRUE, IF(ISNUMBER(SEARCH("PUR", BL124:BT124)), COLUMN(BL124:BT124) - COLUMN(BL124) + 1, ""))&lt;&gt;"","PUR","")</f>
        <v/>
      </c>
      <c r="HX124" s="44" t="str" cm="1">
        <f t="array" ref="HX124">IF(_xlfn.TEXTJOIN(", ", TRUE, IF(ISNUMBER(SEARCH("WHI", BL124:BT124)), COLUMN(BL124:BT124) - COLUMN(BL124) + 1, ""))&lt;&gt;"","WHI","")</f>
        <v>WHI</v>
      </c>
      <c r="HY124" s="72"/>
      <c r="HZ124" s="72"/>
      <c r="IA124" s="5"/>
      <c r="IB124" s="5"/>
      <c r="IC124" s="68"/>
      <c r="ID124" s="68"/>
      <c r="IE124" s="68"/>
      <c r="IF124" s="68"/>
      <c r="IG124" s="68"/>
      <c r="IH124" s="68"/>
      <c r="II124" s="68"/>
      <c r="IJ124" s="68"/>
      <c r="IK124" s="68"/>
      <c r="IL124" s="44">
        <f>SUM(IC124:IK124)</f>
        <v>0</v>
      </c>
      <c r="IM124" s="42">
        <f>COUNTIF(IC124:IK124,"&gt;0")-CG124</f>
        <v>-4</v>
      </c>
      <c r="IN124" s="69" t="str">
        <f>"http://mkweb.bcgsc.ca/color-summarizer/?url="&amp;D124&amp;"&amp;precision=low&amp;num_clusters="&amp;CG124&amp;"&amp;text=1"</f>
        <v>http://mkweb.bcgsc.ca/color-summarizer/?url=https://i.ibb.co/5Ks9qPr/Suriname-Flag.png&amp;precision=low&amp;num_clusters=4&amp;text=1</v>
      </c>
      <c r="IO124" s="44" t="str">
        <f>IF(HP124&lt;&gt;"",CHAR(34)&amp;"black"&amp;CHAR(34),"")</f>
        <v/>
      </c>
      <c r="IP124" s="44" t="str">
        <f>IF(HQ124&lt;&gt;"",CHAR(34)&amp;"blue"&amp;CHAR(34),"")</f>
        <v/>
      </c>
      <c r="IQ124" s="44" t="str">
        <f>IF(HR124&lt;&gt;"",CHAR(34)&amp;"green"&amp;CHAR(34),"")</f>
        <v>"green"</v>
      </c>
      <c r="IR124" s="44" t="str">
        <f>IF(HS124&lt;&gt;"",CHAR(34)&amp;"red"&amp;CHAR(34),"")</f>
        <v>"red"</v>
      </c>
      <c r="IS124" s="44" t="str">
        <f>IF(HT124&lt;&gt;"",CHAR(34)&amp;"yellow"&amp;CHAR(34),"")</f>
        <v>"yellow"</v>
      </c>
      <c r="IT124" s="44" t="str">
        <f>IF(HU124&lt;&gt;"",CHAR(34)&amp;"orange"&amp;CHAR(34),"")</f>
        <v/>
      </c>
      <c r="IU124" s="44" t="str">
        <f>IF(HV124&lt;&gt;"",CHAR(34)&amp;"brown"&amp;CHAR(34),"")</f>
        <v/>
      </c>
      <c r="IV124" s="44" t="str">
        <f>IF(HW124&lt;&gt;"",CHAR(34)&amp;"purple"&amp;CHAR(34),"")</f>
        <v/>
      </c>
      <c r="IW124" s="44" t="str">
        <f>IF(HX124&lt;&gt;"",CHAR(34)&amp;"white"&amp;CHAR(34),"")</f>
        <v>"white"</v>
      </c>
      <c r="IX124" s="44" t="str">
        <f>"{"&amp;CHAR(34)&amp;"url"&amp;CHAR(34)&amp;":"&amp;CHAR(34)&amp;IN124&amp;CHAR(34)&amp;","&amp;CHAR(34)&amp;"name"&amp;CHAR(34)&amp;":"&amp;CHAR(34)&amp;A124&amp;CHAR(34)&amp;"},"</f>
        <v>{"url":"http://mkweb.bcgsc.ca/color-summarizer/?url=https://i.ibb.co/5Ks9qPr/Suriname-Flag.png&amp;precision=low&amp;num_clusters=4&amp;text=1","name":"Suriname"},</v>
      </c>
      <c r="IY124" s="44">
        <v>210</v>
      </c>
    </row>
    <row r="125" spans="1:259" s="44" customFormat="1" ht="38.4" customHeight="1" thickBot="1" x14ac:dyDescent="0.35">
      <c r="A125" s="38" t="s">
        <v>264</v>
      </c>
      <c r="B125" s="83"/>
      <c r="C125" s="39">
        <v>1</v>
      </c>
      <c r="D125" s="70" t="s">
        <v>265</v>
      </c>
      <c r="E125" s="40" t="s">
        <v>266</v>
      </c>
      <c r="F125" s="41" t="s">
        <v>163</v>
      </c>
      <c r="G125" s="42">
        <f>COUNTIF($A$1:$A$8405,A125)</f>
        <v>1</v>
      </c>
      <c r="H125" s="43"/>
      <c r="I125" s="59" t="s">
        <v>267</v>
      </c>
      <c r="J125" s="44" t="str">
        <f>""</f>
        <v/>
      </c>
      <c r="K125" s="45">
        <v>3423108</v>
      </c>
      <c r="L125" s="46">
        <v>3835000</v>
      </c>
      <c r="M125" s="46">
        <v>1</v>
      </c>
      <c r="N125" s="47">
        <f>(0.1*K125+0.9*L125)*M125</f>
        <v>3793810.8</v>
      </c>
      <c r="O125" s="74" t="s">
        <v>268</v>
      </c>
      <c r="P125" s="48" t="s">
        <v>269</v>
      </c>
      <c r="Q125" s="73">
        <v>1</v>
      </c>
      <c r="R125" s="49" t="s">
        <v>177</v>
      </c>
      <c r="S125" s="50">
        <v>9</v>
      </c>
      <c r="T125" s="51" t="s">
        <v>164</v>
      </c>
      <c r="U125" s="52" t="s">
        <v>164</v>
      </c>
      <c r="V125" s="52" t="s">
        <v>165</v>
      </c>
      <c r="W125" s="52" t="s">
        <v>164</v>
      </c>
      <c r="X125" s="52" t="s">
        <v>165</v>
      </c>
      <c r="Y125" s="52" t="s">
        <v>164</v>
      </c>
      <c r="Z125" s="52" t="s">
        <v>164</v>
      </c>
      <c r="AA125" s="52" t="s">
        <v>164</v>
      </c>
      <c r="AB125" s="52" t="s">
        <v>164</v>
      </c>
      <c r="AC125" s="52" t="s">
        <v>164</v>
      </c>
      <c r="AD125" s="52" t="s">
        <v>165</v>
      </c>
      <c r="AE125" s="52" t="s">
        <v>164</v>
      </c>
      <c r="AF125" s="53" t="s">
        <v>164</v>
      </c>
      <c r="AG125" s="53" t="s">
        <v>164</v>
      </c>
      <c r="AH125" s="53" t="s">
        <v>164</v>
      </c>
      <c r="AI125" s="53" t="s">
        <v>165</v>
      </c>
      <c r="AJ125" s="53" t="s">
        <v>164</v>
      </c>
      <c r="AK125" s="53" t="s">
        <v>164</v>
      </c>
      <c r="AL125" s="53" t="s">
        <v>164</v>
      </c>
      <c r="AM125" s="53" t="s">
        <v>164</v>
      </c>
      <c r="AN125" s="53" t="s">
        <v>165</v>
      </c>
      <c r="AO125" s="53" t="s">
        <v>164</v>
      </c>
      <c r="AP125" s="53" t="s">
        <v>164</v>
      </c>
      <c r="AQ125" s="53" t="s">
        <v>164</v>
      </c>
      <c r="AR125" s="53" t="s">
        <v>164</v>
      </c>
      <c r="AS125" s="53" t="s">
        <v>164</v>
      </c>
      <c r="AT125" s="54">
        <v>0</v>
      </c>
      <c r="AU125" s="53"/>
      <c r="AV125" s="53" t="str">
        <f>IF(LEFT(A125,1)="[",LEFT(A125,5)&amp;AU125&amp;A125,"")</f>
        <v/>
      </c>
      <c r="AW125" s="53" t="str">
        <f>C125&amp;A125</f>
        <v>1Uruguay</v>
      </c>
      <c r="AX125" s="55" t="str">
        <f>_xlfn.TEXTJOIN(";",TRUE,AU125:AW125)</f>
        <v>1Uruguay</v>
      </c>
      <c r="AY125" s="55"/>
      <c r="AZ125" s="56"/>
      <c r="BA125" s="56"/>
      <c r="BB125" s="56"/>
      <c r="BC125" s="57"/>
      <c r="BD125" s="58" t="s">
        <v>159</v>
      </c>
      <c r="BE125" s="59"/>
      <c r="BF125" s="58" t="s">
        <v>159</v>
      </c>
      <c r="BG125" s="58" t="s">
        <v>159</v>
      </c>
      <c r="BH125" s="58" t="s">
        <v>159</v>
      </c>
      <c r="BI125" s="58" t="s">
        <v>152</v>
      </c>
      <c r="BJ125" s="58"/>
      <c r="BK125" s="59"/>
      <c r="BL125" s="58" t="s">
        <v>152</v>
      </c>
      <c r="BM125" s="58" t="s">
        <v>159</v>
      </c>
      <c r="BN125" s="58" t="s">
        <v>155</v>
      </c>
      <c r="BO125" s="58"/>
      <c r="BP125" s="58"/>
      <c r="BQ125" s="58"/>
      <c r="BR125" s="58"/>
      <c r="BS125" s="58"/>
      <c r="BT125" s="58"/>
      <c r="BU125" s="60" t="s">
        <v>164</v>
      </c>
      <c r="BV125" s="61" t="s">
        <v>164</v>
      </c>
      <c r="BW125" s="61">
        <v>0</v>
      </c>
      <c r="BX125" s="59"/>
      <c r="CB125" s="5" t="s">
        <v>138</v>
      </c>
      <c r="CC125" s="5"/>
      <c r="CD125" s="62">
        <v>0</v>
      </c>
      <c r="CE125" s="62">
        <v>0</v>
      </c>
      <c r="CF125" s="62" t="e">
        <f>COUNTIF([1]Sheet7!$B$2:'[1]Sheet7'!$B$100,Main!#REF!)</f>
        <v>#REF!</v>
      </c>
      <c r="CG125" s="75" cm="1">
        <f t="array" ref="CG125">SUMPRODUCT(--(LEN(TRIM(BL125:BT125))&gt;0))</f>
        <v>3</v>
      </c>
      <c r="CH125" s="53" t="str">
        <f>IF(CG125=2,"y","n")</f>
        <v>n</v>
      </c>
      <c r="CI125" s="53" t="str">
        <f>IF(CG125=3,"y","n")</f>
        <v>y</v>
      </c>
      <c r="CJ125" s="53" t="str">
        <f>IF(CG125=4,"y","n")</f>
        <v>n</v>
      </c>
      <c r="CK125" s="53" t="str">
        <f>IF(CG125&gt;4,"y","n")</f>
        <v>n</v>
      </c>
      <c r="CL125" s="53" t="str">
        <f>IF(S125=0,"y","n")</f>
        <v>n</v>
      </c>
      <c r="CM125" s="53" t="str">
        <f>IF(S125=2,"y","n")</f>
        <v>n</v>
      </c>
      <c r="CN125" s="53" t="str">
        <f>IF(S125=3,"y","n")</f>
        <v>n</v>
      </c>
      <c r="CO125" s="53" t="str">
        <f>IF(S125&gt;=4,"y","n")</f>
        <v>y</v>
      </c>
      <c r="CP125" s="53" t="str">
        <f>IF(AT125=0,"y","n")</f>
        <v>y</v>
      </c>
      <c r="CQ125" s="53" t="str">
        <f>IF(AT125=1,"y","n")</f>
        <v>n</v>
      </c>
      <c r="CR125" s="53" t="str">
        <f>IF(AT125=2,"y","n")</f>
        <v>n</v>
      </c>
      <c r="CS125" s="53" t="str">
        <f>IF(AT125&gt;=3,"y","n")</f>
        <v>n</v>
      </c>
      <c r="CT125" s="38" t="str">
        <f>CHAR(34)&amp;A125&amp;CHAR(34)</f>
        <v>"Uruguay"</v>
      </c>
      <c r="CU125" s="63" t="str">
        <f>CHAR(34)&amp;"rgn_"&amp;R125&amp;CHAR(34)</f>
        <v>"rgn_South America"</v>
      </c>
      <c r="CV125" s="44" t="str">
        <f>CHAR(34)&amp;D125&amp;CHAR(34)</f>
        <v>"https://i.ibb.co/cLPFZhg/Uruguay-Flag.png"</v>
      </c>
      <c r="CW125" s="44" t="str">
        <f>IF(CH125="y",CHAR(34)&amp;CH$1&amp;CHAR(34)&amp;",","")</f>
        <v/>
      </c>
      <c r="CX125" s="44" t="str">
        <f>IF(CI125="y",CHAR(34)&amp;CI$1&amp;CHAR(34)&amp;",","")</f>
        <v>"3Color",</v>
      </c>
      <c r="CY125" s="44" t="str">
        <f>IF(CJ125="y",CHAR(34)&amp;CJ$1&amp;CHAR(34)&amp;",","")</f>
        <v/>
      </c>
      <c r="CZ125" s="44" t="str">
        <f>IF(CK125="y",CHAR(34)&amp;CK$1&amp;CHAR(34)&amp;",","")</f>
        <v/>
      </c>
      <c r="DA125" s="44" t="str">
        <f>IF(Q125&gt;1,CHAR(34)&amp;"words2"&amp;CHAR(34)&amp;",","")</f>
        <v/>
      </c>
      <c r="DB125" s="44" t="str">
        <f>IF(Q125&gt;2,CHAR(34)&amp;"words3"&amp;CHAR(34)&amp;",","")</f>
        <v/>
      </c>
      <c r="DC125" s="44" t="str">
        <f>IF(Q125=2,CHAR(34)&amp;"exact2"&amp;CHAR(34)&amp;",","")</f>
        <v/>
      </c>
      <c r="DD125" s="44" t="str">
        <f>IF(LEN(CHAR(34)&amp;"lets"&amp;LEN(SUBSTITUTE(SUBSTITUTE(IFERROR(TRIM(SUBSTITUTE(SUBSTITUTE(SUBSTITUTE(IFERROR(TRIM(SUBSTITUTE(A125,MID(A125,FIND("(",A125),FIND(")",A125)-FIND("(",A125)+1),"")),A125)," ",""),"-",""),MID(SUBSTITUTE(SUBSTITUTE(IFERROR(TRIM(SUBSTITUTE(A125,MID(A125,FIND("(",A125),FIND(")",A125)-FIND("(",A125)+1),"")),A125)," ",""),"-",""),FIND("[",SUBSTITUTE(SUBSTITUTE(IFERROR(TRIM(SUBSTITUTE(A125,MID(A125,FIND("(",A125),FIND(")",A125)-FIND("(",A125)+1),"")),A125)," ",""),"-","")),FIND("]",SUBSTITUTE(SUBSTITUTE(IFERROR(TRIM(SUBSTITUTE(A125,MID(A125,FIND("(",A125),FIND(")",A125)-FIND("(",A125)+1),"")),A125)," ",""),"-",""))-FIND("[",SUBSTITUTE(SUBSTITUTE(IFERROR(TRIM(SUBSTITUTE(A125,MID(A125,FIND("(",A125),FIND(")",A125)-FIND("(",A125)+1),"")),A125)," ",""),"-",""))+1),"")),SUBSTITUTE(SUBSTITUTE(IFERROR(TRIM(SUBSTITUTE(A125,MID(A125,FIND("(",A125),FIND(")",A125)-FIND("(",A125)+1),"")),A125)," ",""),"-",""))," ",""),"-",""))&amp;CHAR(34)&amp;",")=9,CHAR(34)&amp;"lets"&amp;LEN(SUBSTITUTE(SUBSTITUTE(IFERROR(TRIM(SUBSTITUTE(SUBSTITUTE(SUBSTITUTE(IFERROR(TRIM(SUBSTITUTE(A125,MID(A125,FIND("(",A125),FIND(")",A125)-FIND("(",A125)+1),"")),A125)," ",""),"-",""),MID(SUBSTITUTE(SUBSTITUTE(IFERROR(TRIM(SUBSTITUTE(A125,MID(A125,FIND("(",A125),FIND(")",A125)-FIND("(",A125)+1),"")),A125)," ",""),"-",""),FIND("[",SUBSTITUTE(SUBSTITUTE(IFERROR(TRIM(SUBSTITUTE(A125,MID(A125,FIND("(",A125),FIND(")",A125)-FIND("(",A125)+1),"")),A125)," ",""),"-","")),FIND("]",SUBSTITUTE(SUBSTITUTE(IFERROR(TRIM(SUBSTITUTE(A125,MID(A125,FIND("(",A125),FIND(")",A125)-FIND("(",A125)+1),"")),A125)," ",""),"-",""))-FIND("[",SUBSTITUTE(SUBSTITUTE(IFERROR(TRIM(SUBSTITUTE(A125,MID(A125,FIND("(",A125),FIND(")",A125)-FIND("(",A125)+1),"")),A125)," ",""),"-",""))+1),"")),SUBSTITUTE(SUBSTITUTE(IFERROR(TRIM(SUBSTITUTE(A125,MID(A125,FIND("(",A125),FIND(")",A125)-FIND("(",A125)+1),"")),A125)," ",""),"-",""))," ",""),"-",""))&amp;CHAR(34)&amp;",",CHAR(34)&amp;"lets0"&amp;LEN(SUBSTITUTE(SUBSTITUTE(IFERROR(TRIM(SUBSTITUTE(SUBSTITUTE(SUBSTITUTE(IFERROR(TRIM(SUBSTITUTE(A125,MID(A125,FIND("(",A125),FIND(")",A125)-FIND("(",A125)+1),"")),A125)," ",""),"-",""),MID(SUBSTITUTE(SUBSTITUTE(IFERROR(TRIM(SUBSTITUTE(A125,MID(A125,FIND("(",A125),FIND(")",A125)-FIND("(",A125)+1),"")),A125)," ",""),"-",""),FIND("[",SUBSTITUTE(SUBSTITUTE(IFERROR(TRIM(SUBSTITUTE(A125,MID(A125,FIND("(",A125),FIND(")",A125)-FIND("(",A125)+1),"")),A125)," ",""),"-","")),FIND("]",SUBSTITUTE(SUBSTITUTE(IFERROR(TRIM(SUBSTITUTE(A125,MID(A125,FIND("(",A125),FIND(")",A125)-FIND("(",A125)+1),"")),A125)," ",""),"-",""))-FIND("[",SUBSTITUTE(SUBSTITUTE(IFERROR(TRIM(SUBSTITUTE(A125,MID(A125,FIND("(",A125),FIND(")",A125)-FIND("(",A125)+1),"")),A125)," ",""),"-",""))+1),"")),SUBSTITUTE(SUBSTITUTE(IFERROR(TRIM(SUBSTITUTE(A125,MID(A125,FIND("(",A125),FIND(")",A125)-FIND("(",A125)+1),"")),A125)," ",""),"-",""))," ",""),"-",""))&amp;CHAR(34)&amp;",")</f>
        <v>"lets07",</v>
      </c>
      <c r="DE125" s="44" t="str">
        <f>IFERROR(CHAR(34)&amp;"start"&amp;LEFT(TRIM(SUBSTITUTE(SUBSTITUTE(TRIM(SUBSTITUTE(SUBSTITUTE(A125, MID(A125, FIND("[", A125), FIND("]", A125) - FIND("[", A125) + 1), ""), "  ", " ")), MID(TRIM(SUBSTITUTE(SUBSTITUTE(A125, MID(A125, FIND("[", A125), FIND("]", A125) - FIND("[", A125) + 1), ""), "  ", " ")), FIND("[", TRIM(SUBSTITUTE(SUBSTITUTE(A125, MID(A125, FIND("[", A125), FIND("]", A125) - FIND("[", A125) + 1), ""), "  ", " "))), FIND("]", TRIM(SUBSTITUTE(SUBSTITUTE(A125, MID(A125, FIND("[", A125), FIND("]", A125) - FIND("[", A125) + 1), ""), "  ", " "))) - FIND("[", TRIM(SUBSTITUTE(SUBSTITUTE(A125, MID(A125, FIND("[", A125), FIND("]", A125) - FIND("[", A125) + 1), ""), "  ", " "))) + 1), ""), "  ", " ")),1)&amp;CHAR(34)&amp;",",CHAR(34)&amp;"start"&amp;IFERROR(LEFT(SUBSTITUTE(A125,"["&amp;MID(A125,FIND("[",A125)+1,FIND("]",A125)-FIND("[",A125)-1)&amp;"] ",""),1),LEFT(A125,1))&amp;CHAR(34)&amp;",")</f>
        <v>"startU",</v>
      </c>
      <c r="DF125" s="44" t="str">
        <f>IFERROR(IF(SEARCH("tan",A125)&gt;0,CHAR(34)&amp;"withtn"&amp;CHAR(34)&amp;",",""),"")</f>
        <v/>
      </c>
      <c r="DG125" s="44" t="str">
        <f>IFERROR(IF(SEARCH("q",A125)&gt;0,CHAR(34)&amp;"with_q"&amp;CHAR(34)&amp;",",""),"")</f>
        <v/>
      </c>
      <c r="DH125" s="44" t="str">
        <f>IFERROR(IF(SEARCH("v",A125)&gt;0,CHAR(34)&amp;"with_v"&amp;CHAR(34)&amp;",",""),"")</f>
        <v/>
      </c>
      <c r="DI125" s="44" t="str">
        <f>IFERROR(IF(SEARCH("w",A125)&gt;0,CHAR(34)&amp;"with_w"&amp;CHAR(34)&amp;",",""),"")</f>
        <v/>
      </c>
      <c r="DJ125" s="44" t="str">
        <f>IFERROR(IF(SEARCH("y",A125)&gt;0,CHAR(34)&amp;"with_y"&amp;CHAR(34)&amp;",",""),"")</f>
        <v>"with_y",</v>
      </c>
      <c r="DK125" s="44" t="str">
        <f>IFERROR(IF(SEARCH("z",A125)&gt;0,CHAR(34)&amp;"with_z"&amp;CHAR(34)&amp;",",""),"")</f>
        <v/>
      </c>
      <c r="DL125" s="44" t="str">
        <f>IF(CG125=2, CHAR(34) &amp; _xlfn.TEXTJOIN("", TRUE, _xlfn._xlws.SORT(HP125:HX125)) &amp; CHAR(34) &amp; ",", "")</f>
        <v/>
      </c>
      <c r="DM125" s="44" t="str" cm="1">
        <f t="array" ref="DM125">IF(CG125=3,CHAR(34) &amp; _xlfn.TEXTJOIN("", TRUE, RIGHT(HP125:HX125, 2)) &amp; CHAR(34) &amp; ",", "")</f>
        <v>"LUELHI",</v>
      </c>
      <c r="DN125" s="44" t="str">
        <f>IF(AND(ISNUMBER(SEARCH("18", O125)), ISERROR(SEARCH("1918", O125)), ISERROR(SEARCH("2018", O125))), CHAR(34) &amp; "year18" &amp; CHAR(34) &amp; ",", "")</f>
        <v>"year18",</v>
      </c>
      <c r="DO125" s="44" t="str">
        <f>IF(AND(ISNUMBER(SEARCH("19", O125)), ISERROR(SEARCH("1819", O125)),  ISERROR(SEARCH("1219", O125)),ISERROR(SEARCH("1119", O125)),ISERROR(SEARCH("1190", O125)),ISERROR(SEARCH("2019", O125))), CHAR(34) &amp; "year19" &amp; CHAR(34) &amp; ",", "")</f>
        <v/>
      </c>
      <c r="DP125" s="5" t="str">
        <f>IF(AND(ISNUMBER(SEARCH("20", O125)), ISERROR(SEARCH("1920", O125))), CHAR(34)&amp;"year00"&amp;CHAR(34)&amp;",", "")</f>
        <v/>
      </c>
      <c r="DQ125" s="5" t="str">
        <f>IF(CC125="y",CHAR(34)&amp;"soviet"&amp;CHAR(34)&amp;",","")</f>
        <v/>
      </c>
      <c r="DR125" s="5" t="str">
        <f>IF(BY125="y",CHAR(34)&amp;"dgband"&amp;CHAR(34)&amp;",","")</f>
        <v/>
      </c>
      <c r="DS125" s="5" t="str">
        <f>IF(W125="y",IF(AND(V125="n",BY125&lt;&gt;"y"),CHAR(34)&amp;"allver"&amp;CHAR(34)&amp;",",""),"")</f>
        <v/>
      </c>
      <c r="DT125" s="5" t="str">
        <f>IF(V125="y",IF(AND(W125="n",BY125&lt;&gt;"y"),CHAR(34)&amp;"allhor"&amp;CHAR(34)&amp;",",""),"")</f>
        <v>"allhor",</v>
      </c>
      <c r="DU125" s="5" t="str">
        <f>IF(BY125="y",IF(AND(W125="n",V125="n"),CHAR(34)&amp;"alldia"&amp;CHAR(34)&amp;",",""),"")</f>
        <v/>
      </c>
      <c r="DV125" s="44" t="str">
        <f>IF(IA125&lt;&gt;"",(IF(IA125="y",CHAR(34)&amp;"largec"&amp;CHAR(34)&amp;",",CHAR(34)&amp;"smallc"&amp;CHAR(34)&amp;",")),"")</f>
        <v/>
      </c>
      <c r="DW125" s="44" t="str">
        <f>IF(CL125="y",CHAR(34)&amp;CL$1&amp;CHAR(34)&amp;",","")</f>
        <v/>
      </c>
      <c r="DX125" s="44" t="str">
        <f>IF(CM125="y",CHAR(34)&amp;CM$1&amp;CHAR(34)&amp;",","")</f>
        <v/>
      </c>
      <c r="DY125" s="44" t="str">
        <f>IF(CN125="y",CHAR(34)&amp;CN$1&amp;CHAR(34)&amp;",","")</f>
        <v/>
      </c>
      <c r="DZ125" s="44" t="str">
        <f>IF(CO125="y",CHAR(34)&amp;CO$1&amp;CHAR(34)&amp;",","")</f>
        <v>"4+Band",</v>
      </c>
      <c r="EA125" s="44" t="str">
        <f>IF(T125="y",CHAR(34)&amp;T$1&amp;CHAR(34)&amp;",","")</f>
        <v/>
      </c>
      <c r="EB125" s="44" t="str">
        <f>IF(U125="y",CHAR(34)&amp;U$1&amp;CHAR(34)&amp;",","")</f>
        <v/>
      </c>
      <c r="EC125" s="44" t="str">
        <f>IF(V125="y",CHAR(34)&amp;V$1&amp;CHAR(34)&amp;",","")</f>
        <v>"Horizo",</v>
      </c>
      <c r="ED125" s="44" t="str">
        <f>IF(W125="y",CHAR(34)&amp;W$1&amp;CHAR(34)&amp;",","")</f>
        <v/>
      </c>
      <c r="EE125" s="44" t="str">
        <f>IF(X125="y",CHAR(34)&amp;X$1&amp;CHAR(34)&amp;",","")</f>
        <v>"Circle",</v>
      </c>
      <c r="EF125" s="44" t="str">
        <f>IF(AND(Y125&lt;&gt;"n",Y125&lt;&gt;""),CHAR(34)&amp;Y$1&amp;CHAR(34)&amp;",","")</f>
        <v/>
      </c>
      <c r="EG125" s="44" t="str">
        <f>IF(Z125="y",CHAR(34)&amp;Z$1&amp;CHAR(34)&amp;",","")</f>
        <v/>
      </c>
      <c r="EH125" s="44" t="str">
        <f>IF(AA125="y",CHAR(34)&amp;AA$1&amp;CHAR(34)&amp;",","")</f>
        <v/>
      </c>
      <c r="EI125" s="44" t="str">
        <f>IF(AB125="y",CHAR(34)&amp;AB$1&amp;CHAR(34)&amp;",","")</f>
        <v/>
      </c>
      <c r="EJ125" s="44" t="str">
        <f>IF(AC125="y",CHAR(34)&amp;AC$1&amp;CHAR(34)&amp;",","")</f>
        <v/>
      </c>
      <c r="EK125" s="44" t="str">
        <f>IF(AD125="y",CHAR(34)&amp;AD$1&amp;CHAR(34)&amp;",","")</f>
        <v>"HasSun",</v>
      </c>
      <c r="EL125" s="44" t="str">
        <f>IF(AE125="y",CHAR(34)&amp;AE$1&amp;CHAR(34)&amp;",","")</f>
        <v/>
      </c>
      <c r="EM125" s="44" t="str">
        <f>IF(AF125="y",CHAR(34)&amp;AF$1&amp;CHAR(34)&amp;",","")</f>
        <v/>
      </c>
      <c r="EN125" s="44" t="str">
        <f>IF(AG125="y",CHAR(34)&amp;AG$1&amp;CHAR(34)&amp;",","")</f>
        <v/>
      </c>
      <c r="EO125" s="44" t="str">
        <f>IF(AH125="y",CHAR(34)&amp;AH$1&amp;CHAR(34)&amp;",","")</f>
        <v/>
      </c>
      <c r="EP125" s="44" t="str">
        <f>IF(AI125="y",CHAR(34)&amp;AI$1&amp;CHAR(34)&amp;",","")</f>
        <v>"Canton",</v>
      </c>
      <c r="EQ125" s="44" t="str">
        <f>IF(AJ125="y",CHAR(34)&amp;AJ$1&amp;CHAR(34)&amp;",","")</f>
        <v/>
      </c>
      <c r="ER125" s="44" t="str">
        <f>IF(AK125="y",CHAR(34)&amp;AK$1&amp;CHAR(34)&amp;",","")</f>
        <v/>
      </c>
      <c r="ES125" s="44" t="str">
        <f>IF(AL125="y",CHAR(34)&amp;AL$1&amp;CHAR(34)&amp;",","")</f>
        <v/>
      </c>
      <c r="ET125" s="44" t="str">
        <f>IF(AM125="y",CHAR(34)&amp;AM$1&amp;CHAR(34)&amp;",","")</f>
        <v/>
      </c>
      <c r="EU125" s="44" t="str">
        <f>IF(AN125="y",CHAR(34)&amp;AN$1&amp;CHAR(34)&amp;",","")</f>
        <v>"Humans",</v>
      </c>
      <c r="EV125" s="44" t="str">
        <f>IF(AO125="y",CHAR(34)&amp;AO$1&amp;CHAR(34)&amp;",","")</f>
        <v/>
      </c>
      <c r="EW125" s="44" t="str">
        <f>IF(AP125="y",CHAR(34)&amp;AP$1&amp;CHAR(34)&amp;",","")</f>
        <v/>
      </c>
      <c r="EX125" s="44" t="str">
        <f>IF(AQ125="y",CHAR(34)&amp;AQ$1&amp;CHAR(34)&amp;",","")</f>
        <v/>
      </c>
      <c r="EY125" s="44" t="str">
        <f>IF(AR125="y",CHAR(34)&amp;AR$1&amp;CHAR(34)&amp;",","")</f>
        <v/>
      </c>
      <c r="EZ125" s="44" t="str">
        <f>IF(AS125="y",CHAR(34)&amp;AS$1&amp;CHAR(34)&amp;",","")</f>
        <v/>
      </c>
      <c r="FA125" s="44" t="str">
        <f>IF(AT125&gt;0,CHAR(34)&amp;"sta"&amp;AZ125&amp;CHAR(34)&amp;",","")</f>
        <v/>
      </c>
      <c r="FB125" s="44" t="str">
        <f>IF(AND(AT125&gt;0,BA125&lt;&gt;""),CHAR(34)&amp;"sta"&amp;BA125&amp;CHAR(34)&amp;",","")</f>
        <v/>
      </c>
      <c r="FC125" s="44" t="str">
        <f>IF(AND(AT125&gt;0,BB125&lt;&gt;""),CHAR(34)&amp;"sta"&amp;BB125&amp;CHAR(34)&amp;",","")</f>
        <v/>
      </c>
      <c r="FD125" s="44" t="str">
        <f>IF(BV125="n",CHAR(34)&amp;"tcWHYE"&amp;CHAR(34)&amp;",",IF(BV125="y",CHAR(34)&amp;FD$1&amp;CHAR(34)&amp;",",""))</f>
        <v>"tcWHYE",</v>
      </c>
      <c r="FE125" s="44" t="str">
        <f>IF(COUNTIF(BL125:BT125,"BLU")=0,CHAR(34)&amp;"NO_BLU"&amp;CHAR(34)&amp;",", "")</f>
        <v/>
      </c>
      <c r="FF125" s="44" t="str">
        <f>IF(COUNTIF(BL125:BT125,"WHI")=0,CHAR(34)&amp;"NO_WHI"&amp;CHAR(34)&amp;",", "")</f>
        <v/>
      </c>
      <c r="FG125" s="44" t="str">
        <f>IF(COUNTIF(BL125:BT125,"RED")=0,CHAR(34)&amp;"NO_RED"&amp;CHAR(34)&amp;",", "")</f>
        <v>"NO_RED",</v>
      </c>
      <c r="FH125" s="44" t="str">
        <f>IF(COUNTIF(BL125:BS125,"GRE")=0,CHAR(34)&amp;"NO_GRE"&amp;CHAR(34)&amp;",", "")</f>
        <v>"NO_GRE",</v>
      </c>
      <c r="FI125" s="44" t="str">
        <f>IF(COUNTIF(BL125:BT125,"YEL")=0,CHAR(34)&amp;"NO_YEL"&amp;CHAR(34)&amp;",", "")</f>
        <v/>
      </c>
      <c r="FJ125" s="44" t="str">
        <f>IF(COUNTIF(BL125:BT125,"BLA")=0,CHAR(34)&amp;"NO_BLA"&amp;CHAR(34)&amp;",", "")</f>
        <v>"NO_BLA",</v>
      </c>
      <c r="FK125" s="44" t="str">
        <f>IF(AND(FH125&lt;&gt;"",FF125&lt;&gt;""),CHAR(34)&amp;"WHGRNO"&amp;CHAR(34)&amp;",","")</f>
        <v/>
      </c>
      <c r="FL125" s="44" t="str">
        <f>IF(AND(FI125&lt;&gt;"",FF125&lt;&gt;""),CHAR(34)&amp;"WHYENO"&amp;CHAR(34)&amp;",","")</f>
        <v/>
      </c>
      <c r="FM125" s="44" t="str">
        <f>IF(AND(FJ125&lt;&gt;"",FF125&lt;&gt;""),CHAR(34)&amp;"BAWHNO"&amp;CHAR(34)&amp;",","")</f>
        <v/>
      </c>
      <c r="FN125" s="44" t="str">
        <f>IF(AND(FE125&lt;&gt;"",FF125&lt;&gt;""),CHAR(34)&amp;"BLWHNO"&amp;CHAR(34)&amp;",","")</f>
        <v/>
      </c>
      <c r="FO125" s="44" t="str">
        <f>IF(AND(FE125&lt;&gt;"",FG125&lt;&gt;""),CHAR(34)&amp;"BLRENO"&amp;CHAR(34)&amp;",","")</f>
        <v/>
      </c>
      <c r="FP125" s="44" t="str">
        <f>IF(AND(FF125&lt;&gt;"",FF125&lt;&gt;""),CHAR(34)&amp;"WHRENO"&amp;CHAR(34)&amp;",","")</f>
        <v/>
      </c>
      <c r="FQ125" s="44" t="str">
        <f>IF(LEN(BF125)=3,CHAR(34)&amp;"001"&amp;BF125&amp;CHAR(34)&amp;",","")</f>
        <v>"001WHI",</v>
      </c>
      <c r="FR125" s="44" t="str">
        <f>IF(LEN(BG125)=3,CHAR(34)&amp;"002"&amp;BG125&amp;CHAR(34)&amp;",","")</f>
        <v>"002WHI",</v>
      </c>
      <c r="FS125" s="44" t="str">
        <f>IF(LEN(BH125)=3,CHAR(34)&amp;"003"&amp;BH125&amp;CHAR(34)&amp;",","")</f>
        <v>"003WHI",</v>
      </c>
      <c r="FT125" s="44" t="str">
        <f>CHAR(34)&amp;"myr"&amp;BD125&amp;CHAR(34)&amp;","</f>
        <v>"myrWHI",</v>
      </c>
      <c r="FU125" s="44" t="str">
        <f>IF(AY125="y",CHAR(34)&amp;"island"&amp;CHAR(34)&amp;",","")</f>
        <v/>
      </c>
      <c r="FV125" s="44" t="str">
        <f>IF(BZ125="y",CHAR(34)&amp;"landlo"&amp;CHAR(34)&amp;",","")</f>
        <v/>
      </c>
      <c r="FW125" s="44" t="str">
        <f>IF(CA125="y",CHAR(34)&amp;"eunion"&amp;CHAR(34)&amp;",","")</f>
        <v/>
      </c>
      <c r="FX125" s="44" t="str">
        <f>SUBSTITUTE(IFERROR(SEARCH("[",A125),IFERROR(IF(AND(CA125&lt;&gt;"y",SEARCH("Europe",R125)&gt;0),CHAR(34)&amp;"noeuni"&amp;CHAR(34)&amp;",",""),"")),"1","")</f>
        <v/>
      </c>
      <c r="FY125" s="44" t="str">
        <f>IFERROR(IF(SEARCH("Arabic",CB125)&gt;0,CHAR(34)&amp;"arabic"&amp;CHAR(34)&amp;",",""),"")</f>
        <v/>
      </c>
      <c r="FZ125" s="44" t="str">
        <f>IFERROR(IF(SEARCH("English",CB125)&gt;0,CHAR(34)&amp;"englis"&amp;CHAR(34)&amp;",",""),"")</f>
        <v/>
      </c>
      <c r="GA125" s="44" t="str">
        <f>IFERROR(IF(SEARCH("French",CB125)&gt;0,CHAR(34)&amp;"french"&amp;CHAR(34)&amp;",",""),"")</f>
        <v/>
      </c>
      <c r="GB125" s="44" t="str">
        <f>IFERROR(IF(SEARCH("Spanish",CB125)&gt;0,CHAR(34)&amp;"spanis"&amp;CHAR(34)&amp;",",""),"")</f>
        <v>"spanis",</v>
      </c>
      <c r="GC125" s="44" t="str">
        <f>IFERROR(IF(SEARCH("Portuguese",CB125)&gt;0,CHAR(34)&amp;"portug"&amp;CHAR(34)&amp;",",""),"")</f>
        <v/>
      </c>
      <c r="GD125" s="44" t="str">
        <f>IFERROR(IF(SEARCH("German",CB125)&gt;0,CHAR(34)&amp;"german"&amp;CHAR(34)&amp;",",""),"")</f>
        <v/>
      </c>
      <c r="GE125" s="44" t="str">
        <f>IFERROR(IF(SEARCH("Dutch",CB125)&gt;0,CHAR(34)&amp;"dutchs"&amp;CHAR(34)&amp;",",""),"")</f>
        <v/>
      </c>
      <c r="GF125" s="44" t="str">
        <f>IFERROR(IF(SEARCH("Histor",AU125)&gt;0,CHAR(34)&amp;"histor"&amp;CHAR(34)&amp;",",""),"")</f>
        <v/>
      </c>
      <c r="GG125" s="44" t="str">
        <f>IF(BU125="y",CHAR(34)&amp;"unjack"&amp;CHAR(34)&amp;",","")</f>
        <v/>
      </c>
      <c r="GH125" s="44" t="str">
        <f>IF(CD125=1,CHAR(34)&amp;"southc"&amp;CHAR(34)&amp;",","")</f>
        <v/>
      </c>
      <c r="GI125" s="44" t="str">
        <f>IF(CE125=1,CHAR(34)&amp;"hasmap"&amp;CHAR(34)&amp;",","")</f>
        <v/>
      </c>
      <c r="GJ125" s="44" t="str">
        <f>IF(CP125="y",CHAR(34)&amp;CP$1&amp;CHAR(34)&amp;",","")</f>
        <v>"NoStar",</v>
      </c>
      <c r="GK125" s="44" t="str">
        <f>IF(GJ125="",CHAR(34)&amp;"HasSta"&amp;CHAR(34)&amp;",","")</f>
        <v/>
      </c>
      <c r="GL125" s="44" t="str">
        <f>IF(CQ125="y",CHAR(34)&amp;CQ$1&amp;CHAR(34)&amp;",","")</f>
        <v/>
      </c>
      <c r="GM125" s="44" t="str">
        <f>IF(CR125="y",CHAR(34)&amp;CR$1&amp;CHAR(34)&amp;",","")</f>
        <v/>
      </c>
      <c r="GN125" s="44" t="str">
        <f>IF(CS125="y",CHAR(34)&amp;CS$1&amp;CHAR(34)&amp;",","")</f>
        <v/>
      </c>
      <c r="GP125" s="44" t="str">
        <f>CHAR(34)&amp;AU125&amp;CHAR(34)</f>
        <v>""</v>
      </c>
      <c r="GS125" s="44" t="str">
        <f>SUBSTITUTE("["&amp;_xlfn.CONCAT(CW125:GN125)&amp;"]",",]","]")</f>
        <v>["3Color","lets07","startU","with_y","LUELHI","year18","allhor","4+Band","Horizo","Circle","HasSun","Canton","Humans","tcWHYE","NO_RED","NO_GRE","NO_BLA","001WHI","002WHI","003WHI","myrWHI","spanis","NoStar"]</v>
      </c>
      <c r="GT125" s="44" t="str">
        <f>IF(BL125&lt;&gt;"",CHAR(34)&amp;"cl_"&amp;BL125&amp;CHAR(34)&amp;",","")</f>
        <v>"cl_BLU",</v>
      </c>
      <c r="GU125" s="44" t="str">
        <f>IF(BM125&lt;&gt;"",CHAR(34)&amp;"cl_"&amp;BM125&amp;CHAR(34)&amp;",","")</f>
        <v>"cl_WHI",</v>
      </c>
      <c r="GV125" s="44" t="str">
        <f>IF(BN125&lt;&gt;"",CHAR(34)&amp;"cl_"&amp;BN125&amp;CHAR(34)&amp;",","")</f>
        <v>"cl_YEL",</v>
      </c>
      <c r="GW125" s="44" t="str">
        <f>IF(BO125&lt;&gt;"",CHAR(34)&amp;"cl_"&amp;BO125&amp;CHAR(34)&amp;",","")</f>
        <v/>
      </c>
      <c r="GX125" s="44" t="str">
        <f>IF(BP125&lt;&gt;"",CHAR(34)&amp;"cl_"&amp;BP125&amp;CHAR(34)&amp;",","")</f>
        <v/>
      </c>
      <c r="GY125" s="44" t="str">
        <f>IF(BQ125&lt;&gt;"",CHAR(34)&amp;"cl_"&amp;BQ125&amp;CHAR(34)&amp;",","")</f>
        <v/>
      </c>
      <c r="GZ125" s="44" t="str">
        <f>IF(BR125&lt;&gt;"",CHAR(34)&amp;"cl_"&amp;BR125&amp;CHAR(34)&amp;",","")</f>
        <v/>
      </c>
      <c r="HA125" s="44" t="str">
        <f>IF(BS125&lt;&gt;"",CHAR(34)&amp;"cl_"&amp;BS125&amp;CHAR(34)&amp;",","")</f>
        <v/>
      </c>
      <c r="HB125" s="44" t="str">
        <f>IF(BT125&lt;&gt;"",CHAR(34)&amp;"cl_"&amp;BT125&amp;CHAR(34)&amp;",","")</f>
        <v/>
      </c>
      <c r="HC125" s="44" t="str">
        <f>SUBSTITUTE("["&amp;_xlfn.CONCAT(GT125:HB125)&amp;"]",",]","]")</f>
        <v>["cl_BLU","cl_WHI","cl_YEL"]</v>
      </c>
      <c r="HE125" s="64"/>
      <c r="HF125" s="65" t="str">
        <f>"{couname:"&amp;CT125&amp;(IF(HK125&lt;&gt;"",",subtype:"&amp;CHAR(34)&amp;HK125&amp;CHAR(34),""))&amp;",year:"&amp;HJ125&amp;",region:"&amp;CU125&amp;",Colors:"&amp;HC125&amp;",Items:"&amp;GS125&amp;",Flag:"&amp;CV125&amp;",HDFlag:"&amp;CHAR(34)&amp;E125&amp;CHAR(34)&amp;",type:"&amp;GP125&amp;", describe: "&amp;HH125&amp;", isnew:"&amp;CHAR(34)&amp;F125&amp;CHAR(34)&amp;", links: "&amp;HL125&amp;"},"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links: "https://en.wikipedia.org/wiki/Flag_of_Uruguay"},</v>
      </c>
      <c r="HG125" s="66" t="str">
        <f>"{couname:"&amp;CT125&amp;(IF(HK125&lt;&gt;"",",subtype:"&amp;CHAR(34)&amp;HK125&amp;CHAR(34),""))&amp;",year:"&amp;HJ125&amp;",region:"&amp;CU125&amp;",Colors:"&amp;HC125&amp;",Items:"&amp;GS125&amp;",Flag:"&amp;CV125&amp;",HDFlag:"&amp;CHAR(34)&amp;E125&amp;CHAR(34)&amp;",type:"&amp;GP125&amp;", describe: "&amp;HI125&amp;", links: "&amp;HL125&amp;"},"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links: "https://en.wikipedia.org/wiki/Flag_of_Uruguay"},</v>
      </c>
      <c r="HH125" s="44" t="str">
        <f>IF(P125&lt;&gt;"",CHAR(34)&amp;"\n"&amp;P125&amp;CHAR(34),CHAR(34)&amp;CHAR(34))</f>
        <v>"\nThe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v>
      </c>
      <c r="HI125" s="44" t="str">
        <f>IF(J125=0,CHAR(34)&amp;CHAR(34),HH125)</f>
        <v>"\nThe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v>
      </c>
      <c r="HJ125" s="44" t="str">
        <f>CHAR(34)&amp;O125&amp;CHAR(34)</f>
        <v>"1828, 1830 "</v>
      </c>
      <c r="HL125" s="44" t="str">
        <f>CHAR(34)&amp;I125&amp;CHAR(34)</f>
        <v>"https://en.wikipedia.org/wiki/Flag_of_Uruguay"</v>
      </c>
      <c r="HM125" s="65" t="str">
        <f>"{"&amp;CHAR(34)&amp;"couname"&amp;CHAR(34)&amp;":"&amp;CT125&amp;(IF(H125&lt;&gt;"",","&amp;CHAR(34)&amp;"subtype"&amp;CHAR(34)&amp;":"&amp;CHAR(34)&amp;H125&amp;CHAR(34),""))&amp;","&amp;CHAR(34)&amp;"year"&amp;CHAR(34)&amp;":"&amp;HJ125&amp;","&amp;CHAR(34)&amp;"region"&amp;CHAR(34)&amp;":"&amp;CU125&amp;","&amp;CHAR(34)&amp;"Colors"&amp;CHAR(34)&amp;":"&amp;HC125&amp;","&amp;CHAR(34)&amp;"Items"&amp;CHAR(34)&amp;":"&amp;GS125&amp;","&amp;CHAR(34)&amp;"Flag"&amp;CHAR(34)&amp;":"&amp;CV125&amp;","&amp;CHAR(34)&amp;"HDFlag"&amp;CHAR(34)&amp;":"&amp;CHAR(34)&amp;E125&amp;CHAR(34)&amp;","&amp;CHAR(34)&amp;"type"&amp;CHAR(34)&amp;":"&amp;GP125&amp;", "&amp;CHAR(34)&amp;"describe"&amp;CHAR(34)&amp;": "&amp;HH125&amp;", "&amp;CHAR(34)&amp;"isnew"&amp;CHAR(34)&amp;": "&amp;CHAR(34)&amp;F125&amp;CHAR(34)&amp;", "&amp;CHAR(34)&amp;"links"&amp;CHAR(34)&amp;": "&amp;HL125&amp;"},"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 "links": "https://en.wikipedia.org/wiki/Flag_of_Uruguay"},</v>
      </c>
      <c r="HN125" s="67" t="str">
        <f>"{"&amp;CHAR(34)&amp;"couname"&amp;CHAR(34)&amp;":"&amp;CT125&amp;(IF(H125&lt;&gt;"",","&amp;CHAR(34)&amp;"subtype"&amp;CHAR(34)&amp;":"&amp;CHAR(34)&amp;H125&amp;CHAR(34),""))&amp;","&amp;CHAR(34)&amp;"year"&amp;CHAR(34)&amp;":"&amp;HJ125&amp;","&amp;CHAR(34)&amp;"region"&amp;CHAR(34)&amp;":"&amp;CU125&amp;","&amp;CHAR(34)&amp;"Colors"&amp;CHAR(34)&amp;":"&amp;HC125&amp;","&amp;CHAR(34)&amp;"Items"&amp;CHAR(34)&amp;":"&amp;GS125&amp;","&amp;CHAR(34)&amp;"Flag"&amp;CHAR(34)&amp;":"&amp;CV125&amp;","&amp;CHAR(34)&amp;"HDFlag"&amp;CHAR(34)&amp;":"&amp;CHAR(34)&amp;E125&amp;CHAR(34)&amp;","&amp;CHAR(34)&amp;"type"&amp;CHAR(34)&amp;":"&amp;GP125&amp;", "&amp;CHAR(34)&amp;"describe"&amp;CHAR(34)&amp;": "&amp;HI125&amp;", "&amp;CHAR(34)&amp;"isnew"&amp;CHAR(34)&amp;": "&amp;CHAR(34)&amp;F125&amp;CHAR(34)&amp;", "&amp;CHAR(34)&amp;"links"&amp;CHAR(34)&amp;": "&amp;HL125&amp;"},"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 "links": "https://en.wikipedia.org/wiki/Flag_of_Uruguay"},</v>
      </c>
      <c r="HO125" s="71"/>
      <c r="HP125" s="44" t="str" cm="1">
        <f t="array" ref="HP125">IF(_xlfn.TEXTJOIN(", ", TRUE, IF(ISNUMBER(SEARCH("BLA", BL125:BT125)), COLUMN(BL125:BT125) - COLUMN(BL125) + 1, ""))&lt;&gt;"","BLA","")</f>
        <v/>
      </c>
      <c r="HQ125" s="44" t="str" cm="1">
        <f t="array" ref="HQ125">IF(_xlfn.TEXTJOIN(", ", TRUE, IF(ISNUMBER(SEARCH("BLU", BL125:BT125)), COLUMN(BL125:BT125) - COLUMN(BL125) + 1, ""))&lt;&gt;"","BLU","")</f>
        <v>BLU</v>
      </c>
      <c r="HR125" s="44" t="str" cm="1">
        <f t="array" ref="HR125">IF(_xlfn.TEXTJOIN(", ", TRUE, IF(ISNUMBER(SEARCH("GRE", BL125:BT125)), COLUMN(BL125:BT125) - COLUMN(BL125) + 1, ""))&lt;&gt;"","GRE","")</f>
        <v/>
      </c>
      <c r="HS125" s="44" t="str" cm="1">
        <f t="array" ref="HS125">IF(_xlfn.TEXTJOIN(", ", TRUE, IF(ISNUMBER(SEARCH("RED", BL125:BT125)), COLUMN(BL125:BT125) - COLUMN(BL125) + 1, ""))&lt;&gt;"","RED","")</f>
        <v/>
      </c>
      <c r="HT125" s="44" t="str" cm="1">
        <f t="array" ref="HT125">IF(_xlfn.TEXTJOIN(", ", TRUE, IF(ISNUMBER(SEARCH("YEL", BL125:BT125)), COLUMN(BL125:BT125) - COLUMN(BL125) + 1, ""))&lt;&gt;"","YEL","")</f>
        <v>YEL</v>
      </c>
      <c r="HU125" s="44" t="str" cm="1">
        <f t="array" ref="HU125">IF(_xlfn.TEXTJOIN(", ", TRUE, IF(ISNUMBER(SEARCH("ORA", BL125:BT125)), COLUMN(BL125:BT125) - COLUMN(BL125) + 1, ""))&lt;&gt;"","ORA","")</f>
        <v/>
      </c>
      <c r="HV125" s="44" t="str" cm="1">
        <f t="array" ref="HV125">IF(_xlfn.TEXTJOIN(", ", TRUE, IF(ISNUMBER(SEARCH("BRO", BL125:BT125)), COLUMN(BL125:BT125) - COLUMN(BL125) + 1, ""))&lt;&gt;"","BRO","")</f>
        <v/>
      </c>
      <c r="HW125" s="44" t="str" cm="1">
        <f t="array" ref="HW125">IF(_xlfn.TEXTJOIN(", ", TRUE, IF(ISNUMBER(SEARCH("PUR", BL125:BT125)), COLUMN(BL125:BT125) - COLUMN(BL125) + 1, ""))&lt;&gt;"","PUR","")</f>
        <v/>
      </c>
      <c r="HX125" s="44" t="str" cm="1">
        <f t="array" ref="HX125">IF(_xlfn.TEXTJOIN(", ", TRUE, IF(ISNUMBER(SEARCH("WHI", BL125:BT125)), COLUMN(BL125:BT125) - COLUMN(BL125) + 1, ""))&lt;&gt;"","WHI","")</f>
        <v>WHI</v>
      </c>
      <c r="HY125" s="72"/>
      <c r="HZ125" s="72"/>
      <c r="IA125" s="5"/>
      <c r="IB125" s="5"/>
      <c r="IC125" s="68"/>
      <c r="ID125" s="68"/>
      <c r="IE125" s="68"/>
      <c r="IF125" s="68"/>
      <c r="IG125" s="68"/>
      <c r="IH125" s="68"/>
      <c r="II125" s="68"/>
      <c r="IJ125" s="68"/>
      <c r="IK125" s="68"/>
      <c r="IL125" s="44">
        <f>SUM(IC125:IK125)</f>
        <v>0</v>
      </c>
      <c r="IM125" s="42">
        <f>COUNTIF(IC125:IK125,"&gt;0")-CG125</f>
        <v>-3</v>
      </c>
      <c r="IN125" s="69" t="str">
        <f>"http://mkweb.bcgsc.ca/color-summarizer/?url="&amp;D125&amp;"&amp;precision=low&amp;num_clusters="&amp;CG125&amp;"&amp;text=1"</f>
        <v>http://mkweb.bcgsc.ca/color-summarizer/?url=https://i.ibb.co/cLPFZhg/Uruguay-Flag.png&amp;precision=low&amp;num_clusters=3&amp;text=1</v>
      </c>
      <c r="IO125" s="44" t="str">
        <f>IF(HP125&lt;&gt;"",CHAR(34)&amp;"black"&amp;CHAR(34),"")</f>
        <v/>
      </c>
      <c r="IP125" s="44" t="str">
        <f>IF(HQ125&lt;&gt;"",CHAR(34)&amp;"blue"&amp;CHAR(34),"")</f>
        <v>"blue"</v>
      </c>
      <c r="IQ125" s="44" t="str">
        <f>IF(HR125&lt;&gt;"",CHAR(34)&amp;"green"&amp;CHAR(34),"")</f>
        <v/>
      </c>
      <c r="IR125" s="44" t="str">
        <f>IF(HS125&lt;&gt;"",CHAR(34)&amp;"red"&amp;CHAR(34),"")</f>
        <v/>
      </c>
      <c r="IS125" s="44" t="str">
        <f>IF(HT125&lt;&gt;"",CHAR(34)&amp;"yellow"&amp;CHAR(34),"")</f>
        <v>"yellow"</v>
      </c>
      <c r="IT125" s="44" t="str">
        <f>IF(HU125&lt;&gt;"",CHAR(34)&amp;"orange"&amp;CHAR(34),"")</f>
        <v/>
      </c>
      <c r="IU125" s="44" t="str">
        <f>IF(HV125&lt;&gt;"",CHAR(34)&amp;"brown"&amp;CHAR(34),"")</f>
        <v/>
      </c>
      <c r="IV125" s="44" t="str">
        <f>IF(HW125&lt;&gt;"",CHAR(34)&amp;"purple"&amp;CHAR(34),"")</f>
        <v/>
      </c>
      <c r="IW125" s="44" t="str">
        <f>IF(HX125&lt;&gt;"",CHAR(34)&amp;"white"&amp;CHAR(34),"")</f>
        <v>"white"</v>
      </c>
      <c r="IX125" s="44" t="str">
        <f>"{"&amp;CHAR(34)&amp;"url"&amp;CHAR(34)&amp;":"&amp;CHAR(34)&amp;IN125&amp;CHAR(34)&amp;","&amp;CHAR(34)&amp;"name"&amp;CHAR(34)&amp;":"&amp;CHAR(34)&amp;A125&amp;CHAR(34)&amp;"},"</f>
        <v>{"url":"http://mkweb.bcgsc.ca/color-summarizer/?url=https://i.ibb.co/cLPFZhg/Uruguay-Flag.png&amp;precision=low&amp;num_clusters=3&amp;text=1","name":"Uruguay"},</v>
      </c>
      <c r="IY125" s="44">
        <v>233</v>
      </c>
    </row>
    <row r="126" spans="1:259" s="44" customFormat="1" ht="38.4" customHeight="1" thickBot="1" x14ac:dyDescent="0.35">
      <c r="A126" s="38" t="s">
        <v>270</v>
      </c>
      <c r="B126" s="83"/>
      <c r="C126" s="39">
        <v>1</v>
      </c>
      <c r="D126" s="70" t="s">
        <v>271</v>
      </c>
      <c r="E126" s="40" t="s">
        <v>272</v>
      </c>
      <c r="F126" s="41" t="s">
        <v>163</v>
      </c>
      <c r="G126" s="42">
        <f>COUNTIF($A$1:$A$8405,A126)</f>
        <v>1</v>
      </c>
      <c r="H126" s="43"/>
      <c r="I126" s="59" t="s">
        <v>273</v>
      </c>
      <c r="J126" s="44" t="str">
        <f>""</f>
        <v/>
      </c>
      <c r="K126" s="45">
        <v>28838499</v>
      </c>
      <c r="L126" s="46">
        <v>1250000</v>
      </c>
      <c r="M126" s="46">
        <v>1</v>
      </c>
      <c r="N126" s="47">
        <f>(0.1*K126+0.9*L126)*M126</f>
        <v>4008849.9000000004</v>
      </c>
      <c r="O126" s="74" t="s">
        <v>211</v>
      </c>
      <c r="P126" s="48" t="s">
        <v>274</v>
      </c>
      <c r="Q126" s="73">
        <v>1</v>
      </c>
      <c r="R126" s="49" t="s">
        <v>177</v>
      </c>
      <c r="S126" s="50">
        <v>3</v>
      </c>
      <c r="T126" s="51" t="s">
        <v>164</v>
      </c>
      <c r="U126" s="52" t="s">
        <v>164</v>
      </c>
      <c r="V126" s="52" t="s">
        <v>165</v>
      </c>
      <c r="W126" s="52" t="s">
        <v>164</v>
      </c>
      <c r="X126" s="52" t="s">
        <v>164</v>
      </c>
      <c r="Y126" s="52" t="s">
        <v>164</v>
      </c>
      <c r="Z126" s="52" t="s">
        <v>164</v>
      </c>
      <c r="AA126" s="52" t="s">
        <v>164</v>
      </c>
      <c r="AB126" s="52" t="s">
        <v>164</v>
      </c>
      <c r="AC126" s="52" t="s">
        <v>164</v>
      </c>
      <c r="AD126" s="52" t="s">
        <v>164</v>
      </c>
      <c r="AE126" s="52" t="s">
        <v>164</v>
      </c>
      <c r="AF126" s="53" t="s">
        <v>164</v>
      </c>
      <c r="AG126" s="53" t="s">
        <v>164</v>
      </c>
      <c r="AH126" s="53" t="s">
        <v>165</v>
      </c>
      <c r="AI126" s="53" t="s">
        <v>164</v>
      </c>
      <c r="AJ126" s="53" t="s">
        <v>164</v>
      </c>
      <c r="AK126" s="53" t="s">
        <v>164</v>
      </c>
      <c r="AL126" s="53" t="s">
        <v>164</v>
      </c>
      <c r="AM126" s="53" t="s">
        <v>164</v>
      </c>
      <c r="AN126" s="53" t="s">
        <v>164</v>
      </c>
      <c r="AO126" s="53" t="s">
        <v>164</v>
      </c>
      <c r="AP126" s="53" t="s">
        <v>164</v>
      </c>
      <c r="AQ126" s="53" t="s">
        <v>164</v>
      </c>
      <c r="AR126" s="53" t="s">
        <v>164</v>
      </c>
      <c r="AS126" s="53" t="s">
        <v>164</v>
      </c>
      <c r="AT126" s="54">
        <v>8</v>
      </c>
      <c r="AU126" s="53"/>
      <c r="AV126" s="53" t="str">
        <f>IF(LEFT(A126,1)="[",LEFT(A126,5)&amp;AU126&amp;A126,"")</f>
        <v/>
      </c>
      <c r="AW126" s="53" t="str">
        <f>C126&amp;A126</f>
        <v>1Venezuela</v>
      </c>
      <c r="AX126" s="55" t="str">
        <f>_xlfn.TEXTJOIN(";",TRUE,AU126:AW126)</f>
        <v>1Venezuela</v>
      </c>
      <c r="AY126" s="55"/>
      <c r="AZ126" s="56" t="s">
        <v>159</v>
      </c>
      <c r="BA126" s="56"/>
      <c r="BB126" s="56"/>
      <c r="BC126" s="57"/>
      <c r="BD126" s="58" t="s">
        <v>167</v>
      </c>
      <c r="BE126" s="59"/>
      <c r="BF126" s="58" t="s">
        <v>155</v>
      </c>
      <c r="BG126" s="58" t="s">
        <v>152</v>
      </c>
      <c r="BH126" s="58" t="s">
        <v>154</v>
      </c>
      <c r="BI126" s="58"/>
      <c r="BJ126" s="58"/>
      <c r="BK126" s="59"/>
      <c r="BL126" s="58" t="s">
        <v>155</v>
      </c>
      <c r="BM126" s="58" t="s">
        <v>152</v>
      </c>
      <c r="BN126" s="58" t="s">
        <v>154</v>
      </c>
      <c r="BO126" s="58" t="s">
        <v>159</v>
      </c>
      <c r="BP126" s="58"/>
      <c r="BQ126" s="58"/>
      <c r="BR126" s="58"/>
      <c r="BS126" s="58"/>
      <c r="BT126" s="58"/>
      <c r="BU126" s="60"/>
      <c r="BV126" s="61" t="s">
        <v>165</v>
      </c>
      <c r="BW126" s="61" t="s">
        <v>179</v>
      </c>
      <c r="BX126" s="59"/>
      <c r="CB126" s="5" t="s">
        <v>138</v>
      </c>
      <c r="CC126" s="5"/>
      <c r="CD126" s="62">
        <v>0</v>
      </c>
      <c r="CE126" s="62">
        <v>0</v>
      </c>
      <c r="CF126" s="62" t="e">
        <f>COUNTIF([1]Sheet7!$B$2:'[1]Sheet7'!$B$100,Main!#REF!)</f>
        <v>#REF!</v>
      </c>
      <c r="CG126" s="75" cm="1">
        <f t="array" ref="CG126">SUMPRODUCT(--(LEN(TRIM(BL126:BT126))&gt;0))</f>
        <v>4</v>
      </c>
      <c r="CH126" s="53" t="str">
        <f>IF(CG126=2,"y","n")</f>
        <v>n</v>
      </c>
      <c r="CI126" s="53" t="str">
        <f>IF(CG126=3,"y","n")</f>
        <v>n</v>
      </c>
      <c r="CJ126" s="53" t="str">
        <f>IF(CG126=4,"y","n")</f>
        <v>y</v>
      </c>
      <c r="CK126" s="53" t="str">
        <f>IF(CG126&gt;4,"y","n")</f>
        <v>n</v>
      </c>
      <c r="CL126" s="53" t="str">
        <f>IF(S126=0,"y","n")</f>
        <v>n</v>
      </c>
      <c r="CM126" s="53" t="str">
        <f>IF(S126=2,"y","n")</f>
        <v>n</v>
      </c>
      <c r="CN126" s="53" t="str">
        <f>IF(S126=3,"y","n")</f>
        <v>y</v>
      </c>
      <c r="CO126" s="53" t="str">
        <f>IF(S126&gt;=4,"y","n")</f>
        <v>n</v>
      </c>
      <c r="CP126" s="53" t="str">
        <f>IF(AT126=0,"y","n")</f>
        <v>n</v>
      </c>
      <c r="CQ126" s="53" t="str">
        <f>IF(AT126=1,"y","n")</f>
        <v>n</v>
      </c>
      <c r="CR126" s="53" t="str">
        <f>IF(AT126=2,"y","n")</f>
        <v>n</v>
      </c>
      <c r="CS126" s="53" t="str">
        <f>IF(AT126&gt;=3,"y","n")</f>
        <v>y</v>
      </c>
      <c r="CT126" s="38" t="str">
        <f>CHAR(34)&amp;A126&amp;CHAR(34)</f>
        <v>"Venezuela"</v>
      </c>
      <c r="CU126" s="63" t="str">
        <f>CHAR(34)&amp;"rgn_"&amp;R126&amp;CHAR(34)</f>
        <v>"rgn_South America"</v>
      </c>
      <c r="CV126" s="44" t="str">
        <f>CHAR(34)&amp;D126&amp;CHAR(34)</f>
        <v>"https://i.ibb.co/FnjCzQh/Venezuela-Flag.png"</v>
      </c>
      <c r="CW126" s="44" t="str">
        <f>IF(CH126="y",CHAR(34)&amp;CH$1&amp;CHAR(34)&amp;",","")</f>
        <v/>
      </c>
      <c r="CX126" s="44" t="str">
        <f>IF(CI126="y",CHAR(34)&amp;CI$1&amp;CHAR(34)&amp;",","")</f>
        <v/>
      </c>
      <c r="CY126" s="44" t="str">
        <f>IF(CJ126="y",CHAR(34)&amp;CJ$1&amp;CHAR(34)&amp;",","")</f>
        <v>"4Color",</v>
      </c>
      <c r="CZ126" s="44" t="str">
        <f>IF(CK126="y",CHAR(34)&amp;CK$1&amp;CHAR(34)&amp;",","")</f>
        <v/>
      </c>
      <c r="DA126" s="44" t="str">
        <f>IF(Q126&gt;1,CHAR(34)&amp;"words2"&amp;CHAR(34)&amp;",","")</f>
        <v/>
      </c>
      <c r="DB126" s="44" t="str">
        <f>IF(Q126&gt;2,CHAR(34)&amp;"words3"&amp;CHAR(34)&amp;",","")</f>
        <v/>
      </c>
      <c r="DC126" s="44" t="str">
        <f>IF(Q126=2,CHAR(34)&amp;"exact2"&amp;CHAR(34)&amp;",","")</f>
        <v/>
      </c>
      <c r="DD126" s="44" t="str">
        <f>IF(LEN(CHAR(34)&amp;"lets"&amp;LEN(SUBSTITUTE(SUBSTITUTE(IFERROR(TRIM(SUBSTITUTE(SUBSTITUTE(SUBSTITUTE(IFERROR(TRIM(SUBSTITUTE(A126,MID(A126,FIND("(",A126),FIND(")",A126)-FIND("(",A126)+1),"")),A126)," ",""),"-",""),MID(SUBSTITUTE(SUBSTITUTE(IFERROR(TRIM(SUBSTITUTE(A126,MID(A126,FIND("(",A126),FIND(")",A126)-FIND("(",A126)+1),"")),A126)," ",""),"-",""),FIND("[",SUBSTITUTE(SUBSTITUTE(IFERROR(TRIM(SUBSTITUTE(A126,MID(A126,FIND("(",A126),FIND(")",A126)-FIND("(",A126)+1),"")),A126)," ",""),"-","")),FIND("]",SUBSTITUTE(SUBSTITUTE(IFERROR(TRIM(SUBSTITUTE(A126,MID(A126,FIND("(",A126),FIND(")",A126)-FIND("(",A126)+1),"")),A126)," ",""),"-",""))-FIND("[",SUBSTITUTE(SUBSTITUTE(IFERROR(TRIM(SUBSTITUTE(A126,MID(A126,FIND("(",A126),FIND(")",A126)-FIND("(",A126)+1),"")),A126)," ",""),"-",""))+1),"")),SUBSTITUTE(SUBSTITUTE(IFERROR(TRIM(SUBSTITUTE(A126,MID(A126,FIND("(",A126),FIND(")",A126)-FIND("(",A126)+1),"")),A126)," ",""),"-",""))," ",""),"-",""))&amp;CHAR(34)&amp;",")=9,CHAR(34)&amp;"lets"&amp;LEN(SUBSTITUTE(SUBSTITUTE(IFERROR(TRIM(SUBSTITUTE(SUBSTITUTE(SUBSTITUTE(IFERROR(TRIM(SUBSTITUTE(A126,MID(A126,FIND("(",A126),FIND(")",A126)-FIND("(",A126)+1),"")),A126)," ",""),"-",""),MID(SUBSTITUTE(SUBSTITUTE(IFERROR(TRIM(SUBSTITUTE(A126,MID(A126,FIND("(",A126),FIND(")",A126)-FIND("(",A126)+1),"")),A126)," ",""),"-",""),FIND("[",SUBSTITUTE(SUBSTITUTE(IFERROR(TRIM(SUBSTITUTE(A126,MID(A126,FIND("(",A126),FIND(")",A126)-FIND("(",A126)+1),"")),A126)," ",""),"-","")),FIND("]",SUBSTITUTE(SUBSTITUTE(IFERROR(TRIM(SUBSTITUTE(A126,MID(A126,FIND("(",A126),FIND(")",A126)-FIND("(",A126)+1),"")),A126)," ",""),"-",""))-FIND("[",SUBSTITUTE(SUBSTITUTE(IFERROR(TRIM(SUBSTITUTE(A126,MID(A126,FIND("(",A126),FIND(")",A126)-FIND("(",A126)+1),"")),A126)," ",""),"-",""))+1),"")),SUBSTITUTE(SUBSTITUTE(IFERROR(TRIM(SUBSTITUTE(A126,MID(A126,FIND("(",A126),FIND(")",A126)-FIND("(",A126)+1),"")),A126)," ",""),"-",""))," ",""),"-",""))&amp;CHAR(34)&amp;",",CHAR(34)&amp;"lets0"&amp;LEN(SUBSTITUTE(SUBSTITUTE(IFERROR(TRIM(SUBSTITUTE(SUBSTITUTE(SUBSTITUTE(IFERROR(TRIM(SUBSTITUTE(A126,MID(A126,FIND("(",A126),FIND(")",A126)-FIND("(",A126)+1),"")),A126)," ",""),"-",""),MID(SUBSTITUTE(SUBSTITUTE(IFERROR(TRIM(SUBSTITUTE(A126,MID(A126,FIND("(",A126),FIND(")",A126)-FIND("(",A126)+1),"")),A126)," ",""),"-",""),FIND("[",SUBSTITUTE(SUBSTITUTE(IFERROR(TRIM(SUBSTITUTE(A126,MID(A126,FIND("(",A126),FIND(")",A126)-FIND("(",A126)+1),"")),A126)," ",""),"-","")),FIND("]",SUBSTITUTE(SUBSTITUTE(IFERROR(TRIM(SUBSTITUTE(A126,MID(A126,FIND("(",A126),FIND(")",A126)-FIND("(",A126)+1),"")),A126)," ",""),"-",""))-FIND("[",SUBSTITUTE(SUBSTITUTE(IFERROR(TRIM(SUBSTITUTE(A126,MID(A126,FIND("(",A126),FIND(")",A126)-FIND("(",A126)+1),"")),A126)," ",""),"-",""))+1),"")),SUBSTITUTE(SUBSTITUTE(IFERROR(TRIM(SUBSTITUTE(A126,MID(A126,FIND("(",A126),FIND(")",A126)-FIND("(",A126)+1),"")),A126)," ",""),"-",""))," ",""),"-",""))&amp;CHAR(34)&amp;",")</f>
        <v>"lets09",</v>
      </c>
      <c r="DE126" s="44" t="str">
        <f>IFERROR(CHAR(34)&amp;"start"&amp;LEFT(TRIM(SUBSTITUTE(SUBSTITUTE(TRIM(SUBSTITUTE(SUBSTITUTE(A126, MID(A126, FIND("[", A126), FIND("]", A126) - FIND("[", A126) + 1), ""), "  ", " ")), MID(TRIM(SUBSTITUTE(SUBSTITUTE(A126, MID(A126, FIND("[", A126), FIND("]", A126) - FIND("[", A126) + 1), ""), "  ", " ")), FIND("[", TRIM(SUBSTITUTE(SUBSTITUTE(A126, MID(A126, FIND("[", A126), FIND("]", A126) - FIND("[", A126) + 1), ""), "  ", " "))), FIND("]", TRIM(SUBSTITUTE(SUBSTITUTE(A126, MID(A126, FIND("[", A126), FIND("]", A126) - FIND("[", A126) + 1), ""), "  ", " "))) - FIND("[", TRIM(SUBSTITUTE(SUBSTITUTE(A126, MID(A126, FIND("[", A126), FIND("]", A126) - FIND("[", A126) + 1), ""), "  ", " "))) + 1), ""), "  ", " ")),1)&amp;CHAR(34)&amp;",",CHAR(34)&amp;"start"&amp;IFERROR(LEFT(SUBSTITUTE(A126,"["&amp;MID(A126,FIND("[",A126)+1,FIND("]",A126)-FIND("[",A126)-1)&amp;"] ",""),1),LEFT(A126,1))&amp;CHAR(34)&amp;",")</f>
        <v>"startV",</v>
      </c>
      <c r="DF126" s="44" t="str">
        <f>IFERROR(IF(SEARCH("tan",A126)&gt;0,CHAR(34)&amp;"withtn"&amp;CHAR(34)&amp;",",""),"")</f>
        <v/>
      </c>
      <c r="DG126" s="44" t="str">
        <f>IFERROR(IF(SEARCH("q",A126)&gt;0,CHAR(34)&amp;"with_q"&amp;CHAR(34)&amp;",",""),"")</f>
        <v/>
      </c>
      <c r="DH126" s="44" t="str">
        <f>IFERROR(IF(SEARCH("v",A126)&gt;0,CHAR(34)&amp;"with_v"&amp;CHAR(34)&amp;",",""),"")</f>
        <v>"with_v",</v>
      </c>
      <c r="DI126" s="44" t="str">
        <f>IFERROR(IF(SEARCH("w",A126)&gt;0,CHAR(34)&amp;"with_w"&amp;CHAR(34)&amp;",",""),"")</f>
        <v/>
      </c>
      <c r="DJ126" s="44" t="str">
        <f>IFERROR(IF(SEARCH("y",A126)&gt;0,CHAR(34)&amp;"with_y"&amp;CHAR(34)&amp;",",""),"")</f>
        <v/>
      </c>
      <c r="DK126" s="44" t="str">
        <f>IFERROR(IF(SEARCH("z",A126)&gt;0,CHAR(34)&amp;"with_z"&amp;CHAR(34)&amp;",",""),"")</f>
        <v>"with_z",</v>
      </c>
      <c r="DL126" s="44" t="str">
        <f>IF(CG126=2, CHAR(34) &amp; _xlfn.TEXTJOIN("", TRUE, _xlfn._xlws.SORT(HP126:HX126)) &amp; CHAR(34) &amp; ",", "")</f>
        <v/>
      </c>
      <c r="DM126" s="44" t="str" cm="1">
        <f t="array" ref="DM126">IF(CG126=3,CHAR(34) &amp; _xlfn.TEXTJOIN("", TRUE, RIGHT(HP126:HX126, 2)) &amp; CHAR(34) &amp; ",", "")</f>
        <v/>
      </c>
      <c r="DN126" s="44" t="str">
        <f>IF(AND(ISNUMBER(SEARCH("18", O126)), ISERROR(SEARCH("1918", O126)), ISERROR(SEARCH("2018", O126))), CHAR(34) &amp; "year18" &amp; CHAR(34) &amp; ",", "")</f>
        <v/>
      </c>
      <c r="DO126" s="44" t="str">
        <f>IF(AND(ISNUMBER(SEARCH("19", O126)), ISERROR(SEARCH("1819", O126)),  ISERROR(SEARCH("1219", O126)),ISERROR(SEARCH("1119", O126)),ISERROR(SEARCH("1190", O126)),ISERROR(SEARCH("2019", O126))), CHAR(34) &amp; "year19" &amp; CHAR(34) &amp; ",", "")</f>
        <v/>
      </c>
      <c r="DP126" s="5" t="str">
        <f>IF(AND(ISNUMBER(SEARCH("20", O126)), ISERROR(SEARCH("1920", O126))), CHAR(34)&amp;"year00"&amp;CHAR(34)&amp;",", "")</f>
        <v>"year00",</v>
      </c>
      <c r="DQ126" s="5" t="str">
        <f>IF(CC126="y",CHAR(34)&amp;"soviet"&amp;CHAR(34)&amp;",","")</f>
        <v/>
      </c>
      <c r="DR126" s="5" t="str">
        <f>IF(BY126="y",CHAR(34)&amp;"dgband"&amp;CHAR(34)&amp;",","")</f>
        <v/>
      </c>
      <c r="DS126" s="5" t="str">
        <f>IF(W126="y",IF(AND(V126="n",BY126&lt;&gt;"y"),CHAR(34)&amp;"allver"&amp;CHAR(34)&amp;",",""),"")</f>
        <v/>
      </c>
      <c r="DT126" s="5" t="str">
        <f>IF(V126="y",IF(AND(W126="n",BY126&lt;&gt;"y"),CHAR(34)&amp;"allhor"&amp;CHAR(34)&amp;",",""),"")</f>
        <v>"allhor",</v>
      </c>
      <c r="DU126" s="5" t="str">
        <f>IF(BY126="y",IF(AND(W126="n",V126="n"),CHAR(34)&amp;"alldia"&amp;CHAR(34)&amp;",",""),"")</f>
        <v/>
      </c>
      <c r="DV126" s="44" t="str">
        <f>IF(IA126&lt;&gt;"",(IF(IA126="y",CHAR(34)&amp;"largec"&amp;CHAR(34)&amp;",",CHAR(34)&amp;"smallc"&amp;CHAR(34)&amp;",")),"")</f>
        <v/>
      </c>
      <c r="DW126" s="44" t="str">
        <f>IF(CL126="y",CHAR(34)&amp;CL$1&amp;CHAR(34)&amp;",","")</f>
        <v/>
      </c>
      <c r="DX126" s="44" t="str">
        <f>IF(CM126="y",CHAR(34)&amp;CM$1&amp;CHAR(34)&amp;",","")</f>
        <v/>
      </c>
      <c r="DY126" s="44" t="str">
        <f>IF(CN126="y",CHAR(34)&amp;CN$1&amp;CHAR(34)&amp;",","")</f>
        <v>"3Bands",</v>
      </c>
      <c r="DZ126" s="44" t="str">
        <f>IF(CO126="y",CHAR(34)&amp;CO$1&amp;CHAR(34)&amp;",","")</f>
        <v/>
      </c>
      <c r="EA126" s="44" t="str">
        <f>IF(T126="y",CHAR(34)&amp;T$1&amp;CHAR(34)&amp;",","")</f>
        <v/>
      </c>
      <c r="EB126" s="44" t="str">
        <f>IF(U126="y",CHAR(34)&amp;U$1&amp;CHAR(34)&amp;",","")</f>
        <v/>
      </c>
      <c r="EC126" s="44" t="str">
        <f>IF(V126="y",CHAR(34)&amp;V$1&amp;CHAR(34)&amp;",","")</f>
        <v>"Horizo",</v>
      </c>
      <c r="ED126" s="44" t="str">
        <f>IF(W126="y",CHAR(34)&amp;W$1&amp;CHAR(34)&amp;",","")</f>
        <v/>
      </c>
      <c r="EE126" s="44" t="str">
        <f>IF(X126="y",CHAR(34)&amp;X$1&amp;CHAR(34)&amp;",","")</f>
        <v/>
      </c>
      <c r="EF126" s="44" t="str">
        <f>IF(AND(Y126&lt;&gt;"n",Y126&lt;&gt;""),CHAR(34)&amp;Y$1&amp;CHAR(34)&amp;",","")</f>
        <v/>
      </c>
      <c r="EG126" s="44" t="str">
        <f>IF(Z126="y",CHAR(34)&amp;Z$1&amp;CHAR(34)&amp;",","")</f>
        <v/>
      </c>
      <c r="EH126" s="44" t="str">
        <f>IF(AA126="y",CHAR(34)&amp;AA$1&amp;CHAR(34)&amp;",","")</f>
        <v/>
      </c>
      <c r="EI126" s="44" t="str">
        <f>IF(AB126="y",CHAR(34)&amp;AB$1&amp;CHAR(34)&amp;",","")</f>
        <v/>
      </c>
      <c r="EJ126" s="44" t="str">
        <f>IF(AC126="y",CHAR(34)&amp;AC$1&amp;CHAR(34)&amp;",","")</f>
        <v/>
      </c>
      <c r="EK126" s="44" t="str">
        <f>IF(AD126="y",CHAR(34)&amp;AD$1&amp;CHAR(34)&amp;",","")</f>
        <v/>
      </c>
      <c r="EL126" s="44" t="str">
        <f>IF(AE126="y",CHAR(34)&amp;AE$1&amp;CHAR(34)&amp;",","")</f>
        <v/>
      </c>
      <c r="EM126" s="44" t="str">
        <f>IF(AF126="y",CHAR(34)&amp;AF$1&amp;CHAR(34)&amp;",","")</f>
        <v/>
      </c>
      <c r="EN126" s="44" t="str">
        <f>IF(AG126="y",CHAR(34)&amp;AG$1&amp;CHAR(34)&amp;",","")</f>
        <v/>
      </c>
      <c r="EO126" s="44" t="str">
        <f>IF(AH126="y",CHAR(34)&amp;AH$1&amp;CHAR(34)&amp;",","")</f>
        <v>"Center",</v>
      </c>
      <c r="EP126" s="44" t="str">
        <f>IF(AI126="y",CHAR(34)&amp;AI$1&amp;CHAR(34)&amp;",","")</f>
        <v/>
      </c>
      <c r="EQ126" s="44" t="str">
        <f>IF(AJ126="y",CHAR(34)&amp;AJ$1&amp;CHAR(34)&amp;",","")</f>
        <v/>
      </c>
      <c r="ER126" s="44" t="str">
        <f>IF(AK126="y",CHAR(34)&amp;AK$1&amp;CHAR(34)&amp;",","")</f>
        <v/>
      </c>
      <c r="ES126" s="44" t="str">
        <f>IF(AL126="y",CHAR(34)&amp;AL$1&amp;CHAR(34)&amp;",","")</f>
        <v/>
      </c>
      <c r="ET126" s="44" t="str">
        <f>IF(AM126="y",CHAR(34)&amp;AM$1&amp;CHAR(34)&amp;",","")</f>
        <v/>
      </c>
      <c r="EU126" s="44" t="str">
        <f>IF(AN126="y",CHAR(34)&amp;AN$1&amp;CHAR(34)&amp;",","")</f>
        <v/>
      </c>
      <c r="EV126" s="44" t="str">
        <f>IF(AO126="y",CHAR(34)&amp;AO$1&amp;CHAR(34)&amp;",","")</f>
        <v/>
      </c>
      <c r="EW126" s="44" t="str">
        <f>IF(AP126="y",CHAR(34)&amp;AP$1&amp;CHAR(34)&amp;",","")</f>
        <v/>
      </c>
      <c r="EX126" s="44" t="str">
        <f>IF(AQ126="y",CHAR(34)&amp;AQ$1&amp;CHAR(34)&amp;",","")</f>
        <v/>
      </c>
      <c r="EY126" s="44" t="str">
        <f>IF(AR126="y",CHAR(34)&amp;AR$1&amp;CHAR(34)&amp;",","")</f>
        <v/>
      </c>
      <c r="EZ126" s="44" t="str">
        <f>IF(AS126="y",CHAR(34)&amp;AS$1&amp;CHAR(34)&amp;",","")</f>
        <v/>
      </c>
      <c r="FA126" s="44" t="str">
        <f>IF(AT126&gt;0,CHAR(34)&amp;"sta"&amp;AZ126&amp;CHAR(34)&amp;",","")</f>
        <v>"staWHI",</v>
      </c>
      <c r="FB126" s="44" t="str">
        <f>IF(AND(AT126&gt;0,BA126&lt;&gt;""),CHAR(34)&amp;"sta"&amp;BA126&amp;CHAR(34)&amp;",","")</f>
        <v/>
      </c>
      <c r="FC126" s="44" t="str">
        <f>IF(AND(AT126&gt;0,BB126&lt;&gt;""),CHAR(34)&amp;"sta"&amp;BB126&amp;CHAR(34)&amp;",","")</f>
        <v/>
      </c>
      <c r="FD126" s="44" t="str">
        <f>IF(BV126="n",CHAR(34)&amp;"tcWHYE"&amp;CHAR(34)&amp;",",IF(BV126="y",CHAR(34)&amp;FD$1&amp;CHAR(34)&amp;",",""))</f>
        <v>"ntWHYE",</v>
      </c>
      <c r="FE126" s="44" t="str">
        <f>IF(COUNTIF(BL126:BT126,"BLU")=0,CHAR(34)&amp;"NO_BLU"&amp;CHAR(34)&amp;",", "")</f>
        <v/>
      </c>
      <c r="FF126" s="44" t="str">
        <f>IF(COUNTIF(BL126:BT126,"WHI")=0,CHAR(34)&amp;"NO_WHI"&amp;CHAR(34)&amp;",", "")</f>
        <v/>
      </c>
      <c r="FG126" s="44" t="str">
        <f>IF(COUNTIF(BL126:BT126,"RED")=0,CHAR(34)&amp;"NO_RED"&amp;CHAR(34)&amp;",", "")</f>
        <v/>
      </c>
      <c r="FH126" s="44" t="str">
        <f>IF(COUNTIF(BL126:BS126,"GRE")=0,CHAR(34)&amp;"NO_GRE"&amp;CHAR(34)&amp;",", "")</f>
        <v>"NO_GRE",</v>
      </c>
      <c r="FI126" s="44" t="str">
        <f>IF(COUNTIF(BL126:BT126,"YEL")=0,CHAR(34)&amp;"NO_YEL"&amp;CHAR(34)&amp;",", "")</f>
        <v/>
      </c>
      <c r="FJ126" s="44" t="str">
        <f>IF(COUNTIF(BL126:BT126,"BLA")=0,CHAR(34)&amp;"NO_BLA"&amp;CHAR(34)&amp;",", "")</f>
        <v>"NO_BLA",</v>
      </c>
      <c r="FK126" s="44" t="str">
        <f>IF(AND(FH126&lt;&gt;"",FF126&lt;&gt;""),CHAR(34)&amp;"WHGRNO"&amp;CHAR(34)&amp;",","")</f>
        <v/>
      </c>
      <c r="FL126" s="44" t="str">
        <f>IF(AND(FI126&lt;&gt;"",FF126&lt;&gt;""),CHAR(34)&amp;"WHYENO"&amp;CHAR(34)&amp;",","")</f>
        <v/>
      </c>
      <c r="FM126" s="44" t="str">
        <f>IF(AND(FJ126&lt;&gt;"",FF126&lt;&gt;""),CHAR(34)&amp;"BAWHNO"&amp;CHAR(34)&amp;",","")</f>
        <v/>
      </c>
      <c r="FN126" s="44" t="str">
        <f>IF(AND(FE126&lt;&gt;"",FF126&lt;&gt;""),CHAR(34)&amp;"BLWHNO"&amp;CHAR(34)&amp;",","")</f>
        <v/>
      </c>
      <c r="FO126" s="44" t="str">
        <f>IF(AND(FE126&lt;&gt;"",FG126&lt;&gt;""),CHAR(34)&amp;"BLRENO"&amp;CHAR(34)&amp;",","")</f>
        <v/>
      </c>
      <c r="FP126" s="44" t="str">
        <f>IF(AND(FF126&lt;&gt;"",FF126&lt;&gt;""),CHAR(34)&amp;"WHRENO"&amp;CHAR(34)&amp;",","")</f>
        <v/>
      </c>
      <c r="FQ126" s="44" t="str">
        <f>IF(LEN(BF126)=3,CHAR(34)&amp;"001"&amp;BF126&amp;CHAR(34)&amp;",","")</f>
        <v>"001YEL",</v>
      </c>
      <c r="FR126" s="44" t="str">
        <f>IF(LEN(BG126)=3,CHAR(34)&amp;"002"&amp;BG126&amp;CHAR(34)&amp;",","")</f>
        <v>"002BLU",</v>
      </c>
      <c r="FS126" s="44" t="str">
        <f>IF(LEN(BH126)=3,CHAR(34)&amp;"003"&amp;BH126&amp;CHAR(34)&amp;",","")</f>
        <v>"003RED",</v>
      </c>
      <c r="FT126" s="44" t="str">
        <f>CHAR(34)&amp;"myr"&amp;BD126&amp;CHAR(34)&amp;","</f>
        <v>"myrEQ",</v>
      </c>
      <c r="FU126" s="44" t="str">
        <f>IF(AY126="y",CHAR(34)&amp;"island"&amp;CHAR(34)&amp;",","")</f>
        <v/>
      </c>
      <c r="FV126" s="44" t="str">
        <f>IF(BZ126="y",CHAR(34)&amp;"landlo"&amp;CHAR(34)&amp;",","")</f>
        <v/>
      </c>
      <c r="FW126" s="44" t="str">
        <f>IF(CA126="y",CHAR(34)&amp;"eunion"&amp;CHAR(34)&amp;",","")</f>
        <v/>
      </c>
      <c r="FX126" s="44" t="str">
        <f>SUBSTITUTE(IFERROR(SEARCH("[",A126),IFERROR(IF(AND(CA126&lt;&gt;"y",SEARCH("Europe",R126)&gt;0),CHAR(34)&amp;"noeuni"&amp;CHAR(34)&amp;",",""),"")),"1","")</f>
        <v/>
      </c>
      <c r="FY126" s="44" t="str">
        <f>IFERROR(IF(SEARCH("Arabic",CB126)&gt;0,CHAR(34)&amp;"arabic"&amp;CHAR(34)&amp;",",""),"")</f>
        <v/>
      </c>
      <c r="FZ126" s="44" t="str">
        <f>IFERROR(IF(SEARCH("English",CB126)&gt;0,CHAR(34)&amp;"englis"&amp;CHAR(34)&amp;",",""),"")</f>
        <v/>
      </c>
      <c r="GA126" s="44" t="str">
        <f>IFERROR(IF(SEARCH("French",CB126)&gt;0,CHAR(34)&amp;"french"&amp;CHAR(34)&amp;",",""),"")</f>
        <v/>
      </c>
      <c r="GB126" s="44" t="str">
        <f>IFERROR(IF(SEARCH("Spanish",CB126)&gt;0,CHAR(34)&amp;"spanis"&amp;CHAR(34)&amp;",",""),"")</f>
        <v>"spanis",</v>
      </c>
      <c r="GC126" s="44" t="str">
        <f>IFERROR(IF(SEARCH("Portuguese",CB126)&gt;0,CHAR(34)&amp;"portug"&amp;CHAR(34)&amp;",",""),"")</f>
        <v/>
      </c>
      <c r="GD126" s="44" t="str">
        <f>IFERROR(IF(SEARCH("German",CB126)&gt;0,CHAR(34)&amp;"german"&amp;CHAR(34)&amp;",",""),"")</f>
        <v/>
      </c>
      <c r="GE126" s="44" t="str">
        <f>IFERROR(IF(SEARCH("Dutch",CB126)&gt;0,CHAR(34)&amp;"dutchs"&amp;CHAR(34)&amp;",",""),"")</f>
        <v/>
      </c>
      <c r="GF126" s="44" t="str">
        <f>IFERROR(IF(SEARCH("Histor",AU126)&gt;0,CHAR(34)&amp;"histor"&amp;CHAR(34)&amp;",",""),"")</f>
        <v/>
      </c>
      <c r="GG126" s="44" t="str">
        <f>IF(BU126="y",CHAR(34)&amp;"unjack"&amp;CHAR(34)&amp;",","")</f>
        <v/>
      </c>
      <c r="GH126" s="44" t="str">
        <f>IF(CD126=1,CHAR(34)&amp;"southc"&amp;CHAR(34)&amp;",","")</f>
        <v/>
      </c>
      <c r="GI126" s="44" t="str">
        <f>IF(CE126=1,CHAR(34)&amp;"hasmap"&amp;CHAR(34)&amp;",","")</f>
        <v/>
      </c>
      <c r="GJ126" s="44" t="str">
        <f>IF(CP126="y",CHAR(34)&amp;CP$1&amp;CHAR(34)&amp;",","")</f>
        <v/>
      </c>
      <c r="GK126" s="44" t="str">
        <f>IF(GJ126="",CHAR(34)&amp;"HasSta"&amp;CHAR(34)&amp;",","")</f>
        <v>"HasSta",</v>
      </c>
      <c r="GL126" s="44" t="str">
        <f>IF(CQ126="y",CHAR(34)&amp;CQ$1&amp;CHAR(34)&amp;",","")</f>
        <v/>
      </c>
      <c r="GM126" s="44" t="str">
        <f>IF(CR126="y",CHAR(34)&amp;CR$1&amp;CHAR(34)&amp;",","")</f>
        <v/>
      </c>
      <c r="GN126" s="44" t="str">
        <f>IF(CS126="y",CHAR(34)&amp;CS$1&amp;CHAR(34)&amp;",","")</f>
        <v>"3+Star",</v>
      </c>
      <c r="GP126" s="44" t="str">
        <f>CHAR(34)&amp;AU126&amp;CHAR(34)</f>
        <v>""</v>
      </c>
      <c r="GS126" s="44" t="str">
        <f>SUBSTITUTE("["&amp;_xlfn.CONCAT(CW126:GN126)&amp;"]",",]","]")</f>
        <v>["4Color","lets09","startV","with_v","with_z","year00","allhor","3Bands","Horizo","Center","staWHI","ntWHYE","NO_GRE","NO_BLA","001YEL","002BLU","003RED","myrEQ","spanis","HasSta","3+Star"]</v>
      </c>
      <c r="GT126" s="44" t="str">
        <f>IF(BL126&lt;&gt;"",CHAR(34)&amp;"cl_"&amp;BL126&amp;CHAR(34)&amp;",","")</f>
        <v>"cl_YEL",</v>
      </c>
      <c r="GU126" s="44" t="str">
        <f>IF(BM126&lt;&gt;"",CHAR(34)&amp;"cl_"&amp;BM126&amp;CHAR(34)&amp;",","")</f>
        <v>"cl_BLU",</v>
      </c>
      <c r="GV126" s="44" t="str">
        <f>IF(BN126&lt;&gt;"",CHAR(34)&amp;"cl_"&amp;BN126&amp;CHAR(34)&amp;",","")</f>
        <v>"cl_RED",</v>
      </c>
      <c r="GW126" s="44" t="str">
        <f>IF(BO126&lt;&gt;"",CHAR(34)&amp;"cl_"&amp;BO126&amp;CHAR(34)&amp;",","")</f>
        <v>"cl_WHI",</v>
      </c>
      <c r="GX126" s="44" t="str">
        <f>IF(BP126&lt;&gt;"",CHAR(34)&amp;"cl_"&amp;BP126&amp;CHAR(34)&amp;",","")</f>
        <v/>
      </c>
      <c r="GY126" s="44" t="str">
        <f>IF(BQ126&lt;&gt;"",CHAR(34)&amp;"cl_"&amp;BQ126&amp;CHAR(34)&amp;",","")</f>
        <v/>
      </c>
      <c r="GZ126" s="44" t="str">
        <f>IF(BR126&lt;&gt;"",CHAR(34)&amp;"cl_"&amp;BR126&amp;CHAR(34)&amp;",","")</f>
        <v/>
      </c>
      <c r="HA126" s="44" t="str">
        <f>IF(BS126&lt;&gt;"",CHAR(34)&amp;"cl_"&amp;BS126&amp;CHAR(34)&amp;",","")</f>
        <v/>
      </c>
      <c r="HB126" s="44" t="str">
        <f>IF(BT126&lt;&gt;"",CHAR(34)&amp;"cl_"&amp;BT126&amp;CHAR(34)&amp;",","")</f>
        <v/>
      </c>
      <c r="HC126" s="44" t="str">
        <f>SUBSTITUTE("["&amp;_xlfn.CONCAT(GT126:HB126)&amp;"]",",]","]")</f>
        <v>["cl_YEL","cl_BLU","cl_RED","cl_WHI"]</v>
      </c>
      <c r="HE126" s="64"/>
      <c r="HF126" s="65" t="str">
        <f>"{couname:"&amp;CT126&amp;(IF(HK126&lt;&gt;"",",subtype:"&amp;CHAR(34)&amp;HK126&amp;CHAR(34),""))&amp;",year:"&amp;HJ126&amp;",region:"&amp;CU126&amp;",Colors:"&amp;HC126&amp;",Items:"&amp;GS126&amp;",Flag:"&amp;CV126&amp;",HDFlag:"&amp;CHAR(34)&amp;E126&amp;CHAR(34)&amp;",type:"&amp;GP126&amp;", describe: "&amp;HH126&amp;", isnew:"&amp;CHAR(34)&amp;F126&amp;CHAR(34)&amp;", links: "&amp;HL126&amp;"},"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links: "https://en.wikipedia.org/wiki/Flag_of_Venezuela"},</v>
      </c>
      <c r="HG126" s="66" t="str">
        <f>"{couname:"&amp;CT126&amp;(IF(HK126&lt;&gt;"",",subtype:"&amp;CHAR(34)&amp;HK126&amp;CHAR(34),""))&amp;",year:"&amp;HJ126&amp;",region:"&amp;CU126&amp;",Colors:"&amp;HC126&amp;",Items:"&amp;GS126&amp;",Flag:"&amp;CV126&amp;",HDFlag:"&amp;CHAR(34)&amp;E126&amp;CHAR(34)&amp;",type:"&amp;GP126&amp;", describe: "&amp;HI126&amp;", links: "&amp;HL126&amp;"},"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links: "https://en.wikipedia.org/wiki/Flag_of_Venezuela"},</v>
      </c>
      <c r="HH126" s="44" t="str">
        <f>IF(P126&lt;&gt;"",CHAR(34)&amp;"\n"&amp;P126&amp;CHAR(34),CHAR(34)&amp;CHAR(34))</f>
        <v>"\n\n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v>
      </c>
      <c r="HI126" s="44" t="str">
        <f>IF(J126=0,CHAR(34)&amp;CHAR(34),HH126)</f>
        <v>"\n\n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v>
      </c>
      <c r="HJ126" s="44" t="str">
        <f>CHAR(34)&amp;O126&amp;CHAR(34)</f>
        <v>"2006 "</v>
      </c>
      <c r="HL126" s="44" t="str">
        <f>CHAR(34)&amp;I126&amp;CHAR(34)</f>
        <v>"https://en.wikipedia.org/wiki/Flag_of_Venezuela"</v>
      </c>
      <c r="HM126" s="65" t="str">
        <f>"{"&amp;CHAR(34)&amp;"couname"&amp;CHAR(34)&amp;":"&amp;CT126&amp;(IF(H126&lt;&gt;"",","&amp;CHAR(34)&amp;"subtype"&amp;CHAR(34)&amp;":"&amp;CHAR(34)&amp;H126&amp;CHAR(34),""))&amp;","&amp;CHAR(34)&amp;"year"&amp;CHAR(34)&amp;":"&amp;HJ126&amp;","&amp;CHAR(34)&amp;"region"&amp;CHAR(34)&amp;":"&amp;CU126&amp;","&amp;CHAR(34)&amp;"Colors"&amp;CHAR(34)&amp;":"&amp;HC126&amp;","&amp;CHAR(34)&amp;"Items"&amp;CHAR(34)&amp;":"&amp;GS126&amp;","&amp;CHAR(34)&amp;"Flag"&amp;CHAR(34)&amp;":"&amp;CV126&amp;","&amp;CHAR(34)&amp;"HDFlag"&amp;CHAR(34)&amp;":"&amp;CHAR(34)&amp;E126&amp;CHAR(34)&amp;","&amp;CHAR(34)&amp;"type"&amp;CHAR(34)&amp;":"&amp;GP126&amp;", "&amp;CHAR(34)&amp;"describe"&amp;CHAR(34)&amp;": "&amp;HH126&amp;", "&amp;CHAR(34)&amp;"isnew"&amp;CHAR(34)&amp;": "&amp;CHAR(34)&amp;F126&amp;CHAR(34)&amp;", "&amp;CHAR(34)&amp;"links"&amp;CHAR(34)&amp;": "&amp;HL126&amp;"},"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 "links": "https://en.wikipedia.org/wiki/Flag_of_Venezuela"},</v>
      </c>
      <c r="HN126" s="67" t="str">
        <f>"{"&amp;CHAR(34)&amp;"couname"&amp;CHAR(34)&amp;":"&amp;CT126&amp;(IF(H126&lt;&gt;"",","&amp;CHAR(34)&amp;"subtype"&amp;CHAR(34)&amp;":"&amp;CHAR(34)&amp;H126&amp;CHAR(34),""))&amp;","&amp;CHAR(34)&amp;"year"&amp;CHAR(34)&amp;":"&amp;HJ126&amp;","&amp;CHAR(34)&amp;"region"&amp;CHAR(34)&amp;":"&amp;CU126&amp;","&amp;CHAR(34)&amp;"Colors"&amp;CHAR(34)&amp;":"&amp;HC126&amp;","&amp;CHAR(34)&amp;"Items"&amp;CHAR(34)&amp;":"&amp;GS126&amp;","&amp;CHAR(34)&amp;"Flag"&amp;CHAR(34)&amp;":"&amp;CV126&amp;","&amp;CHAR(34)&amp;"HDFlag"&amp;CHAR(34)&amp;":"&amp;CHAR(34)&amp;E126&amp;CHAR(34)&amp;","&amp;CHAR(34)&amp;"type"&amp;CHAR(34)&amp;":"&amp;GP126&amp;", "&amp;CHAR(34)&amp;"describe"&amp;CHAR(34)&amp;": "&amp;HI126&amp;", "&amp;CHAR(34)&amp;"isnew"&amp;CHAR(34)&amp;": "&amp;CHAR(34)&amp;F126&amp;CHAR(34)&amp;", "&amp;CHAR(34)&amp;"links"&amp;CHAR(34)&amp;": "&amp;HL126&amp;"},"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 "links": "https://en.wikipedia.org/wiki/Flag_of_Venezuela"},</v>
      </c>
      <c r="HO126" s="71"/>
      <c r="HP126" s="44" t="str" cm="1">
        <f t="array" ref="HP126">IF(_xlfn.TEXTJOIN(", ", TRUE, IF(ISNUMBER(SEARCH("BLA", BL126:BT126)), COLUMN(BL126:BT126) - COLUMN(BL126) + 1, ""))&lt;&gt;"","BLA","")</f>
        <v/>
      </c>
      <c r="HQ126" s="44" t="str" cm="1">
        <f t="array" ref="HQ126">IF(_xlfn.TEXTJOIN(", ", TRUE, IF(ISNUMBER(SEARCH("BLU", BL126:BT126)), COLUMN(BL126:BT126) - COLUMN(BL126) + 1, ""))&lt;&gt;"","BLU","")</f>
        <v>BLU</v>
      </c>
      <c r="HR126" s="44" t="str" cm="1">
        <f t="array" ref="HR126">IF(_xlfn.TEXTJOIN(", ", TRUE, IF(ISNUMBER(SEARCH("GRE", BL126:BT126)), COLUMN(BL126:BT126) - COLUMN(BL126) + 1, ""))&lt;&gt;"","GRE","")</f>
        <v/>
      </c>
      <c r="HS126" s="44" t="str" cm="1">
        <f t="array" ref="HS126">IF(_xlfn.TEXTJOIN(", ", TRUE, IF(ISNUMBER(SEARCH("RED", BL126:BT126)), COLUMN(BL126:BT126) - COLUMN(BL126) + 1, ""))&lt;&gt;"","RED","")</f>
        <v>RED</v>
      </c>
      <c r="HT126" s="44" t="str" cm="1">
        <f t="array" ref="HT126">IF(_xlfn.TEXTJOIN(", ", TRUE, IF(ISNUMBER(SEARCH("YEL", BL126:BT126)), COLUMN(BL126:BT126) - COLUMN(BL126) + 1, ""))&lt;&gt;"","YEL","")</f>
        <v>YEL</v>
      </c>
      <c r="HU126" s="44" t="str" cm="1">
        <f t="array" ref="HU126">IF(_xlfn.TEXTJOIN(", ", TRUE, IF(ISNUMBER(SEARCH("ORA", BL126:BT126)), COLUMN(BL126:BT126) - COLUMN(BL126) + 1, ""))&lt;&gt;"","ORA","")</f>
        <v/>
      </c>
      <c r="HV126" s="44" t="str" cm="1">
        <f t="array" ref="HV126">IF(_xlfn.TEXTJOIN(", ", TRUE, IF(ISNUMBER(SEARCH("BRO", BL126:BT126)), COLUMN(BL126:BT126) - COLUMN(BL126) + 1, ""))&lt;&gt;"","BRO","")</f>
        <v/>
      </c>
      <c r="HW126" s="44" t="str" cm="1">
        <f t="array" ref="HW126">IF(_xlfn.TEXTJOIN(", ", TRUE, IF(ISNUMBER(SEARCH("PUR", BL126:BT126)), COLUMN(BL126:BT126) - COLUMN(BL126) + 1, ""))&lt;&gt;"","PUR","")</f>
        <v/>
      </c>
      <c r="HX126" s="44" t="str" cm="1">
        <f t="array" ref="HX126">IF(_xlfn.TEXTJOIN(", ", TRUE, IF(ISNUMBER(SEARCH("WHI", BL126:BT126)), COLUMN(BL126:BT126) - COLUMN(BL126) + 1, ""))&lt;&gt;"","WHI","")</f>
        <v>WHI</v>
      </c>
      <c r="HY126" s="72"/>
      <c r="HZ126" s="72"/>
      <c r="IA126" s="5"/>
      <c r="IB126" s="5"/>
      <c r="IC126" s="68"/>
      <c r="ID126" s="68"/>
      <c r="IE126" s="68"/>
      <c r="IF126" s="68"/>
      <c r="IG126" s="68"/>
      <c r="IH126" s="68"/>
      <c r="II126" s="68"/>
      <c r="IJ126" s="68"/>
      <c r="IK126" s="68"/>
      <c r="IL126" s="44">
        <f>SUM(IC126:IK126)</f>
        <v>0</v>
      </c>
      <c r="IM126" s="42">
        <f>COUNTIF(IC126:IK126,"&gt;0")-CG126</f>
        <v>-4</v>
      </c>
      <c r="IN126" s="69" t="str">
        <f>"http://mkweb.bcgsc.ca/color-summarizer/?url="&amp;D126&amp;"&amp;precision=low&amp;num_clusters="&amp;CG126&amp;"&amp;text=1"</f>
        <v>http://mkweb.bcgsc.ca/color-summarizer/?url=https://i.ibb.co/FnjCzQh/Venezuela-Flag.png&amp;precision=low&amp;num_clusters=4&amp;text=1</v>
      </c>
      <c r="IO126" s="44" t="str">
        <f>IF(HP126&lt;&gt;"",CHAR(34)&amp;"black"&amp;CHAR(34),"")</f>
        <v/>
      </c>
      <c r="IP126" s="44" t="str">
        <f>IF(HQ126&lt;&gt;"",CHAR(34)&amp;"blue"&amp;CHAR(34),"")</f>
        <v>"blue"</v>
      </c>
      <c r="IQ126" s="44" t="str">
        <f>IF(HR126&lt;&gt;"",CHAR(34)&amp;"green"&amp;CHAR(34),"")</f>
        <v/>
      </c>
      <c r="IR126" s="44" t="str">
        <f>IF(HS126&lt;&gt;"",CHAR(34)&amp;"red"&amp;CHAR(34),"")</f>
        <v>"red"</v>
      </c>
      <c r="IS126" s="44" t="str">
        <f>IF(HT126&lt;&gt;"",CHAR(34)&amp;"yellow"&amp;CHAR(34),"")</f>
        <v>"yellow"</v>
      </c>
      <c r="IT126" s="44" t="str">
        <f>IF(HU126&lt;&gt;"",CHAR(34)&amp;"orange"&amp;CHAR(34),"")</f>
        <v/>
      </c>
      <c r="IU126" s="44" t="str">
        <f>IF(HV126&lt;&gt;"",CHAR(34)&amp;"brown"&amp;CHAR(34),"")</f>
        <v/>
      </c>
      <c r="IV126" s="44" t="str">
        <f>IF(HW126&lt;&gt;"",CHAR(34)&amp;"purple"&amp;CHAR(34),"")</f>
        <v/>
      </c>
      <c r="IW126" s="44" t="str">
        <f>IF(HX126&lt;&gt;"",CHAR(34)&amp;"white"&amp;CHAR(34),"")</f>
        <v>"white"</v>
      </c>
      <c r="IX126" s="44" t="str">
        <f>"{"&amp;CHAR(34)&amp;"url"&amp;CHAR(34)&amp;":"&amp;CHAR(34)&amp;IN126&amp;CHAR(34)&amp;","&amp;CHAR(34)&amp;"name"&amp;CHAR(34)&amp;":"&amp;CHAR(34)&amp;A126&amp;CHAR(34)&amp;"},"</f>
        <v>{"url":"http://mkweb.bcgsc.ca/color-summarizer/?url=https://i.ibb.co/FnjCzQh/Venezuela-Flag.png&amp;precision=low&amp;num_clusters=4&amp;text=1","name":"Venezuela"},</v>
      </c>
      <c r="IY126" s="44">
        <v>237</v>
      </c>
    </row>
  </sheetData>
  <autoFilter ref="A1:IY126" xr:uid="{A1051193-A95B-4CFB-A73C-F0184620C81F}">
    <sortState xmlns:xlrd2="http://schemas.microsoft.com/office/spreadsheetml/2017/richdata2" ref="A2:IY126">
      <sortCondition ref="A1:A126"/>
    </sortState>
  </autoFilter>
  <conditionalFormatting sqref="H1 CW1:GS1 IA1:IB1">
    <cfRule type="cellIs" dxfId="487" priority="167" operator="greaterThan">
      <formula>0</formula>
    </cfRule>
  </conditionalFormatting>
  <conditionalFormatting sqref="H1:H1048576">
    <cfRule type="cellIs" dxfId="486" priority="29" stopIfTrue="1" operator="notEqual">
      <formula>""</formula>
    </cfRule>
  </conditionalFormatting>
  <conditionalFormatting sqref="J2:J126">
    <cfRule type="colorScale" priority="257">
      <colorScale>
        <cfvo type="min"/>
        <cfvo type="percentile" val="50"/>
        <cfvo type="max"/>
        <color rgb="FFF8696B"/>
        <color rgb="FFFFEB84"/>
        <color rgb="FF63BE7B"/>
      </colorScale>
    </cfRule>
  </conditionalFormatting>
  <conditionalFormatting sqref="R2:R126 CU2:CU126">
    <cfRule type="cellIs" dxfId="485" priority="31" operator="greaterThan">
      <formula>0</formula>
    </cfRule>
  </conditionalFormatting>
  <conditionalFormatting sqref="S2:S126">
    <cfRule type="colorScale" priority="258">
      <colorScale>
        <cfvo type="min"/>
        <cfvo type="max"/>
        <color rgb="FFFCFCFF"/>
        <color rgb="FF754BFB"/>
      </colorScale>
    </cfRule>
  </conditionalFormatting>
  <conditionalFormatting sqref="T2:AS126 CH2:CS126">
    <cfRule type="cellIs" dxfId="484" priority="26" stopIfTrue="1" operator="equal">
      <formula>"n"</formula>
    </cfRule>
    <cfRule type="cellIs" dxfId="483" priority="27" stopIfTrue="1" operator="equal">
      <formula>"y"</formula>
    </cfRule>
    <cfRule type="cellIs" dxfId="482" priority="28" operator="greaterThan">
      <formula>0</formula>
    </cfRule>
  </conditionalFormatting>
  <conditionalFormatting sqref="T1:BK1">
    <cfRule type="cellIs" dxfId="481" priority="177" operator="greaterThan">
      <formula>0</formula>
    </cfRule>
  </conditionalFormatting>
  <conditionalFormatting sqref="AT2:AT126">
    <cfRule type="colorScale" priority="197">
      <colorScale>
        <cfvo type="min"/>
        <cfvo type="max"/>
        <color rgb="FFFCFCFF"/>
        <color theme="8" tint="0.39997558519241921"/>
      </colorScale>
    </cfRule>
  </conditionalFormatting>
  <conditionalFormatting sqref="AT123">
    <cfRule type="colorScale" priority="12">
      <colorScale>
        <cfvo type="min"/>
        <cfvo type="max"/>
        <color rgb="FFFCFCFF"/>
        <color theme="8" tint="0.39997558519241921"/>
      </colorScale>
    </cfRule>
  </conditionalFormatting>
  <conditionalFormatting sqref="AZ2:BB126">
    <cfRule type="expression" dxfId="480" priority="13">
      <formula>$AT2=0</formula>
    </cfRule>
  </conditionalFormatting>
  <conditionalFormatting sqref="AZ2:BU126">
    <cfRule type="cellIs" dxfId="479" priority="138" operator="equal">
      <formula>"PIN"</formula>
    </cfRule>
    <cfRule type="cellIs" dxfId="478" priority="139" operator="equal">
      <formula>"ORA"</formula>
    </cfRule>
    <cfRule type="cellIs" dxfId="477" priority="140" operator="equal">
      <formula>"GRA"</formula>
    </cfRule>
    <cfRule type="cellIs" dxfId="476" priority="141" operator="equal">
      <formula>"PUR"</formula>
    </cfRule>
    <cfRule type="cellIs" dxfId="475" priority="142" operator="equal">
      <formula>"BRO"</formula>
    </cfRule>
    <cfRule type="cellIs" dxfId="474" priority="143" operator="equal">
      <formula>"YEL"</formula>
    </cfRule>
    <cfRule type="cellIs" dxfId="473" priority="144" operator="equal">
      <formula>"BLU"</formula>
    </cfRule>
    <cfRule type="cellIs" dxfId="472" priority="145" operator="equal">
      <formula>"WHI"</formula>
    </cfRule>
    <cfRule type="cellIs" dxfId="471" priority="146" operator="equal">
      <formula>"GRE"</formula>
    </cfRule>
    <cfRule type="cellIs" dxfId="470" priority="147" operator="equal">
      <formula>"RED"</formula>
    </cfRule>
    <cfRule type="cellIs" dxfId="469" priority="148" operator="equal">
      <formula>"BLA"</formula>
    </cfRule>
  </conditionalFormatting>
  <conditionalFormatting sqref="AZ123:BU123">
    <cfRule type="cellIs" dxfId="468" priority="1" operator="equal">
      <formula>"PIN"</formula>
    </cfRule>
    <cfRule type="cellIs" dxfId="467" priority="2" operator="equal">
      <formula>"ORA"</formula>
    </cfRule>
    <cfRule type="cellIs" dxfId="466" priority="3" operator="equal">
      <formula>"GRA"</formula>
    </cfRule>
    <cfRule type="cellIs" dxfId="465" priority="4" operator="equal">
      <formula>"PUR"</formula>
    </cfRule>
    <cfRule type="cellIs" dxfId="464" priority="5" operator="equal">
      <formula>"BRO"</formula>
    </cfRule>
    <cfRule type="cellIs" dxfId="463" priority="6" operator="equal">
      <formula>"YEL"</formula>
    </cfRule>
    <cfRule type="cellIs" dxfId="462" priority="7" operator="equal">
      <formula>"BLU"</formula>
    </cfRule>
    <cfRule type="cellIs" dxfId="461" priority="8" operator="equal">
      <formula>"WHI"</formula>
    </cfRule>
    <cfRule type="cellIs" dxfId="460" priority="9" operator="equal">
      <formula>"GRE"</formula>
    </cfRule>
    <cfRule type="cellIs" dxfId="459" priority="10" operator="equal">
      <formula>"RED"</formula>
    </cfRule>
    <cfRule type="cellIs" dxfId="458" priority="11" operator="equal">
      <formula>"BLA"</formula>
    </cfRule>
  </conditionalFormatting>
  <conditionalFormatting sqref="BV1:BW1 BV2:BV126 BV127:BW1048576">
    <cfRule type="cellIs" dxfId="457" priority="170" operator="equal">
      <formula>"nc"</formula>
    </cfRule>
  </conditionalFormatting>
  <conditionalFormatting sqref="BX2:CA126 CD2:CF126">
    <cfRule type="cellIs" dxfId="456" priority="30" operator="equal">
      <formula>"y"</formula>
    </cfRule>
    <cfRule type="cellIs" dxfId="455" priority="154" operator="equal">
      <formula>"PIN"</formula>
    </cfRule>
    <cfRule type="cellIs" dxfId="454" priority="155" operator="equal">
      <formula>"ORA"</formula>
    </cfRule>
    <cfRule type="cellIs" dxfId="453" priority="156" operator="equal">
      <formula>"GRA"</formula>
    </cfRule>
    <cfRule type="cellIs" dxfId="452" priority="157" operator="equal">
      <formula>"PUR"</formula>
    </cfRule>
    <cfRule type="cellIs" dxfId="451" priority="158" operator="equal">
      <formula>"BRO"</formula>
    </cfRule>
    <cfRule type="cellIs" dxfId="450" priority="159" operator="equal">
      <formula>"YEL"</formula>
    </cfRule>
    <cfRule type="cellIs" dxfId="449" priority="160" operator="equal">
      <formula>"BLU"</formula>
    </cfRule>
    <cfRule type="cellIs" dxfId="448" priority="161" operator="equal">
      <formula>"WHI"</formula>
    </cfRule>
    <cfRule type="cellIs" dxfId="447" priority="162" operator="equal">
      <formula>"GRE"</formula>
    </cfRule>
    <cfRule type="cellIs" dxfId="446" priority="163" operator="equal">
      <formula>"RED"</formula>
    </cfRule>
    <cfRule type="cellIs" dxfId="445" priority="164" operator="equal">
      <formula>"BLA"</formula>
    </cfRule>
  </conditionalFormatting>
  <conditionalFormatting sqref="BZ2:CA126 CD2:CF126">
    <cfRule type="cellIs" dxfId="444" priority="61" operator="greaterThan">
      <formula>0</formula>
    </cfRule>
  </conditionalFormatting>
  <conditionalFormatting sqref="CG2:CG126">
    <cfRule type="colorScale" priority="260">
      <colorScale>
        <cfvo type="min"/>
        <cfvo type="max"/>
        <color rgb="FFFCFCFF"/>
        <color rgb="FF63BE7B"/>
      </colorScale>
    </cfRule>
  </conditionalFormatting>
  <conditionalFormatting sqref="HF1:HG1">
    <cfRule type="cellIs" dxfId="443" priority="178" operator="greaterThan">
      <formula>0</formula>
    </cfRule>
  </conditionalFormatting>
  <conditionalFormatting sqref="HK1">
    <cfRule type="cellIs" dxfId="442" priority="169" operator="greaterThan">
      <formula>0</formula>
    </cfRule>
  </conditionalFormatting>
  <conditionalFormatting sqref="HP1:HX1">
    <cfRule type="cellIs" dxfId="441" priority="78" operator="equal">
      <formula>"PIN"</formula>
    </cfRule>
    <cfRule type="cellIs" dxfId="440" priority="79" operator="equal">
      <formula>"ORA"</formula>
    </cfRule>
    <cfRule type="cellIs" dxfId="439" priority="80" operator="equal">
      <formula>"GRA"</formula>
    </cfRule>
    <cfRule type="cellIs" dxfId="438" priority="81" operator="equal">
      <formula>"PUR"</formula>
    </cfRule>
    <cfRule type="cellIs" dxfId="437" priority="82" operator="equal">
      <formula>"BRO"</formula>
    </cfRule>
    <cfRule type="cellIs" dxfId="436" priority="83" operator="equal">
      <formula>"YEL"</formula>
    </cfRule>
    <cfRule type="cellIs" dxfId="435" priority="84" operator="equal">
      <formula>"BLU"</formula>
    </cfRule>
    <cfRule type="cellIs" dxfId="434" priority="85" operator="equal">
      <formula>"WHI"</formula>
    </cfRule>
    <cfRule type="cellIs" dxfId="433" priority="86" operator="equal">
      <formula>"GRE"</formula>
    </cfRule>
    <cfRule type="cellIs" dxfId="432" priority="87" operator="equal">
      <formula>"RED"</formula>
    </cfRule>
    <cfRule type="cellIs" dxfId="431" priority="88" operator="equal">
      <formula>"BLA"</formula>
    </cfRule>
  </conditionalFormatting>
  <conditionalFormatting sqref="IC1:IK1">
    <cfRule type="cellIs" dxfId="430" priority="111" operator="equal">
      <formula>"PIN"</formula>
    </cfRule>
    <cfRule type="cellIs" dxfId="429" priority="112" operator="equal">
      <formula>"ORA"</formula>
    </cfRule>
    <cfRule type="cellIs" dxfId="428" priority="113" operator="equal">
      <formula>"GRA"</formula>
    </cfRule>
    <cfRule type="cellIs" dxfId="427" priority="114" operator="equal">
      <formula>"PUR"</formula>
    </cfRule>
    <cfRule type="cellIs" dxfId="426" priority="115" operator="equal">
      <formula>"BRO"</formula>
    </cfRule>
    <cfRule type="cellIs" dxfId="425" priority="116" operator="equal">
      <formula>"YEL"</formula>
    </cfRule>
    <cfRule type="cellIs" dxfId="424" priority="117" operator="equal">
      <formula>"BLU"</formula>
    </cfRule>
    <cfRule type="cellIs" dxfId="423" priority="118" operator="equal">
      <formula>"WHI"</formula>
    </cfRule>
    <cfRule type="cellIs" dxfId="422" priority="119" operator="equal">
      <formula>"GRE"</formula>
    </cfRule>
    <cfRule type="cellIs" dxfId="421" priority="120" operator="equal">
      <formula>"RED"</formula>
    </cfRule>
    <cfRule type="cellIs" dxfId="420" priority="121" operator="equal">
      <formula>"BLA"</formula>
    </cfRule>
  </conditionalFormatting>
  <conditionalFormatting sqref="IC2:IK126">
    <cfRule type="expression" dxfId="419" priority="109">
      <formula>$IL2&gt;0</formula>
    </cfRule>
  </conditionalFormatting>
  <conditionalFormatting sqref="IO1:IW1">
    <cfRule type="cellIs" dxfId="418" priority="67" operator="equal">
      <formula>"PIN"</formula>
    </cfRule>
    <cfRule type="cellIs" dxfId="417" priority="68" operator="equal">
      <formula>"ORA"</formula>
    </cfRule>
    <cfRule type="cellIs" dxfId="416" priority="69" operator="equal">
      <formula>"GRA"</formula>
    </cfRule>
    <cfRule type="cellIs" dxfId="415" priority="70" operator="equal">
      <formula>"PUR"</formula>
    </cfRule>
    <cfRule type="cellIs" dxfId="414" priority="71" operator="equal">
      <formula>"BRO"</formula>
    </cfRule>
    <cfRule type="cellIs" dxfId="413" priority="72" operator="equal">
      <formula>"YEL"</formula>
    </cfRule>
    <cfRule type="cellIs" dxfId="412" priority="73" operator="equal">
      <formula>"BLU"</formula>
    </cfRule>
    <cfRule type="cellIs" dxfId="411" priority="74" operator="equal">
      <formula>"WHI"</formula>
    </cfRule>
    <cfRule type="cellIs" dxfId="410" priority="75" operator="equal">
      <formula>"GRE"</formula>
    </cfRule>
    <cfRule type="cellIs" dxfId="409" priority="76" operator="equal">
      <formula>"RED"</formula>
    </cfRule>
    <cfRule type="cellIs" dxfId="408" priority="77" operator="equal">
      <formula>"BLA"</formula>
    </cfRule>
  </conditionalFormatting>
  <hyperlinks>
    <hyperlink ref="A113" r:id="rId1" display="https://fbref.com/en/country/ARG/Argentina-Football" xr:uid="{694631D0-F42B-44DE-B523-03888F0947A5}"/>
    <hyperlink ref="A114" r:id="rId2" display="https://fbref.com/en/country/BOL/Bolivia-Football" xr:uid="{C60E49E7-F0EA-4265-BAB0-3699677E0DEC}"/>
    <hyperlink ref="A115" r:id="rId3" display="https://fbref.com/en/country/BRA/Brazil-Football" xr:uid="{B082ECDE-A163-44C5-9933-D298B121AEEF}"/>
    <hyperlink ref="A116" r:id="rId4" display="https://fbref.com/en/country/CHI/Chile-Football" xr:uid="{DA0534D0-1BFB-43A2-8124-9970514C924C}"/>
    <hyperlink ref="A117" r:id="rId5" display="https://fbref.com/en/country/COL/Colombia-Football" xr:uid="{4DAA13E7-889F-4C42-A9C6-1C06D02FFCD4}"/>
    <hyperlink ref="A118" r:id="rId6" display="https://fbref.com/en/country/ECU/Ecuador-Football" xr:uid="{8964FAFF-D0B6-453B-923A-28335C72F40F}"/>
    <hyperlink ref="A121" r:id="rId7" display="https://fbref.com/en/country/GUY/Guyana-Football" xr:uid="{42358343-9219-48DF-A0A6-7A1E841013BC}"/>
    <hyperlink ref="A122" r:id="rId8" display="https://fbref.com/en/country/PAR/Paraguay-Football" xr:uid="{886D67DB-298C-4ADB-BB91-CA02A5DEEFCD}"/>
    <hyperlink ref="A123" r:id="rId9" display="https://fbref.com/en/country/PER/Peru-Football" xr:uid="{729E6332-DF60-4A1D-AC82-FE5F4F11B0BD}"/>
    <hyperlink ref="A124" r:id="rId10" display="https://fbref.com/en/country/SUR/Suriname-Football" xr:uid="{FE99F132-E5D8-476D-9845-B780E8305BA5}"/>
    <hyperlink ref="A125" r:id="rId11" display="https://fbref.com/en/country/URU/Uruguay-Football" xr:uid="{816C32DB-F1DF-4A6C-BAA7-CFF7A2E52501}"/>
    <hyperlink ref="A126" r:id="rId12" display="https://fbref.com/en/country/VEN/Venezuela-Football" xr:uid="{3009F86B-57D7-471A-9516-C1D7C6F24597}"/>
    <hyperlink ref="D119" r:id="rId13" xr:uid="{6C85C68D-4D0E-4E98-8979-B2390D713120}"/>
    <hyperlink ref="A120" r:id="rId14" display="https://fbref.com/en/country/ZIM/Zimbabwe-Football" xr:uid="{E4786487-F895-44A7-9FD2-D96BDC0173FE}"/>
    <hyperlink ref="A69" r:id="rId15" display="https://fbref.com/en/country/SCO/Scotland-Football" xr:uid="{5044CE90-F72B-43E8-91F6-84BDDE623258}"/>
    <hyperlink ref="E113" r:id="rId16" xr:uid="{6DE444E3-1C9C-45BD-B920-40516AF6C0D8}"/>
    <hyperlink ref="E115" r:id="rId17" xr:uid="{B6B64302-4BF1-4126-9989-EB8C07EB1531}"/>
    <hyperlink ref="E117" r:id="rId18" xr:uid="{14E80FE3-B7F5-4B57-ACDC-258A81FF4970}"/>
    <hyperlink ref="P115" r:id="rId19" display="https://en.wikipedia.org/wiki/Flag_of_Brazil" xr:uid="{8BE8029D-BE16-46A9-9BA4-A6EBD4856ACD}"/>
    <hyperlink ref="E121" r:id="rId20" xr:uid="{E0A1508B-8031-4E19-BFB1-B84A12EBB50A}"/>
    <hyperlink ref="E126" r:id="rId21" xr:uid="{93AD2D08-A09F-4796-83B6-D5A1D428CAB2}"/>
    <hyperlink ref="E118" r:id="rId22" xr:uid="{15C2758D-CA72-41CC-B23D-0A2CA2C720CF}"/>
    <hyperlink ref="E125" r:id="rId23" xr:uid="{EA066EEC-4340-4235-8C0A-566249E05559}"/>
    <hyperlink ref="E23" r:id="rId24" xr:uid="{F54C82C1-C22F-491E-89EA-81C8FC9ED4BD}"/>
    <hyperlink ref="I37" r:id="rId25" xr:uid="{7EA4B786-F855-44FF-8D22-B6086A63D919}"/>
    <hyperlink ref="E37" r:id="rId26" xr:uid="{7A8223A0-BB62-4AEF-AEB0-613E3EACB634}"/>
    <hyperlink ref="I39" r:id="rId27" xr:uid="{B4EEE2F5-B857-4D37-B2F6-197EBDA21EC7}"/>
    <hyperlink ref="E39" r:id="rId28" xr:uid="{1A664F33-3647-45EF-85BE-F76B917F524A}"/>
    <hyperlink ref="D39" r:id="rId29" xr:uid="{811027A9-2481-4386-8754-0453796E3606}"/>
    <hyperlink ref="I34" r:id="rId30" xr:uid="{4FAD5C3C-76BE-4E4A-834C-D288B939A0F2}"/>
    <hyperlink ref="E34" r:id="rId31" xr:uid="{414EDF28-EA87-4F93-9D18-EE20CA7B4116}"/>
    <hyperlink ref="D34" r:id="rId32" xr:uid="{35DB3B18-3E4D-427D-B5A9-0D24C0837AAD}"/>
    <hyperlink ref="I32" r:id="rId33" xr:uid="{34414C59-2486-44AC-BF98-E458E06B3D30}"/>
    <hyperlink ref="E32" r:id="rId34" xr:uid="{768AD81E-357D-4649-AAA6-89DAD67BEF58}"/>
    <hyperlink ref="D32" r:id="rId35" xr:uid="{C948AB04-A2C6-44A8-B267-8927596B574F}"/>
    <hyperlink ref="E42" r:id="rId36" xr:uid="{A206FF41-9EEF-4102-89D0-033EC9ECF97C}"/>
    <hyperlink ref="D42" r:id="rId37" xr:uid="{3621F68D-CA73-44ED-A9F4-1E6446E4CFE1}"/>
    <hyperlink ref="I50" r:id="rId38" xr:uid="{387B0DB6-1C29-4592-BC5D-582F1EFA551E}"/>
    <hyperlink ref="E50" r:id="rId39" xr:uid="{403436F4-2DA5-4142-A542-EB667BC9D7AE}"/>
    <hyperlink ref="D50" r:id="rId40" xr:uid="{B081EEE5-26F7-4168-BB89-7988767EF424}"/>
    <hyperlink ref="I52" r:id="rId41" xr:uid="{4686E0B8-70E5-45C1-8215-E51FC0DA0491}"/>
    <hyperlink ref="E52" r:id="rId42" xr:uid="{62B561D8-B331-4427-AB59-F8F5B717F4DF}"/>
    <hyperlink ref="D52" r:id="rId43" xr:uid="{119FE3C6-4C96-48D8-A5ED-8C66615996E6}"/>
    <hyperlink ref="I35" r:id="rId44" xr:uid="{1C96DBD5-DDF9-4181-A7B6-6B0185EF78D1}"/>
    <hyperlink ref="E35" r:id="rId45" xr:uid="{02A8B0AC-FFDA-43B1-A514-151A916E5041}"/>
    <hyperlink ref="D35" r:id="rId46" xr:uid="{D44190EC-53CB-4AC3-B8E0-8225F854142D}"/>
    <hyperlink ref="E36" r:id="rId47" xr:uid="{26F38D10-7D39-49D4-B108-536DA8EAABC9}"/>
    <hyperlink ref="D36" r:id="rId48" xr:uid="{CA3B976E-1684-49ED-B0F3-0CD48CA85445}"/>
    <hyperlink ref="I24" r:id="rId49" xr:uid="{1D6F00D1-AD53-4838-82D8-1225F2C49E82}"/>
    <hyperlink ref="E24" r:id="rId50" xr:uid="{6B73E5EA-027D-4C4C-B894-83E6FCB7006D}"/>
    <hyperlink ref="D24" r:id="rId51" xr:uid="{7E7CA6B6-D73C-4ADA-AEEA-5C8374C3413E}"/>
    <hyperlink ref="I25" r:id="rId52" xr:uid="{55873C32-9586-4446-A3B3-7CAAFBCA541F}"/>
    <hyperlink ref="E25" r:id="rId53" xr:uid="{F7AE999A-3028-40ED-A722-8B54712AFC90}"/>
    <hyperlink ref="D25" r:id="rId54" xr:uid="{745DAAE7-2DD3-448E-ACB4-A1F8E09222BB}"/>
    <hyperlink ref="I26" r:id="rId55" xr:uid="{8704DDE2-8415-4D89-B348-703E1131BBFA}"/>
    <hyperlink ref="E26" r:id="rId56" xr:uid="{C7E92F1B-495A-416E-AD56-0B5C0EA4ECBA}"/>
    <hyperlink ref="D26" r:id="rId57" xr:uid="{CA28469D-A208-410A-ADFF-BFDFA1285C2C}"/>
    <hyperlink ref="E27" r:id="rId58" xr:uid="{B685F322-3927-44EA-9A3A-A0DEDEBEE1B1}"/>
    <hyperlink ref="D27" r:id="rId59" xr:uid="{FE15DB46-9AED-4262-8CC8-EEACF77FB98F}"/>
    <hyperlink ref="I27" r:id="rId60" xr:uid="{2E84BAF2-7E5A-45D8-9380-9424D65AD092}"/>
    <hyperlink ref="E28" r:id="rId61" xr:uid="{BA9F2524-465C-42C1-8485-0BD479338546}"/>
    <hyperlink ref="D28" r:id="rId62" xr:uid="{683ACF2B-93A7-430D-9B19-F68081AE3987}"/>
    <hyperlink ref="I28" r:id="rId63" xr:uid="{9044F265-714E-458B-9A3E-9E151210E73C}"/>
    <hyperlink ref="I53" r:id="rId64" xr:uid="{45B3CA30-D774-4860-B4F0-F94056699B40}"/>
    <hyperlink ref="E53" r:id="rId65" xr:uid="{6356C8F0-28C2-4BE2-90EE-8FE466A388C9}"/>
    <hyperlink ref="D53" r:id="rId66" xr:uid="{87DB283F-E6E1-41CE-AFE0-C37491ACDBEE}"/>
    <hyperlink ref="I48" r:id="rId67" xr:uid="{CDFE8C4C-B9B1-4BD7-B61E-A77E5C0FF11A}"/>
    <hyperlink ref="E48" r:id="rId68" xr:uid="{0ABFAB4A-4A55-46B8-9774-94132FC9E71F}"/>
    <hyperlink ref="D48" r:id="rId69" xr:uid="{66B46A3F-D960-49EB-AA7E-015CA22DC2E7}"/>
    <hyperlink ref="I47" r:id="rId70" xr:uid="{2926B94B-90C2-4A17-BF00-D9E66B094294}"/>
    <hyperlink ref="E47" r:id="rId71" xr:uid="{3F0374BA-9A79-4BB6-97DB-D5C71F9713DF}"/>
    <hyperlink ref="D47" r:id="rId72" xr:uid="{DDA26334-3F35-4F08-87FA-50CA91C93D71}"/>
    <hyperlink ref="I45" r:id="rId73" xr:uid="{C8E9E48D-859A-440C-94E4-71C86769DADE}"/>
    <hyperlink ref="E45" r:id="rId74" xr:uid="{72DCC776-3123-4A14-832A-675FE29E5D08}"/>
    <hyperlink ref="D45" r:id="rId75" xr:uid="{403BB639-8F32-468C-8BE5-EEC686EADFA8}"/>
    <hyperlink ref="I41" r:id="rId76" xr:uid="{E80E9D3C-62F6-4BB4-A4BC-81C2FCE9AEA6}"/>
    <hyperlink ref="E41" r:id="rId77" xr:uid="{B3407759-1CC3-4EF6-B9CA-A626D71DD0B5}"/>
    <hyperlink ref="D41" r:id="rId78" xr:uid="{F33610E5-3A75-4D82-86B1-B20CA958FDC3}"/>
    <hyperlink ref="I40" r:id="rId79" xr:uid="{B8CB38BD-9B97-4DB6-83DE-476047373574}"/>
    <hyperlink ref="E40" r:id="rId80" xr:uid="{7EB46148-0E61-4C75-833B-044F3817FDFD}"/>
    <hyperlink ref="D40" r:id="rId81" xr:uid="{4DCDA951-6DB6-4FC3-8CF5-18C6BE6AB43D}"/>
    <hyperlink ref="I38" r:id="rId82" xr:uid="{5529D31B-E6EC-4E63-95A3-AF44D2F01DE4}"/>
    <hyperlink ref="E38" r:id="rId83" xr:uid="{C7F1BF91-7359-4188-BAC8-B043D2E31819}"/>
    <hyperlink ref="D38" r:id="rId84" xr:uid="{D934081E-CB00-47AD-85FC-3685B9B38B05}"/>
    <hyperlink ref="I30" r:id="rId85" xr:uid="{4CB01ECA-457A-48D5-A2F5-EDD7816ECA7F}"/>
    <hyperlink ref="E30" r:id="rId86" xr:uid="{E8A9C5B8-4B79-4A69-8AC9-9AE52DF6C8D7}"/>
    <hyperlink ref="D30" r:id="rId87" xr:uid="{1610E04E-116A-4EA6-87FA-717B02E04892}"/>
    <hyperlink ref="I31" r:id="rId88" xr:uid="{8AAB74D9-E709-487A-8B15-BD92C58D1DE4}"/>
    <hyperlink ref="E31" r:id="rId89" xr:uid="{9CBC422C-6EF3-4879-A55B-65ECC9FD928E}"/>
    <hyperlink ref="D31" r:id="rId90" xr:uid="{0B103675-3377-4509-BB80-099F4C3AA194}"/>
    <hyperlink ref="E44" r:id="rId91" xr:uid="{F8835F77-3E4D-497E-B78E-92EB80F69242}"/>
    <hyperlink ref="D44" r:id="rId92" xr:uid="{7E7DB698-565E-4E08-85D6-FE18F6FC3C9B}"/>
    <hyperlink ref="I44" r:id="rId93" xr:uid="{41CA6348-42DD-4AE8-BCB0-2CF52A8DA8F8}"/>
    <hyperlink ref="E46" r:id="rId94" xr:uid="{690E0B56-8468-47AF-A419-0716D35686D2}"/>
    <hyperlink ref="D46" r:id="rId95" xr:uid="{22E34F7C-CF4D-406C-ADC0-EF4AF1476399}"/>
    <hyperlink ref="I46" r:id="rId96" xr:uid="{32A0F1FF-A71E-4F99-8544-89DC700F3FC3}"/>
    <hyperlink ref="I49" r:id="rId97" xr:uid="{9A92AB90-06F5-47F3-9332-422316D63511}"/>
    <hyperlink ref="E49" r:id="rId98" xr:uid="{A2B7AEBB-2F5F-4ADD-A1D2-70BB47E836AB}"/>
    <hyperlink ref="D49" r:id="rId99" xr:uid="{2210836A-16C2-4E9D-B0D5-4FB909E9AD02}"/>
    <hyperlink ref="I36" r:id="rId100" xr:uid="{B14C098A-67C3-4E5A-A38F-B65ACF2C6E08}"/>
    <hyperlink ref="E67" r:id="rId101" xr:uid="{5B597DFE-7E38-493B-903F-591CC8EF1057}"/>
    <hyperlink ref="D67" r:id="rId102" xr:uid="{BAEFC143-473E-42E7-8CA2-8C44604D27DB}"/>
    <hyperlink ref="E87" r:id="rId103" xr:uid="{1081B4ED-B8AA-4AD0-9396-71D7349657AA}"/>
    <hyperlink ref="E80" r:id="rId104" xr:uid="{601E3900-C8D0-4392-ACE1-BD918DA254AE}"/>
    <hyperlink ref="I80" r:id="rId105" xr:uid="{26BB8F5E-1FE6-414B-95EB-0EF7BCDEFDC9}"/>
    <hyperlink ref="I21" r:id="rId106" xr:uid="{C9959214-F141-4F14-8D62-C6F2BB001BFF}"/>
    <hyperlink ref="D62" r:id="rId107" xr:uid="{2B29CBD2-FE6F-458C-9719-9C697B12FAB2}"/>
    <hyperlink ref="I55" r:id="rId108" xr:uid="{C2C0EDAF-0B70-4D33-9EC6-1FA63DBCBC94}"/>
    <hyperlink ref="I64" r:id="rId109" xr:uid="{1E495E7E-2114-48AD-AC38-AEB00D08F2E0}"/>
    <hyperlink ref="I54" r:id="rId110" location="about " xr:uid="{3A51612B-9E38-43F0-95CF-1F2EA9765EDB}"/>
    <hyperlink ref="I76" r:id="rId111" xr:uid="{2CD08BD3-DAFB-4821-98EC-CC0E2B067C58}"/>
  </hyperlinks>
  <pageMargins left="0.7" right="0.7" top="0.75" bottom="0.75" header="0.3" footer="0.3"/>
  <pageSetup paperSize="9" orientation="portrait" r:id="rId112"/>
  <drawing r:id="rId113"/>
  <legacyDrawing r:id="rId114"/>
  <mc:AlternateContent xmlns:mc="http://schemas.openxmlformats.org/markup-compatibility/2006">
    <mc:Choice Requires="x14">
      <controls>
        <mc:AlternateContent xmlns:mc="http://schemas.openxmlformats.org/markup-compatibility/2006">
          <mc:Choice Requires="x14">
            <control shapeId="1025" r:id="rId115"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1026" r:id="rId116"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4C2BB-737C-4944-A6EB-451B28560256}">
  <sheetPr>
    <tabColor rgb="FFC00000"/>
  </sheetPr>
  <dimension ref="A1:BS37"/>
  <sheetViews>
    <sheetView topLeftCell="AY9" workbookViewId="0">
      <selection activeCell="BE35" sqref="BE35"/>
    </sheetView>
  </sheetViews>
  <sheetFormatPr defaultRowHeight="14.4" x14ac:dyDescent="0.3"/>
  <sheetData>
    <row r="1" spans="1:66" x14ac:dyDescent="0.3">
      <c r="A1" s="91" t="s">
        <v>171</v>
      </c>
      <c r="B1" s="91"/>
      <c r="C1" s="91"/>
      <c r="D1" s="91"/>
      <c r="E1" s="91"/>
      <c r="F1" s="91"/>
      <c r="G1" s="91"/>
      <c r="H1" s="91"/>
      <c r="I1" s="91"/>
      <c r="M1" s="95" t="s">
        <v>189</v>
      </c>
      <c r="N1" s="95"/>
      <c r="O1" s="95"/>
      <c r="P1" s="95"/>
      <c r="Q1" s="95"/>
      <c r="R1" s="95"/>
      <c r="S1" s="95"/>
      <c r="T1" s="95"/>
      <c r="U1" s="95"/>
      <c r="V1" s="95"/>
      <c r="W1" s="95"/>
      <c r="Z1" s="96" t="s">
        <v>212</v>
      </c>
      <c r="AA1" s="96"/>
      <c r="AB1" s="96"/>
      <c r="AC1" s="96"/>
      <c r="AD1" s="96"/>
      <c r="AE1" s="96"/>
      <c r="AF1" s="96"/>
      <c r="AI1" s="98" t="s">
        <v>270</v>
      </c>
      <c r="AJ1" s="98"/>
      <c r="AK1" s="98"/>
      <c r="AL1" s="98"/>
      <c r="AM1" s="98"/>
      <c r="AN1" s="98"/>
      <c r="AO1" s="98"/>
      <c r="AT1" s="101" t="s">
        <v>264</v>
      </c>
      <c r="AU1" s="101"/>
      <c r="AV1" s="101"/>
      <c r="AW1" s="101"/>
      <c r="AX1" s="101"/>
      <c r="AY1" s="101"/>
      <c r="AZ1" s="101"/>
      <c r="BD1" s="102" t="s">
        <v>204</v>
      </c>
      <c r="BE1" s="102"/>
      <c r="BF1" s="102"/>
      <c r="BG1" s="102"/>
      <c r="BH1" s="102"/>
      <c r="BI1" s="102"/>
      <c r="BJ1" s="102"/>
    </row>
    <row r="2" spans="1:66" x14ac:dyDescent="0.3">
      <c r="A2" t="s">
        <v>75</v>
      </c>
      <c r="B2" t="s">
        <v>284</v>
      </c>
      <c r="C2" t="s">
        <v>999</v>
      </c>
      <c r="D2" t="s">
        <v>1000</v>
      </c>
      <c r="E2" t="s">
        <v>1001</v>
      </c>
      <c r="F2" t="s">
        <v>1002</v>
      </c>
      <c r="G2" t="s">
        <v>1003</v>
      </c>
      <c r="H2" t="s">
        <v>1004</v>
      </c>
      <c r="M2" t="s">
        <v>1191</v>
      </c>
      <c r="N2" t="s">
        <v>1192</v>
      </c>
      <c r="O2" t="s">
        <v>999</v>
      </c>
      <c r="P2" t="s">
        <v>1193</v>
      </c>
      <c r="Q2" t="s">
        <v>1200</v>
      </c>
      <c r="S2" t="s">
        <v>1194</v>
      </c>
      <c r="T2" t="s">
        <v>1196</v>
      </c>
      <c r="V2" t="s">
        <v>1201</v>
      </c>
      <c r="W2" t="s">
        <v>1198</v>
      </c>
      <c r="Z2" t="s">
        <v>1260</v>
      </c>
      <c r="AA2" t="s">
        <v>284</v>
      </c>
      <c r="AB2" t="s">
        <v>999</v>
      </c>
      <c r="AC2" t="s">
        <v>1261</v>
      </c>
      <c r="AD2" t="s">
        <v>1262</v>
      </c>
      <c r="AE2" t="s">
        <v>1264</v>
      </c>
      <c r="AF2" t="s">
        <v>1263</v>
      </c>
      <c r="AT2" t="s">
        <v>1454</v>
      </c>
      <c r="AU2" t="s">
        <v>476</v>
      </c>
      <c r="AV2" t="s">
        <v>1456</v>
      </c>
      <c r="AW2" t="s">
        <v>1458</v>
      </c>
      <c r="AX2" t="s">
        <v>1003</v>
      </c>
      <c r="AY2" t="s">
        <v>1194</v>
      </c>
      <c r="AZ2" t="s">
        <v>1460</v>
      </c>
      <c r="BA2" t="s">
        <v>999</v>
      </c>
      <c r="BB2" t="s">
        <v>1462</v>
      </c>
      <c r="BD2" t="s">
        <v>162</v>
      </c>
      <c r="BE2" t="s">
        <v>309</v>
      </c>
      <c r="BF2" t="s">
        <v>999</v>
      </c>
      <c r="BG2" t="s">
        <v>1264</v>
      </c>
      <c r="BH2" t="s">
        <v>1664</v>
      </c>
      <c r="BI2" t="s">
        <v>1004</v>
      </c>
      <c r="BJ2" t="s">
        <v>1665</v>
      </c>
      <c r="BK2" t="s">
        <v>75</v>
      </c>
      <c r="BL2" t="s">
        <v>1192</v>
      </c>
      <c r="BM2" t="s">
        <v>1666</v>
      </c>
      <c r="BN2" t="s">
        <v>1667</v>
      </c>
    </row>
    <row r="3" spans="1:66" x14ac:dyDescent="0.3">
      <c r="H3" t="s">
        <v>1005</v>
      </c>
      <c r="S3" t="s">
        <v>1195</v>
      </c>
      <c r="V3" t="s">
        <v>1197</v>
      </c>
      <c r="W3" t="s">
        <v>1199</v>
      </c>
      <c r="AT3" t="s">
        <v>1455</v>
      </c>
      <c r="AV3" t="s">
        <v>1457</v>
      </c>
      <c r="AX3" t="s">
        <v>1266</v>
      </c>
      <c r="AY3" t="s">
        <v>1459</v>
      </c>
      <c r="AZ3" t="s">
        <v>1461</v>
      </c>
      <c r="BI3" t="s">
        <v>1005</v>
      </c>
    </row>
    <row r="4" spans="1:66" s="94" customFormat="1" ht="15" thickBot="1" x14ac:dyDescent="0.35"/>
    <row r="5" spans="1:66" x14ac:dyDescent="0.3">
      <c r="A5" t="s">
        <v>858</v>
      </c>
      <c r="B5" t="s">
        <v>859</v>
      </c>
      <c r="C5" t="s">
        <v>649</v>
      </c>
      <c r="D5" t="s">
        <v>649</v>
      </c>
      <c r="E5" t="s">
        <v>860</v>
      </c>
      <c r="F5" t="s">
        <v>861</v>
      </c>
      <c r="G5" t="s">
        <v>862</v>
      </c>
      <c r="H5" t="s">
        <v>863</v>
      </c>
      <c r="I5" s="76">
        <f>COUNTIF(ARG!$A$2:$A$22,"[ARG] "&amp;A5)</f>
        <v>0</v>
      </c>
      <c r="M5" s="97" t="s">
        <v>1006</v>
      </c>
      <c r="N5" s="97" t="s">
        <v>1007</v>
      </c>
      <c r="O5" s="97" t="s">
        <v>1008</v>
      </c>
      <c r="P5" s="97"/>
      <c r="Q5" s="97">
        <v>164.12299999999999</v>
      </c>
      <c r="R5" s="97">
        <v>63.368000000000002</v>
      </c>
      <c r="S5" s="97">
        <v>830.01800000000003</v>
      </c>
      <c r="T5" s="97" t="s">
        <v>1009</v>
      </c>
      <c r="U5" s="97" t="s">
        <v>1010</v>
      </c>
      <c r="V5" s="97">
        <v>21</v>
      </c>
      <c r="W5" s="97" t="s">
        <v>1011</v>
      </c>
      <c r="Z5">
        <v>1</v>
      </c>
      <c r="AA5" s="97" t="s">
        <v>1204</v>
      </c>
      <c r="AB5" s="97" t="s">
        <v>1205</v>
      </c>
      <c r="AC5" s="97"/>
      <c r="AD5" s="97">
        <v>801.60900000000004</v>
      </c>
      <c r="AE5" s="97">
        <v>8.1890000000000001</v>
      </c>
      <c r="AF5" s="97">
        <v>1824</v>
      </c>
      <c r="AI5" t="s">
        <v>308</v>
      </c>
      <c r="AJ5" t="s">
        <v>999</v>
      </c>
      <c r="AK5" t="s">
        <v>1193</v>
      </c>
      <c r="AL5" t="s">
        <v>1194</v>
      </c>
      <c r="AM5" t="s">
        <v>1194</v>
      </c>
      <c r="AN5" t="s">
        <v>1003</v>
      </c>
      <c r="AO5" t="s">
        <v>1267</v>
      </c>
      <c r="AP5" t="s">
        <v>1268</v>
      </c>
      <c r="AQ5" t="s">
        <v>309</v>
      </c>
      <c r="AR5" t="s">
        <v>1269</v>
      </c>
      <c r="AT5" s="97" t="s">
        <v>1390</v>
      </c>
      <c r="AU5" s="97" t="s">
        <v>1391</v>
      </c>
      <c r="AV5" s="97">
        <v>1884</v>
      </c>
      <c r="AW5" s="97">
        <v>11.928000000000001</v>
      </c>
      <c r="AX5" s="97">
        <v>73.378</v>
      </c>
      <c r="AY5" s="97" t="s">
        <v>1392</v>
      </c>
      <c r="AZ5" s="97" t="s">
        <v>1390</v>
      </c>
      <c r="BA5" s="97">
        <v>40.658000000000001</v>
      </c>
      <c r="BD5">
        <v>0</v>
      </c>
      <c r="BE5" t="s">
        <v>1387</v>
      </c>
      <c r="BF5" t="s">
        <v>1463</v>
      </c>
      <c r="BG5">
        <v>1.587</v>
      </c>
      <c r="BH5" t="s">
        <v>1464</v>
      </c>
      <c r="BI5" t="s">
        <v>1465</v>
      </c>
      <c r="BJ5">
        <v>1861</v>
      </c>
      <c r="BL5" t="s">
        <v>1466</v>
      </c>
      <c r="BM5" t="s">
        <v>1467</v>
      </c>
      <c r="BN5" t="s">
        <v>1468</v>
      </c>
    </row>
    <row r="6" spans="1:66" s="89" customFormat="1" x14ac:dyDescent="0.3">
      <c r="A6" s="89" t="s">
        <v>858</v>
      </c>
      <c r="B6" s="89" t="s">
        <v>858</v>
      </c>
      <c r="C6" s="89" t="s">
        <v>864</v>
      </c>
      <c r="D6" s="89" t="s">
        <v>865</v>
      </c>
      <c r="E6" s="89" t="s">
        <v>866</v>
      </c>
      <c r="F6" s="89" t="s">
        <v>867</v>
      </c>
      <c r="G6" s="89" t="s">
        <v>868</v>
      </c>
      <c r="H6" s="89" t="s">
        <v>869</v>
      </c>
      <c r="I6" s="90">
        <f>COUNTIF(ARG!$A$2:$A$22,"[ARG] "&amp;A6)</f>
        <v>0</v>
      </c>
      <c r="M6" s="97" t="s">
        <v>1012</v>
      </c>
      <c r="N6" s="97" t="s">
        <v>1013</v>
      </c>
      <c r="O6" s="97" t="s">
        <v>1014</v>
      </c>
      <c r="P6" s="97"/>
      <c r="Q6" s="97">
        <v>27.779</v>
      </c>
      <c r="R6" s="97">
        <v>10.726000000000001</v>
      </c>
      <c r="S6" s="97" t="s">
        <v>1015</v>
      </c>
      <c r="T6" s="97" t="s">
        <v>1016</v>
      </c>
      <c r="U6" s="97" t="s">
        <v>1017</v>
      </c>
      <c r="V6" s="97">
        <v>73</v>
      </c>
      <c r="W6" s="97" t="s">
        <v>1018</v>
      </c>
      <c r="Z6" s="89">
        <v>2</v>
      </c>
      <c r="AA6" s="97" t="s">
        <v>1206</v>
      </c>
      <c r="AB6" s="97" t="s">
        <v>1207</v>
      </c>
      <c r="AC6" s="97"/>
      <c r="AD6" s="97">
        <v>199.078</v>
      </c>
      <c r="AE6" s="97">
        <v>4.1479999999999997</v>
      </c>
      <c r="AF6" s="97">
        <v>1884</v>
      </c>
      <c r="AL6" s="89" t="s">
        <v>1265</v>
      </c>
      <c r="AM6" s="89">
        <v>-2011</v>
      </c>
      <c r="AN6" s="89" t="s">
        <v>1266</v>
      </c>
      <c r="AT6" s="97" t="s">
        <v>1393</v>
      </c>
      <c r="AU6" s="97" t="s">
        <v>1394</v>
      </c>
      <c r="AV6" s="97">
        <v>1816</v>
      </c>
      <c r="AW6" s="97">
        <v>4.5359999999999996</v>
      </c>
      <c r="AX6" s="97">
        <v>520.18700000000001</v>
      </c>
      <c r="AY6" s="97" t="s">
        <v>1395</v>
      </c>
      <c r="AZ6" s="97" t="s">
        <v>1393</v>
      </c>
      <c r="BA6" s="97">
        <v>19.864999999999998</v>
      </c>
      <c r="BD6" s="89">
        <v>1</v>
      </c>
      <c r="BE6" s="89" t="s">
        <v>1270</v>
      </c>
      <c r="BF6" s="89" t="s">
        <v>1469</v>
      </c>
      <c r="BG6" s="89">
        <v>109.66500000000001</v>
      </c>
      <c r="BH6" s="89">
        <v>82.067999999999998</v>
      </c>
      <c r="BI6" s="89" t="s">
        <v>1470</v>
      </c>
      <c r="BJ6" s="89">
        <v>1991</v>
      </c>
      <c r="BL6" s="89" t="s">
        <v>1026</v>
      </c>
      <c r="BM6" s="89" t="s">
        <v>1471</v>
      </c>
      <c r="BN6" s="89" t="s">
        <v>1472</v>
      </c>
    </row>
    <row r="7" spans="1:66" x14ac:dyDescent="0.3">
      <c r="A7" s="92" t="s">
        <v>870</v>
      </c>
      <c r="B7" s="92" t="s">
        <v>870</v>
      </c>
      <c r="C7" s="92" t="s">
        <v>871</v>
      </c>
      <c r="D7" s="92" t="s">
        <v>872</v>
      </c>
      <c r="E7" s="92" t="s">
        <v>873</v>
      </c>
      <c r="F7" s="92">
        <v>429.55599999999998</v>
      </c>
      <c r="G7" s="92" t="s">
        <v>874</v>
      </c>
      <c r="H7" s="92" t="s">
        <v>875</v>
      </c>
      <c r="I7" s="93">
        <f>COUNTIF(ARG!$A$2:$A$22,"[ARG] "&amp;A7)</f>
        <v>1</v>
      </c>
      <c r="M7" s="97" t="s">
        <v>1019</v>
      </c>
      <c r="N7" s="97" t="s">
        <v>1020</v>
      </c>
      <c r="O7" s="97" t="s">
        <v>1021</v>
      </c>
      <c r="P7" s="97"/>
      <c r="Q7" s="97">
        <v>142.82900000000001</v>
      </c>
      <c r="R7" s="97">
        <v>55.146999999999998</v>
      </c>
      <c r="S7" s="97">
        <v>733.75900000000001</v>
      </c>
      <c r="T7" s="97" t="s">
        <v>1022</v>
      </c>
      <c r="U7" s="97" t="s">
        <v>1023</v>
      </c>
      <c r="V7" s="97">
        <v>9000</v>
      </c>
      <c r="W7" s="97" t="s">
        <v>1024</v>
      </c>
      <c r="Z7">
        <v>3</v>
      </c>
      <c r="AA7" s="97" t="s">
        <v>1208</v>
      </c>
      <c r="AB7" s="97" t="s">
        <v>1209</v>
      </c>
      <c r="AC7" s="97" t="s">
        <v>1210</v>
      </c>
      <c r="AD7" s="97">
        <v>227.578</v>
      </c>
      <c r="AE7" s="97">
        <v>3.669</v>
      </c>
      <c r="AF7" s="97">
        <v>1880</v>
      </c>
      <c r="AI7" s="97" t="s">
        <v>1270</v>
      </c>
      <c r="AJ7" s="97" t="s">
        <v>1271</v>
      </c>
      <c r="AK7" s="97"/>
      <c r="AL7" s="97">
        <v>180</v>
      </c>
      <c r="AM7" s="97">
        <v>146.47999999999999</v>
      </c>
      <c r="AN7" s="97">
        <v>180.14500000000001</v>
      </c>
      <c r="AO7" s="97" t="s">
        <v>1272</v>
      </c>
      <c r="AP7" s="97" t="s">
        <v>1273</v>
      </c>
      <c r="AQ7" s="97" t="s">
        <v>1274</v>
      </c>
      <c r="AT7" s="97" t="s">
        <v>1396</v>
      </c>
      <c r="AU7" s="97" t="s">
        <v>1397</v>
      </c>
      <c r="AV7" s="97">
        <v>1821</v>
      </c>
      <c r="AW7" s="97">
        <v>13.648</v>
      </c>
      <c r="AX7" s="97">
        <v>84.697999999999993</v>
      </c>
      <c r="AY7" s="97" t="s">
        <v>1398</v>
      </c>
      <c r="AZ7" s="97" t="s">
        <v>1399</v>
      </c>
      <c r="BA7" s="97">
        <v>53.244999999999997</v>
      </c>
      <c r="BD7">
        <v>2</v>
      </c>
      <c r="BE7" t="s">
        <v>1473</v>
      </c>
      <c r="BF7" t="s">
        <v>1474</v>
      </c>
      <c r="BG7">
        <v>63.612000000000002</v>
      </c>
      <c r="BH7" t="s">
        <v>1475</v>
      </c>
      <c r="BI7" t="s">
        <v>1476</v>
      </c>
      <c r="BJ7">
        <v>1886</v>
      </c>
      <c r="BL7" t="s">
        <v>1477</v>
      </c>
      <c r="BM7" t="s">
        <v>1478</v>
      </c>
      <c r="BN7" t="s">
        <v>1479</v>
      </c>
    </row>
    <row r="8" spans="1:66" x14ac:dyDescent="0.3">
      <c r="A8" s="92" t="s">
        <v>876</v>
      </c>
      <c r="B8" s="92" t="s">
        <v>876</v>
      </c>
      <c r="C8" s="92" t="s">
        <v>877</v>
      </c>
      <c r="D8" s="92" t="s">
        <v>878</v>
      </c>
      <c r="E8" s="92" t="s">
        <v>879</v>
      </c>
      <c r="F8" s="92" t="s">
        <v>880</v>
      </c>
      <c r="G8" s="92" t="s">
        <v>881</v>
      </c>
      <c r="H8" s="92" t="s">
        <v>882</v>
      </c>
      <c r="I8" s="93">
        <f>COUNTIF(ARG!$A$2:$A$22,"[ARG] "&amp;A8)</f>
        <v>1</v>
      </c>
      <c r="M8" s="97" t="s">
        <v>1025</v>
      </c>
      <c r="N8" s="97" t="s">
        <v>1026</v>
      </c>
      <c r="O8" s="97" t="s">
        <v>1027</v>
      </c>
      <c r="P8" s="97"/>
      <c r="Q8" s="97" t="s">
        <v>1028</v>
      </c>
      <c r="R8" s="97">
        <v>601.995</v>
      </c>
      <c r="S8" s="97" t="s">
        <v>1029</v>
      </c>
      <c r="T8" s="97" t="s">
        <v>1030</v>
      </c>
      <c r="U8" s="97" t="s">
        <v>1031</v>
      </c>
      <c r="V8" s="97">
        <v>103</v>
      </c>
      <c r="W8" s="97" t="s">
        <v>1032</v>
      </c>
      <c r="Z8">
        <v>4</v>
      </c>
      <c r="AA8" t="s">
        <v>1211</v>
      </c>
      <c r="AB8" t="s">
        <v>1212</v>
      </c>
      <c r="AD8">
        <v>172.828</v>
      </c>
      <c r="AE8">
        <v>3.79</v>
      </c>
      <c r="AF8">
        <v>1880</v>
      </c>
      <c r="AI8" s="97" t="s">
        <v>1275</v>
      </c>
      <c r="AJ8" s="97" t="s">
        <v>1276</v>
      </c>
      <c r="AK8" s="97"/>
      <c r="AL8" s="97" t="s">
        <v>1277</v>
      </c>
      <c r="AM8" s="97" t="s">
        <v>1278</v>
      </c>
      <c r="AN8" s="97">
        <v>43.3</v>
      </c>
      <c r="AO8" s="97" t="s">
        <v>1279</v>
      </c>
      <c r="AP8" s="97" t="s">
        <v>1280</v>
      </c>
      <c r="AQ8" s="97" t="s">
        <v>1281</v>
      </c>
      <c r="AT8" t="s">
        <v>1400</v>
      </c>
      <c r="AU8" t="s">
        <v>1401</v>
      </c>
      <c r="AV8">
        <v>1816</v>
      </c>
      <c r="AW8">
        <v>6.1059999999999999</v>
      </c>
      <c r="AX8">
        <v>123.203</v>
      </c>
      <c r="AY8" t="s">
        <v>1402</v>
      </c>
      <c r="AZ8" t="s">
        <v>1403</v>
      </c>
      <c r="BA8">
        <v>26.231000000000002</v>
      </c>
      <c r="BD8">
        <v>3</v>
      </c>
      <c r="BE8" t="s">
        <v>1480</v>
      </c>
      <c r="BF8" t="s">
        <v>1480</v>
      </c>
      <c r="BG8">
        <v>23.818000000000001</v>
      </c>
      <c r="BH8">
        <v>304.97800000000001</v>
      </c>
      <c r="BI8" t="s">
        <v>1481</v>
      </c>
      <c r="BJ8">
        <v>1991</v>
      </c>
      <c r="BL8" t="s">
        <v>1482</v>
      </c>
      <c r="BM8" t="s">
        <v>1483</v>
      </c>
      <c r="BN8" t="s">
        <v>1484</v>
      </c>
    </row>
    <row r="9" spans="1:66" x14ac:dyDescent="0.3">
      <c r="A9" s="92" t="s">
        <v>883</v>
      </c>
      <c r="B9" s="92" t="s">
        <v>883</v>
      </c>
      <c r="C9" s="92" t="s">
        <v>884</v>
      </c>
      <c r="D9" s="92" t="s">
        <v>885</v>
      </c>
      <c r="E9" s="92" t="s">
        <v>886</v>
      </c>
      <c r="F9" s="92">
        <v>603.12</v>
      </c>
      <c r="G9" s="92" t="s">
        <v>887</v>
      </c>
      <c r="H9" s="92" t="s">
        <v>888</v>
      </c>
      <c r="I9" s="93">
        <f>COUNTIF(ARG!$A$2:$A$22,"[ARG] "&amp;A9)</f>
        <v>1</v>
      </c>
      <c r="M9" s="97" t="s">
        <v>1033</v>
      </c>
      <c r="N9" s="97" t="s">
        <v>866</v>
      </c>
      <c r="O9" s="97" t="s">
        <v>1034</v>
      </c>
      <c r="P9" s="97"/>
      <c r="Q9" s="97">
        <v>564.73299999999995</v>
      </c>
      <c r="R9" s="97">
        <v>218.04499999999999</v>
      </c>
      <c r="S9" s="97" t="s">
        <v>1035</v>
      </c>
      <c r="T9" s="97" t="s">
        <v>1036</v>
      </c>
      <c r="U9" s="97" t="s">
        <v>1037</v>
      </c>
      <c r="V9" s="97">
        <v>257</v>
      </c>
      <c r="W9" s="97" t="s">
        <v>1038</v>
      </c>
      <c r="Z9">
        <v>5</v>
      </c>
      <c r="AA9" t="s">
        <v>1213</v>
      </c>
      <c r="AB9" t="s">
        <v>1214</v>
      </c>
      <c r="AD9">
        <v>471.93299999999999</v>
      </c>
      <c r="AE9">
        <v>5.9989999999999997</v>
      </c>
      <c r="AF9">
        <v>1824</v>
      </c>
      <c r="AI9" s="97" t="s">
        <v>1282</v>
      </c>
      <c r="AJ9" s="97" t="s">
        <v>1283</v>
      </c>
      <c r="AK9" s="97"/>
      <c r="AL9" s="97">
        <v>570</v>
      </c>
      <c r="AM9" s="97">
        <v>459.02499999999998</v>
      </c>
      <c r="AN9" s="97">
        <v>76.5</v>
      </c>
      <c r="AO9" s="97" t="s">
        <v>1284</v>
      </c>
      <c r="AP9" s="97" t="s">
        <v>1285</v>
      </c>
      <c r="AQ9" s="97" t="s">
        <v>1286</v>
      </c>
      <c r="AT9" s="97" t="s">
        <v>1404</v>
      </c>
      <c r="AU9" s="97" t="s">
        <v>1405</v>
      </c>
      <c r="AV9" s="97">
        <v>1822</v>
      </c>
      <c r="AW9" s="97">
        <v>11.643000000000001</v>
      </c>
      <c r="AX9" s="97">
        <v>57.088000000000001</v>
      </c>
      <c r="AY9" s="97" t="s">
        <v>1406</v>
      </c>
      <c r="AZ9" s="97" t="s">
        <v>1404</v>
      </c>
      <c r="BA9" s="97">
        <v>34.372</v>
      </c>
      <c r="BD9">
        <v>4</v>
      </c>
      <c r="BE9" t="s">
        <v>1485</v>
      </c>
      <c r="BF9" t="s">
        <v>1486</v>
      </c>
      <c r="BG9">
        <v>3.3879999999999999</v>
      </c>
      <c r="BH9" t="s">
        <v>1487</v>
      </c>
      <c r="BI9" t="s">
        <v>1488</v>
      </c>
      <c r="BJ9">
        <v>1910</v>
      </c>
      <c r="BL9" t="s">
        <v>1489</v>
      </c>
      <c r="BM9" t="s">
        <v>1490</v>
      </c>
      <c r="BN9" t="s">
        <v>1491</v>
      </c>
    </row>
    <row r="10" spans="1:66" x14ac:dyDescent="0.3">
      <c r="A10" s="92" t="s">
        <v>889</v>
      </c>
      <c r="B10" s="92" t="s">
        <v>889</v>
      </c>
      <c r="C10" s="92" t="s">
        <v>889</v>
      </c>
      <c r="D10" s="92" t="s">
        <v>890</v>
      </c>
      <c r="E10" s="92" t="s">
        <v>891</v>
      </c>
      <c r="F10" s="92" t="s">
        <v>892</v>
      </c>
      <c r="G10" s="92" t="s">
        <v>893</v>
      </c>
      <c r="H10" s="92" t="s">
        <v>894</v>
      </c>
      <c r="I10" s="93">
        <f>COUNTIF(ARG!$A$2:$A$22,"[ARG] "&amp;A10)</f>
        <v>0</v>
      </c>
      <c r="M10" s="97" t="s">
        <v>1039</v>
      </c>
      <c r="N10" s="97" t="s">
        <v>1040</v>
      </c>
      <c r="O10" s="97" t="s">
        <v>1041</v>
      </c>
      <c r="P10" s="97"/>
      <c r="Q10" s="97">
        <v>148.92099999999999</v>
      </c>
      <c r="R10" s="97">
        <v>57.499000000000002</v>
      </c>
      <c r="S10" s="97" t="s">
        <v>1042</v>
      </c>
      <c r="T10" s="97" t="s">
        <v>1043</v>
      </c>
      <c r="U10" s="97" t="s">
        <v>1044</v>
      </c>
      <c r="V10" s="97">
        <v>410</v>
      </c>
      <c r="W10" s="97" t="s">
        <v>1045</v>
      </c>
      <c r="Z10">
        <v>6</v>
      </c>
      <c r="AA10" t="s">
        <v>1215</v>
      </c>
      <c r="AB10" t="s">
        <v>1216</v>
      </c>
      <c r="AD10">
        <v>470.21</v>
      </c>
      <c r="AE10">
        <v>6.085</v>
      </c>
      <c r="AF10">
        <v>1851</v>
      </c>
      <c r="AI10" s="97" t="s">
        <v>1287</v>
      </c>
      <c r="AJ10" s="97" t="s">
        <v>1288</v>
      </c>
      <c r="AK10" s="97"/>
      <c r="AL10" s="97" t="s">
        <v>1289</v>
      </c>
      <c r="AM10" s="97" t="s">
        <v>1290</v>
      </c>
      <c r="AN10" s="97">
        <v>7.0140000000000002</v>
      </c>
      <c r="AO10" s="97" t="s">
        <v>1291</v>
      </c>
      <c r="AP10" s="97" t="s">
        <v>1292</v>
      </c>
      <c r="AQ10" s="97" t="s">
        <v>1293</v>
      </c>
      <c r="AT10" t="s">
        <v>1407</v>
      </c>
      <c r="AU10" t="s">
        <v>1408</v>
      </c>
      <c r="AV10">
        <v>1885</v>
      </c>
      <c r="AW10">
        <v>5.1440000000000001</v>
      </c>
      <c r="AX10">
        <v>25.05</v>
      </c>
      <c r="AY10" t="s">
        <v>1409</v>
      </c>
      <c r="AZ10" t="s">
        <v>1410</v>
      </c>
      <c r="BA10">
        <v>21.428999999999998</v>
      </c>
      <c r="BD10">
        <v>5</v>
      </c>
      <c r="BE10" t="s">
        <v>1298</v>
      </c>
      <c r="BF10" t="s">
        <v>1492</v>
      </c>
      <c r="BG10">
        <v>25.978000000000002</v>
      </c>
      <c r="BH10" t="s">
        <v>1493</v>
      </c>
      <c r="BI10" t="s">
        <v>1494</v>
      </c>
      <c r="BJ10">
        <v>1886</v>
      </c>
      <c r="BL10" t="s">
        <v>1495</v>
      </c>
      <c r="BM10" t="s">
        <v>1496</v>
      </c>
      <c r="BN10" t="s">
        <v>1497</v>
      </c>
    </row>
    <row r="11" spans="1:66" x14ac:dyDescent="0.3">
      <c r="A11" s="92" t="s">
        <v>895</v>
      </c>
      <c r="B11" s="92" t="s">
        <v>895</v>
      </c>
      <c r="C11" s="92" t="s">
        <v>895</v>
      </c>
      <c r="D11" s="92" t="s">
        <v>896</v>
      </c>
      <c r="E11" s="92" t="s">
        <v>897</v>
      </c>
      <c r="F11" s="92" t="s">
        <v>898</v>
      </c>
      <c r="G11" s="92" t="s">
        <v>899</v>
      </c>
      <c r="H11" s="92" t="s">
        <v>900</v>
      </c>
      <c r="I11" s="93">
        <f>COUNTIF(ARG!$A$2:$A$22,"[ARG] "&amp;A11)</f>
        <v>1</v>
      </c>
      <c r="M11" s="97" t="s">
        <v>1046</v>
      </c>
      <c r="N11" s="97" t="s">
        <v>860</v>
      </c>
      <c r="O11" s="97" t="s">
        <v>1047</v>
      </c>
      <c r="P11" s="97"/>
      <c r="Q11" s="97">
        <v>5.78</v>
      </c>
      <c r="R11" s="97">
        <v>2.23</v>
      </c>
      <c r="S11" s="97" t="s">
        <v>1048</v>
      </c>
      <c r="T11" s="97" t="s">
        <v>1049</v>
      </c>
      <c r="U11" s="97" t="s">
        <v>1050</v>
      </c>
      <c r="V11" s="97">
        <v>249</v>
      </c>
      <c r="W11" s="97" t="s">
        <v>1051</v>
      </c>
      <c r="Z11">
        <v>7</v>
      </c>
      <c r="AA11" t="s">
        <v>1217</v>
      </c>
      <c r="AB11" t="s">
        <v>1218</v>
      </c>
      <c r="AD11">
        <v>714.59199999999998</v>
      </c>
      <c r="AE11">
        <v>5.8789999999999996</v>
      </c>
      <c r="AF11">
        <v>1884</v>
      </c>
      <c r="AI11" s="97" t="s">
        <v>1294</v>
      </c>
      <c r="AJ11" s="97" t="s">
        <v>1294</v>
      </c>
      <c r="AK11" s="97"/>
      <c r="AL11" s="97">
        <v>830</v>
      </c>
      <c r="AM11" s="97">
        <v>816.26400000000001</v>
      </c>
      <c r="AN11" s="97">
        <v>35.200000000000003</v>
      </c>
      <c r="AO11" s="97" t="s">
        <v>1295</v>
      </c>
      <c r="AP11" s="97" t="s">
        <v>1296</v>
      </c>
      <c r="AQ11" s="97" t="s">
        <v>1297</v>
      </c>
      <c r="AT11" t="s">
        <v>1411</v>
      </c>
      <c r="AU11" t="s">
        <v>1412</v>
      </c>
      <c r="AV11">
        <v>1856</v>
      </c>
      <c r="AW11">
        <v>10.417</v>
      </c>
      <c r="AX11">
        <v>67.048000000000002</v>
      </c>
      <c r="AY11" t="s">
        <v>1413</v>
      </c>
      <c r="AZ11" t="s">
        <v>1411</v>
      </c>
      <c r="BA11">
        <v>33.64</v>
      </c>
      <c r="BD11">
        <v>6</v>
      </c>
      <c r="BE11" t="s">
        <v>1498</v>
      </c>
      <c r="BF11" t="s">
        <v>1499</v>
      </c>
      <c r="BG11">
        <v>23.189</v>
      </c>
      <c r="BH11" t="s">
        <v>1500</v>
      </c>
      <c r="BI11" t="s">
        <v>1501</v>
      </c>
      <c r="BJ11">
        <v>1824</v>
      </c>
      <c r="BL11" t="s">
        <v>1502</v>
      </c>
      <c r="BM11" t="s">
        <v>1503</v>
      </c>
      <c r="BN11" t="s">
        <v>1504</v>
      </c>
    </row>
    <row r="12" spans="1:66" x14ac:dyDescent="0.3">
      <c r="A12" s="87" t="s">
        <v>901</v>
      </c>
      <c r="B12" s="87" t="s">
        <v>901</v>
      </c>
      <c r="C12" s="87" t="s">
        <v>902</v>
      </c>
      <c r="D12" s="87" t="s">
        <v>903</v>
      </c>
      <c r="E12" s="87" t="s">
        <v>904</v>
      </c>
      <c r="F12" s="87" t="s">
        <v>905</v>
      </c>
      <c r="G12" s="87" t="s">
        <v>906</v>
      </c>
      <c r="H12" s="87" t="s">
        <v>907</v>
      </c>
      <c r="I12" s="88">
        <f>COUNTIF(ARG!$A$2:$A$22,"[ARG] "&amp;A12)</f>
        <v>0</v>
      </c>
      <c r="M12" s="97" t="s">
        <v>1052</v>
      </c>
      <c r="N12" s="97" t="s">
        <v>1053</v>
      </c>
      <c r="O12" s="97" t="s">
        <v>1054</v>
      </c>
      <c r="P12" s="97" t="s">
        <v>1055</v>
      </c>
      <c r="Q12" s="97">
        <v>46.095999999999997</v>
      </c>
      <c r="R12" s="97">
        <v>17.797999999999998</v>
      </c>
      <c r="S12" s="97" t="s">
        <v>1056</v>
      </c>
      <c r="T12" s="97" t="s">
        <v>1057</v>
      </c>
      <c r="U12" s="97" t="s">
        <v>1058</v>
      </c>
      <c r="V12" s="97">
        <v>125</v>
      </c>
      <c r="W12" s="97" t="s">
        <v>1059</v>
      </c>
      <c r="Z12">
        <v>8</v>
      </c>
      <c r="AA12" t="s">
        <v>1219</v>
      </c>
      <c r="AB12" t="s">
        <v>1220</v>
      </c>
      <c r="AD12">
        <v>553.9</v>
      </c>
      <c r="AE12">
        <v>16.132000000000001</v>
      </c>
      <c r="AF12">
        <v>1847</v>
      </c>
      <c r="AI12" s="97" t="s">
        <v>1298</v>
      </c>
      <c r="AJ12" s="97" t="s">
        <v>1299</v>
      </c>
      <c r="AK12" s="97" t="s">
        <v>1300</v>
      </c>
      <c r="AL12" s="97" t="s">
        <v>1301</v>
      </c>
      <c r="AM12" s="97" t="s">
        <v>1302</v>
      </c>
      <c r="AN12" s="97">
        <v>238</v>
      </c>
      <c r="AO12" s="97" t="s">
        <v>1303</v>
      </c>
      <c r="AP12" s="97" t="s">
        <v>1304</v>
      </c>
      <c r="AQ12" s="97" t="s">
        <v>1274</v>
      </c>
      <c r="AT12" t="s">
        <v>1414</v>
      </c>
      <c r="AU12" t="s">
        <v>1415</v>
      </c>
      <c r="AV12">
        <v>1837</v>
      </c>
      <c r="AW12">
        <v>10.016</v>
      </c>
      <c r="AX12">
        <v>58.814999999999998</v>
      </c>
      <c r="AY12" t="s">
        <v>1416</v>
      </c>
      <c r="AZ12" t="s">
        <v>1417</v>
      </c>
      <c r="BA12">
        <v>45.637999999999998</v>
      </c>
      <c r="BD12">
        <v>7</v>
      </c>
      <c r="BE12" t="s">
        <v>1505</v>
      </c>
      <c r="BF12" t="s">
        <v>1506</v>
      </c>
      <c r="BG12">
        <v>7.8879999999999999</v>
      </c>
      <c r="BH12" t="s">
        <v>1507</v>
      </c>
      <c r="BI12" t="s">
        <v>1508</v>
      </c>
      <c r="BJ12">
        <v>1905</v>
      </c>
      <c r="BL12" t="s">
        <v>1509</v>
      </c>
      <c r="BM12" t="s">
        <v>1510</v>
      </c>
      <c r="BN12" t="s">
        <v>1511</v>
      </c>
    </row>
    <row r="13" spans="1:66" x14ac:dyDescent="0.3">
      <c r="A13" s="92" t="s">
        <v>908</v>
      </c>
      <c r="B13" s="92" t="s">
        <v>908</v>
      </c>
      <c r="C13" s="92" t="s">
        <v>908</v>
      </c>
      <c r="D13" s="92" t="s">
        <v>908</v>
      </c>
      <c r="E13" s="92" t="s">
        <v>909</v>
      </c>
      <c r="F13" s="92">
        <v>606.94100000000003</v>
      </c>
      <c r="G13" s="92" t="s">
        <v>910</v>
      </c>
      <c r="H13" s="92" t="s">
        <v>911</v>
      </c>
      <c r="I13" s="93">
        <f>COUNTIF(ARG!$A$2:$A$22,"[ARG] "&amp;A13)</f>
        <v>1</v>
      </c>
      <c r="M13" s="97" t="s">
        <v>1060</v>
      </c>
      <c r="N13" s="97" t="s">
        <v>1061</v>
      </c>
      <c r="O13" s="97" t="s">
        <v>1062</v>
      </c>
      <c r="P13" s="97"/>
      <c r="Q13" s="97">
        <v>340.11200000000002</v>
      </c>
      <c r="R13" s="97">
        <v>131.31800000000001</v>
      </c>
      <c r="S13" s="97" t="s">
        <v>1063</v>
      </c>
      <c r="T13" s="97" t="s">
        <v>1064</v>
      </c>
      <c r="U13" s="97" t="s">
        <v>1065</v>
      </c>
      <c r="V13" s="97">
        <v>202</v>
      </c>
      <c r="W13" s="97" t="s">
        <v>1066</v>
      </c>
      <c r="Z13">
        <v>9</v>
      </c>
      <c r="AA13" s="97" t="s">
        <v>1221</v>
      </c>
      <c r="AB13" s="97" t="s">
        <v>1222</v>
      </c>
      <c r="AC13" s="97" t="s">
        <v>1223</v>
      </c>
      <c r="AD13" s="97">
        <v>28.582999999999998</v>
      </c>
      <c r="AE13" s="97">
        <v>8.01</v>
      </c>
      <c r="AF13" s="97">
        <v>1973</v>
      </c>
      <c r="AI13" s="97" t="s">
        <v>1305</v>
      </c>
      <c r="AJ13" s="97" t="s">
        <v>1306</v>
      </c>
      <c r="AK13" s="97"/>
      <c r="AL13" s="97" t="s">
        <v>1307</v>
      </c>
      <c r="AM13" s="97" t="s">
        <v>1308</v>
      </c>
      <c r="AN13" s="97">
        <v>4.6500000000000004</v>
      </c>
      <c r="AO13" s="97" t="s">
        <v>1309</v>
      </c>
      <c r="AP13" s="97" t="s">
        <v>1310</v>
      </c>
      <c r="AQ13" s="97" t="s">
        <v>1293</v>
      </c>
      <c r="AT13" s="97" t="s">
        <v>1418</v>
      </c>
      <c r="AU13" s="97" t="s">
        <v>1419</v>
      </c>
      <c r="AV13" s="97">
        <v>1816</v>
      </c>
      <c r="AW13" s="97">
        <v>4.7930000000000001</v>
      </c>
      <c r="AX13" s="97">
        <v>164.3</v>
      </c>
      <c r="AY13" s="97" t="s">
        <v>1420</v>
      </c>
      <c r="AZ13" s="97" t="s">
        <v>1418</v>
      </c>
      <c r="BA13" s="97">
        <v>62.591999999999999</v>
      </c>
      <c r="BD13">
        <v>8</v>
      </c>
      <c r="BE13" t="s">
        <v>1512</v>
      </c>
      <c r="BF13" t="s">
        <v>1513</v>
      </c>
      <c r="BG13">
        <v>88.965000000000003</v>
      </c>
      <c r="BH13">
        <v>419.27499999999998</v>
      </c>
      <c r="BI13" t="s">
        <v>1514</v>
      </c>
      <c r="BJ13">
        <v>1981</v>
      </c>
      <c r="BL13" t="s">
        <v>1515</v>
      </c>
      <c r="BM13" t="s">
        <v>1516</v>
      </c>
      <c r="BN13" t="s">
        <v>1517</v>
      </c>
    </row>
    <row r="14" spans="1:66" x14ac:dyDescent="0.3">
      <c r="A14" s="87" t="s">
        <v>912</v>
      </c>
      <c r="B14" s="87" t="s">
        <v>912</v>
      </c>
      <c r="C14" s="87" t="s">
        <v>913</v>
      </c>
      <c r="D14" s="87" t="s">
        <v>914</v>
      </c>
      <c r="E14" s="87" t="s">
        <v>915</v>
      </c>
      <c r="F14" s="87">
        <v>797.95500000000004</v>
      </c>
      <c r="G14" s="87" t="s">
        <v>916</v>
      </c>
      <c r="H14" s="87" t="s">
        <v>917</v>
      </c>
      <c r="I14" s="88">
        <f>COUNTIF(ARG!$A$2:$A$22,"[ARG] "&amp;A14)</f>
        <v>0</v>
      </c>
      <c r="M14" s="97" t="s">
        <v>1067</v>
      </c>
      <c r="N14" s="97" t="s">
        <v>1068</v>
      </c>
      <c r="O14" s="97" t="s">
        <v>1069</v>
      </c>
      <c r="P14" s="97"/>
      <c r="Q14" s="97">
        <v>331.93700000000001</v>
      </c>
      <c r="R14" s="97">
        <v>128.16200000000001</v>
      </c>
      <c r="S14" s="97" t="s">
        <v>1070</v>
      </c>
      <c r="T14" s="97" t="s">
        <v>1071</v>
      </c>
      <c r="U14" s="97" t="s">
        <v>1072</v>
      </c>
      <c r="V14" s="97">
        <v>102</v>
      </c>
      <c r="W14" s="97" t="s">
        <v>1073</v>
      </c>
      <c r="Z14">
        <v>10</v>
      </c>
      <c r="AA14" t="s">
        <v>1224</v>
      </c>
      <c r="AB14" t="s">
        <v>1225</v>
      </c>
      <c r="AD14" t="s">
        <v>1226</v>
      </c>
      <c r="AE14">
        <v>15.927</v>
      </c>
      <c r="AF14">
        <v>1824</v>
      </c>
      <c r="AI14" s="97" t="s">
        <v>1311</v>
      </c>
      <c r="AJ14" s="97" t="s">
        <v>1312</v>
      </c>
      <c r="AK14" s="97"/>
      <c r="AL14" s="97">
        <v>330</v>
      </c>
      <c r="AM14" s="97">
        <v>323.16500000000002</v>
      </c>
      <c r="AN14" s="97">
        <v>14.8</v>
      </c>
      <c r="AO14" s="97" t="s">
        <v>1313</v>
      </c>
      <c r="AP14" s="97" t="s">
        <v>1314</v>
      </c>
      <c r="AQ14" s="97" t="s">
        <v>1293</v>
      </c>
      <c r="AT14" t="s">
        <v>1421</v>
      </c>
      <c r="AU14" t="s">
        <v>1422</v>
      </c>
      <c r="AV14">
        <v>1816</v>
      </c>
      <c r="AW14">
        <v>530</v>
      </c>
      <c r="AX14" t="s">
        <v>1423</v>
      </c>
      <c r="AY14">
        <v>2.4889999999999999</v>
      </c>
      <c r="AZ14" t="s">
        <v>1421</v>
      </c>
      <c r="BA14" t="s">
        <v>1423</v>
      </c>
      <c r="BD14">
        <v>9</v>
      </c>
      <c r="BE14" t="s">
        <v>1518</v>
      </c>
      <c r="BF14" t="s">
        <v>1519</v>
      </c>
      <c r="BG14">
        <v>44.64</v>
      </c>
      <c r="BH14">
        <v>442.06799999999998</v>
      </c>
      <c r="BI14" t="s">
        <v>1520</v>
      </c>
      <c r="BJ14">
        <v>1991</v>
      </c>
      <c r="BL14" t="s">
        <v>1521</v>
      </c>
      <c r="BM14" t="s">
        <v>1522</v>
      </c>
      <c r="BN14" t="s">
        <v>1523</v>
      </c>
    </row>
    <row r="15" spans="1:66" x14ac:dyDescent="0.3">
      <c r="A15" s="92" t="s">
        <v>918</v>
      </c>
      <c r="B15" s="92" t="s">
        <v>918</v>
      </c>
      <c r="C15" s="92" t="s">
        <v>919</v>
      </c>
      <c r="D15" s="92" t="s">
        <v>920</v>
      </c>
      <c r="E15" s="92" t="s">
        <v>921</v>
      </c>
      <c r="F15" s="92">
        <v>366.02199999999999</v>
      </c>
      <c r="G15" s="92" t="s">
        <v>922</v>
      </c>
      <c r="H15" s="92" t="s">
        <v>923</v>
      </c>
      <c r="I15" s="93">
        <f>COUNTIF(ARG!$A$2:$A$22,"[ARG] "&amp;A15)</f>
        <v>1</v>
      </c>
      <c r="M15" s="97" t="s">
        <v>1074</v>
      </c>
      <c r="N15" s="97" t="s">
        <v>1075</v>
      </c>
      <c r="O15" s="97" t="s">
        <v>1076</v>
      </c>
      <c r="P15" s="97"/>
      <c r="Q15" s="97">
        <v>903.36599999999999</v>
      </c>
      <c r="R15" s="97">
        <v>348.79199999999997</v>
      </c>
      <c r="S15" s="97" t="s">
        <v>1077</v>
      </c>
      <c r="T15" s="97" t="s">
        <v>1078</v>
      </c>
      <c r="U15" s="97" t="s">
        <v>1079</v>
      </c>
      <c r="V15" s="97">
        <v>142</v>
      </c>
      <c r="W15" s="97" t="s">
        <v>1080</v>
      </c>
      <c r="Z15">
        <v>11</v>
      </c>
      <c r="AA15" t="s">
        <v>1227</v>
      </c>
      <c r="AB15" t="s">
        <v>1228</v>
      </c>
      <c r="AD15">
        <v>469.87900000000002</v>
      </c>
      <c r="AE15">
        <v>4.6109999999999998</v>
      </c>
      <c r="AF15">
        <v>1824</v>
      </c>
      <c r="AI15" s="97" t="s">
        <v>1315</v>
      </c>
      <c r="AJ15" s="97" t="s">
        <v>1316</v>
      </c>
      <c r="AK15" s="97"/>
      <c r="AL15" s="97">
        <v>190</v>
      </c>
      <c r="AM15" s="97">
        <v>167.67599999999999</v>
      </c>
      <c r="AN15" s="97">
        <v>40.200000000000003</v>
      </c>
      <c r="AO15" s="97" t="s">
        <v>1317</v>
      </c>
      <c r="AP15" s="97" t="s">
        <v>1318</v>
      </c>
      <c r="AQ15" s="97" t="s">
        <v>1274</v>
      </c>
      <c r="AT15" t="s">
        <v>1424</v>
      </c>
      <c r="AU15" t="s">
        <v>1425</v>
      </c>
      <c r="AV15">
        <v>1820</v>
      </c>
      <c r="AW15">
        <v>13.922000000000001</v>
      </c>
      <c r="AX15">
        <v>113.124</v>
      </c>
      <c r="AY15" t="s">
        <v>1426</v>
      </c>
      <c r="AZ15" t="s">
        <v>1424</v>
      </c>
      <c r="BA15">
        <v>76.429000000000002</v>
      </c>
      <c r="BD15">
        <v>10</v>
      </c>
      <c r="BE15" t="s">
        <v>1524</v>
      </c>
      <c r="BF15" t="s">
        <v>1525</v>
      </c>
      <c r="BG15">
        <v>29.308</v>
      </c>
      <c r="BH15" t="s">
        <v>1526</v>
      </c>
      <c r="BI15" t="s">
        <v>1527</v>
      </c>
      <c r="BJ15">
        <v>1824</v>
      </c>
      <c r="BL15" t="s">
        <v>1528</v>
      </c>
      <c r="BM15" t="s">
        <v>1529</v>
      </c>
      <c r="BN15" t="s">
        <v>1530</v>
      </c>
    </row>
    <row r="16" spans="1:66" x14ac:dyDescent="0.3">
      <c r="A16" s="92" t="s">
        <v>924</v>
      </c>
      <c r="B16" s="92" t="s">
        <v>924</v>
      </c>
      <c r="C16" s="92" t="s">
        <v>924</v>
      </c>
      <c r="D16" s="92" t="s">
        <v>925</v>
      </c>
      <c r="E16" s="92" t="s">
        <v>926</v>
      </c>
      <c r="F16" s="92">
        <v>384.60700000000003</v>
      </c>
      <c r="G16" s="92" t="s">
        <v>927</v>
      </c>
      <c r="H16" s="92" t="s">
        <v>928</v>
      </c>
      <c r="I16" s="93">
        <f>COUNTIF(ARG!$A$2:$A$22,"[ARG] "&amp;A16)</f>
        <v>1</v>
      </c>
      <c r="M16" s="97" t="s">
        <v>1081</v>
      </c>
      <c r="N16" s="97" t="s">
        <v>1082</v>
      </c>
      <c r="O16" s="97" t="s">
        <v>1083</v>
      </c>
      <c r="P16" s="97"/>
      <c r="Q16" s="97">
        <v>357.14600000000002</v>
      </c>
      <c r="R16" s="97">
        <v>137.89500000000001</v>
      </c>
      <c r="S16" s="97" t="s">
        <v>1084</v>
      </c>
      <c r="T16" s="97" t="s">
        <v>1085</v>
      </c>
      <c r="U16" s="97" t="s">
        <v>1086</v>
      </c>
      <c r="V16" s="97">
        <v>107</v>
      </c>
      <c r="W16" s="97" t="s">
        <v>1087</v>
      </c>
      <c r="Z16">
        <v>12</v>
      </c>
      <c r="AA16" t="s">
        <v>1229</v>
      </c>
      <c r="AB16" t="s">
        <v>1230</v>
      </c>
      <c r="AD16">
        <v>485.42099999999999</v>
      </c>
      <c r="AE16">
        <v>11.1</v>
      </c>
      <c r="AF16">
        <v>1824</v>
      </c>
      <c r="AI16" s="97" t="s">
        <v>1319</v>
      </c>
      <c r="AJ16" s="97" t="s">
        <v>1320</v>
      </c>
      <c r="AK16" s="97" t="s">
        <v>1321</v>
      </c>
      <c r="AL16" s="97">
        <v>990</v>
      </c>
      <c r="AM16" s="97">
        <v>902.84699999999998</v>
      </c>
      <c r="AN16" s="97">
        <v>24.8</v>
      </c>
      <c r="AO16" s="97" t="s">
        <v>1322</v>
      </c>
      <c r="AP16" s="97" t="s">
        <v>1323</v>
      </c>
      <c r="AQ16" s="97" t="s">
        <v>1324</v>
      </c>
      <c r="AT16" t="s">
        <v>947</v>
      </c>
      <c r="AU16" t="s">
        <v>1427</v>
      </c>
      <c r="AV16">
        <v>1868</v>
      </c>
      <c r="AW16">
        <v>9.282</v>
      </c>
      <c r="AX16">
        <v>54.765000000000001</v>
      </c>
      <c r="AY16" t="s">
        <v>1428</v>
      </c>
      <c r="AZ16" t="s">
        <v>1429</v>
      </c>
      <c r="BA16">
        <v>24.405999999999999</v>
      </c>
      <c r="BD16">
        <v>11</v>
      </c>
      <c r="BE16" t="s">
        <v>1531</v>
      </c>
      <c r="BF16" t="s">
        <v>1532</v>
      </c>
      <c r="BG16">
        <v>22.905000000000001</v>
      </c>
      <c r="BH16" t="s">
        <v>1533</v>
      </c>
      <c r="BI16" t="s">
        <v>1534</v>
      </c>
      <c r="BJ16">
        <v>1967</v>
      </c>
      <c r="BL16" t="s">
        <v>1040</v>
      </c>
      <c r="BM16" t="s">
        <v>1535</v>
      </c>
      <c r="BN16" t="s">
        <v>1536</v>
      </c>
    </row>
    <row r="17" spans="1:71" x14ac:dyDescent="0.3">
      <c r="A17" s="87" t="s">
        <v>929</v>
      </c>
      <c r="B17" s="87" t="s">
        <v>929</v>
      </c>
      <c r="C17" s="87" t="s">
        <v>929</v>
      </c>
      <c r="D17" s="87" t="s">
        <v>930</v>
      </c>
      <c r="E17" s="87" t="s">
        <v>931</v>
      </c>
      <c r="F17" s="87" t="s">
        <v>932</v>
      </c>
      <c r="G17" s="87" t="s">
        <v>933</v>
      </c>
      <c r="H17" s="87" t="s">
        <v>934</v>
      </c>
      <c r="I17" s="88">
        <f>COUNTIF(ARG!$A$2:$A$22,"[ARG] "&amp;A17)</f>
        <v>0</v>
      </c>
      <c r="M17" s="97" t="s">
        <v>1088</v>
      </c>
      <c r="N17" s="97" t="s">
        <v>1089</v>
      </c>
      <c r="O17" s="97" t="s">
        <v>1090</v>
      </c>
      <c r="P17" s="97"/>
      <c r="Q17" s="97">
        <v>586.52200000000005</v>
      </c>
      <c r="R17" s="97">
        <v>226.45699999999999</v>
      </c>
      <c r="S17" s="97" t="s">
        <v>1091</v>
      </c>
      <c r="T17" s="97" t="s">
        <v>1092</v>
      </c>
      <c r="U17" s="97" t="s">
        <v>1093</v>
      </c>
      <c r="V17" s="97">
        <v>583</v>
      </c>
      <c r="W17" s="97" t="s">
        <v>1094</v>
      </c>
      <c r="Z17">
        <v>13</v>
      </c>
      <c r="AA17" t="s">
        <v>1231</v>
      </c>
      <c r="AB17" t="s">
        <v>1232</v>
      </c>
      <c r="AC17" t="s">
        <v>1233</v>
      </c>
      <c r="AD17">
        <v>898.65200000000004</v>
      </c>
      <c r="AE17">
        <v>7.1</v>
      </c>
      <c r="AF17">
        <v>1860</v>
      </c>
      <c r="AI17" s="97" t="s">
        <v>1325</v>
      </c>
      <c r="AJ17" s="97" t="s">
        <v>1326</v>
      </c>
      <c r="AK17" s="97" t="s">
        <v>1327</v>
      </c>
      <c r="AL17" s="97">
        <v>830</v>
      </c>
      <c r="AM17" s="97">
        <v>747.73900000000003</v>
      </c>
      <c r="AN17" s="97">
        <v>64.986000000000004</v>
      </c>
      <c r="AO17" s="97" t="s">
        <v>1328</v>
      </c>
      <c r="AP17" s="97" t="s">
        <v>1329</v>
      </c>
      <c r="AQ17" s="97" t="s">
        <v>1286</v>
      </c>
      <c r="AT17" t="s">
        <v>1430</v>
      </c>
      <c r="AU17" t="s">
        <v>1431</v>
      </c>
      <c r="AV17">
        <v>1884</v>
      </c>
      <c r="AW17">
        <v>9.3699999999999992</v>
      </c>
      <c r="AX17">
        <v>103.49299999999999</v>
      </c>
      <c r="AY17" t="s">
        <v>1432</v>
      </c>
      <c r="AZ17" t="s">
        <v>1430</v>
      </c>
      <c r="BA17">
        <v>64.465000000000003</v>
      </c>
      <c r="BD17">
        <v>12</v>
      </c>
      <c r="BE17" t="s">
        <v>1537</v>
      </c>
      <c r="BF17" t="s">
        <v>1538</v>
      </c>
      <c r="BG17">
        <v>46.53</v>
      </c>
      <c r="BH17">
        <v>553.51900000000001</v>
      </c>
      <c r="BI17" t="s">
        <v>1539</v>
      </c>
      <c r="BJ17">
        <v>1947</v>
      </c>
      <c r="BL17" t="s">
        <v>886</v>
      </c>
      <c r="BM17" t="s">
        <v>1540</v>
      </c>
      <c r="BN17" t="s">
        <v>1491</v>
      </c>
    </row>
    <row r="18" spans="1:71" x14ac:dyDescent="0.3">
      <c r="A18" s="92" t="s">
        <v>935</v>
      </c>
      <c r="B18" s="92" t="s">
        <v>935</v>
      </c>
      <c r="C18" s="92" t="s">
        <v>936</v>
      </c>
      <c r="D18" s="92" t="s">
        <v>937</v>
      </c>
      <c r="E18" s="92" t="s">
        <v>938</v>
      </c>
      <c r="F18" s="92" t="s">
        <v>939</v>
      </c>
      <c r="G18" s="92" t="s">
        <v>940</v>
      </c>
      <c r="H18" s="92" t="s">
        <v>941</v>
      </c>
      <c r="I18" s="93">
        <f>COUNTIF(ARG!$A$2:$A$22,"[ARG] "&amp;A18)</f>
        <v>1</v>
      </c>
      <c r="M18" s="97" t="s">
        <v>1095</v>
      </c>
      <c r="N18" s="97" t="s">
        <v>1096</v>
      </c>
      <c r="O18" s="97" t="s">
        <v>1097</v>
      </c>
      <c r="P18" s="97"/>
      <c r="Q18" s="97" t="s">
        <v>1098</v>
      </c>
      <c r="R18" s="97">
        <v>481.83800000000002</v>
      </c>
      <c r="S18" s="97" t="s">
        <v>1099</v>
      </c>
      <c r="T18" s="97" t="s">
        <v>1100</v>
      </c>
      <c r="U18" s="97" t="s">
        <v>1101</v>
      </c>
      <c r="V18" s="97">
        <v>156</v>
      </c>
      <c r="W18" s="97" t="s">
        <v>1102</v>
      </c>
      <c r="Z18">
        <v>14</v>
      </c>
      <c r="AA18" t="s">
        <v>1234</v>
      </c>
      <c r="AB18" t="s">
        <v>1235</v>
      </c>
      <c r="AC18" t="s">
        <v>1236</v>
      </c>
      <c r="AD18" t="s">
        <v>1237</v>
      </c>
      <c r="AE18">
        <v>19.427</v>
      </c>
      <c r="AF18">
        <v>1824</v>
      </c>
      <c r="AI18" s="97" t="s">
        <v>1330</v>
      </c>
      <c r="AJ18" s="97" t="s">
        <v>1330</v>
      </c>
      <c r="AK18" s="97"/>
      <c r="AL18" s="97">
        <v>340</v>
      </c>
      <c r="AM18" s="97">
        <v>352.92</v>
      </c>
      <c r="AN18" s="97">
        <v>1.496</v>
      </c>
      <c r="AO18" s="97" t="s">
        <v>1331</v>
      </c>
      <c r="AP18" s="97" t="s">
        <v>1332</v>
      </c>
      <c r="AQ18" s="97" t="s">
        <v>999</v>
      </c>
      <c r="AT18" t="s">
        <v>1433</v>
      </c>
      <c r="AU18" t="s">
        <v>1434</v>
      </c>
      <c r="AV18">
        <v>1880</v>
      </c>
      <c r="AW18">
        <v>10.551</v>
      </c>
      <c r="AX18">
        <v>68.087999999999994</v>
      </c>
      <c r="AY18" t="s">
        <v>1435</v>
      </c>
      <c r="AZ18" t="s">
        <v>1433</v>
      </c>
      <c r="BA18">
        <v>25.422000000000001</v>
      </c>
      <c r="BD18">
        <v>13</v>
      </c>
      <c r="BE18" t="s">
        <v>889</v>
      </c>
      <c r="BF18" t="s">
        <v>1541</v>
      </c>
      <c r="BG18">
        <v>25.02</v>
      </c>
      <c r="BH18" t="s">
        <v>1542</v>
      </c>
      <c r="BI18" t="s">
        <v>1543</v>
      </c>
      <c r="BJ18">
        <v>1951</v>
      </c>
      <c r="BL18" t="s">
        <v>1544</v>
      </c>
      <c r="BM18" t="s">
        <v>1545</v>
      </c>
      <c r="BN18" t="s">
        <v>1546</v>
      </c>
    </row>
    <row r="19" spans="1:71" x14ac:dyDescent="0.3">
      <c r="A19" s="92" t="s">
        <v>942</v>
      </c>
      <c r="B19" s="92" t="s">
        <v>942</v>
      </c>
      <c r="C19" s="92" t="s">
        <v>942</v>
      </c>
      <c r="D19" s="92" t="s">
        <v>943</v>
      </c>
      <c r="E19" s="92" t="s">
        <v>944</v>
      </c>
      <c r="F19" s="92">
        <v>726.59</v>
      </c>
      <c r="G19" s="92" t="s">
        <v>945</v>
      </c>
      <c r="H19" s="92" t="s">
        <v>946</v>
      </c>
      <c r="I19" s="93">
        <f>COUNTIF(ARG!$A$2:$A$22,"[ARG] "&amp;A19)</f>
        <v>1</v>
      </c>
      <c r="M19" s="97" t="s">
        <v>1103</v>
      </c>
      <c r="N19" s="97" t="s">
        <v>1104</v>
      </c>
      <c r="O19" s="97" t="s">
        <v>1105</v>
      </c>
      <c r="P19" s="97"/>
      <c r="Q19" s="97">
        <v>56.47</v>
      </c>
      <c r="R19" s="97">
        <v>21.8</v>
      </c>
      <c r="S19" s="97" t="s">
        <v>1106</v>
      </c>
      <c r="T19" s="97" t="s">
        <v>1107</v>
      </c>
      <c r="U19" s="97" t="s">
        <v>1108</v>
      </c>
      <c r="V19" s="97">
        <v>60</v>
      </c>
      <c r="W19" s="97" t="s">
        <v>1109</v>
      </c>
      <c r="Z19">
        <v>15</v>
      </c>
      <c r="AA19" t="s">
        <v>1238</v>
      </c>
      <c r="AB19" t="s">
        <v>1239</v>
      </c>
      <c r="AD19">
        <v>192.50800000000001</v>
      </c>
      <c r="AE19">
        <v>25.69</v>
      </c>
      <c r="AF19">
        <v>1954</v>
      </c>
      <c r="AI19" s="97" t="s">
        <v>1333</v>
      </c>
      <c r="AJ19" s="97" t="s">
        <v>1334</v>
      </c>
      <c r="AK19" s="97"/>
      <c r="AL19" s="97" t="s">
        <v>1335</v>
      </c>
      <c r="AM19" s="97" t="s">
        <v>1336</v>
      </c>
      <c r="AN19" s="97">
        <v>19.8</v>
      </c>
      <c r="AO19" s="97" t="s">
        <v>1337</v>
      </c>
      <c r="AP19" s="97" t="s">
        <v>1338</v>
      </c>
      <c r="AQ19" s="97" t="s">
        <v>1324</v>
      </c>
      <c r="AT19" t="s">
        <v>1436</v>
      </c>
      <c r="AU19" t="s">
        <v>1437</v>
      </c>
      <c r="AV19">
        <v>1837</v>
      </c>
      <c r="AW19">
        <v>14.163</v>
      </c>
      <c r="AX19">
        <v>124.878</v>
      </c>
      <c r="AY19" t="s">
        <v>1438</v>
      </c>
      <c r="AZ19" t="s">
        <v>1436</v>
      </c>
      <c r="BA19">
        <v>104.02800000000001</v>
      </c>
      <c r="BD19">
        <v>14</v>
      </c>
      <c r="BE19" t="s">
        <v>1547</v>
      </c>
      <c r="BF19" t="s">
        <v>1463</v>
      </c>
      <c r="BG19">
        <v>24.21</v>
      </c>
      <c r="BH19" t="s">
        <v>1548</v>
      </c>
      <c r="BI19" t="s">
        <v>1549</v>
      </c>
      <c r="BJ19">
        <v>1824</v>
      </c>
      <c r="BL19" t="s">
        <v>1550</v>
      </c>
      <c r="BM19" t="s">
        <v>1551</v>
      </c>
      <c r="BN19" t="s">
        <v>1552</v>
      </c>
    </row>
    <row r="20" spans="1:71" x14ac:dyDescent="0.3">
      <c r="A20" s="92" t="s">
        <v>947</v>
      </c>
      <c r="B20" s="92" t="s">
        <v>947</v>
      </c>
      <c r="C20" s="92" t="s">
        <v>948</v>
      </c>
      <c r="D20" s="92" t="s">
        <v>949</v>
      </c>
      <c r="E20" s="92" t="s">
        <v>950</v>
      </c>
      <c r="F20" s="92">
        <v>762.06700000000001</v>
      </c>
      <c r="G20" s="92" t="s">
        <v>951</v>
      </c>
      <c r="H20" s="92" t="s">
        <v>952</v>
      </c>
      <c r="I20" s="93">
        <f>COUNTIF(ARG!$A$2:$A$22,"[ARG] "&amp;A20)</f>
        <v>0</v>
      </c>
      <c r="M20" s="97" t="s">
        <v>1110</v>
      </c>
      <c r="N20" s="97" t="s">
        <v>1111</v>
      </c>
      <c r="O20" s="97" t="s">
        <v>1112</v>
      </c>
      <c r="P20" s="97"/>
      <c r="Q20" s="97">
        <v>199.30799999999999</v>
      </c>
      <c r="R20" s="97">
        <v>76.953000000000003</v>
      </c>
      <c r="S20" s="97" t="s">
        <v>1113</v>
      </c>
      <c r="T20" s="97" t="s">
        <v>1114</v>
      </c>
      <c r="U20" s="97" t="s">
        <v>1115</v>
      </c>
      <c r="V20" s="97">
        <v>417</v>
      </c>
      <c r="W20" s="97" t="s">
        <v>1116</v>
      </c>
      <c r="Z20">
        <v>16</v>
      </c>
      <c r="AA20" t="s">
        <v>1240</v>
      </c>
      <c r="AB20" t="s">
        <v>1241</v>
      </c>
      <c r="AD20">
        <v>131.67500000000001</v>
      </c>
      <c r="AE20">
        <v>12.476000000000001</v>
      </c>
      <c r="AF20">
        <v>1959</v>
      </c>
      <c r="AI20" s="97" t="s">
        <v>1339</v>
      </c>
      <c r="AJ20" s="97" t="s">
        <v>1339</v>
      </c>
      <c r="AK20" s="97"/>
      <c r="AL20" s="97">
        <v>880</v>
      </c>
      <c r="AM20" s="97">
        <v>828.59199999999998</v>
      </c>
      <c r="AN20" s="97">
        <v>11.3</v>
      </c>
      <c r="AO20" s="97" t="s">
        <v>1340</v>
      </c>
      <c r="AP20" s="97" t="s">
        <v>1341</v>
      </c>
      <c r="AQ20" s="97" t="s">
        <v>1297</v>
      </c>
      <c r="AT20" t="s">
        <v>1439</v>
      </c>
      <c r="AU20" t="s">
        <v>1440</v>
      </c>
      <c r="AV20">
        <v>1816</v>
      </c>
      <c r="AW20">
        <v>4.992</v>
      </c>
      <c r="AX20">
        <v>108.309</v>
      </c>
      <c r="AY20" t="s">
        <v>1441</v>
      </c>
      <c r="AZ20" t="s">
        <v>1442</v>
      </c>
      <c r="BA20">
        <v>36.747</v>
      </c>
      <c r="BD20">
        <v>15</v>
      </c>
      <c r="BE20" t="s">
        <v>1553</v>
      </c>
      <c r="BF20" t="s">
        <v>1554</v>
      </c>
      <c r="BG20">
        <v>72.238</v>
      </c>
      <c r="BH20">
        <v>52.061</v>
      </c>
      <c r="BI20" t="s">
        <v>1555</v>
      </c>
      <c r="BJ20">
        <v>1991</v>
      </c>
      <c r="BL20" t="s">
        <v>1556</v>
      </c>
      <c r="BM20" t="s">
        <v>1557</v>
      </c>
      <c r="BN20" t="s">
        <v>1558</v>
      </c>
    </row>
    <row r="21" spans="1:71" x14ac:dyDescent="0.3">
      <c r="A21" s="92" t="s">
        <v>953</v>
      </c>
      <c r="B21" s="92" t="s">
        <v>953</v>
      </c>
      <c r="C21" s="92" t="s">
        <v>953</v>
      </c>
      <c r="D21" s="92" t="s">
        <v>954</v>
      </c>
      <c r="E21" s="92" t="s">
        <v>955</v>
      </c>
      <c r="F21" s="92" t="s">
        <v>956</v>
      </c>
      <c r="G21" s="92" t="s">
        <v>957</v>
      </c>
      <c r="H21" s="92" t="s">
        <v>958</v>
      </c>
      <c r="I21" s="93">
        <f>COUNTIF(ARG!$A$2:$A$22,"[ARG] "&amp;A21)</f>
        <v>1</v>
      </c>
      <c r="M21" s="97" t="s">
        <v>1117</v>
      </c>
      <c r="N21" s="97" t="s">
        <v>1118</v>
      </c>
      <c r="O21" s="97" t="s">
        <v>1119</v>
      </c>
      <c r="P21" s="97"/>
      <c r="Q21" s="97">
        <v>98.147999999999996</v>
      </c>
      <c r="R21" s="97">
        <v>37.895000000000003</v>
      </c>
      <c r="S21" s="97" t="s">
        <v>1120</v>
      </c>
      <c r="T21" s="97" t="s">
        <v>1121</v>
      </c>
      <c r="U21" s="97" t="s">
        <v>1122</v>
      </c>
      <c r="V21" s="97">
        <v>201</v>
      </c>
      <c r="W21" s="97" t="s">
        <v>1123</v>
      </c>
      <c r="Z21">
        <v>17</v>
      </c>
      <c r="AA21" t="s">
        <v>1242</v>
      </c>
      <c r="AB21" t="s">
        <v>1243</v>
      </c>
      <c r="AD21">
        <v>182.166</v>
      </c>
      <c r="AE21">
        <v>21.690999999999999</v>
      </c>
      <c r="AF21">
        <v>1998</v>
      </c>
      <c r="AI21" s="97" t="s">
        <v>1342</v>
      </c>
      <c r="AJ21" s="97" t="s">
        <v>1343</v>
      </c>
      <c r="AK21" s="97"/>
      <c r="AL21" s="97" t="s">
        <v>1344</v>
      </c>
      <c r="AM21" s="97" t="s">
        <v>1345</v>
      </c>
      <c r="AN21" s="97">
        <v>7.95</v>
      </c>
      <c r="AO21" s="97" t="s">
        <v>1346</v>
      </c>
      <c r="AP21" s="97" t="s">
        <v>1347</v>
      </c>
      <c r="AQ21" s="97" t="s">
        <v>999</v>
      </c>
      <c r="AT21" t="s">
        <v>1443</v>
      </c>
      <c r="AU21" t="s">
        <v>1444</v>
      </c>
      <c r="AV21">
        <v>1816</v>
      </c>
      <c r="AW21">
        <v>9.0079999999999991</v>
      </c>
      <c r="AX21">
        <v>82.594999999999999</v>
      </c>
      <c r="AY21" t="s">
        <v>1445</v>
      </c>
      <c r="AZ21" t="s">
        <v>1446</v>
      </c>
      <c r="BA21">
        <v>41.975000000000001</v>
      </c>
      <c r="BD21">
        <v>16</v>
      </c>
      <c r="BE21" t="s">
        <v>1559</v>
      </c>
      <c r="BF21" t="s">
        <v>1560</v>
      </c>
      <c r="BG21">
        <v>53.46</v>
      </c>
      <c r="BH21">
        <v>90.356999999999999</v>
      </c>
      <c r="BI21" t="s">
        <v>1561</v>
      </c>
      <c r="BJ21">
        <v>1991</v>
      </c>
      <c r="BL21" t="s">
        <v>1562</v>
      </c>
      <c r="BM21" t="s">
        <v>1563</v>
      </c>
      <c r="BN21" t="s">
        <v>1564</v>
      </c>
    </row>
    <row r="22" spans="1:71" x14ac:dyDescent="0.3">
      <c r="A22" s="87" t="s">
        <v>959</v>
      </c>
      <c r="B22" s="87" t="s">
        <v>959</v>
      </c>
      <c r="C22" s="87" t="s">
        <v>959</v>
      </c>
      <c r="D22" s="87" t="s">
        <v>960</v>
      </c>
      <c r="E22" s="87" t="s">
        <v>961</v>
      </c>
      <c r="F22" s="87">
        <v>818.23400000000004</v>
      </c>
      <c r="G22" s="87" t="s">
        <v>962</v>
      </c>
      <c r="H22" s="87" t="s">
        <v>963</v>
      </c>
      <c r="I22" s="88">
        <f>COUNTIF(ARG!$A$2:$A$22,"[ARG] "&amp;A22)</f>
        <v>0</v>
      </c>
      <c r="M22" s="97" t="s">
        <v>1124</v>
      </c>
      <c r="N22" s="97" t="s">
        <v>1125</v>
      </c>
      <c r="O22" s="97" t="s">
        <v>1126</v>
      </c>
      <c r="P22" s="97"/>
      <c r="Q22" s="97">
        <v>251.578</v>
      </c>
      <c r="R22" s="97">
        <v>97.135000000000005</v>
      </c>
      <c r="S22" s="97" t="s">
        <v>1127</v>
      </c>
      <c r="T22" s="97" t="s">
        <v>1128</v>
      </c>
      <c r="U22" s="97" t="s">
        <v>1129</v>
      </c>
      <c r="V22" s="97">
        <v>26</v>
      </c>
      <c r="W22" s="97" t="s">
        <v>1130</v>
      </c>
      <c r="Z22">
        <v>18</v>
      </c>
      <c r="AA22" t="s">
        <v>1244</v>
      </c>
      <c r="AB22" t="s">
        <v>1245</v>
      </c>
      <c r="AD22">
        <v>111.91500000000001</v>
      </c>
      <c r="AE22">
        <v>29.068000000000001</v>
      </c>
      <c r="AF22">
        <v>1959</v>
      </c>
      <c r="AI22" s="97" t="s">
        <v>1348</v>
      </c>
      <c r="AJ22" s="97" t="s">
        <v>1349</v>
      </c>
      <c r="AK22" s="97"/>
      <c r="AL22" s="97">
        <v>930</v>
      </c>
      <c r="AM22" s="97">
        <v>905.44299999999998</v>
      </c>
      <c r="AN22" s="97">
        <v>28.93</v>
      </c>
      <c r="AO22" s="97" t="s">
        <v>1350</v>
      </c>
      <c r="AP22" s="97" t="s">
        <v>1351</v>
      </c>
      <c r="AQ22" s="97" t="s">
        <v>1281</v>
      </c>
      <c r="AT22" t="s">
        <v>1447</v>
      </c>
      <c r="AU22" t="s">
        <v>1448</v>
      </c>
      <c r="AV22">
        <v>1837</v>
      </c>
      <c r="AW22">
        <v>15.438000000000001</v>
      </c>
      <c r="AX22">
        <v>90.052999999999997</v>
      </c>
      <c r="AY22" t="s">
        <v>1449</v>
      </c>
      <c r="AZ22" t="s">
        <v>1447</v>
      </c>
      <c r="BA22">
        <v>54.756999999999998</v>
      </c>
      <c r="BD22">
        <v>17</v>
      </c>
      <c r="BE22" t="s">
        <v>1565</v>
      </c>
      <c r="BF22" t="s">
        <v>1566</v>
      </c>
      <c r="BG22">
        <v>19.89</v>
      </c>
      <c r="BH22" t="s">
        <v>1567</v>
      </c>
      <c r="BI22" t="s">
        <v>1568</v>
      </c>
      <c r="BJ22">
        <v>1910</v>
      </c>
      <c r="BL22" t="s">
        <v>1569</v>
      </c>
      <c r="BM22" t="s">
        <v>1570</v>
      </c>
      <c r="BN22" t="s">
        <v>1571</v>
      </c>
    </row>
    <row r="23" spans="1:71" x14ac:dyDescent="0.3">
      <c r="A23" s="92" t="s">
        <v>964</v>
      </c>
      <c r="B23" s="92" t="s">
        <v>964</v>
      </c>
      <c r="C23" s="92" t="s">
        <v>964</v>
      </c>
      <c r="D23" s="92" t="s">
        <v>964</v>
      </c>
      <c r="E23" s="92" t="s">
        <v>965</v>
      </c>
      <c r="F23" s="92">
        <v>540.90499999999997</v>
      </c>
      <c r="G23" s="92" t="s">
        <v>966</v>
      </c>
      <c r="H23" s="92" t="s">
        <v>967</v>
      </c>
      <c r="I23" s="93">
        <f>COUNTIF(ARG!$A$2:$A$22,"[ARG] "&amp;A23)</f>
        <v>1</v>
      </c>
      <c r="M23" s="97" t="s">
        <v>1131</v>
      </c>
      <c r="N23" s="97" t="s">
        <v>1132</v>
      </c>
      <c r="O23" s="97" t="s">
        <v>1133</v>
      </c>
      <c r="P23" s="97"/>
      <c r="Q23" s="97">
        <v>43.78</v>
      </c>
      <c r="R23" s="97">
        <v>16.899999999999999</v>
      </c>
      <c r="S23" s="97" t="s">
        <v>1134</v>
      </c>
      <c r="T23" s="97" t="s">
        <v>1135</v>
      </c>
      <c r="U23" s="97" t="s">
        <v>1136</v>
      </c>
      <c r="V23" s="97">
        <v>693</v>
      </c>
      <c r="W23" s="97" t="s">
        <v>1137</v>
      </c>
      <c r="Z23">
        <v>19</v>
      </c>
      <c r="AA23" t="s">
        <v>1246</v>
      </c>
      <c r="AB23" t="s">
        <v>1247</v>
      </c>
      <c r="AD23" t="s">
        <v>1248</v>
      </c>
      <c r="AE23">
        <v>9.6920000000000002</v>
      </c>
      <c r="AF23">
        <v>1824</v>
      </c>
      <c r="AI23" s="97" t="s">
        <v>1352</v>
      </c>
      <c r="AJ23" s="97" t="s">
        <v>1353</v>
      </c>
      <c r="AK23" s="97" t="s">
        <v>1354</v>
      </c>
      <c r="AL23" s="97">
        <v>570</v>
      </c>
      <c r="AM23" s="97">
        <v>491.61</v>
      </c>
      <c r="AN23" s="97">
        <v>1.1499999999999999</v>
      </c>
      <c r="AO23" s="97" t="s">
        <v>1355</v>
      </c>
      <c r="AP23" s="97" t="s">
        <v>1356</v>
      </c>
      <c r="AQ23" s="97" t="s">
        <v>1357</v>
      </c>
      <c r="AT23" s="97" t="s">
        <v>1450</v>
      </c>
      <c r="AU23" s="97" t="s">
        <v>1451</v>
      </c>
      <c r="AV23" s="97">
        <v>1884</v>
      </c>
      <c r="AW23" s="97">
        <v>9.6760000000000002</v>
      </c>
      <c r="AX23" s="97">
        <v>48.134</v>
      </c>
      <c r="AY23" s="97" t="s">
        <v>1452</v>
      </c>
      <c r="AZ23" s="97" t="s">
        <v>1453</v>
      </c>
      <c r="BA23" s="97">
        <v>25.477</v>
      </c>
      <c r="BD23">
        <v>18</v>
      </c>
      <c r="BE23" t="s">
        <v>1572</v>
      </c>
      <c r="BF23" t="s">
        <v>1573</v>
      </c>
      <c r="BG23">
        <v>20.847999999999999</v>
      </c>
      <c r="BH23" t="s">
        <v>1574</v>
      </c>
      <c r="BI23" t="s">
        <v>1575</v>
      </c>
      <c r="BJ23">
        <v>1965</v>
      </c>
      <c r="BL23" t="s">
        <v>1576</v>
      </c>
      <c r="BM23" t="s">
        <v>1577</v>
      </c>
      <c r="BN23" t="s">
        <v>1578</v>
      </c>
    </row>
    <row r="24" spans="1:71" x14ac:dyDescent="0.3">
      <c r="A24" s="92" t="s">
        <v>968</v>
      </c>
      <c r="B24" s="92" t="s">
        <v>968</v>
      </c>
      <c r="C24" s="92" t="s">
        <v>969</v>
      </c>
      <c r="D24" s="92" t="s">
        <v>970</v>
      </c>
      <c r="E24" s="92" t="s">
        <v>971</v>
      </c>
      <c r="F24" s="92">
        <v>333.47300000000001</v>
      </c>
      <c r="G24" s="92" t="s">
        <v>972</v>
      </c>
      <c r="H24" s="92" t="s">
        <v>973</v>
      </c>
      <c r="I24" s="93">
        <f>COUNTIF(ARG!$A$2:$A$22,"[ARG] "&amp;A24)</f>
        <v>1</v>
      </c>
      <c r="M24" s="97" t="s">
        <v>1138</v>
      </c>
      <c r="N24" s="97" t="s">
        <v>950</v>
      </c>
      <c r="O24" s="97" t="s">
        <v>1139</v>
      </c>
      <c r="P24" s="97"/>
      <c r="Q24" s="97">
        <v>52.811</v>
      </c>
      <c r="R24" s="97">
        <v>20.39</v>
      </c>
      <c r="S24" s="97" t="s">
        <v>1140</v>
      </c>
      <c r="T24" s="97" t="s">
        <v>1141</v>
      </c>
      <c r="U24" s="97" t="s">
        <v>1142</v>
      </c>
      <c r="V24" s="97">
        <v>76</v>
      </c>
      <c r="W24" s="97" t="s">
        <v>1143</v>
      </c>
      <c r="Z24">
        <v>20</v>
      </c>
      <c r="AA24" t="s">
        <v>1249</v>
      </c>
      <c r="AB24" t="s">
        <v>1250</v>
      </c>
      <c r="AC24" t="s">
        <v>1251</v>
      </c>
      <c r="AD24">
        <v>385.73500000000001</v>
      </c>
      <c r="AE24">
        <v>3.6960000000000002</v>
      </c>
      <c r="AF24">
        <v>2007</v>
      </c>
      <c r="AI24" s="97" t="s">
        <v>1358</v>
      </c>
      <c r="AJ24" s="97" t="s">
        <v>1359</v>
      </c>
      <c r="AK24" s="97"/>
      <c r="AL24" s="97">
        <v>930</v>
      </c>
      <c r="AM24" s="97">
        <v>876.49599999999998</v>
      </c>
      <c r="AN24" s="97">
        <v>15.2</v>
      </c>
      <c r="AO24" s="97" t="s">
        <v>1360</v>
      </c>
      <c r="AP24" s="97" t="s">
        <v>1361</v>
      </c>
      <c r="AQ24" s="97" t="s">
        <v>1324</v>
      </c>
      <c r="BD24">
        <v>19</v>
      </c>
      <c r="BE24" t="s">
        <v>1579</v>
      </c>
      <c r="BF24" t="s">
        <v>1580</v>
      </c>
      <c r="BG24">
        <v>23.187999999999999</v>
      </c>
      <c r="BH24" t="s">
        <v>1581</v>
      </c>
      <c r="BI24" t="s">
        <v>1582</v>
      </c>
      <c r="BJ24">
        <v>1824</v>
      </c>
      <c r="BL24" t="s">
        <v>1068</v>
      </c>
      <c r="BM24" t="s">
        <v>1583</v>
      </c>
      <c r="BN24" t="s">
        <v>1584</v>
      </c>
    </row>
    <row r="25" spans="1:71" x14ac:dyDescent="0.3">
      <c r="A25" s="92" t="s">
        <v>974</v>
      </c>
      <c r="B25" s="92" t="s">
        <v>974</v>
      </c>
      <c r="C25" s="92" t="s">
        <v>974</v>
      </c>
      <c r="D25" s="92" t="s">
        <v>975</v>
      </c>
      <c r="E25" s="92" t="s">
        <v>976</v>
      </c>
      <c r="F25" s="92" t="s">
        <v>977</v>
      </c>
      <c r="G25" s="92" t="s">
        <v>978</v>
      </c>
      <c r="H25" s="92" t="s">
        <v>979</v>
      </c>
      <c r="I25" s="93">
        <f>COUNTIF(ARG!$A$2:$A$22,"[ARG] "&amp;A25)</f>
        <v>1</v>
      </c>
      <c r="M25" s="97" t="s">
        <v>1144</v>
      </c>
      <c r="N25" s="97" t="s">
        <v>1145</v>
      </c>
      <c r="O25" s="97" t="s">
        <v>1146</v>
      </c>
      <c r="P25" s="97"/>
      <c r="Q25" s="97">
        <v>281.73</v>
      </c>
      <c r="R25" s="97">
        <v>108.78</v>
      </c>
      <c r="S25" s="97" t="s">
        <v>1147</v>
      </c>
      <c r="T25" s="97" t="s">
        <v>1148</v>
      </c>
      <c r="U25" s="97" t="s">
        <v>1149</v>
      </c>
      <c r="V25" s="97">
        <v>444</v>
      </c>
      <c r="W25" s="97" t="s">
        <v>1094</v>
      </c>
      <c r="Z25">
        <v>21</v>
      </c>
      <c r="AA25" t="s">
        <v>1252</v>
      </c>
      <c r="AB25" t="s">
        <v>1253</v>
      </c>
      <c r="AD25">
        <v>492.96899999999999</v>
      </c>
      <c r="AE25">
        <v>4.18</v>
      </c>
      <c r="AF25">
        <v>2007</v>
      </c>
      <c r="AI25" s="97" t="s">
        <v>1362</v>
      </c>
      <c r="AJ25" s="97" t="s">
        <v>1363</v>
      </c>
      <c r="AK25" s="97"/>
      <c r="AL25" s="97">
        <v>990</v>
      </c>
      <c r="AM25" s="97">
        <v>896.29100000000005</v>
      </c>
      <c r="AN25" s="97">
        <v>11.8</v>
      </c>
      <c r="AO25" s="97" t="s">
        <v>1364</v>
      </c>
      <c r="AP25" s="97" t="s">
        <v>1365</v>
      </c>
      <c r="AQ25" s="97" t="s">
        <v>1281</v>
      </c>
      <c r="BD25">
        <v>20</v>
      </c>
      <c r="BE25" t="s">
        <v>1585</v>
      </c>
      <c r="BF25" t="s">
        <v>1586</v>
      </c>
      <c r="BG25">
        <v>82.805000000000007</v>
      </c>
      <c r="BH25" t="s">
        <v>1587</v>
      </c>
      <c r="BI25" t="s">
        <v>1588</v>
      </c>
      <c r="BJ25">
        <v>1959</v>
      </c>
      <c r="BL25" t="s">
        <v>1589</v>
      </c>
      <c r="BM25" t="s">
        <v>1590</v>
      </c>
      <c r="BN25" t="s">
        <v>1591</v>
      </c>
    </row>
    <row r="26" spans="1:71" x14ac:dyDescent="0.3">
      <c r="A26" s="92" t="s">
        <v>980</v>
      </c>
      <c r="B26" s="92" t="s">
        <v>980</v>
      </c>
      <c r="C26" s="92" t="s">
        <v>980</v>
      </c>
      <c r="D26" s="92" t="s">
        <v>981</v>
      </c>
      <c r="E26" s="92" t="s">
        <v>982</v>
      </c>
      <c r="F26" s="92" t="s">
        <v>983</v>
      </c>
      <c r="G26" s="92" t="s">
        <v>984</v>
      </c>
      <c r="H26" s="92" t="s">
        <v>985</v>
      </c>
      <c r="I26" s="93">
        <f>COUNTIF(ARG!$A$2:$A$22,"[ARG] "&amp;A26)</f>
        <v>1</v>
      </c>
      <c r="M26" s="97" t="s">
        <v>1150</v>
      </c>
      <c r="N26" s="97" t="s">
        <v>1151</v>
      </c>
      <c r="O26" s="97" t="s">
        <v>1152</v>
      </c>
      <c r="P26" s="97"/>
      <c r="Q26" s="97">
        <v>237.59100000000001</v>
      </c>
      <c r="R26" s="97">
        <v>91.733999999999995</v>
      </c>
      <c r="S26" s="97" t="s">
        <v>1153</v>
      </c>
      <c r="T26" s="97" t="s">
        <v>1154</v>
      </c>
      <c r="U26" s="97" t="s">
        <v>1155</v>
      </c>
      <c r="V26" s="97">
        <v>19</v>
      </c>
      <c r="W26" s="97" t="s">
        <v>1156</v>
      </c>
      <c r="Z26">
        <v>22</v>
      </c>
      <c r="AA26" t="s">
        <v>1254</v>
      </c>
      <c r="AB26" t="s">
        <v>1255</v>
      </c>
      <c r="AD26">
        <v>199.01400000000001</v>
      </c>
      <c r="AE26">
        <v>18.611999999999998</v>
      </c>
      <c r="AF26">
        <v>1989</v>
      </c>
      <c r="AI26" s="97" t="s">
        <v>1366</v>
      </c>
      <c r="AJ26" s="97" t="s">
        <v>1367</v>
      </c>
      <c r="AK26" s="97"/>
      <c r="AL26" s="97" t="s">
        <v>1368</v>
      </c>
      <c r="AM26" s="97" t="s">
        <v>1369</v>
      </c>
      <c r="AN26" s="97">
        <v>11.1</v>
      </c>
      <c r="AO26" s="97" t="s">
        <v>1370</v>
      </c>
      <c r="AP26" s="97" t="s">
        <v>1371</v>
      </c>
      <c r="AQ26" s="97" t="s">
        <v>1297</v>
      </c>
      <c r="BD26">
        <v>21</v>
      </c>
      <c r="BE26" t="s">
        <v>1592</v>
      </c>
      <c r="BF26" t="s">
        <v>1593</v>
      </c>
      <c r="BG26">
        <v>33.268000000000001</v>
      </c>
      <c r="BH26" t="s">
        <v>1594</v>
      </c>
      <c r="BI26" t="s">
        <v>1595</v>
      </c>
      <c r="BJ26">
        <v>1910</v>
      </c>
      <c r="BL26" t="s">
        <v>1596</v>
      </c>
      <c r="BM26" t="s">
        <v>1597</v>
      </c>
      <c r="BN26" t="s">
        <v>1472</v>
      </c>
    </row>
    <row r="27" spans="1:71" x14ac:dyDescent="0.3">
      <c r="A27" s="92" t="s">
        <v>986</v>
      </c>
      <c r="B27" s="92" t="s">
        <v>986</v>
      </c>
      <c r="C27" s="92" t="s">
        <v>987</v>
      </c>
      <c r="D27" s="92" t="s">
        <v>988</v>
      </c>
      <c r="E27" s="92" t="s">
        <v>989</v>
      </c>
      <c r="F27" s="92">
        <v>190.64099999999999</v>
      </c>
      <c r="G27" s="92" t="s">
        <v>990</v>
      </c>
      <c r="H27" s="92" t="s">
        <v>991</v>
      </c>
      <c r="I27" s="93">
        <f>COUNTIF(ARG!$A$2:$A$22,"[ARG] "&amp;A27)</f>
        <v>0</v>
      </c>
      <c r="M27" s="97" t="s">
        <v>1157</v>
      </c>
      <c r="N27" s="97" t="s">
        <v>1158</v>
      </c>
      <c r="O27" s="97" t="s">
        <v>1159</v>
      </c>
      <c r="P27" s="97"/>
      <c r="Q27" s="97">
        <v>224.30099999999999</v>
      </c>
      <c r="R27" s="97">
        <v>86.602999999999994</v>
      </c>
      <c r="S27" s="97">
        <v>708.35199999999998</v>
      </c>
      <c r="T27" s="97" t="s">
        <v>1160</v>
      </c>
      <c r="U27" s="97" t="s">
        <v>1161</v>
      </c>
      <c r="V27" s="97">
        <v>8000</v>
      </c>
      <c r="W27" s="97" t="s">
        <v>1162</v>
      </c>
      <c r="Z27">
        <v>23</v>
      </c>
      <c r="AA27" t="s">
        <v>1256</v>
      </c>
      <c r="AB27" t="s">
        <v>1257</v>
      </c>
      <c r="AD27">
        <v>563.53200000000004</v>
      </c>
      <c r="AE27">
        <v>3.222</v>
      </c>
      <c r="AF27">
        <v>1860</v>
      </c>
      <c r="AI27" s="97" t="s">
        <v>1372</v>
      </c>
      <c r="AJ27" s="97" t="s">
        <v>1372</v>
      </c>
      <c r="AK27" s="97" t="s">
        <v>1373</v>
      </c>
      <c r="AL27" s="97">
        <v>770</v>
      </c>
      <c r="AM27" s="97">
        <v>686.36699999999996</v>
      </c>
      <c r="AN27" s="97">
        <v>7.4</v>
      </c>
      <c r="AO27" s="97" t="s">
        <v>1374</v>
      </c>
      <c r="AP27" s="97" t="s">
        <v>1375</v>
      </c>
      <c r="AQ27" s="97" t="s">
        <v>1297</v>
      </c>
      <c r="BD27">
        <v>22</v>
      </c>
      <c r="BE27" t="s">
        <v>1598</v>
      </c>
      <c r="BF27" t="s">
        <v>1599</v>
      </c>
      <c r="BG27">
        <v>21.658000000000001</v>
      </c>
      <c r="BH27" t="s">
        <v>1600</v>
      </c>
      <c r="BI27" t="s">
        <v>1601</v>
      </c>
      <c r="BJ27">
        <v>1910</v>
      </c>
      <c r="BL27" t="s">
        <v>1602</v>
      </c>
      <c r="BM27" t="s">
        <v>1603</v>
      </c>
      <c r="BN27" t="s">
        <v>1604</v>
      </c>
    </row>
    <row r="28" spans="1:71" x14ac:dyDescent="0.3">
      <c r="A28" s="92" t="s">
        <v>992</v>
      </c>
      <c r="B28" s="92" t="s">
        <v>992</v>
      </c>
      <c r="C28" s="92" t="s">
        <v>993</v>
      </c>
      <c r="D28" s="92" t="s">
        <v>994</v>
      </c>
      <c r="E28" s="92" t="s">
        <v>995</v>
      </c>
      <c r="F28" s="92" t="s">
        <v>996</v>
      </c>
      <c r="G28" s="92" t="s">
        <v>997</v>
      </c>
      <c r="H28" s="92" t="s">
        <v>998</v>
      </c>
      <c r="I28" s="93">
        <f>COUNTIF(ARG!$A$2:$A$22,"[ARG] "&amp;A28)</f>
        <v>1</v>
      </c>
      <c r="M28" s="97" t="s">
        <v>1163</v>
      </c>
      <c r="N28" s="97" t="s">
        <v>971</v>
      </c>
      <c r="O28" s="97" t="s">
        <v>1164</v>
      </c>
      <c r="P28" s="97" t="s">
        <v>1165</v>
      </c>
      <c r="Q28" s="97">
        <v>95.736000000000004</v>
      </c>
      <c r="R28" s="97">
        <v>36.963999999999999</v>
      </c>
      <c r="S28" s="97" t="s">
        <v>1166</v>
      </c>
      <c r="T28" s="97" t="s">
        <v>1167</v>
      </c>
      <c r="U28" s="97" t="s">
        <v>1168</v>
      </c>
      <c r="V28" s="97">
        <v>293</v>
      </c>
      <c r="W28" s="97" t="s">
        <v>1169</v>
      </c>
      <c r="Z28">
        <v>24</v>
      </c>
      <c r="AA28" t="s">
        <v>1258</v>
      </c>
      <c r="AB28" t="s">
        <v>1259</v>
      </c>
      <c r="AD28">
        <v>110.973</v>
      </c>
      <c r="AE28">
        <v>10.555999999999999</v>
      </c>
      <c r="AF28">
        <v>1953</v>
      </c>
      <c r="AI28" s="97" t="s">
        <v>1376</v>
      </c>
      <c r="AJ28" s="97" t="s">
        <v>1377</v>
      </c>
      <c r="AK28" s="97"/>
      <c r="AL28" s="97">
        <v>670</v>
      </c>
      <c r="AM28" s="97">
        <v>600.85199999999998</v>
      </c>
      <c r="AN28" s="97">
        <v>7.1</v>
      </c>
      <c r="AO28" s="97" t="s">
        <v>1378</v>
      </c>
      <c r="AP28" s="97" t="s">
        <v>1379</v>
      </c>
      <c r="AQ28" s="97" t="s">
        <v>1324</v>
      </c>
      <c r="BD28">
        <v>23</v>
      </c>
      <c r="BE28" t="s">
        <v>1605</v>
      </c>
      <c r="BF28" t="s">
        <v>1606</v>
      </c>
      <c r="BG28">
        <v>24.885000000000002</v>
      </c>
      <c r="BH28">
        <v>369.06400000000002</v>
      </c>
      <c r="BI28" t="s">
        <v>1607</v>
      </c>
      <c r="BJ28">
        <v>1991</v>
      </c>
      <c r="BL28" t="s">
        <v>1608</v>
      </c>
      <c r="BM28" t="s">
        <v>1609</v>
      </c>
      <c r="BN28" t="s">
        <v>1610</v>
      </c>
    </row>
    <row r="29" spans="1:71" ht="15" thickBot="1" x14ac:dyDescent="0.35">
      <c r="M29" s="97" t="s">
        <v>1170</v>
      </c>
      <c r="N29" s="97" t="s">
        <v>1171</v>
      </c>
      <c r="O29" s="97" t="s">
        <v>1172</v>
      </c>
      <c r="P29" s="97"/>
      <c r="Q29" s="97">
        <v>248.22300000000001</v>
      </c>
      <c r="R29" s="97">
        <v>95.838999999999999</v>
      </c>
      <c r="S29" s="97" t="s">
        <v>1173</v>
      </c>
      <c r="T29" s="97" t="s">
        <v>1174</v>
      </c>
      <c r="U29" s="97" t="s">
        <v>1175</v>
      </c>
      <c r="V29" s="97" t="s">
        <v>1176</v>
      </c>
      <c r="W29" s="97" t="s">
        <v>1177</v>
      </c>
      <c r="AI29" s="97" t="s">
        <v>1380</v>
      </c>
      <c r="AJ29" s="97" t="s">
        <v>1381</v>
      </c>
      <c r="AK29" s="97"/>
      <c r="AL29" s="97" t="s">
        <v>1382</v>
      </c>
      <c r="AM29" s="97" t="s">
        <v>1383</v>
      </c>
      <c r="AN29" s="97">
        <v>63.1</v>
      </c>
      <c r="AO29" s="97" t="s">
        <v>1384</v>
      </c>
      <c r="AP29" s="97" t="s">
        <v>1385</v>
      </c>
      <c r="AQ29" s="97" t="s">
        <v>1386</v>
      </c>
      <c r="BD29" s="97">
        <v>24</v>
      </c>
      <c r="BE29" s="97" t="s">
        <v>1611</v>
      </c>
      <c r="BF29" s="97" t="s">
        <v>1612</v>
      </c>
      <c r="BG29" s="97">
        <v>1.845</v>
      </c>
      <c r="BH29" s="97">
        <v>569.56899999999996</v>
      </c>
      <c r="BI29" s="97" t="s">
        <v>1613</v>
      </c>
      <c r="BJ29" s="97">
        <v>1966</v>
      </c>
      <c r="BK29" s="97"/>
      <c r="BL29" s="97" t="s">
        <v>1614</v>
      </c>
      <c r="BM29" s="97" t="s">
        <v>1615</v>
      </c>
      <c r="BN29" s="97" t="s">
        <v>1616</v>
      </c>
      <c r="BO29" s="97"/>
      <c r="BP29" s="97"/>
    </row>
    <row r="30" spans="1:71" x14ac:dyDescent="0.3">
      <c r="M30" s="97" t="s">
        <v>1178</v>
      </c>
      <c r="N30" s="97" t="s">
        <v>982</v>
      </c>
      <c r="O30" s="97" t="s">
        <v>1179</v>
      </c>
      <c r="P30" s="97"/>
      <c r="Q30" s="97">
        <v>21.914999999999999</v>
      </c>
      <c r="R30" s="97">
        <v>8.4610000000000003</v>
      </c>
      <c r="S30" s="97" t="s">
        <v>1180</v>
      </c>
      <c r="T30" s="97" t="s">
        <v>1181</v>
      </c>
      <c r="U30" s="97" t="s">
        <v>1182</v>
      </c>
      <c r="V30" s="97">
        <v>38</v>
      </c>
      <c r="W30" s="97" t="s">
        <v>1183</v>
      </c>
      <c r="AI30" s="99" t="s">
        <v>1387</v>
      </c>
      <c r="AJ30" s="100" t="s">
        <v>1388</v>
      </c>
      <c r="BD30">
        <v>25</v>
      </c>
      <c r="BE30" t="s">
        <v>1617</v>
      </c>
      <c r="BF30" t="s">
        <v>1618</v>
      </c>
      <c r="BG30">
        <v>4.1399999999999997</v>
      </c>
      <c r="BH30">
        <v>977.82899999999995</v>
      </c>
      <c r="BI30" t="s">
        <v>1619</v>
      </c>
      <c r="BJ30">
        <v>1966</v>
      </c>
      <c r="BL30" t="s">
        <v>1620</v>
      </c>
      <c r="BM30" t="s">
        <v>1621</v>
      </c>
      <c r="BN30" t="s">
        <v>1491</v>
      </c>
    </row>
    <row r="31" spans="1:71" x14ac:dyDescent="0.3">
      <c r="M31" s="97" t="s">
        <v>1184</v>
      </c>
      <c r="N31" s="97" t="s">
        <v>1185</v>
      </c>
      <c r="O31" s="97" t="s">
        <v>1186</v>
      </c>
      <c r="P31" s="97"/>
      <c r="Q31" s="97">
        <v>277.721</v>
      </c>
      <c r="R31" s="97">
        <v>107.229</v>
      </c>
      <c r="S31" s="97" t="s">
        <v>1187</v>
      </c>
      <c r="T31" s="97" t="s">
        <v>1188</v>
      </c>
      <c r="U31" s="97" t="s">
        <v>1189</v>
      </c>
      <c r="V31" s="97">
        <v>21</v>
      </c>
      <c r="W31" s="97" t="s">
        <v>1190</v>
      </c>
      <c r="BD31" s="97">
        <v>26</v>
      </c>
      <c r="BE31" s="97" t="s">
        <v>1622</v>
      </c>
      <c r="BF31" s="97" t="s">
        <v>1623</v>
      </c>
      <c r="BG31" s="97">
        <v>52</v>
      </c>
      <c r="BH31" s="97">
        <v>65.227999999999994</v>
      </c>
      <c r="BI31" s="97" t="s">
        <v>1624</v>
      </c>
      <c r="BJ31" s="97">
        <v>1991</v>
      </c>
      <c r="BK31" s="97"/>
      <c r="BL31" s="97" t="s">
        <v>955</v>
      </c>
      <c r="BM31" s="97" t="s">
        <v>1625</v>
      </c>
      <c r="BN31" s="97" t="s">
        <v>1626</v>
      </c>
      <c r="BO31" s="97"/>
      <c r="BP31" s="97"/>
      <c r="BQ31" s="97"/>
      <c r="BR31" s="97"/>
      <c r="BS31" s="97"/>
    </row>
    <row r="32" spans="1:71" x14ac:dyDescent="0.3">
      <c r="BD32">
        <v>27</v>
      </c>
      <c r="BE32" t="s">
        <v>1627</v>
      </c>
      <c r="BF32" t="s">
        <v>1628</v>
      </c>
      <c r="BG32">
        <v>30.536999999999999</v>
      </c>
      <c r="BH32" t="s">
        <v>1629</v>
      </c>
      <c r="BI32" t="s">
        <v>1630</v>
      </c>
      <c r="BJ32">
        <v>1886</v>
      </c>
      <c r="BL32" t="s">
        <v>1631</v>
      </c>
      <c r="BM32" t="s">
        <v>1632</v>
      </c>
      <c r="BN32" t="s">
        <v>1633</v>
      </c>
    </row>
    <row r="33" spans="56:66" x14ac:dyDescent="0.3">
      <c r="BD33">
        <v>28</v>
      </c>
      <c r="BE33" t="s">
        <v>1362</v>
      </c>
      <c r="BF33" t="s">
        <v>1634</v>
      </c>
      <c r="BG33">
        <v>10.917</v>
      </c>
      <c r="BH33">
        <v>972.35</v>
      </c>
      <c r="BI33" t="s">
        <v>1635</v>
      </c>
      <c r="BJ33">
        <v>1966</v>
      </c>
      <c r="BL33" t="s">
        <v>1636</v>
      </c>
      <c r="BM33" t="s">
        <v>1637</v>
      </c>
      <c r="BN33" t="s">
        <v>1638</v>
      </c>
    </row>
    <row r="34" spans="56:66" x14ac:dyDescent="0.3">
      <c r="BD34">
        <v>29</v>
      </c>
      <c r="BE34" t="s">
        <v>1639</v>
      </c>
      <c r="BF34" t="s">
        <v>1640</v>
      </c>
      <c r="BG34">
        <v>23.562000000000001</v>
      </c>
      <c r="BH34" t="s">
        <v>1641</v>
      </c>
      <c r="BI34" t="s">
        <v>1642</v>
      </c>
      <c r="BJ34">
        <v>1886</v>
      </c>
      <c r="BL34" t="s">
        <v>1185</v>
      </c>
      <c r="BM34" t="s">
        <v>1643</v>
      </c>
      <c r="BN34" t="s">
        <v>1644</v>
      </c>
    </row>
    <row r="35" spans="56:66" x14ac:dyDescent="0.3">
      <c r="BD35">
        <v>30</v>
      </c>
      <c r="BE35" t="s">
        <v>1645</v>
      </c>
      <c r="BF35" t="s">
        <v>1646</v>
      </c>
      <c r="BG35">
        <v>22.14</v>
      </c>
      <c r="BH35" t="s">
        <v>1647</v>
      </c>
      <c r="BI35" t="s">
        <v>1648</v>
      </c>
      <c r="BJ35">
        <v>1910</v>
      </c>
      <c r="BL35" t="s">
        <v>1649</v>
      </c>
      <c r="BM35" t="s">
        <v>1650</v>
      </c>
      <c r="BN35" t="s">
        <v>1651</v>
      </c>
    </row>
    <row r="36" spans="56:66" x14ac:dyDescent="0.3">
      <c r="BD36">
        <v>31</v>
      </c>
      <c r="BE36" t="s">
        <v>1652</v>
      </c>
      <c r="BF36" t="s">
        <v>1653</v>
      </c>
      <c r="BG36">
        <v>54.134999999999998</v>
      </c>
      <c r="BH36">
        <v>48.932000000000002</v>
      </c>
      <c r="BI36" t="s">
        <v>1654</v>
      </c>
      <c r="BJ36">
        <v>1991</v>
      </c>
      <c r="BL36" t="s">
        <v>1655</v>
      </c>
      <c r="BM36" t="s">
        <v>1656</v>
      </c>
      <c r="BN36" t="s">
        <v>1657</v>
      </c>
    </row>
    <row r="37" spans="56:66" x14ac:dyDescent="0.3">
      <c r="BD37">
        <v>32</v>
      </c>
      <c r="BE37" t="s">
        <v>1658</v>
      </c>
      <c r="BF37" t="s">
        <v>1659</v>
      </c>
      <c r="BG37">
        <v>100.242</v>
      </c>
      <c r="BH37">
        <v>115.77800000000001</v>
      </c>
      <c r="BI37" t="s">
        <v>1660</v>
      </c>
      <c r="BJ37">
        <v>1991</v>
      </c>
      <c r="BL37" t="s">
        <v>1661</v>
      </c>
      <c r="BM37" t="s">
        <v>1662</v>
      </c>
      <c r="BN37" t="s">
        <v>1663</v>
      </c>
    </row>
  </sheetData>
  <mergeCells count="6">
    <mergeCell ref="BD1:BJ1"/>
    <mergeCell ref="AT1:AZ1"/>
    <mergeCell ref="Z1:AF1"/>
    <mergeCell ref="AI1:AO1"/>
    <mergeCell ref="M1:W1"/>
    <mergeCell ref="A1:I1"/>
  </mergeCells>
  <hyperlinks>
    <hyperlink ref="AI30" r:id="rId1" tooltip="Capital District (Venezuela)" display="https://en.wikipedia.org/wiki/Capital_District_(Venezuela)" xr:uid="{27E2F40B-01C5-484C-A3C8-8A9D4AB5DFF4}"/>
    <hyperlink ref="AJ30" r:id="rId2" tooltip="Caracas" display="https://en.wikipedia.org/wiki/Caracas" xr:uid="{B256F707-C47B-4BF5-A492-0E4C15CB7FE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589DB-FC3F-45C6-924D-36F88EF88553}">
  <sheetPr codeName="Sheet3"/>
  <dimension ref="A1:IY31"/>
  <sheetViews>
    <sheetView zoomScale="70" zoomScaleNormal="70" workbookViewId="0">
      <pane xSplit="5" ySplit="1" topLeftCell="F2" activePane="bottomRight" state="frozen"/>
      <selection pane="topRight" activeCell="F1" sqref="F1"/>
      <selection pane="bottomLeft" activeCell="A2" sqref="A2"/>
      <selection pane="bottomRight" activeCell="A2" sqref="A2"/>
    </sheetView>
  </sheetViews>
  <sheetFormatPr defaultRowHeight="38.4" customHeight="1" x14ac:dyDescent="0.3"/>
  <cols>
    <col min="1" max="1" width="52.44140625" style="76" bestFit="1" customWidth="1"/>
    <col min="2" max="2" width="10.664062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171</v>
      </c>
      <c r="B2" s="83"/>
      <c r="C2" s="39">
        <v>1</v>
      </c>
      <c r="D2" s="70" t="s">
        <v>172</v>
      </c>
      <c r="E2" s="40" t="s">
        <v>173</v>
      </c>
      <c r="F2" s="41" t="s">
        <v>163</v>
      </c>
      <c r="G2" s="42">
        <f>COUNTIF($A$1:$A$8299,A2)</f>
        <v>1</v>
      </c>
      <c r="H2" s="43"/>
      <c r="I2" s="59" t="s">
        <v>174</v>
      </c>
      <c r="J2" s="44" t="str">
        <f>""</f>
        <v/>
      </c>
      <c r="K2" s="45">
        <v>45773884</v>
      </c>
      <c r="L2" s="46">
        <v>3800000</v>
      </c>
      <c r="M2" s="46">
        <v>1</v>
      </c>
      <c r="N2" s="47">
        <f>(0.1*K2+0.9*L2)*M2</f>
        <v>7997388.4000000004</v>
      </c>
      <c r="O2" s="74" t="s">
        <v>175</v>
      </c>
      <c r="P2" s="48" t="s">
        <v>176</v>
      </c>
      <c r="Q2" s="73">
        <v>1</v>
      </c>
      <c r="R2" s="49" t="s">
        <v>177</v>
      </c>
      <c r="S2" s="50">
        <v>3</v>
      </c>
      <c r="T2" s="51" t="s">
        <v>164</v>
      </c>
      <c r="U2" s="52" t="s">
        <v>164</v>
      </c>
      <c r="V2" s="52" t="s">
        <v>165</v>
      </c>
      <c r="W2" s="52" t="s">
        <v>164</v>
      </c>
      <c r="X2" s="52" t="s">
        <v>165</v>
      </c>
      <c r="Y2" s="52" t="s">
        <v>164</v>
      </c>
      <c r="Z2" s="52" t="s">
        <v>164</v>
      </c>
      <c r="AA2" s="52" t="s">
        <v>164</v>
      </c>
      <c r="AB2" s="52" t="s">
        <v>164</v>
      </c>
      <c r="AC2" s="52" t="s">
        <v>164</v>
      </c>
      <c r="AD2" s="52" t="s">
        <v>165</v>
      </c>
      <c r="AE2" s="52" t="s">
        <v>164</v>
      </c>
      <c r="AF2" s="53" t="s">
        <v>164</v>
      </c>
      <c r="AG2" s="53" t="s">
        <v>164</v>
      </c>
      <c r="AH2" s="53" t="s">
        <v>165</v>
      </c>
      <c r="AI2" s="53" t="s">
        <v>164</v>
      </c>
      <c r="AJ2" s="53" t="s">
        <v>164</v>
      </c>
      <c r="AK2" s="53" t="s">
        <v>164</v>
      </c>
      <c r="AL2" s="53" t="s">
        <v>164</v>
      </c>
      <c r="AM2" s="53" t="s">
        <v>164</v>
      </c>
      <c r="AN2" s="53" t="s">
        <v>165</v>
      </c>
      <c r="AO2" s="53" t="s">
        <v>164</v>
      </c>
      <c r="AP2" s="53" t="s">
        <v>164</v>
      </c>
      <c r="AQ2" s="53" t="s">
        <v>164</v>
      </c>
      <c r="AR2" s="53" t="s">
        <v>164</v>
      </c>
      <c r="AS2" s="53" t="s">
        <v>164</v>
      </c>
      <c r="AT2" s="54">
        <v>0</v>
      </c>
      <c r="AU2" s="53"/>
      <c r="AV2" s="53" t="str">
        <f>IF(LEFT(A2,1)="[",LEFT(A2,5)&amp;AU2&amp;A2,"")</f>
        <v/>
      </c>
      <c r="AW2" s="53" t="str">
        <f>C2&amp;IFERROR(SUBSTITUTE(A2, " [ANT]",""),"")</f>
        <v>1Argentina</v>
      </c>
      <c r="AX2" s="55"/>
      <c r="AY2" s="55"/>
      <c r="AZ2" s="56"/>
      <c r="BA2" s="56"/>
      <c r="BB2" s="56"/>
      <c r="BC2" s="57"/>
      <c r="BD2" s="58" t="s">
        <v>152</v>
      </c>
      <c r="BE2" s="59"/>
      <c r="BF2" s="58" t="s">
        <v>152</v>
      </c>
      <c r="BG2" s="58" t="s">
        <v>159</v>
      </c>
      <c r="BH2" s="58" t="s">
        <v>152</v>
      </c>
      <c r="BI2" s="58"/>
      <c r="BJ2" s="58"/>
      <c r="BK2" s="59"/>
      <c r="BL2" s="58" t="s">
        <v>152</v>
      </c>
      <c r="BM2" s="58" t="s">
        <v>159</v>
      </c>
      <c r="BN2" s="58" t="s">
        <v>155</v>
      </c>
      <c r="BO2" s="58"/>
      <c r="BP2" s="58"/>
      <c r="BQ2" s="58"/>
      <c r="BR2" s="58"/>
      <c r="BS2" s="58"/>
      <c r="BT2" s="58"/>
      <c r="BU2" s="60"/>
      <c r="BV2" s="61" t="s">
        <v>164</v>
      </c>
      <c r="BW2" s="61">
        <v>0</v>
      </c>
      <c r="BX2" s="59"/>
      <c r="CB2" s="5" t="s">
        <v>138</v>
      </c>
      <c r="CC2" s="5"/>
      <c r="CD2" s="62">
        <v>0</v>
      </c>
      <c r="CE2" s="62">
        <v>0</v>
      </c>
      <c r="CF2" s="62">
        <f>COUNTIF([1]Sheet7!$B$2:'[1]Sheet7'!$B$100,ARG!#REF!)</f>
        <v>0</v>
      </c>
      <c r="CG2" s="75" cm="1">
        <f t="array" ref="CG2">SUMPRODUCT(--(LEN(TRIM(BL2:BT2))&gt;0))</f>
        <v>3</v>
      </c>
      <c r="CH2" s="53" t="str">
        <f>IF(CG2=2,"y","n")</f>
        <v>n</v>
      </c>
      <c r="CI2" s="53" t="str">
        <f>IF(CG2=3,"y","n")</f>
        <v>y</v>
      </c>
      <c r="CJ2" s="53" t="str">
        <f>IF(CG2=4,"y","n")</f>
        <v>n</v>
      </c>
      <c r="CK2" s="53" t="str">
        <f>IF(CG2&gt;4,"y","n")</f>
        <v>n</v>
      </c>
      <c r="CL2" s="53" t="str">
        <f>IF(S2=0,"y","n")</f>
        <v>n</v>
      </c>
      <c r="CM2" s="53" t="str">
        <f>IF(S2=2,"y","n")</f>
        <v>n</v>
      </c>
      <c r="CN2" s="53" t="str">
        <f>IF(S2=3,"y","n")</f>
        <v>y</v>
      </c>
      <c r="CO2" s="53" t="str">
        <f>IF(S2&gt;=4,"y","n")</f>
        <v>n</v>
      </c>
      <c r="CP2" s="53" t="str">
        <f>IF(AT2=0,"y","n")</f>
        <v>y</v>
      </c>
      <c r="CQ2" s="53" t="str">
        <f>IF(AT2=1,"y","n")</f>
        <v>n</v>
      </c>
      <c r="CR2" s="53" t="str">
        <f>IF(AT2=2,"y","n")</f>
        <v>n</v>
      </c>
      <c r="CS2" s="53" t="str">
        <f>IF(AT2&gt;=3,"y","n")</f>
        <v>n</v>
      </c>
      <c r="CT2" s="38" t="str">
        <f>CHAR(34)&amp;A2&amp;CHAR(34)</f>
        <v>"Argentina"</v>
      </c>
      <c r="CU2" s="63" t="str">
        <f>CHAR(34)&amp;"rgn_"&amp;R2&amp;CHAR(34)</f>
        <v>"rgn_South America"</v>
      </c>
      <c r="CV2" s="44" t="str">
        <f>CHAR(34)&amp;D2&amp;CHAR(34)</f>
        <v>"https://upload.wikimedia.org/wikipedia/commons/thumb/1/1a/Flag_of_Argentina.svg/320px-Flag_of_Argentina.svg.png"</v>
      </c>
      <c r="CW2" s="44" t="str">
        <f>IF(CH2="y",CHAR(34)&amp;CH$1&amp;CHAR(34)&amp;",","")</f>
        <v/>
      </c>
      <c r="CX2" s="44" t="str">
        <f>IF(CI2="y",CHAR(34)&amp;CI$1&amp;CHAR(34)&amp;",","")</f>
        <v>"3Color",</v>
      </c>
      <c r="CY2" s="44" t="str">
        <f>IF(CJ2="y",CHAR(34)&amp;CJ$1&amp;CHAR(34)&amp;",","")</f>
        <v/>
      </c>
      <c r="CZ2" s="44" t="str">
        <f>IF(CK2="y",CHAR(34)&amp;CK$1&amp;CHAR(34)&amp;",","")</f>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"LUELHI",</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"year00",</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IF(CL2="y",CHAR(34)&amp;CL$1&amp;CHAR(34)&amp;",","")</f>
        <v/>
      </c>
      <c r="DX2" s="44" t="str">
        <f>IF(CM2="y",CHAR(34)&amp;CM$1&amp;CHAR(34)&amp;",","")</f>
        <v/>
      </c>
      <c r="DY2" s="44" t="str">
        <f>IF(CN2="y",CHAR(34)&amp;CN$1&amp;CHAR(34)&amp;",","")</f>
        <v>"3Bands",</v>
      </c>
      <c r="DZ2" s="44" t="str">
        <f>IF(CO2="y",CHAR(34)&amp;CO$1&amp;CHAR(34)&amp;",","")</f>
        <v/>
      </c>
      <c r="EA2" s="44" t="str">
        <f>IF(T2="y",CHAR(34)&amp;T$1&amp;CHAR(34)&amp;",","")</f>
        <v/>
      </c>
      <c r="EB2" s="44" t="str">
        <f>IF(U2="y",CHAR(34)&amp;U$1&amp;CHAR(34)&amp;",","")</f>
        <v/>
      </c>
      <c r="EC2" s="44" t="str">
        <f>IF(V2="y",CHAR(34)&amp;V$1&amp;CHAR(34)&amp;",","")</f>
        <v>"Horizo",</v>
      </c>
      <c r="ED2" s="44" t="str">
        <f>IF(W2="y",CHAR(34)&amp;W$1&amp;CHAR(34)&amp;",","")</f>
        <v/>
      </c>
      <c r="EE2" s="44" t="str">
        <f>IF(X2="y",CHAR(34)&amp;X$1&amp;CHAR(34)&amp;",","")</f>
        <v>"Circle",</v>
      </c>
      <c r="EF2" s="44" t="str">
        <f>IF(AND(Y2&lt;&gt;"n",Y2&lt;&gt;""),CHAR(34)&amp;Y$1&amp;CHAR(34)&amp;",","")</f>
        <v/>
      </c>
      <c r="EG2" s="44" t="str">
        <f>IF(Z2="y",CHAR(34)&amp;Z$1&amp;CHAR(34)&amp;",","")</f>
        <v/>
      </c>
      <c r="EH2" s="44" t="str">
        <f>IF(AA2="y",CHAR(34)&amp;AA$1&amp;CHAR(34)&amp;",","")</f>
        <v/>
      </c>
      <c r="EI2" s="44" t="str">
        <f>IF(AB2="y",CHAR(34)&amp;AB$1&amp;CHAR(34)&amp;",","")</f>
        <v/>
      </c>
      <c r="EJ2" s="44" t="str">
        <f>IF(AC2="y",CHAR(34)&amp;AC$1&amp;CHAR(34)&amp;",","")</f>
        <v/>
      </c>
      <c r="EK2" s="44" t="str">
        <f>IF(AD2="y",CHAR(34)&amp;AD$1&amp;CHAR(34)&amp;",","")</f>
        <v>"HasSun",</v>
      </c>
      <c r="EL2" s="44" t="str">
        <f>IF(AE2="y",CHAR(34)&amp;AE$1&amp;CHAR(34)&amp;",","")</f>
        <v/>
      </c>
      <c r="EM2" s="44" t="str">
        <f>IF(AF2="y",CHAR(34)&amp;AF$1&amp;CHAR(34)&amp;",","")</f>
        <v/>
      </c>
      <c r="EN2" s="44" t="str">
        <f>IF(AG2="y",CHAR(34)&amp;AG$1&amp;CHAR(34)&amp;",","")</f>
        <v/>
      </c>
      <c r="EO2" s="44" t="str">
        <f>IF(AH2="y",CHAR(34)&amp;AH$1&amp;CHAR(34)&amp;",","")</f>
        <v>"Center",</v>
      </c>
      <c r="EP2" s="44" t="str">
        <f>IF(AI2="y",CHAR(34)&amp;AI$1&amp;CHAR(34)&amp;",","")</f>
        <v/>
      </c>
      <c r="EQ2" s="44" t="str">
        <f>IF(AJ2="y",CHAR(34)&amp;AJ$1&amp;CHAR(34)&amp;",","")</f>
        <v/>
      </c>
      <c r="ER2" s="44" t="str">
        <f>IF(AK2="y",CHAR(34)&amp;AK$1&amp;CHAR(34)&amp;",","")</f>
        <v/>
      </c>
      <c r="ES2" s="44" t="str">
        <f>IF(AL2="y",CHAR(34)&amp;AL$1&amp;CHAR(34)&amp;",","")</f>
        <v/>
      </c>
      <c r="ET2" s="44" t="str">
        <f>IF(AM2="y",CHAR(34)&amp;AM$1&amp;CHAR(34)&amp;",","")</f>
        <v/>
      </c>
      <c r="EU2" s="44" t="str">
        <f>IF(AN2="y",CHAR(34)&amp;AN$1&amp;CHAR(34)&amp;",","")</f>
        <v>"Humans",</v>
      </c>
      <c r="EV2" s="44" t="str">
        <f>IF(AO2="y",CHAR(34)&amp;AO$1&amp;CHAR(34)&amp;",","")</f>
        <v/>
      </c>
      <c r="EW2" s="44" t="str">
        <f>IF(AP2="y",CHAR(34)&amp;AP$1&amp;CHAR(34)&amp;",","")</f>
        <v/>
      </c>
      <c r="EX2" s="44" t="str">
        <f>IF(AQ2="y",CHAR(34)&amp;AQ$1&amp;CHAR(34)&amp;",","")</f>
        <v/>
      </c>
      <c r="EY2" s="44" t="str">
        <f>IF(AR2="y",CHAR(34)&amp;AR$1&amp;CHAR(34)&amp;",","")</f>
        <v/>
      </c>
      <c r="EZ2" s="44" t="str">
        <f>IF(AS2="y",CHAR(34)&amp;AS$1&amp;CHAR(34)&amp;",","")</f>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"tcWHYE",</v>
      </c>
      <c r="FE2" s="44" t="str">
        <f>IF(COUNTIF(BL2:BT2,"BLU")=0,CHAR(34)&amp;"NO_BLU"&amp;CHAR(34)&amp;",", "")</f>
        <v/>
      </c>
      <c r="FF2" s="44" t="str">
        <f>IF(COUNTIF(BL2:BT2,"WHI")=0,CHAR(34)&amp;"NO_WHI"&amp;CHAR(34)&amp;",", "")</f>
        <v/>
      </c>
      <c r="FG2" s="44" t="str">
        <f>IF(COUNTIF(BL2:BT2,"RED")=0,CHAR(34)&amp;"NO_RED"&amp;CHAR(34)&amp;",", "")</f>
        <v>"NO_RED",</v>
      </c>
      <c r="FH2" s="44" t="str">
        <f>IF(COUNTIF(BL2:BS2,"GRE")=0,CHAR(34)&amp;"NO_GRE"&amp;CHAR(34)&amp;",", "")</f>
        <v>"NO_GRE",</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"001BLU",</v>
      </c>
      <c r="FR2" s="44" t="str">
        <f>IF(LEN(BG2)=3,CHAR(34)&amp;"002"&amp;BG2&amp;CHAR(34)&amp;",","")</f>
        <v>"002WHI",</v>
      </c>
      <c r="FS2" s="44" t="str">
        <f>IF(LEN(BH2)=3,CHAR(34)&amp;"003"&amp;BH2&amp;CHAR(34)&amp;",","")</f>
        <v>"003BLU",</v>
      </c>
      <c r="FT2" s="44" t="str">
        <f>CHAR(34)&amp;"myr"&amp;BD2&amp;CHAR(34)&amp;","</f>
        <v>"myrBLU",</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"spanis",</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IF(CQ2="y",CHAR(34)&amp;CQ$1&amp;CHAR(34)&amp;",","")</f>
        <v/>
      </c>
      <c r="GM2" s="44" t="str">
        <f>IF(CR2="y",CHAR(34)&amp;CR$1&amp;CHAR(34)&amp;",","")</f>
        <v/>
      </c>
      <c r="GN2" s="44" t="str">
        <f>IF(CS2="y",CHAR(34)&amp;CS$1&amp;CHAR(34)&amp;",","")</f>
        <v/>
      </c>
      <c r="GP2" s="44" t="str">
        <f>CHAR(34)&amp;AU2&amp;CHAR(34)</f>
        <v>""</v>
      </c>
      <c r="GS2" s="44" t="str">
        <f>SUBSTITUTE("["&amp;_xlfn.CONCAT(CW2:GN2)&amp;"]",",]","]")</f>
        <v>["3Color","lets09","startA","LUELHI","year18","year00","allhor","3Bands","Horizo","Circle","HasSun","Center","Humans","tcWHYE","NO_RED","NO_GRE","NO_BLA","001BLU","002WHI","003BLU","myrBLU","spanis","NoStar"]</v>
      </c>
      <c r="GT2" s="44" t="str">
        <f>IF(BL2&lt;&gt;"",CHAR(34)&amp;"cl_"&amp;BL2&amp;CHAR(34)&amp;",","")</f>
        <v>"cl_BLU",</v>
      </c>
      <c r="GU2" s="44" t="str">
        <f>IF(BM2&lt;&gt;"",CHAR(34)&amp;"cl_"&amp;BM2&amp;CHAR(34)&amp;",","")</f>
        <v>"cl_WHI",</v>
      </c>
      <c r="GV2" s="44" t="str">
        <f>IF(BN2&lt;&gt;"",CHAR(34)&amp;"cl_"&amp;BN2&amp;CHAR(34)&amp;",","")</f>
        <v>"cl_YEL",</v>
      </c>
      <c r="GW2" s="44" t="str">
        <f>IF(BO2&lt;&gt;"",CHAR(34)&amp;"cl_"&amp;BO2&amp;CHAR(34)&amp;",","")</f>
        <v/>
      </c>
      <c r="GX2" s="44" t="str">
        <f>IF(BP2&lt;&gt;"",CHAR(34)&amp;"cl_"&amp;BP2&amp;CHAR(34)&amp;",","")</f>
        <v/>
      </c>
      <c r="GY2" s="44" t="str">
        <f>IF(BQ2&lt;&gt;"",CHAR(34)&amp;"cl_"&amp;BQ2&amp;CHAR(34)&amp;",","")</f>
        <v/>
      </c>
      <c r="GZ2" s="44" t="str">
        <f>IF(BR2&lt;&gt;"",CHAR(34)&amp;"cl_"&amp;BR2&amp;CHAR(34)&amp;",","")</f>
        <v/>
      </c>
      <c r="HA2" s="44" t="str">
        <f>IF(BS2&lt;&gt;"",CHAR(34)&amp;"cl_"&amp;BS2&amp;CHAR(34)&amp;",","")</f>
        <v/>
      </c>
      <c r="HB2" s="44" t="str">
        <f>IF(BT2&lt;&gt;"",CHAR(34)&amp;"cl_"&amp;BT2&amp;CHAR(34)&amp;",","")</f>
        <v/>
      </c>
      <c r="HC2" s="44" t="str">
        <f>SUBSTITUTE("["&amp;_xlfn.CONCAT(GT2:HB2)&amp;"]",",]","]")</f>
        <v>["cl_BLU","cl_WHI","cl_YEL"]</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links: "https://en.wikipedia.org/wiki/Flag_of_Argentina"},</v>
      </c>
      <c r="HG2" s="66" t="str">
        <f>"{couname:"&amp;CT2&amp;(IF(HK2&lt;&gt;"",",subtype:"&amp;CHAR(34)&amp;HK2&amp;CHAR(34),""))&amp;",year:"&amp;HJ2&amp;",region:"&amp;CU2&amp;",Colors:"&amp;HC2&amp;",Items:"&amp;GS2&amp;",Flag:"&amp;CV2&amp;",HDFlag:"&amp;CHAR(34)&amp;E2&amp;CHAR(34)&amp;",type:"&amp;GP2&amp;", describe: "&amp;HI2&amp;", links: "&amp;HL2&amp;"},"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links: "https://en.wikipedia.org/wiki/Flag_of_Argentina"},</v>
      </c>
      <c r="HH2" s="44" t="str">
        <f>IF(P2&lt;&gt;"",CHAR(34)&amp;"\n"&amp;P2&amp;CHAR(34),CHAR(34)&amp;CHAR(34))</f>
        <v>"\nThe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v>
      </c>
      <c r="HI2" s="44" t="str">
        <f>IF(J2=0,CHAR(34)&amp;CHAR(34),HH2)</f>
        <v>"\nThe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v>
      </c>
      <c r="HJ2" s="44" t="str">
        <f>CHAR(34)&amp;O2&amp;CHAR(34)</f>
        <v>"1818, 1861, 2010 "</v>
      </c>
      <c r="HL2" s="44" t="str">
        <f>CHAR(34)&amp;I2&amp;CHAR(34)</f>
        <v>"https://en.wikipedia.org/wiki/Flag_of_Argentina"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 "links": "https://en.wikipedia.org/wiki/Flag_of_Argentina"},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 "links": "https://en.wikipedia.org/wiki/Flag_of_Argentina"},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v>0</v>
      </c>
      <c r="ID2" s="68">
        <v>0</v>
      </c>
      <c r="IE2" s="68">
        <v>0</v>
      </c>
      <c r="IF2" s="68">
        <v>0.98</v>
      </c>
      <c r="IG2" s="68">
        <v>0.02</v>
      </c>
      <c r="IH2" s="68">
        <v>0</v>
      </c>
      <c r="II2" s="68">
        <v>0</v>
      </c>
      <c r="IJ2" s="68">
        <v>0</v>
      </c>
      <c r="IK2" s="68">
        <v>0</v>
      </c>
      <c r="IL2" s="44">
        <f>SUM(IC2:IK2)</f>
        <v>1</v>
      </c>
      <c r="IM2" s="42">
        <f>COUNTIF(IC2:IK2,"&gt;0")-CG2</f>
        <v>-1</v>
      </c>
      <c r="IN2" s="69" t="str">
        <f>"http://mkweb.bcgsc.ca/color-summarizer/?url="&amp;D2&amp;"&amp;precision=low&amp;num_clusters="&amp;CG2&amp;"&amp;text=1"</f>
        <v>http://mkweb.bcgsc.ca/color-summarizer/?url=https://upload.wikimedia.org/wikipedia/commons/thumb/1/1a/Flag_of_Argentina.svg/320px-Flag_of_Argentina.svg.png&amp;precision=low&amp;num_clusters=3&amp;text=1</v>
      </c>
      <c r="IO2" s="44" t="str">
        <f>IF(HP2&lt;&gt;"",CHAR(34)&amp;"black"&amp;CHAR(34),"")</f>
        <v/>
      </c>
      <c r="IP2" s="44" t="str">
        <f>IF(HQ2&lt;&gt;"",CHAR(34)&amp;"blue"&amp;CHAR(34),"")</f>
        <v>"blue"</v>
      </c>
      <c r="IQ2" s="44" t="str">
        <f>IF(HR2&lt;&gt;"",CHAR(34)&amp;"green"&amp;CHAR(34),"")</f>
        <v/>
      </c>
      <c r="IR2" s="44" t="str">
        <f>IF(HS2&lt;&gt;"",CHAR(34)&amp;"red"&amp;CHAR(34),"")</f>
        <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{"url":"http://mkweb.bcgsc.ca/color-summarizer/?url=https://upload.wikimedia.org/wikipedia/commons/thumb/1/1a/Flag_of_Argentina.svg/320px-Flag_of_Argentina.svg.png&amp;precision=low&amp;num_clusters=3&amp;text=1","name":"Argentina"},</v>
      </c>
      <c r="IY2" s="44">
        <v>11</v>
      </c>
    </row>
    <row r="3" spans="1:259" s="44" customFormat="1" ht="38.4" customHeight="1" thickBot="1" x14ac:dyDescent="0.35">
      <c r="A3" s="84" t="s">
        <v>599</v>
      </c>
      <c r="B3" s="83"/>
      <c r="C3" s="39">
        <v>2</v>
      </c>
      <c r="D3" s="70" t="s">
        <v>600</v>
      </c>
      <c r="E3" s="40" t="s">
        <v>601</v>
      </c>
      <c r="F3" s="41" t="s">
        <v>163</v>
      </c>
      <c r="G3" s="42">
        <f>COUNTIF($A$1:$A$8299,A3)</f>
        <v>1</v>
      </c>
      <c r="H3" s="43"/>
      <c r="I3" s="59" t="s">
        <v>602</v>
      </c>
      <c r="J3" s="44" t="str">
        <f>""</f>
        <v/>
      </c>
      <c r="K3" s="45"/>
      <c r="L3" s="46"/>
      <c r="M3" s="46"/>
      <c r="N3" s="47"/>
      <c r="O3" s="74">
        <v>1997</v>
      </c>
      <c r="P3" s="48" t="s">
        <v>603</v>
      </c>
      <c r="Q3" s="73">
        <v>3</v>
      </c>
      <c r="R3" s="49" t="str">
        <f>_xlfn.XLOOKUP(LEFT(A3,5),[1]CODES!$D$2:$D$244,[1]CODES!$B$2:$B$244)</f>
        <v>South America</v>
      </c>
      <c r="S3" s="50">
        <v>3</v>
      </c>
      <c r="T3" s="51" t="s">
        <v>164</v>
      </c>
      <c r="U3" s="52" t="s">
        <v>164</v>
      </c>
      <c r="V3" s="52" t="s">
        <v>165</v>
      </c>
      <c r="W3" s="52" t="s">
        <v>164</v>
      </c>
      <c r="X3" s="52" t="s">
        <v>165</v>
      </c>
      <c r="Y3" s="52" t="s">
        <v>165</v>
      </c>
      <c r="Z3" s="52" t="s">
        <v>164</v>
      </c>
      <c r="AA3" s="52" t="s">
        <v>165</v>
      </c>
      <c r="AB3" s="52" t="s">
        <v>164</v>
      </c>
      <c r="AC3" s="52" t="s">
        <v>164</v>
      </c>
      <c r="AD3" s="52" t="s">
        <v>165</v>
      </c>
      <c r="AE3" s="52" t="s">
        <v>164</v>
      </c>
      <c r="AF3" s="53" t="s">
        <v>164</v>
      </c>
      <c r="AG3" s="53" t="s">
        <v>164</v>
      </c>
      <c r="AH3" s="53" t="s">
        <v>165</v>
      </c>
      <c r="AI3" s="53" t="s">
        <v>164</v>
      </c>
      <c r="AJ3" s="53" t="s">
        <v>164</v>
      </c>
      <c r="AK3" s="53" t="s">
        <v>164</v>
      </c>
      <c r="AL3" s="53" t="s">
        <v>164</v>
      </c>
      <c r="AM3" s="53" t="s">
        <v>164</v>
      </c>
      <c r="AN3" s="53" t="s">
        <v>164</v>
      </c>
      <c r="AO3" s="53" t="s">
        <v>164</v>
      </c>
      <c r="AP3" s="53" t="s">
        <v>164</v>
      </c>
      <c r="AQ3" s="53" t="s">
        <v>164</v>
      </c>
      <c r="AR3" s="53" t="s">
        <v>164</v>
      </c>
      <c r="AS3" s="53" t="s">
        <v>164</v>
      </c>
      <c r="AT3" s="54">
        <v>0</v>
      </c>
      <c r="AU3" s="53" t="s">
        <v>284</v>
      </c>
      <c r="AV3" s="53" t="str">
        <f>IF(LEFT(A3,1)="[",LEFT(A3,5)&amp;AU3&amp;A3,"")</f>
        <v>[ARG]Province[ARG] Buenos Aires Province</v>
      </c>
      <c r="AW3" s="53" t="str">
        <f>C3&amp;IFERROR(SUBSTITUTE(A3, " [ANT]",""),"")</f>
        <v>2[ARG] Buenos Aires Province</v>
      </c>
      <c r="AX3" s="55"/>
      <c r="AY3" s="55"/>
      <c r="AZ3" s="56" t="s">
        <v>234</v>
      </c>
      <c r="BA3" s="56" t="s">
        <v>234</v>
      </c>
      <c r="BB3" s="56"/>
      <c r="BC3" s="57"/>
      <c r="BD3" s="58" t="s">
        <v>152</v>
      </c>
      <c r="BE3" s="59"/>
      <c r="BF3" s="58" t="s">
        <v>152</v>
      </c>
      <c r="BG3" s="58" t="s">
        <v>154</v>
      </c>
      <c r="BH3" s="58" t="s">
        <v>153</v>
      </c>
      <c r="BI3" s="58"/>
      <c r="BJ3" s="58"/>
      <c r="BK3" s="59"/>
      <c r="BL3" s="58" t="s">
        <v>234</v>
      </c>
      <c r="BM3" s="58" t="s">
        <v>152</v>
      </c>
      <c r="BN3" s="58" t="s">
        <v>153</v>
      </c>
      <c r="BO3" s="58" t="s">
        <v>154</v>
      </c>
      <c r="BP3" s="58" t="s">
        <v>155</v>
      </c>
      <c r="BQ3" s="58" t="s">
        <v>234</v>
      </c>
      <c r="BR3" s="58" t="s">
        <v>234</v>
      </c>
      <c r="BS3" s="58" t="s">
        <v>234</v>
      </c>
      <c r="BT3" s="58" t="s">
        <v>234</v>
      </c>
      <c r="BU3" s="60"/>
      <c r="BV3" s="61"/>
      <c r="BW3" s="61">
        <v>0</v>
      </c>
      <c r="BX3" s="59"/>
      <c r="CB3" s="5"/>
      <c r="CC3" s="5"/>
      <c r="CD3" s="62">
        <v>0</v>
      </c>
      <c r="CE3" s="62">
        <v>0</v>
      </c>
      <c r="CF3" s="62">
        <f>COUNTIF([1]Sheet7!$B$2:'[1]Sheet7'!$B$100,ARG!#REF!)</f>
        <v>0</v>
      </c>
      <c r="CG3" s="75" cm="1">
        <f t="array" ref="CG3">SUMPRODUCT(--(LEN(TRIM(BL3:BT3))&gt;0))</f>
        <v>4</v>
      </c>
      <c r="CH3" s="53" t="str">
        <f>IF(CG3=2,"y","n")</f>
        <v>n</v>
      </c>
      <c r="CI3" s="53" t="str">
        <f>IF(CG3=3,"y","n")</f>
        <v>n</v>
      </c>
      <c r="CJ3" s="53" t="str">
        <f>IF(CG3=4,"y","n")</f>
        <v>y</v>
      </c>
      <c r="CK3" s="53" t="str">
        <f>IF(CG3&gt;4,"y","n")</f>
        <v>n</v>
      </c>
      <c r="CL3" s="53" t="str">
        <f>IF(S3=0,"y","n")</f>
        <v>n</v>
      </c>
      <c r="CM3" s="53" t="str">
        <f>IF(S3=2,"y","n")</f>
        <v>n</v>
      </c>
      <c r="CN3" s="53" t="str">
        <f>IF(S3=3,"y","n")</f>
        <v>y</v>
      </c>
      <c r="CO3" s="53" t="str">
        <f>IF(S3&gt;=4,"y","n")</f>
        <v>n</v>
      </c>
      <c r="CP3" s="53" t="str">
        <f>IF(AT3=0,"y","n")</f>
        <v>y</v>
      </c>
      <c r="CQ3" s="53" t="str">
        <f>IF(AT3=1,"y","n")</f>
        <v>n</v>
      </c>
      <c r="CR3" s="53" t="str">
        <f>IF(AT3=2,"y","n")</f>
        <v>n</v>
      </c>
      <c r="CS3" s="53" t="str">
        <f>IF(AT3&gt;=3,"y","n")</f>
        <v>n</v>
      </c>
      <c r="CT3" s="38" t="str">
        <f>CHAR(34)&amp;A3&amp;CHAR(34)</f>
        <v>"[ARG] Buenos Aires Province"</v>
      </c>
      <c r="CU3" s="63" t="str">
        <f>CHAR(34)&amp;"rgn_"&amp;R3&amp;CHAR(34)</f>
        <v>"rgn_South America"</v>
      </c>
      <c r="CV3" s="44" t="str">
        <f>CHAR(34)&amp;D3&amp;CHAR(34)</f>
        <v>"https://upload.wikimedia.org/wikipedia/commons/thumb/1/15/Bandera_de_la_Provincia_de_Buenos_Aires.svg/320px-Bandera_de_la_Provincia_de_Buenos_Aires.svg.png"</v>
      </c>
      <c r="CW3" s="44" t="str">
        <f>IF(CH3="y",CHAR(34)&amp;CH$1&amp;CHAR(34)&amp;",","")</f>
        <v/>
      </c>
      <c r="CX3" s="44" t="str">
        <f>IF(CI3="y",CHAR(34)&amp;CI$1&amp;CHAR(34)&amp;",","")</f>
        <v/>
      </c>
      <c r="CY3" s="44" t="str">
        <f>IF(CJ3="y",CHAR(34)&amp;CJ$1&amp;CHAR(34)&amp;",","")</f>
        <v>"4Color",</v>
      </c>
      <c r="CZ3" s="44" t="str">
        <f>IF(CK3="y",CHAR(34)&amp;CK$1&amp;CHAR(34)&amp;",","")</f>
        <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"lets19",</v>
      </c>
      <c r="DE3" s="44" t="str">
        <f>CHAR(34)&amp;"start"&amp;IFERROR(LEFT(SUBSTITUTE(A3,"["&amp;MID(A3,FIND("[",A3)+1,FIND("]",A3)-FIND("[",A3)-1)&amp;"] ",""),1),LEFT(A3,1))&amp;CHAR(34)&amp;","</f>
        <v>"startB",</v>
      </c>
      <c r="DF3" s="44" t="str">
        <f>IFERROR(IF(SEARCH("tan",A3)&gt;0,CHAR(34)&amp;"withtn"&amp;CHAR(34)&amp;",",""),"")</f>
        <v/>
      </c>
      <c r="DG3" s="44" t="str">
        <f>IFERROR(IF(SEARCH("q",A3)&gt;0,CHAR(34)&amp;"with_q"&amp;CHAR(34)&amp;",",""),"")</f>
        <v/>
      </c>
      <c r="DH3" s="44" t="str">
        <f>IFERROR(IF(SEARCH("v",A3)&gt;0,CHAR(34)&amp;"with_v"&amp;CHAR(34)&amp;",",""),"")</f>
        <v>"with_v",</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IF(CL3="y",CHAR(34)&amp;CL$1&amp;CHAR(34)&amp;",","")</f>
        <v/>
      </c>
      <c r="DX3" s="44" t="str">
        <f>IF(CM3="y",CHAR(34)&amp;CM$1&amp;CHAR(34)&amp;",","")</f>
        <v/>
      </c>
      <c r="DY3" s="44" t="str">
        <f>IF(CN3="y",CHAR(34)&amp;CN$1&amp;CHAR(34)&amp;",","")</f>
        <v>"3Bands",</v>
      </c>
      <c r="DZ3" s="44" t="str">
        <f>IF(CO3="y",CHAR(34)&amp;CO$1&amp;CHAR(34)&amp;",","")</f>
        <v/>
      </c>
      <c r="EA3" s="44" t="str">
        <f>IF(T3="y",CHAR(34)&amp;T$1&amp;CHAR(34)&amp;",","")</f>
        <v/>
      </c>
      <c r="EB3" s="44" t="str">
        <f>IF(U3="y",CHAR(34)&amp;U$1&amp;CHAR(34)&amp;",","")</f>
        <v/>
      </c>
      <c r="EC3" s="44" t="str">
        <f>IF(V3="y",CHAR(34)&amp;V$1&amp;CHAR(34)&amp;",","")</f>
        <v>"Horizo",</v>
      </c>
      <c r="ED3" s="44" t="str">
        <f>IF(W3="y",CHAR(34)&amp;W$1&amp;CHAR(34)&amp;",","")</f>
        <v/>
      </c>
      <c r="EE3" s="44" t="str">
        <f>IF(X3="y",CHAR(34)&amp;X$1&amp;CHAR(34)&amp;",","")</f>
        <v>"Circle",</v>
      </c>
      <c r="EF3" s="44" t="str">
        <f>IF(AND(Y3&lt;&gt;"n",Y3&lt;&gt;""),CHAR(34)&amp;Y$1&amp;CHAR(34)&amp;",","")</f>
        <v>"Animal",</v>
      </c>
      <c r="EG3" s="44" t="str">
        <f>IF(Z3="y",CHAR(34)&amp;Z$1&amp;CHAR(34)&amp;",","")</f>
        <v/>
      </c>
      <c r="EH3" s="44" t="str">
        <f>IF(AA3="y",CHAR(34)&amp;AA$1&amp;CHAR(34)&amp;",","")</f>
        <v>"Plants",</v>
      </c>
      <c r="EI3" s="44" t="str">
        <f>IF(AB3="y",CHAR(34)&amp;AB$1&amp;CHAR(34)&amp;",","")</f>
        <v/>
      </c>
      <c r="EJ3" s="44" t="str">
        <f>IF(AC3="y",CHAR(34)&amp;AC$1&amp;CHAR(34)&amp;",","")</f>
        <v/>
      </c>
      <c r="EK3" s="44" t="str">
        <f>IF(AD3="y",CHAR(34)&amp;AD$1&amp;CHAR(34)&amp;",","")</f>
        <v>"HasSun",</v>
      </c>
      <c r="EL3" s="44" t="str">
        <f>IF(AE3="y",CHAR(34)&amp;AE$1&amp;CHAR(34)&amp;",","")</f>
        <v/>
      </c>
      <c r="EM3" s="44" t="str">
        <f>IF(AF3="y",CHAR(34)&amp;AF$1&amp;CHAR(34)&amp;",","")</f>
        <v/>
      </c>
      <c r="EN3" s="44" t="str">
        <f>IF(AG3="y",CHAR(34)&amp;AG$1&amp;CHAR(34)&amp;",","")</f>
        <v/>
      </c>
      <c r="EO3" s="44" t="str">
        <f>IF(AH3="y",CHAR(34)&amp;AH$1&amp;CHAR(34)&amp;",","")</f>
        <v>"Center",</v>
      </c>
      <c r="EP3" s="44" t="str">
        <f>IF(AI3="y",CHAR(34)&amp;AI$1&amp;CHAR(34)&amp;",","")</f>
        <v/>
      </c>
      <c r="EQ3" s="44" t="str">
        <f>IF(AJ3="y",CHAR(34)&amp;AJ$1&amp;CHAR(34)&amp;",","")</f>
        <v/>
      </c>
      <c r="ER3" s="44" t="str">
        <f>IF(AK3="y",CHAR(34)&amp;AK$1&amp;CHAR(34)&amp;",","")</f>
        <v/>
      </c>
      <c r="ES3" s="44" t="str">
        <f>IF(AL3="y",CHAR(34)&amp;AL$1&amp;CHAR(34)&amp;",","")</f>
        <v/>
      </c>
      <c r="ET3" s="44" t="str">
        <f>IF(AM3="y",CHAR(34)&amp;AM$1&amp;CHAR(34)&amp;",","")</f>
        <v/>
      </c>
      <c r="EU3" s="44" t="str">
        <f>IF(AN3="y",CHAR(34)&amp;AN$1&amp;CHAR(34)&amp;",","")</f>
        <v/>
      </c>
      <c r="EV3" s="44" t="str">
        <f>IF(AO3="y",CHAR(34)&amp;AO$1&amp;CHAR(34)&amp;",","")</f>
        <v/>
      </c>
      <c r="EW3" s="44" t="str">
        <f>IF(AP3="y",CHAR(34)&amp;AP$1&amp;CHAR(34)&amp;",","")</f>
        <v/>
      </c>
      <c r="EX3" s="44" t="str">
        <f>IF(AQ3="y",CHAR(34)&amp;AQ$1&amp;CHAR(34)&amp;",","")</f>
        <v/>
      </c>
      <c r="EY3" s="44" t="str">
        <f>IF(AR3="y",CHAR(34)&amp;AR$1&amp;CHAR(34)&amp;",","")</f>
        <v/>
      </c>
      <c r="EZ3" s="44" t="str">
        <f>IF(AS3="y",CHAR(34)&amp;AS$1&amp;CHAR(34)&amp;",","")</f>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"NO_WHI",</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"BAWHNO",</v>
      </c>
      <c r="FN3" s="44" t="str">
        <f>IF(AND(FE3&lt;&gt;"",FF3&lt;&gt;""),CHAR(34)&amp;"BLWHNO"&amp;CHAR(34)&amp;",","")</f>
        <v/>
      </c>
      <c r="FO3" s="44" t="str">
        <f>IF(AND(FE3&lt;&gt;"",FG3&lt;&gt;""),CHAR(34)&amp;"BLRENO"&amp;CHAR(34)&amp;",","")</f>
        <v/>
      </c>
      <c r="FP3" s="44" t="str">
        <f>IF(AND(FF3&lt;&gt;"",FF3&lt;&gt;""),CHAR(34)&amp;"WHRENO"&amp;CHAR(34)&amp;",","")</f>
        <v>"WHRENO",</v>
      </c>
      <c r="FQ3" s="44" t="str">
        <f>IF(LEN(BF3)=3,CHAR(34)&amp;"001"&amp;BF3&amp;CHAR(34)&amp;",","")</f>
        <v>"001BLU",</v>
      </c>
      <c r="FR3" s="44" t="str">
        <f>IF(LEN(BG3)=3,CHAR(34)&amp;"002"&amp;BG3&amp;CHAR(34)&amp;",","")</f>
        <v>"002RED",</v>
      </c>
      <c r="FS3" s="44" t="str">
        <f>IF(LEN(BH3)=3,CHAR(34)&amp;"003"&amp;BH3&amp;CHAR(34)&amp;",","")</f>
        <v>"003GRE",</v>
      </c>
      <c r="FT3" s="44" t="str">
        <f>CHAR(34)&amp;"myr"&amp;BD3&amp;CHAR(34)&amp;","</f>
        <v>"myrBLU",</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IF(CQ3="y",CHAR(34)&amp;CQ$1&amp;CHAR(34)&amp;",","")</f>
        <v/>
      </c>
      <c r="GM3" s="44" t="str">
        <f>IF(CR3="y",CHAR(34)&amp;CR$1&amp;CHAR(34)&amp;",","")</f>
        <v/>
      </c>
      <c r="GN3" s="44" t="str">
        <f>IF(CS3="y",CHAR(34)&amp;CS$1&amp;CHAR(34)&amp;",","")</f>
        <v/>
      </c>
      <c r="GP3" s="44" t="str">
        <f>CHAR(34)&amp;AU3&amp;CHAR(34)</f>
        <v>"Province"</v>
      </c>
      <c r="GS3" s="44" t="str">
        <f>SUBSTITUTE("["&amp;_xlfn.CONCAT(CW3:GN3)&amp;"]",",]","]")</f>
        <v>["4Color","words2","words3","lets19","startB","with_v","year19","allhor","3Bands","Horizo","Circle","Animal","Plants","HasSun","Center","NO_WHI","NO_BLA","BAWHNO","WHRENO","001BLU","002RED","003GRE","myrBLU","NoStar"]</v>
      </c>
      <c r="GT3" s="44" t="str">
        <f>IF(BL3&lt;&gt;"",CHAR(34)&amp;"cl_"&amp;BL3&amp;CHAR(34)&amp;",","")</f>
        <v/>
      </c>
      <c r="GU3" s="44" t="str">
        <f>IF(BM3&lt;&gt;"",CHAR(34)&amp;"cl_"&amp;BM3&amp;CHAR(34)&amp;",","")</f>
        <v>"cl_BLU",</v>
      </c>
      <c r="GV3" s="44" t="str">
        <f>IF(BN3&lt;&gt;"",CHAR(34)&amp;"cl_"&amp;BN3&amp;CHAR(34)&amp;",","")</f>
        <v>"cl_GRE",</v>
      </c>
      <c r="GW3" s="44" t="str">
        <f>IF(BO3&lt;&gt;"",CHAR(34)&amp;"cl_"&amp;BO3&amp;CHAR(34)&amp;",","")</f>
        <v>"cl_RED",</v>
      </c>
      <c r="GX3" s="44" t="str">
        <f>IF(BP3&lt;&gt;"",CHAR(34)&amp;"cl_"&amp;BP3&amp;CHAR(34)&amp;",","")</f>
        <v>"cl_YEL",</v>
      </c>
      <c r="GY3" s="44" t="str">
        <f>IF(BQ3&lt;&gt;"",CHAR(34)&amp;"cl_"&amp;BQ3&amp;CHAR(34)&amp;",","")</f>
        <v/>
      </c>
      <c r="GZ3" s="44" t="str">
        <f>IF(BR3&lt;&gt;"",CHAR(34)&amp;"cl_"&amp;BR3&amp;CHAR(34)&amp;",","")</f>
        <v/>
      </c>
      <c r="HA3" s="44" t="str">
        <f>IF(BS3&lt;&gt;"",CHAR(34)&amp;"cl_"&amp;BS3&amp;CHAR(34)&amp;",","")</f>
        <v/>
      </c>
      <c r="HB3" s="44" t="str">
        <f>IF(BT3&lt;&gt;"",CHAR(34)&amp;"cl_"&amp;BT3&amp;CHAR(34)&amp;",","")</f>
        <v/>
      </c>
      <c r="HC3" s="44" t="str">
        <f>SUBSTITUTE("["&amp;_xlfn.CONCAT(GT3:HB3)&amp;"]",",]","]")</f>
        <v>["cl_BLU","cl_GRE","cl_RED","cl_YEL"]</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links: "https://en.wikipedia.org/wiki/Flag_of_Buenos_Aires_Province"},</v>
      </c>
      <c r="HG3" s="66" t="str">
        <f>"{couname:"&amp;CT3&amp;(IF(HK3&lt;&gt;"",",subtype:"&amp;CHAR(34)&amp;HK3&amp;CHAR(34),""))&amp;",year:"&amp;HJ3&amp;",region:"&amp;CU3&amp;",Colors:"&amp;HC3&amp;",Items:"&amp;GS3&amp;",Flag:"&amp;CV3&amp;",HDFlag:"&amp;CHAR(34)&amp;E3&amp;CHAR(34)&amp;",type:"&amp;GP3&amp;", describe: "&amp;HI3&amp;", links: "&amp;HL3&amp;"},"</f>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links: "https://en.wikipedia.org/wiki/Flag_of_Buenos_Aires_Province"},</v>
      </c>
      <c r="HH3" s="44" t="str">
        <f>IF(P3&lt;&gt;"",CHAR(34)&amp;"\n"&amp;P3&amp;CHAR(34),CHAR(34)&amp;CHAR(34))</f>
        <v>"\nThe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v>
      </c>
      <c r="HI3" s="44" t="str">
        <f>IF(J3=0,CHAR(34)&amp;CHAR(34),HH3)</f>
        <v>"\nThe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v>
      </c>
      <c r="HJ3" s="44" t="str">
        <f>CHAR(34)&amp;O3&amp;CHAR(34)</f>
        <v>"1997"</v>
      </c>
      <c r="HL3" s="44" t="str">
        <f>CHAR(34)&amp;I3&amp;CHAR(34)</f>
        <v>"https://en.wikipedia.org/wiki/Flag_of_Buenos_Aires_Province"</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 "links": "https://en.wikipedia.org/wiki/Flag_of_Buenos_Aires_Province"},</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 "links": "https://en.wikipedia.org/wiki/Flag_of_Buenos_Aires_Province"},</v>
      </c>
      <c r="HO3" s="71">
        <v>45610</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
      </c>
      <c r="HY3" s="72"/>
      <c r="HZ3" s="72"/>
      <c r="IA3" s="5"/>
      <c r="IB3" s="5"/>
      <c r="IC3" s="68"/>
      <c r="ID3" s="68"/>
      <c r="IE3" s="68"/>
      <c r="IF3" s="68"/>
      <c r="IG3" s="68"/>
      <c r="IH3" s="68"/>
      <c r="II3" s="68"/>
      <c r="IJ3" s="68"/>
      <c r="IK3" s="68"/>
      <c r="IM3" s="42">
        <f>COUNTIF(IC3:IK3,"&gt;0")-CG3</f>
        <v>-4</v>
      </c>
      <c r="IN3" s="69" t="str">
        <f>"http://mkweb.bcgsc.ca/color-summarizer/?url="&amp;D3&amp;"&amp;precision=low&amp;num_clusters="&amp;CG3&amp;"&amp;text=1"</f>
        <v>http://mkweb.bcgsc.ca/color-summarizer/?url=https://upload.wikimedia.org/wikipedia/commons/thumb/1/15/Bandera_de_la_Provincia_de_Buenos_Aires.svg/320px-Bandera_de_la_Provincia_de_Buenos_Aires.svg.png&amp;precision=low&amp;num_clusters=4&amp;text=1</v>
      </c>
      <c r="IO3" s="44" t="str">
        <f>IF(HP3&lt;&gt;"",CHAR(34)&amp;"black"&amp;CHAR(34),"")</f>
        <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
      </c>
      <c r="IX3" s="44" t="str">
        <f>"{"&amp;CHAR(34)&amp;"url"&amp;CHAR(34)&amp;":"&amp;CHAR(34)&amp;IN3&amp;CHAR(34)&amp;","&amp;CHAR(34)&amp;"name"&amp;CHAR(34)&amp;":"&amp;CHAR(34)&amp;A3&amp;CHAR(34)&amp;"},"</f>
        <v>{"url":"http://mkweb.bcgsc.ca/color-summarizer/?url=https://upload.wikimedia.org/wikipedia/commons/thumb/1/15/Bandera_de_la_Provincia_de_Buenos_Aires.svg/320px-Bandera_de_la_Provincia_de_Buenos_Aires.svg.png&amp;precision=low&amp;num_clusters=4&amp;text=1","name":"[ARG] Buenos Aires Province"},</v>
      </c>
      <c r="IY3" s="44">
        <v>1233</v>
      </c>
    </row>
    <row r="4" spans="1:259" s="44" customFormat="1" ht="38.4" customHeight="1" thickBot="1" x14ac:dyDescent="0.35">
      <c r="A4" s="84" t="s">
        <v>604</v>
      </c>
      <c r="B4" s="83"/>
      <c r="C4" s="39">
        <v>2</v>
      </c>
      <c r="D4" s="70" t="s">
        <v>605</v>
      </c>
      <c r="E4" s="40" t="s">
        <v>606</v>
      </c>
      <c r="F4" s="41" t="s">
        <v>163</v>
      </c>
      <c r="G4" s="42">
        <f>COUNTIF($A$1:$A$8299,A4)</f>
        <v>1</v>
      </c>
      <c r="H4" s="43"/>
      <c r="I4" s="59" t="s">
        <v>607</v>
      </c>
      <c r="J4" s="44" t="str">
        <f>""</f>
        <v/>
      </c>
      <c r="K4" s="45"/>
      <c r="L4" s="46"/>
      <c r="M4" s="46"/>
      <c r="N4" s="47"/>
      <c r="O4" s="74">
        <v>2011</v>
      </c>
      <c r="P4" s="48" t="s">
        <v>608</v>
      </c>
      <c r="Q4" s="73">
        <v>1</v>
      </c>
      <c r="R4" s="49" t="str">
        <f>_xlfn.XLOOKUP(LEFT(A4,5),[1]CODES!$D$2:$D$244,[1]CODES!$B$2:$B$244)</f>
        <v>South America</v>
      </c>
      <c r="S4" s="50">
        <v>2</v>
      </c>
      <c r="T4" s="51" t="s">
        <v>164</v>
      </c>
      <c r="U4" s="52" t="s">
        <v>164</v>
      </c>
      <c r="V4" s="52" t="s">
        <v>165</v>
      </c>
      <c r="W4" s="52" t="s">
        <v>164</v>
      </c>
      <c r="X4" s="52" t="s">
        <v>165</v>
      </c>
      <c r="Y4" s="52" t="s">
        <v>164</v>
      </c>
      <c r="Z4" s="52" t="s">
        <v>164</v>
      </c>
      <c r="AA4" s="52" t="s">
        <v>165</v>
      </c>
      <c r="AB4" s="52" t="s">
        <v>164</v>
      </c>
      <c r="AC4" s="52" t="s">
        <v>164</v>
      </c>
      <c r="AD4" s="52" t="s">
        <v>165</v>
      </c>
      <c r="AE4" s="52" t="s">
        <v>164</v>
      </c>
      <c r="AF4" s="53" t="s">
        <v>164</v>
      </c>
      <c r="AG4" s="53" t="s">
        <v>165</v>
      </c>
      <c r="AH4" s="53" t="s">
        <v>165</v>
      </c>
      <c r="AI4" s="53" t="s">
        <v>164</v>
      </c>
      <c r="AJ4" s="53" t="s">
        <v>164</v>
      </c>
      <c r="AK4" s="53" t="s">
        <v>164</v>
      </c>
      <c r="AL4" s="53" t="s">
        <v>164</v>
      </c>
      <c r="AM4" s="53" t="s">
        <v>164</v>
      </c>
      <c r="AN4" s="53" t="s">
        <v>165</v>
      </c>
      <c r="AO4" s="53" t="s">
        <v>164</v>
      </c>
      <c r="AP4" s="53" t="s">
        <v>164</v>
      </c>
      <c r="AQ4" s="53" t="s">
        <v>164</v>
      </c>
      <c r="AR4" s="53" t="s">
        <v>164</v>
      </c>
      <c r="AS4" s="53" t="s">
        <v>164</v>
      </c>
      <c r="AT4" s="54">
        <v>0</v>
      </c>
      <c r="AU4" s="53" t="s">
        <v>284</v>
      </c>
      <c r="AV4" s="53" t="str">
        <f>IF(LEFT(A4,1)="[",LEFT(A4,5)&amp;AU4&amp;A4,"")</f>
        <v>[ARG]Province[ARG] Catamarca</v>
      </c>
      <c r="AW4" s="53" t="str">
        <f>C4&amp;IFERROR(SUBSTITUTE(A4, " [ANT]",""),"")</f>
        <v>2[ARG] Catamarca</v>
      </c>
      <c r="AX4" s="55"/>
      <c r="AY4" s="55"/>
      <c r="AZ4" s="56" t="s">
        <v>234</v>
      </c>
      <c r="BA4" s="56" t="s">
        <v>234</v>
      </c>
      <c r="BB4" s="56"/>
      <c r="BC4" s="57"/>
      <c r="BD4" s="58" t="s">
        <v>154</v>
      </c>
      <c r="BE4" s="59"/>
      <c r="BF4" s="58" t="s">
        <v>159</v>
      </c>
      <c r="BG4" s="58" t="s">
        <v>234</v>
      </c>
      <c r="BH4" s="58" t="s">
        <v>154</v>
      </c>
      <c r="BI4" s="58"/>
      <c r="BJ4" s="58"/>
      <c r="BK4" s="59"/>
      <c r="BL4" s="58" t="s">
        <v>234</v>
      </c>
      <c r="BM4" s="58" t="s">
        <v>152</v>
      </c>
      <c r="BN4" s="58" t="s">
        <v>153</v>
      </c>
      <c r="BO4" s="58" t="s">
        <v>154</v>
      </c>
      <c r="BP4" s="58" t="s">
        <v>155</v>
      </c>
      <c r="BQ4" s="58" t="s">
        <v>234</v>
      </c>
      <c r="BR4" s="58" t="s">
        <v>234</v>
      </c>
      <c r="BS4" s="58" t="s">
        <v>234</v>
      </c>
      <c r="BT4" s="58" t="s">
        <v>159</v>
      </c>
      <c r="BU4" s="60"/>
      <c r="BV4" s="61"/>
      <c r="BW4" s="61">
        <v>0</v>
      </c>
      <c r="BX4" s="59"/>
      <c r="CB4" s="5"/>
      <c r="CC4" s="5"/>
      <c r="CD4" s="62">
        <v>0</v>
      </c>
      <c r="CE4" s="62">
        <v>0</v>
      </c>
      <c r="CF4" s="62">
        <f>COUNTIF([1]Sheet7!$B$2:'[1]Sheet7'!$B$100,ARG!#REF!)</f>
        <v>0</v>
      </c>
      <c r="CG4" s="75" cm="1">
        <f t="array" ref="CG4">SUMPRODUCT(--(LEN(TRIM(BL4:BT4))&gt;0))</f>
        <v>5</v>
      </c>
      <c r="CH4" s="53" t="str">
        <f>IF(CG4=2,"y","n")</f>
        <v>n</v>
      </c>
      <c r="CI4" s="53" t="str">
        <f>IF(CG4=3,"y","n")</f>
        <v>n</v>
      </c>
      <c r="CJ4" s="53" t="str">
        <f>IF(CG4=4,"y","n")</f>
        <v>n</v>
      </c>
      <c r="CK4" s="53" t="str">
        <f>IF(CG4&gt;4,"y","n")</f>
        <v>y</v>
      </c>
      <c r="CL4" s="53" t="str">
        <f>IF(S4=0,"y","n")</f>
        <v>n</v>
      </c>
      <c r="CM4" s="53" t="str">
        <f>IF(S4=2,"y","n")</f>
        <v>y</v>
      </c>
      <c r="CN4" s="53" t="str">
        <f>IF(S4=3,"y","n")</f>
        <v>n</v>
      </c>
      <c r="CO4" s="53" t="str">
        <f>IF(S4&gt;=4,"y","n")</f>
        <v>n</v>
      </c>
      <c r="CP4" s="53" t="str">
        <f>IF(AT4=0,"y","n")</f>
        <v>y</v>
      </c>
      <c r="CQ4" s="53" t="str">
        <f>IF(AT4=1,"y","n")</f>
        <v>n</v>
      </c>
      <c r="CR4" s="53" t="str">
        <f>IF(AT4=2,"y","n")</f>
        <v>n</v>
      </c>
      <c r="CS4" s="53" t="str">
        <f>IF(AT4&gt;=3,"y","n")</f>
        <v>n</v>
      </c>
      <c r="CT4" s="38" t="str">
        <f>CHAR(34)&amp;A4&amp;CHAR(34)</f>
        <v>"[ARG] Catamarca"</v>
      </c>
      <c r="CU4" s="63" t="str">
        <f>CHAR(34)&amp;"rgn_"&amp;R4&amp;CHAR(34)</f>
        <v>"rgn_South America"</v>
      </c>
      <c r="CV4" s="44" t="str">
        <f>CHAR(34)&amp;D4&amp;CHAR(34)</f>
        <v>"https://upload.wikimedia.org/wikipedia/commons/thumb/7/7b/Bandera_de_la_Provincia_de_Catamarca.svg/320px-Bandera_de_la_Provincia_de_Catamarca.svg.png"</v>
      </c>
      <c r="CW4" s="44" t="str">
        <f>IF(CH4="y",CHAR(34)&amp;CH$1&amp;CHAR(34)&amp;",","")</f>
        <v/>
      </c>
      <c r="CX4" s="44" t="str">
        <f>IF(CI4="y",CHAR(34)&amp;CI$1&amp;CHAR(34)&amp;",","")</f>
        <v/>
      </c>
      <c r="CY4" s="44" t="str">
        <f>IF(CJ4="y",CHAR(34)&amp;CJ$1&amp;CHAR(34)&amp;",","")</f>
        <v/>
      </c>
      <c r="CZ4" s="44" t="str">
        <f>IF(CK4="y",CHAR(34)&amp;CK$1&amp;CHAR(34)&amp;",","")</f>
        <v>"5+Colo",</v>
      </c>
      <c r="DA4" s="44" t="str">
        <f>IF(Q4&gt;1,CHAR(34)&amp;"words2"&amp;CHAR(34)&amp;",","")</f>
        <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"lets09",</v>
      </c>
      <c r="DE4" s="44" t="str">
        <f>CHAR(34)&amp;"start"&amp;IFERROR(LEFT(SUBSTITUTE(A4,"["&amp;MID(A4,FIND("[",A4)+1,FIND("]",A4)-FIND("[",A4)-1)&amp;"] ",""),1),LEFT(A4,1))&amp;CHAR(34)&amp;","</f>
        <v>"startC",</v>
      </c>
      <c r="DF4" s="44" t="str">
        <f>IFERROR(IF(SEARCH("tan",A4)&gt;0,CHAR(34)&amp;"withtn"&amp;CHAR(34)&amp;",",""),"")</f>
        <v/>
      </c>
      <c r="DG4" s="44" t="str">
        <f>IFERROR(IF(SEARCH("q",A4)&gt;0,CHAR(34)&amp;"with_q"&amp;CHAR(34)&amp;",",""),"")</f>
        <v/>
      </c>
      <c r="DH4" s="44" t="str">
        <f>IFERROR(IF(SEARCH("v",A4)&gt;0,CHAR(34)&amp;"with_v"&amp;CHAR(34)&amp;",",""),"")</f>
        <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"year00",</v>
      </c>
      <c r="DQ4" s="5" t="str">
        <f>IF(CC4="y",CHAR(34)&amp;"soviet"&amp;CHAR(34)&amp;",","")</f>
        <v/>
      </c>
      <c r="DR4" s="5" t="str">
        <f>IF(BY4="y",CHAR(34)&amp;"dgband"&amp;CHAR(34)&amp;",","")</f>
        <v/>
      </c>
      <c r="DS4" s="5" t="str">
        <f>IF(W4="y",IF(AND(V4="n",BY4&lt;&gt;"y"),CHAR(34)&amp;"allver"&amp;CHAR(34)&amp;",",""),"")</f>
        <v/>
      </c>
      <c r="DT4" s="5" t="str">
        <f>IF(V4="y",IF(AND(W4="n",BY4&lt;&gt;"y"),CHAR(34)&amp;"allhor"&amp;CHAR(34)&amp;",",""),"")</f>
        <v>"allhor",</v>
      </c>
      <c r="DU4" s="5" t="str">
        <f>IF(BY4="y",IF(AND(W4="n",V4="n"),CHAR(34)&amp;"alldia"&amp;CHAR(34)&amp;",",""),"")</f>
        <v/>
      </c>
      <c r="DW4" s="44" t="str">
        <f>IF(CL4="y",CHAR(34)&amp;CL$1&amp;CHAR(34)&amp;",","")</f>
        <v/>
      </c>
      <c r="DX4" s="44" t="str">
        <f>IF(CM4="y",CHAR(34)&amp;CM$1&amp;CHAR(34)&amp;",","")</f>
        <v>"2Bands",</v>
      </c>
      <c r="DY4" s="44" t="str">
        <f>IF(CN4="y",CHAR(34)&amp;CN$1&amp;CHAR(34)&amp;",","")</f>
        <v/>
      </c>
      <c r="DZ4" s="44" t="str">
        <f>IF(CO4="y",CHAR(34)&amp;CO$1&amp;CHAR(34)&amp;",","")</f>
        <v/>
      </c>
      <c r="EA4" s="44" t="str">
        <f>IF(T4="y",CHAR(34)&amp;T$1&amp;CHAR(34)&amp;",","")</f>
        <v/>
      </c>
      <c r="EB4" s="44" t="str">
        <f>IF(U4="y",CHAR(34)&amp;U$1&amp;CHAR(34)&amp;",","")</f>
        <v/>
      </c>
      <c r="EC4" s="44" t="str">
        <f>IF(V4="y",CHAR(34)&amp;V$1&amp;CHAR(34)&amp;",","")</f>
        <v>"Horizo",</v>
      </c>
      <c r="ED4" s="44" t="str">
        <f>IF(W4="y",CHAR(34)&amp;W$1&amp;CHAR(34)&amp;",","")</f>
        <v/>
      </c>
      <c r="EE4" s="44" t="str">
        <f>IF(X4="y",CHAR(34)&amp;X$1&amp;CHAR(34)&amp;",","")</f>
        <v>"Circle",</v>
      </c>
      <c r="EF4" s="44" t="str">
        <f>IF(AND(Y4&lt;&gt;"n",Y4&lt;&gt;""),CHAR(34)&amp;Y$1&amp;CHAR(34)&amp;",","")</f>
        <v/>
      </c>
      <c r="EG4" s="44" t="str">
        <f>IF(Z4="y",CHAR(34)&amp;Z$1&amp;CHAR(34)&amp;",","")</f>
        <v/>
      </c>
      <c r="EH4" s="44" t="str">
        <f>IF(AA4="y",CHAR(34)&amp;AA$1&amp;CHAR(34)&amp;",","")</f>
        <v>"Plants",</v>
      </c>
      <c r="EI4" s="44" t="str">
        <f>IF(AB4="y",CHAR(34)&amp;AB$1&amp;CHAR(34)&amp;",","")</f>
        <v/>
      </c>
      <c r="EJ4" s="44" t="str">
        <f>IF(AC4="y",CHAR(34)&amp;AC$1&amp;CHAR(34)&amp;",","")</f>
        <v/>
      </c>
      <c r="EK4" s="44" t="str">
        <f>IF(AD4="y",CHAR(34)&amp;AD$1&amp;CHAR(34)&amp;",","")</f>
        <v>"HasSun",</v>
      </c>
      <c r="EL4" s="44" t="str">
        <f>IF(AE4="y",CHAR(34)&amp;AE$1&amp;CHAR(34)&amp;",","")</f>
        <v/>
      </c>
      <c r="EM4" s="44" t="str">
        <f>IF(AF4="y",CHAR(34)&amp;AF$1&amp;CHAR(34)&amp;",","")</f>
        <v/>
      </c>
      <c r="EN4" s="44" t="str">
        <f>IF(AG4="y",CHAR(34)&amp;AG$1&amp;CHAR(34)&amp;",","")</f>
        <v>"Unequa",</v>
      </c>
      <c r="EO4" s="44" t="str">
        <f>IF(AH4="y",CHAR(34)&amp;AH$1&amp;CHAR(34)&amp;",","")</f>
        <v>"Center",</v>
      </c>
      <c r="EP4" s="44" t="str">
        <f>IF(AI4="y",CHAR(34)&amp;AI$1&amp;CHAR(34)&amp;",","")</f>
        <v/>
      </c>
      <c r="EQ4" s="44" t="str">
        <f>IF(AJ4="y",CHAR(34)&amp;AJ$1&amp;CHAR(34)&amp;",","")</f>
        <v/>
      </c>
      <c r="ER4" s="44" t="str">
        <f>IF(AK4="y",CHAR(34)&amp;AK$1&amp;CHAR(34)&amp;",","")</f>
        <v/>
      </c>
      <c r="ES4" s="44" t="str">
        <f>IF(AL4="y",CHAR(34)&amp;AL$1&amp;CHAR(34)&amp;",","")</f>
        <v/>
      </c>
      <c r="ET4" s="44" t="str">
        <f>IF(AM4="y",CHAR(34)&amp;AM$1&amp;CHAR(34)&amp;",","")</f>
        <v/>
      </c>
      <c r="EU4" s="44" t="str">
        <f>IF(AN4="y",CHAR(34)&amp;AN$1&amp;CHAR(34)&amp;",","")</f>
        <v>"Humans",</v>
      </c>
      <c r="EV4" s="44" t="str">
        <f>IF(AO4="y",CHAR(34)&amp;AO$1&amp;CHAR(34)&amp;",","")</f>
        <v/>
      </c>
      <c r="EW4" s="44" t="str">
        <f>IF(AP4="y",CHAR(34)&amp;AP$1&amp;CHAR(34)&amp;",","")</f>
        <v/>
      </c>
      <c r="EX4" s="44" t="str">
        <f>IF(AQ4="y",CHAR(34)&amp;AQ$1&amp;CHAR(34)&amp;",","")</f>
        <v/>
      </c>
      <c r="EY4" s="44" t="str">
        <f>IF(AR4="y",CHAR(34)&amp;AR$1&amp;CHAR(34)&amp;",","")</f>
        <v/>
      </c>
      <c r="EZ4" s="44" t="str">
        <f>IF(AS4="y",CHAR(34)&amp;AS$1&amp;CHAR(34)&amp;",","")</f>
        <v/>
      </c>
      <c r="FA4" s="44" t="str">
        <f>IF(AT4&gt;0,CHAR(34)&amp;"sta"&amp;AZ4&amp;CHAR(34)&amp;",","")</f>
        <v/>
      </c>
      <c r="FB4" s="44" t="str">
        <f>IF(AND(AT4&gt;0,BA4&lt;&gt;""),CHAR(34)&amp;"sta"&amp;BA4&amp;CHAR(34)&amp;",","")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
      </c>
      <c r="FH4" s="44" t="str">
        <f>IF(COUNTIF(BL4:BS4,"GRE")=0,CHAR(34)&amp;"NO_GRE"&amp;CHAR(34)&amp;",", "")</f>
        <v/>
      </c>
      <c r="FI4" s="44" t="str">
        <f>IF(COUNTIF(BL4:BT4,"YEL")=0,CHAR(34)&amp;"NO_YEL"&amp;CHAR(34)&amp;",", "")</f>
        <v/>
      </c>
      <c r="FJ4" s="44" t="str">
        <f>IF(COUNTIF(BL4:BT4,"BLA")=0,CHAR(34)&amp;"NO_BLA"&amp;CHAR(34)&amp;",", "")</f>
        <v>"NO_BLA",</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"001WHI",</v>
      </c>
      <c r="FR4" s="44" t="str">
        <f>IF(LEN(BG4)=3,CHAR(34)&amp;"002"&amp;BG4&amp;CHAR(34)&amp;",","")</f>
        <v/>
      </c>
      <c r="FS4" s="44" t="str">
        <f>IF(LEN(BH4)=3,CHAR(34)&amp;"003"&amp;BH4&amp;CHAR(34)&amp;",","")</f>
        <v>"003RED",</v>
      </c>
      <c r="FT4" s="44" t="str">
        <f>CHAR(34)&amp;"myr"&amp;BD4&amp;CHAR(34)&amp;","</f>
        <v>"myrRED",</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"NoStar",</v>
      </c>
      <c r="GK4" s="44" t="str">
        <f>IF(GJ4="",CHAR(34)&amp;"HasSta"&amp;CHAR(34)&amp;",","")</f>
        <v/>
      </c>
      <c r="GL4" s="44" t="str">
        <f>IF(CQ4="y",CHAR(34)&amp;CQ$1&amp;CHAR(34)&amp;",","")</f>
        <v/>
      </c>
      <c r="GM4" s="44" t="str">
        <f>IF(CR4="y",CHAR(34)&amp;CR$1&amp;CHAR(34)&amp;",","")</f>
        <v/>
      </c>
      <c r="GN4" s="44" t="str">
        <f>IF(CS4="y",CHAR(34)&amp;CS$1&amp;CHAR(34)&amp;",","")</f>
        <v/>
      </c>
      <c r="GP4" s="44" t="str">
        <f>CHAR(34)&amp;AU4&amp;CHAR(34)</f>
        <v>"Province"</v>
      </c>
      <c r="GS4" s="44" t="str">
        <f>SUBSTITUTE("["&amp;_xlfn.CONCAT(CW4:GN4)&amp;"]",",]","]")</f>
        <v>["5+Colo","lets09","startC","year00","allhor","2Bands","Horizo","Circle","Plants","HasSun","Unequa","Center","Humans","NO_BLA","001WHI","003RED","myrRED","NoStar"]</v>
      </c>
      <c r="GT4" s="44" t="str">
        <f>IF(BL4&lt;&gt;"",CHAR(34)&amp;"cl_"&amp;BL4&amp;CHAR(34)&amp;",","")</f>
        <v/>
      </c>
      <c r="GU4" s="44" t="str">
        <f>IF(BM4&lt;&gt;"",CHAR(34)&amp;"cl_"&amp;BM4&amp;CHAR(34)&amp;",","")</f>
        <v>"cl_BLU",</v>
      </c>
      <c r="GV4" s="44" t="str">
        <f>IF(BN4&lt;&gt;"",CHAR(34)&amp;"cl_"&amp;BN4&amp;CHAR(34)&amp;",","")</f>
        <v>"cl_GRE",</v>
      </c>
      <c r="GW4" s="44" t="str">
        <f>IF(BO4&lt;&gt;"",CHAR(34)&amp;"cl_"&amp;BO4&amp;CHAR(34)&amp;",","")</f>
        <v>"cl_RED",</v>
      </c>
      <c r="GX4" s="44" t="str">
        <f>IF(BP4&lt;&gt;"",CHAR(34)&amp;"cl_"&amp;BP4&amp;CHAR(34)&amp;",","")</f>
        <v>"cl_YEL",</v>
      </c>
      <c r="GY4" s="44" t="str">
        <f>IF(BQ4&lt;&gt;"",CHAR(34)&amp;"cl_"&amp;BQ4&amp;CHAR(34)&amp;",","")</f>
        <v/>
      </c>
      <c r="GZ4" s="44" t="str">
        <f>IF(BR4&lt;&gt;"",CHAR(34)&amp;"cl_"&amp;BR4&amp;CHAR(34)&amp;",","")</f>
        <v/>
      </c>
      <c r="HA4" s="44" t="str">
        <f>IF(BS4&lt;&gt;"",CHAR(34)&amp;"cl_"&amp;BS4&amp;CHAR(34)&amp;",","")</f>
        <v/>
      </c>
      <c r="HB4" s="44" t="str">
        <f>IF(BT4&lt;&gt;"",CHAR(34)&amp;"cl_"&amp;BT4&amp;CHAR(34)&amp;",","")</f>
        <v>"cl_WHI",</v>
      </c>
      <c r="HC4" s="44" t="str">
        <f>SUBSTITUTE("["&amp;_xlfn.CONCAT(GT4:HB4)&amp;"]",",]","]")</f>
        <v>["cl_BLU","cl_GRE","cl_RED","cl_YEL","cl_WHI"]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{couname:"[ARG] Catamarca",year:"2011",region:"rgn_South America",Colors:["cl_BLU","cl_GRE","cl_RED","cl_YEL","cl_WHI"],Items:["5+Colo","lets09","startC","year00","allhor","2Bands","Horizo","Circle","Plants","HasSun","Unequa","Center","Humans","NO_BLA","001WHI","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links: "https://en.wikipedia.org/wiki/Flag_of_Catamarca"},</v>
      </c>
      <c r="HG4" s="66" t="str">
        <f>"{couname:"&amp;CT4&amp;(IF(HK4&lt;&gt;"",",subtype:"&amp;CHAR(34)&amp;HK4&amp;CHAR(34),""))&amp;",year:"&amp;HJ4&amp;",region:"&amp;CU4&amp;",Colors:"&amp;HC4&amp;",Items:"&amp;GS4&amp;",Flag:"&amp;CV4&amp;",HDFlag:"&amp;CHAR(34)&amp;E4&amp;CHAR(34)&amp;",type:"&amp;GP4&amp;", describe: "&amp;HI4&amp;", links: "&amp;HL4&amp;"},"</f>
        <v>{couname:"[ARG] Catamarca",year:"2011",region:"rgn_South America",Colors:["cl_BLU","cl_GRE","cl_RED","cl_YEL","cl_WHI"],Items:["5+Colo","lets09","startC","year00","allhor","2Bands","Horizo","Circle","Plants","HasSun","Unequa","Center","Humans","NO_BLA","001WHI","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links: "https://en.wikipedia.org/wiki/Flag_of_Catamarca"},</v>
      </c>
      <c r="HH4" s="44" t="str">
        <f>IF(P4&lt;&gt;"",CHAR(34)&amp;"\n"&amp;P4&amp;CHAR(34),CHAR(34)&amp;CHAR(34))</f>
        <v>"\nThe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v>
      </c>
      <c r="HI4" s="44" t="str">
        <f>IF(J4=0,CHAR(34)&amp;CHAR(34),HH4)</f>
        <v>"\nThe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v>
      </c>
      <c r="HJ4" s="44" t="str">
        <f>CHAR(34)&amp;O4&amp;CHAR(34)</f>
        <v>"2011"</v>
      </c>
      <c r="HL4" s="44" t="str">
        <f>CHAR(34)&amp;I4&amp;CHAR(34)</f>
        <v>"https://en.wikipedia.org/wiki/Flag_of_Catamarca"</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{"couname":"[ARG] Catamarca","year":"2011","region":"rgn_South America","Colors":["cl_BLU","cl_GRE","cl_RED","cl_YEL","cl_WHI"],"Items":["5+Colo","lets09","startC","year00","allhor","2Bands","Horizo","Circle","Plants","HasSun","Unequa","Center","Humans","NO_BLA","001WHI","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 "links": "https://en.wikipedia.org/wiki/Flag_of_Catamarca"},</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{"couname":"[ARG] Catamarca","year":"2011","region":"rgn_South America","Colors":["cl_BLU","cl_GRE","cl_RED","cl_YEL","cl_WHI"],"Items":["5+Colo","lets09","startC","year00","allhor","2Bands","Horizo","Circle","Plants","HasSun","Unequa","Center","Humans","NO_BLA","001WHI","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 "links": "https://en.wikipedia.org/wiki/Flag_of_Catamarca"},</v>
      </c>
      <c r="HO4" s="71">
        <v>45610</v>
      </c>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-5</v>
      </c>
      <c r="IN4" s="69" t="str">
        <f>"http://mkweb.bcgsc.ca/color-summarizer/?url="&amp;D4&amp;"&amp;precision=low&amp;num_clusters="&amp;CG4&amp;"&amp;text=1"</f>
        <v>http://mkweb.bcgsc.ca/color-summarizer/?url=https://upload.wikimedia.org/wikipedia/commons/thumb/7/7b/Bandera_de_la_Provincia_de_Catamarca.svg/320px-Bandera_de_la_Provincia_de_Catamarca.svg.png&amp;precision=low&amp;num_clusters=5&amp;text=1</v>
      </c>
      <c r="IO4" s="44" t="str">
        <f>IF(HP4&lt;&gt;"",CHAR(34)&amp;"black"&amp;CHAR(34),"")</f>
        <v/>
      </c>
      <c r="IP4" s="44" t="str">
        <f>IF(HQ4&lt;&gt;"",CHAR(34)&amp;"blue"&amp;CHAR(34),"")</f>
        <v>"blue"</v>
      </c>
      <c r="IQ4" s="44" t="str">
        <f>IF(HR4&lt;&gt;"",CHAR(34)&amp;"green"&amp;CHAR(34),"")</f>
        <v>"green"</v>
      </c>
      <c r="IR4" s="44" t="str">
        <f>IF(HS4&lt;&gt;"",CHAR(34)&amp;"red"&amp;CHAR(34),"")</f>
        <v>"red"</v>
      </c>
      <c r="IS4" s="44" t="str">
        <f>IF(HT4&lt;&gt;"",CHAR(34)&amp;"yellow"&amp;CHAR(34),"")</f>
        <v>"yellow"</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{"url":"http://mkweb.bcgsc.ca/color-summarizer/?url=https://upload.wikimedia.org/wikipedia/commons/thumb/7/7b/Bandera_de_la_Provincia_de_Catamarca.svg/320px-Bandera_de_la_Provincia_de_Catamarca.svg.png&amp;precision=low&amp;num_clusters=5&amp;text=1","name":"[ARG] Catamarca"},</v>
      </c>
      <c r="IY4" s="44">
        <v>1234</v>
      </c>
    </row>
    <row r="5" spans="1:259" s="44" customFormat="1" ht="38.4" customHeight="1" thickBot="1" x14ac:dyDescent="0.35">
      <c r="A5" s="84" t="s">
        <v>285</v>
      </c>
      <c r="B5" s="83"/>
      <c r="C5" s="39">
        <v>2</v>
      </c>
      <c r="D5" s="70" t="s">
        <v>286</v>
      </c>
      <c r="E5" s="40" t="s">
        <v>287</v>
      </c>
      <c r="F5" s="41" t="s">
        <v>163</v>
      </c>
      <c r="G5" s="42">
        <f>COUNTIF($A$1:$A$8299,A5)</f>
        <v>1</v>
      </c>
      <c r="H5" s="43"/>
      <c r="I5" s="59" t="s">
        <v>288</v>
      </c>
      <c r="J5" s="44" t="str">
        <f>""</f>
        <v/>
      </c>
      <c r="K5" s="45">
        <v>0</v>
      </c>
      <c r="L5" s="46">
        <v>0</v>
      </c>
      <c r="M5" s="46">
        <v>0</v>
      </c>
      <c r="N5" s="47"/>
      <c r="O5" s="74" t="s">
        <v>278</v>
      </c>
      <c r="P5" s="48" t="s">
        <v>289</v>
      </c>
      <c r="Q5" s="73">
        <v>1</v>
      </c>
      <c r="R5" s="49" t="s">
        <v>177</v>
      </c>
      <c r="S5" s="50">
        <v>3</v>
      </c>
      <c r="T5" s="51" t="s">
        <v>164</v>
      </c>
      <c r="U5" s="52" t="s">
        <v>164</v>
      </c>
      <c r="V5" s="52" t="s">
        <v>164</v>
      </c>
      <c r="W5" s="52" t="s">
        <v>165</v>
      </c>
      <c r="X5" s="52" t="s">
        <v>165</v>
      </c>
      <c r="Y5" s="52" t="s">
        <v>164</v>
      </c>
      <c r="Z5" s="52" t="s">
        <v>164</v>
      </c>
      <c r="AA5" s="52" t="s">
        <v>164</v>
      </c>
      <c r="AB5" s="52" t="s">
        <v>164</v>
      </c>
      <c r="AC5" s="52" t="s">
        <v>164</v>
      </c>
      <c r="AD5" s="52" t="s">
        <v>165</v>
      </c>
      <c r="AE5" s="52" t="s">
        <v>164</v>
      </c>
      <c r="AF5" s="53" t="s">
        <v>164</v>
      </c>
      <c r="AG5" s="53" t="s">
        <v>164</v>
      </c>
      <c r="AH5" s="53" t="s">
        <v>165</v>
      </c>
      <c r="AI5" s="53" t="s">
        <v>164</v>
      </c>
      <c r="AJ5" s="53" t="s">
        <v>164</v>
      </c>
      <c r="AK5" s="53" t="s">
        <v>164</v>
      </c>
      <c r="AL5" s="53" t="s">
        <v>164</v>
      </c>
      <c r="AM5" s="53" t="s">
        <v>164</v>
      </c>
      <c r="AN5" s="53" t="s">
        <v>165</v>
      </c>
      <c r="AO5" s="53" t="s">
        <v>164</v>
      </c>
      <c r="AP5" s="53" t="s">
        <v>164</v>
      </c>
      <c r="AQ5" s="53" t="s">
        <v>164</v>
      </c>
      <c r="AR5" s="53" t="s">
        <v>164</v>
      </c>
      <c r="AS5" s="53" t="s">
        <v>164</v>
      </c>
      <c r="AT5" s="54">
        <v>25</v>
      </c>
      <c r="AU5" s="53" t="s">
        <v>284</v>
      </c>
      <c r="AV5" s="53" t="str">
        <f>IF(LEFT(A5,1)="[",LEFT(A5,5)&amp;AU5&amp;A5,"")</f>
        <v>[ARG]Province[ARG] Chaco</v>
      </c>
      <c r="AW5" s="53" t="str">
        <f>C5&amp;IFERROR(SUBSTITUTE(A5, " [ANT]",""),"")</f>
        <v>2[ARG] Chaco</v>
      </c>
      <c r="AX5" s="55"/>
      <c r="AY5" s="55"/>
      <c r="AZ5" s="56" t="s">
        <v>155</v>
      </c>
      <c r="BA5" s="56"/>
      <c r="BB5" s="56"/>
      <c r="BC5" s="57"/>
      <c r="BD5" s="58" t="s">
        <v>167</v>
      </c>
      <c r="BE5" s="59"/>
      <c r="BF5" s="58" t="s">
        <v>153</v>
      </c>
      <c r="BG5" s="58" t="s">
        <v>159</v>
      </c>
      <c r="BH5" s="58" t="s">
        <v>152</v>
      </c>
      <c r="BI5" s="58"/>
      <c r="BJ5" s="58"/>
      <c r="BK5" s="59"/>
      <c r="BL5" s="58" t="s">
        <v>153</v>
      </c>
      <c r="BM5" s="58" t="s">
        <v>159</v>
      </c>
      <c r="BN5" s="58" t="s">
        <v>152</v>
      </c>
      <c r="BO5" s="58" t="s">
        <v>155</v>
      </c>
      <c r="BP5" s="58" t="s">
        <v>156</v>
      </c>
      <c r="BQ5" s="58"/>
      <c r="BR5" s="58"/>
      <c r="BS5" s="58"/>
      <c r="BT5" s="58"/>
      <c r="BU5" s="60"/>
      <c r="BV5" s="61"/>
      <c r="BW5" s="61">
        <v>0</v>
      </c>
      <c r="BX5" s="59"/>
      <c r="CB5" s="5"/>
      <c r="CC5" s="5"/>
      <c r="CD5" s="62">
        <v>0</v>
      </c>
      <c r="CE5" s="62">
        <v>0</v>
      </c>
      <c r="CF5" s="62">
        <f>COUNTIF([1]Sheet7!$B$2:'[1]Sheet7'!$B$100,ARG!#REF!)</f>
        <v>0</v>
      </c>
      <c r="CG5" s="75" cm="1">
        <f t="array" ref="CG5">SUMPRODUCT(--(LEN(TRIM(BL5:BT5))&gt;0))</f>
        <v>5</v>
      </c>
      <c r="CH5" s="53" t="str">
        <f>IF(CG5=2,"y","n")</f>
        <v>n</v>
      </c>
      <c r="CI5" s="53" t="str">
        <f>IF(CG5=3,"y","n")</f>
        <v>n</v>
      </c>
      <c r="CJ5" s="53" t="str">
        <f>IF(CG5=4,"y","n")</f>
        <v>n</v>
      </c>
      <c r="CK5" s="53" t="str">
        <f>IF(CG5&gt;4,"y","n")</f>
        <v>y</v>
      </c>
      <c r="CL5" s="53" t="str">
        <f>IF(S5=0,"y","n")</f>
        <v>n</v>
      </c>
      <c r="CM5" s="53" t="str">
        <f>IF(S5=2,"y","n")</f>
        <v>n</v>
      </c>
      <c r="CN5" s="53" t="str">
        <f>IF(S5=3,"y","n")</f>
        <v>y</v>
      </c>
      <c r="CO5" s="53" t="str">
        <f>IF(S5&gt;=4,"y","n")</f>
        <v>n</v>
      </c>
      <c r="CP5" s="53" t="str">
        <f>IF(AT5=0,"y","n")</f>
        <v>n</v>
      </c>
      <c r="CQ5" s="53" t="str">
        <f>IF(AT5=1,"y","n")</f>
        <v>n</v>
      </c>
      <c r="CR5" s="53" t="str">
        <f>IF(AT5=2,"y","n")</f>
        <v>n</v>
      </c>
      <c r="CS5" s="53" t="str">
        <f>IF(AT5&gt;=3,"y","n")</f>
        <v>y</v>
      </c>
      <c r="CT5" s="38" t="str">
        <f>CHAR(34)&amp;A5&amp;CHAR(34)</f>
        <v>"[ARG] Chaco"</v>
      </c>
      <c r="CU5" s="63" t="str">
        <f>CHAR(34)&amp;"rgn_"&amp;R5&amp;CHAR(34)</f>
        <v>"rgn_South America"</v>
      </c>
      <c r="CV5" s="44" t="str">
        <f>CHAR(34)&amp;D5&amp;CHAR(34)</f>
        <v>"https://upload.wikimedia.org/wikipedia/commons/thumb/3/33/Bandera_de_la_Provincia_del_Chaco.svg/640px-Bandera_de_la_Provincia_del_Chaco.svg.png"</v>
      </c>
      <c r="CW5" s="44" t="str">
        <f>IF(CH5="y",CHAR(34)&amp;CH$1&amp;CHAR(34)&amp;",","")</f>
        <v/>
      </c>
      <c r="CX5" s="44" t="str">
        <f>IF(CI5="y",CHAR(34)&amp;CI$1&amp;CHAR(34)&amp;",","")</f>
        <v/>
      </c>
      <c r="CY5" s="44" t="str">
        <f>IF(CJ5="y",CHAR(34)&amp;CJ$1&amp;CHAR(34)&amp;",","")</f>
        <v/>
      </c>
      <c r="CZ5" s="44" t="str">
        <f>IF(CK5="y",CHAR(34)&amp;CK$1&amp;CHAR(34)&amp;",","")</f>
        <v>"5+Colo",</v>
      </c>
      <c r="DA5" s="44" t="str">
        <f>IF(Q5&gt;1,CHAR(34)&amp;"words2"&amp;CHAR(34)&amp;",","")</f>
        <v/>
      </c>
      <c r="DB5" s="44" t="str">
        <f>IF(Q5&gt;2,CHAR(34)&amp;"words3"&amp;CHAR(34)&amp;",","")</f>
        <v/>
      </c>
      <c r="DC5" s="44" t="str">
        <f>IF(Q5=2,CHAR(34)&amp;"exact2"&amp;CHAR(34)&amp;",","")</f>
        <v/>
      </c>
      <c r="DD5" s="44"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"lets05",</v>
      </c>
      <c r="DE5" s="44"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"startC",</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
      </c>
      <c r="DP5" s="5" t="str">
        <f>IF(AND(ISNUMBER(SEARCH("20", O5)), ISERROR(SEARCH("1920", O5))), CHAR(34)&amp;"year00"&amp;CHAR(34)&amp;",", "")</f>
        <v>"year00",</v>
      </c>
      <c r="DQ5" s="5" t="str">
        <f>IF(CC5="y",CHAR(34)&amp;"soviet"&amp;CHAR(34)&amp;",","")</f>
        <v/>
      </c>
      <c r="DR5" s="5" t="str">
        <f>IF(BY5="y",CHAR(34)&amp;"dgband"&amp;CHAR(34)&amp;",","")</f>
        <v/>
      </c>
      <c r="DS5" s="5" t="str">
        <f>IF(W5="y",IF(AND(V5="n",BY5&lt;&gt;"y"),CHAR(34)&amp;"allver"&amp;CHAR(34)&amp;",",""),"")</f>
        <v>"allver",</v>
      </c>
      <c r="DT5" s="5" t="str">
        <f>IF(V5="y",IF(AND(W5="n",BY5&lt;&gt;"y"),CHAR(34)&amp;"allhor"&amp;CHAR(34)&amp;",",""),"")</f>
        <v/>
      </c>
      <c r="DU5" s="5" t="str">
        <f>IF(BY5="y",IF(AND(W5="n",V5="n"),CHAR(34)&amp;"alldia"&amp;CHAR(34)&amp;",",""),"")</f>
        <v/>
      </c>
      <c r="DV5" s="44" t="str">
        <f>IF(IA5&lt;&gt;"",(IF(IA5="y",CHAR(34)&amp;"largec"&amp;CHAR(34)&amp;",",CHAR(34)&amp;"smallc"&amp;CHAR(34)&amp;",")),"")</f>
        <v/>
      </c>
      <c r="DW5" s="44" t="str">
        <f>IF(CL5="y",CHAR(34)&amp;CL$1&amp;CHAR(34)&amp;",","")</f>
        <v/>
      </c>
      <c r="DX5" s="44" t="str">
        <f>IF(CM5="y",CHAR(34)&amp;CM$1&amp;CHAR(34)&amp;",","")</f>
        <v/>
      </c>
      <c r="DY5" s="44" t="str">
        <f>IF(CN5="y",CHAR(34)&amp;CN$1&amp;CHAR(34)&amp;",","")</f>
        <v>"3Bands",</v>
      </c>
      <c r="DZ5" s="44" t="str">
        <f>IF(CO5="y",CHAR(34)&amp;CO$1&amp;CHAR(34)&amp;",","")</f>
        <v/>
      </c>
      <c r="EA5" s="44" t="str">
        <f>IF(T5="y",CHAR(34)&amp;T$1&amp;CHAR(34)&amp;",","")</f>
        <v/>
      </c>
      <c r="EB5" s="44" t="str">
        <f>IF(U5="y",CHAR(34)&amp;U$1&amp;CHAR(34)&amp;",","")</f>
        <v/>
      </c>
      <c r="EC5" s="44" t="str">
        <f>IF(V5="y",CHAR(34)&amp;V$1&amp;CHAR(34)&amp;",","")</f>
        <v/>
      </c>
      <c r="ED5" s="44" t="str">
        <f>IF(W5="y",CHAR(34)&amp;W$1&amp;CHAR(34)&amp;",","")</f>
        <v>"Vertic",</v>
      </c>
      <c r="EE5" s="44" t="str">
        <f>IF(X5="y",CHAR(34)&amp;X$1&amp;CHAR(34)&amp;",","")</f>
        <v>"Circle",</v>
      </c>
      <c r="EF5" s="44" t="str">
        <f>IF(AND(Y5&lt;&gt;"n",Y5&lt;&gt;""),CHAR(34)&amp;Y$1&amp;CHAR(34)&amp;",","")</f>
        <v/>
      </c>
      <c r="EG5" s="44" t="str">
        <f>IF(Z5="y",CHAR(34)&amp;Z$1&amp;CHAR(34)&amp;",","")</f>
        <v/>
      </c>
      <c r="EH5" s="44" t="str">
        <f>IF(AA5="y",CHAR(34)&amp;AA$1&amp;CHAR(34)&amp;",","")</f>
        <v/>
      </c>
      <c r="EI5" s="44" t="str">
        <f>IF(AB5="y",CHAR(34)&amp;AB$1&amp;CHAR(34)&amp;",","")</f>
        <v/>
      </c>
      <c r="EJ5" s="44" t="str">
        <f>IF(AC5="y",CHAR(34)&amp;AC$1&amp;CHAR(34)&amp;",","")</f>
        <v/>
      </c>
      <c r="EK5" s="44" t="str">
        <f>IF(AD5="y",CHAR(34)&amp;AD$1&amp;CHAR(34)&amp;",","")</f>
        <v>"HasSun",</v>
      </c>
      <c r="EL5" s="44" t="str">
        <f>IF(AE5="y",CHAR(34)&amp;AE$1&amp;CHAR(34)&amp;",","")</f>
        <v/>
      </c>
      <c r="EM5" s="44" t="str">
        <f>IF(AF5="y",CHAR(34)&amp;AF$1&amp;CHAR(34)&amp;",","")</f>
        <v/>
      </c>
      <c r="EN5" s="44" t="str">
        <f>IF(AG5="y",CHAR(34)&amp;AG$1&amp;CHAR(34)&amp;",","")</f>
        <v/>
      </c>
      <c r="EO5" s="44" t="str">
        <f>IF(AH5="y",CHAR(34)&amp;AH$1&amp;CHAR(34)&amp;",","")</f>
        <v>"Center",</v>
      </c>
      <c r="EP5" s="44" t="str">
        <f>IF(AI5="y",CHAR(34)&amp;AI$1&amp;CHAR(34)&amp;",","")</f>
        <v/>
      </c>
      <c r="EQ5" s="44" t="str">
        <f>IF(AJ5="y",CHAR(34)&amp;AJ$1&amp;CHAR(34)&amp;",","")</f>
        <v/>
      </c>
      <c r="ER5" s="44" t="str">
        <f>IF(AK5="y",CHAR(34)&amp;AK$1&amp;CHAR(34)&amp;",","")</f>
        <v/>
      </c>
      <c r="ES5" s="44" t="str">
        <f>IF(AL5="y",CHAR(34)&amp;AL$1&amp;CHAR(34)&amp;",","")</f>
        <v/>
      </c>
      <c r="ET5" s="44" t="str">
        <f>IF(AM5="y",CHAR(34)&amp;AM$1&amp;CHAR(34)&amp;",","")</f>
        <v/>
      </c>
      <c r="EU5" s="44" t="str">
        <f>IF(AN5="y",CHAR(34)&amp;AN$1&amp;CHAR(34)&amp;",","")</f>
        <v>"Humans",</v>
      </c>
      <c r="EV5" s="44" t="str">
        <f>IF(AO5="y",CHAR(34)&amp;AO$1&amp;CHAR(34)&amp;",","")</f>
        <v/>
      </c>
      <c r="EW5" s="44" t="str">
        <f>IF(AP5="y",CHAR(34)&amp;AP$1&amp;CHAR(34)&amp;",","")</f>
        <v/>
      </c>
      <c r="EX5" s="44" t="str">
        <f>IF(AQ5="y",CHAR(34)&amp;AQ$1&amp;CHAR(34)&amp;",","")</f>
        <v/>
      </c>
      <c r="EY5" s="44" t="str">
        <f>IF(AR5="y",CHAR(34)&amp;AR$1&amp;CHAR(34)&amp;",","")</f>
        <v/>
      </c>
      <c r="EZ5" s="44" t="str">
        <f>IF(AS5="y",CHAR(34)&amp;AS$1&amp;CHAR(34)&amp;",","")</f>
        <v/>
      </c>
      <c r="FA5" s="44" t="str">
        <f>IF(AT5&gt;0,CHAR(34)&amp;"sta"&amp;AZ5&amp;CHAR(34)&amp;",","")</f>
        <v>"staYEL",</v>
      </c>
      <c r="FB5" s="44" t="str">
        <f>IF(AND(AT5&gt;0,BA5&lt;&gt;""),CHAR(34)&amp;"sta"&amp;BA5&amp;CHAR(34)&amp;",","")</f>
        <v/>
      </c>
      <c r="FC5" s="44" t="str">
        <f>IF(AND(AT5&gt;0,BB5&lt;&gt;""),CHAR(34)&amp;"sta"&amp;BB5&amp;CHAR(34)&amp;",","")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"NO_RED",</v>
      </c>
      <c r="FH5" s="44" t="str">
        <f>IF(COUNTIF(BL5:BS5,"GRE")=0,CHAR(34)&amp;"NO_GRE"&amp;CHAR(34)&amp;",", "")</f>
        <v/>
      </c>
      <c r="FI5" s="44" t="str">
        <f>IF(COUNTIF(BL5:BT5,"YEL")=0,CHAR(34)&amp;"NO_YEL"&amp;CHAR(34)&amp;",", "")</f>
        <v/>
      </c>
      <c r="FJ5" s="44" t="str">
        <f>IF(COUNTIF(BL5:BT5,"BLA")=0,CHAR(34)&amp;"NO_BLA"&amp;CHAR(34)&amp;",", "")</f>
        <v>"NO_BLA",</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"001GRE",</v>
      </c>
      <c r="FR5" s="44" t="str">
        <f>IF(LEN(BG5)=3,CHAR(34)&amp;"002"&amp;BG5&amp;CHAR(34)&amp;",","")</f>
        <v>"002WHI",</v>
      </c>
      <c r="FS5" s="44" t="str">
        <f>IF(LEN(BH5)=3,CHAR(34)&amp;"003"&amp;BH5&amp;CHAR(34)&amp;",","")</f>
        <v>"003BLU",</v>
      </c>
      <c r="FT5" s="44" t="str">
        <f>CHAR(34)&amp;"myr"&amp;BD5&amp;CHAR(34)&amp;","</f>
        <v>"myrEQ",</v>
      </c>
      <c r="FU5" s="44" t="str">
        <f>IF(AY5="y",CHAR(34)&amp;"island"&amp;CHAR(34)&amp;",","")</f>
        <v/>
      </c>
      <c r="FV5" s="44" t="str">
        <f>IF(BZ5="y",CHAR(34)&amp;"landlo"&amp;CHAR(34)&amp;",","")</f>
        <v/>
      </c>
      <c r="FW5" s="44" t="str">
        <f>IF(CA5="y",CHAR(34)&amp;"eunion"&amp;CHAR(34)&amp;",","")</f>
        <v/>
      </c>
      <c r="FX5" s="44" t="str">
        <f>SUBSTITUTE(IFERROR(SEARCH("[",A5),IFERROR(IF(AND(CA5&lt;&gt;"y",SEARCH("Europe",R5)&gt;0),CHAR(34)&amp;"noeuni"&amp;CHAR(34)&amp;",",""),"")),"1","")</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C5" s="44" t="str">
        <f>IFERROR(IF(SEARCH("Portuguese",CB5)&gt;0,CHAR(34)&amp;"portug"&amp;CHAR(34)&amp;",",""),"")</f>
        <v/>
      </c>
      <c r="GD5" s="44" t="str">
        <f>IFERROR(IF(SEARCH("German",CB5)&gt;0,CHAR(34)&amp;"german"&amp;CHAR(34)&amp;",",""),"")</f>
        <v/>
      </c>
      <c r="GE5" s="44" t="str">
        <f>IFERROR(IF(SEARCH("Dutch",CB5)&gt;0,CHAR(34)&amp;"dutchs"&amp;CHAR(34)&amp;",",""),"")</f>
        <v/>
      </c>
      <c r="GF5" s="44" t="str">
        <f>IFERROR(IF(SEARCH("Histor",AU5)&gt;0,CHAR(34)&amp;"histor"&amp;CHAR(34)&amp;",",""),"")</f>
        <v/>
      </c>
      <c r="GG5" s="44" t="str">
        <f>IF(BU5="y",CHAR(34)&amp;"unjack"&amp;CHAR(34)&amp;",","")</f>
        <v/>
      </c>
      <c r="GH5" s="44" t="str">
        <f>IF(CD5=1,CHAR(34)&amp;"southc"&amp;CHAR(34)&amp;",","")</f>
        <v/>
      </c>
      <c r="GI5" s="44" t="str">
        <f>IF(CE5=1,CHAR(34)&amp;"hasmap"&amp;CHAR(34)&amp;",","")</f>
        <v/>
      </c>
      <c r="GJ5" s="44" t="str">
        <f>IF(CP5="y",CHAR(34)&amp;CP$1&amp;CHAR(34)&amp;",","")</f>
        <v/>
      </c>
      <c r="GK5" s="44" t="str">
        <f>IF(GJ5="",CHAR(34)&amp;"HasSta"&amp;CHAR(34)&amp;",","")</f>
        <v>"HasSta",</v>
      </c>
      <c r="GL5" s="44" t="str">
        <f>IF(CQ5="y",CHAR(34)&amp;CQ$1&amp;CHAR(34)&amp;",","")</f>
        <v/>
      </c>
      <c r="GM5" s="44" t="str">
        <f>IF(CR5="y",CHAR(34)&amp;CR$1&amp;CHAR(34)&amp;",","")</f>
        <v/>
      </c>
      <c r="GN5" s="44" t="str">
        <f>IF(CS5="y",CHAR(34)&amp;CS$1&amp;CHAR(34)&amp;",","")</f>
        <v>"3+Star",</v>
      </c>
      <c r="GP5" s="44" t="str">
        <f>CHAR(34)&amp;AU5&amp;CHAR(34)</f>
        <v>"Province"</v>
      </c>
      <c r="GS5" s="44" t="str">
        <f>SUBSTITUTE("["&amp;_xlfn.CONCAT(CW5:GN5)&amp;"]",",]","]")</f>
        <v>["5+Colo","lets05","startC","year00","allver","3Bands","Vertic","Circle","HasSun","Center","Humans","staYEL","NO_RED","NO_BLA","001GRE","002WHI","003BLU","myrEQ","HasSta","3+Star"]</v>
      </c>
      <c r="GT5" s="44" t="str">
        <f>IF(BL5&lt;&gt;"",CHAR(34)&amp;"cl_"&amp;BL5&amp;CHAR(34)&amp;",","")</f>
        <v>"cl_GRE",</v>
      </c>
      <c r="GU5" s="44" t="str">
        <f>IF(BM5&lt;&gt;"",CHAR(34)&amp;"cl_"&amp;BM5&amp;CHAR(34)&amp;",","")</f>
        <v>"cl_WHI",</v>
      </c>
      <c r="GV5" s="44" t="str">
        <f>IF(BN5&lt;&gt;"",CHAR(34)&amp;"cl_"&amp;BN5&amp;CHAR(34)&amp;",","")</f>
        <v>"cl_BLU",</v>
      </c>
      <c r="GW5" s="44" t="str">
        <f>IF(BO5&lt;&gt;"",CHAR(34)&amp;"cl_"&amp;BO5&amp;CHAR(34)&amp;",","")</f>
        <v>"cl_YEL",</v>
      </c>
      <c r="GX5" s="44" t="str">
        <f>IF(BP5&lt;&gt;"",CHAR(34)&amp;"cl_"&amp;BP5&amp;CHAR(34)&amp;",","")</f>
        <v>"cl_ORA",</v>
      </c>
      <c r="GY5" s="44" t="str">
        <f>IF(BQ5&lt;&gt;"",CHAR(34)&amp;"cl_"&amp;BQ5&amp;CHAR(34)&amp;",","")</f>
        <v/>
      </c>
      <c r="GZ5" s="44" t="str">
        <f>IF(BR5&lt;&gt;"",CHAR(34)&amp;"cl_"&amp;BR5&amp;CHAR(34)&amp;",","")</f>
        <v/>
      </c>
      <c r="HA5" s="44" t="str">
        <f>IF(BS5&lt;&gt;"",CHAR(34)&amp;"cl_"&amp;BS5&amp;CHAR(34)&amp;",","")</f>
        <v/>
      </c>
      <c r="HB5" s="44" t="str">
        <f>IF(BT5&lt;&gt;"",CHAR(34)&amp;"cl_"&amp;BT5&amp;CHAR(34)&amp;",","")</f>
        <v/>
      </c>
      <c r="HC5" s="44" t="str">
        <f>SUBSTITUTE("["&amp;_xlfn.CONCAT(GT5:HB5)&amp;"]",",]","]")</f>
        <v>["cl_GRE","cl_WHI","cl_BLU","cl_YEL","cl_ORA"]</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links: "https://es.wikipedia.org/wiki/Bandera_de_la_provincia_del_Chaco"},</v>
      </c>
      <c r="HG5" s="66" t="str">
        <f>"{couname:"&amp;CT5&amp;(IF(HK5&lt;&gt;"",",subtype:"&amp;CHAR(34)&amp;HK5&amp;CHAR(34),""))&amp;",year:"&amp;HJ5&amp;",region:"&amp;CU5&amp;",Colors:"&amp;HC5&amp;",Items:"&amp;GS5&amp;",Flag:"&amp;CV5&amp;",HDFlag:"&amp;CHAR(34)&amp;E5&amp;CHAR(34)&amp;",type:"&amp;GP5&amp;", describe: "&amp;HI5&amp;", links: "&amp;HL5&amp;"},"</f>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links: "https://es.wikipedia.org/wiki/Bandera_de_la_provincia_del_Chaco"},</v>
      </c>
      <c r="HH5" s="44" t="str">
        <f>IF(P5&lt;&gt;"",CHAR(34)&amp;"\n"&amp;P5&amp;CHAR(34),CHAR(34)&amp;CHAR(34))</f>
        <v>"\nIts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v>
      </c>
      <c r="HI5" s="44" t="str">
        <f>IF(J5=0,CHAR(34)&amp;CHAR(34),HH5)</f>
        <v>"\nIts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v>
      </c>
      <c r="HJ5" s="44" t="str">
        <f>CHAR(34)&amp;O5&amp;CHAR(34)</f>
        <v>"2007 "</v>
      </c>
      <c r="HL5" s="44" t="str">
        <f>CHAR(34)&amp;I5&amp;CHAR(34)</f>
        <v>"https://es.wikipedia.org/wiki/Bandera_de_la_provincia_del_Chaco"</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 "links": "https://es.wikipedia.org/wiki/Bandera_de_la_provincia_del_Chaco"},</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 "links": "https://es.wikipedia.org/wiki/Bandera_de_la_provincia_del_Chaco"},</v>
      </c>
      <c r="HO5" s="71"/>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GRE</v>
      </c>
      <c r="HS5" s="44" t="str" cm="1">
        <f t="array" ref="HS5">IF(_xlfn.TEXTJOIN(", ", TRUE, IF(ISNUMBER(SEARCH("RED", BL5:BT5)), COLUMN(BL5:BT5) - COLUMN(BL5) + 1, ""))&lt;&gt;"","RED","")</f>
        <v/>
      </c>
      <c r="HT5" s="44" t="str" cm="1">
        <f t="array" ref="HT5">IF(_xlfn.TEXTJOIN(", ", TRUE, IF(ISNUMBER(SEARCH("YEL", BL5:BT5)), COLUMN(BL5:BT5) - COLUMN(BL5) + 1, ""))&lt;&gt;"","YEL","")</f>
        <v>YEL</v>
      </c>
      <c r="HU5" s="44" t="str" cm="1">
        <f t="array" ref="HU5">IF(_xlfn.TEXTJOIN(", ", TRUE, IF(ISNUMBER(SEARCH("ORA", BL5:BT5)), COLUMN(BL5:BT5) - COLUMN(BL5) + 1, ""))&lt;&gt;"","ORA","")</f>
        <v>ORA</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L5" s="44">
        <f>SUM(IC5:IK5)</f>
        <v>0</v>
      </c>
      <c r="IM5" s="42">
        <f>COUNTIF(IC5:IK5,"&gt;0")-CG5</f>
        <v>-5</v>
      </c>
      <c r="IN5" s="69" t="str">
        <f>"http://mkweb.bcgsc.ca/color-summarizer/?url="&amp;D5&amp;"&amp;precision=low&amp;num_clusters="&amp;CG5&amp;"&amp;text=1"</f>
        <v>http://mkweb.bcgsc.ca/color-summarizer/?url=https://upload.wikimedia.org/wikipedia/commons/thumb/3/33/Bandera_de_la_Provincia_del_Chaco.svg/640px-Bandera_de_la_Provincia_del_Chaco.svg.png&amp;precision=low&amp;num_clusters=5&amp;text=1</v>
      </c>
      <c r="IO5" s="44" t="str">
        <f>IF(HP5&lt;&gt;"",CHAR(34)&amp;"black"&amp;CHAR(34),"")</f>
        <v/>
      </c>
      <c r="IP5" s="44" t="str">
        <f>IF(HQ5&lt;&gt;"",CHAR(34)&amp;"blue"&amp;CHAR(34),"")</f>
        <v>"blue"</v>
      </c>
      <c r="IQ5" s="44" t="str">
        <f>IF(HR5&lt;&gt;"",CHAR(34)&amp;"green"&amp;CHAR(34),"")</f>
        <v>"green"</v>
      </c>
      <c r="IR5" s="44" t="str">
        <f>IF(HS5&lt;&gt;"",CHAR(34)&amp;"red"&amp;CHAR(34),"")</f>
        <v/>
      </c>
      <c r="IS5" s="44" t="str">
        <f>IF(HT5&lt;&gt;"",CHAR(34)&amp;"yellow"&amp;CHAR(34),"")</f>
        <v>"yellow"</v>
      </c>
      <c r="IT5" s="44" t="str">
        <f>IF(HU5&lt;&gt;"",CHAR(34)&amp;"orange"&amp;CHAR(34),"")</f>
        <v>"orange"</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{"url":"http://mkweb.bcgsc.ca/color-summarizer/?url=https://upload.wikimedia.org/wikipedia/commons/thumb/3/33/Bandera_de_la_Provincia_del_Chaco.svg/640px-Bandera_de_la_Provincia_del_Chaco.svg.png&amp;precision=low&amp;num_clusters=5&amp;text=1","name":"[ARG] Chaco"},</v>
      </c>
      <c r="IY5" s="44">
        <v>283</v>
      </c>
    </row>
    <row r="6" spans="1:259" s="44" customFormat="1" ht="38.4" customHeight="1" thickBot="1" x14ac:dyDescent="0.35">
      <c r="A6" s="84" t="s">
        <v>609</v>
      </c>
      <c r="B6" s="83"/>
      <c r="C6" s="39">
        <v>2</v>
      </c>
      <c r="D6" s="70" t="s">
        <v>610</v>
      </c>
      <c r="E6" s="40" t="s">
        <v>611</v>
      </c>
      <c r="F6" s="41" t="s">
        <v>163</v>
      </c>
      <c r="G6" s="42">
        <f>COUNTIF($A$1:$A$8299,A6)</f>
        <v>1</v>
      </c>
      <c r="H6" s="43"/>
      <c r="I6" s="59" t="s">
        <v>612</v>
      </c>
      <c r="J6" s="44" t="str">
        <f>""</f>
        <v/>
      </c>
      <c r="K6" s="45"/>
      <c r="L6" s="46"/>
      <c r="M6" s="46"/>
      <c r="N6" s="47"/>
      <c r="O6" s="74">
        <v>2004</v>
      </c>
      <c r="P6" s="48" t="s">
        <v>613</v>
      </c>
      <c r="Q6" s="73">
        <v>1</v>
      </c>
      <c r="R6" s="49" t="str">
        <f>_xlfn.XLOOKUP(LEFT(A6,5),[1]CODES!$D$2:$D$244,[1]CODES!$B$2:$B$244)</f>
        <v>South America</v>
      </c>
      <c r="S6" s="50">
        <v>7</v>
      </c>
      <c r="T6" s="51" t="s">
        <v>165</v>
      </c>
      <c r="U6" s="52" t="s">
        <v>164</v>
      </c>
      <c r="V6" s="52" t="s">
        <v>165</v>
      </c>
      <c r="W6" s="52" t="s">
        <v>164</v>
      </c>
      <c r="X6" s="52" t="s">
        <v>165</v>
      </c>
      <c r="Y6" s="52" t="s">
        <v>164</v>
      </c>
      <c r="Z6" s="52" t="s">
        <v>164</v>
      </c>
      <c r="AA6" s="52" t="s">
        <v>165</v>
      </c>
      <c r="AB6" s="52" t="s">
        <v>164</v>
      </c>
      <c r="AC6" s="52" t="s">
        <v>164</v>
      </c>
      <c r="AD6" s="52" t="s">
        <v>165</v>
      </c>
      <c r="AE6" s="52" t="s">
        <v>164</v>
      </c>
      <c r="AF6" s="53" t="s">
        <v>164</v>
      </c>
      <c r="AG6" s="53" t="s">
        <v>164</v>
      </c>
      <c r="AH6" s="53" t="s">
        <v>165</v>
      </c>
      <c r="AI6" s="53" t="s">
        <v>164</v>
      </c>
      <c r="AJ6" s="53" t="s">
        <v>164</v>
      </c>
      <c r="AK6" s="53" t="s">
        <v>164</v>
      </c>
      <c r="AL6" s="53" t="s">
        <v>164</v>
      </c>
      <c r="AM6" s="53" t="s">
        <v>165</v>
      </c>
      <c r="AN6" s="53" t="s">
        <v>164</v>
      </c>
      <c r="AO6" s="53" t="s">
        <v>165</v>
      </c>
      <c r="AP6" s="53" t="s">
        <v>164</v>
      </c>
      <c r="AQ6" s="53" t="s">
        <v>164</v>
      </c>
      <c r="AR6" s="53" t="s">
        <v>164</v>
      </c>
      <c r="AS6" s="53" t="s">
        <v>164</v>
      </c>
      <c r="AT6" s="54">
        <v>0</v>
      </c>
      <c r="AU6" s="53" t="s">
        <v>284</v>
      </c>
      <c r="AV6" s="53" t="str">
        <f>IF(LEFT(A6,1)="[",LEFT(A6,5)&amp;AU6&amp;A6,"")</f>
        <v>[ARG]Province[ARG] Chubut</v>
      </c>
      <c r="AW6" s="53" t="str">
        <f>C6&amp;IFERROR(SUBSTITUTE(A6, " [ANT]",""),"")</f>
        <v>2[ARG] Chubut</v>
      </c>
      <c r="AX6" s="55"/>
      <c r="AY6" s="55"/>
      <c r="AZ6" s="56" t="s">
        <v>234</v>
      </c>
      <c r="BA6" s="56" t="s">
        <v>234</v>
      </c>
      <c r="BB6" s="56"/>
      <c r="BC6" s="57"/>
      <c r="BD6" s="58" t="s">
        <v>152</v>
      </c>
      <c r="BE6" s="59"/>
      <c r="BF6" s="58" t="s">
        <v>152</v>
      </c>
      <c r="BG6" s="58" t="s">
        <v>155</v>
      </c>
      <c r="BH6" s="58" t="s">
        <v>152</v>
      </c>
      <c r="BI6" s="58"/>
      <c r="BJ6" s="58"/>
      <c r="BK6" s="59"/>
      <c r="BL6" s="58" t="s">
        <v>234</v>
      </c>
      <c r="BM6" s="58" t="s">
        <v>152</v>
      </c>
      <c r="BN6" s="58" t="s">
        <v>234</v>
      </c>
      <c r="BO6" s="58" t="s">
        <v>234</v>
      </c>
      <c r="BP6" s="58" t="s">
        <v>155</v>
      </c>
      <c r="BQ6" s="58" t="s">
        <v>234</v>
      </c>
      <c r="BR6" s="58" t="s">
        <v>234</v>
      </c>
      <c r="BS6" s="58" t="s">
        <v>234</v>
      </c>
      <c r="BT6" s="58" t="s">
        <v>159</v>
      </c>
      <c r="BU6" s="60"/>
      <c r="BV6" s="61"/>
      <c r="BW6" s="61">
        <v>0</v>
      </c>
      <c r="BX6" s="59"/>
      <c r="BY6" s="44" t="s">
        <v>164</v>
      </c>
      <c r="CB6" s="5"/>
      <c r="CC6" s="5"/>
      <c r="CD6" s="62">
        <v>0</v>
      </c>
      <c r="CE6" s="62">
        <v>0</v>
      </c>
      <c r="CF6" s="62">
        <f>COUNTIF([1]Sheet7!$B$2:'[1]Sheet7'!$B$100,ARG!#REF!)</f>
        <v>0</v>
      </c>
      <c r="CG6" s="75" cm="1">
        <f t="array" ref="CG6">SUMPRODUCT(--(LEN(TRIM(BL6:BT6))&gt;0))</f>
        <v>3</v>
      </c>
      <c r="CH6" s="53" t="str">
        <f>IF(CG6=2,"y","n")</f>
        <v>n</v>
      </c>
      <c r="CI6" s="53" t="str">
        <f>IF(CG6=3,"y","n")</f>
        <v>y</v>
      </c>
      <c r="CJ6" s="53" t="str">
        <f>IF(CG6=4,"y","n")</f>
        <v>n</v>
      </c>
      <c r="CK6" s="53" t="str">
        <f>IF(CG6&gt;4,"y","n")</f>
        <v>n</v>
      </c>
      <c r="CL6" s="53" t="str">
        <f>IF(S6=0,"y","n")</f>
        <v>n</v>
      </c>
      <c r="CM6" s="53" t="str">
        <f>IF(S6=2,"y","n")</f>
        <v>n</v>
      </c>
      <c r="CN6" s="53" t="str">
        <f>IF(S6=3,"y","n")</f>
        <v>n</v>
      </c>
      <c r="CO6" s="53" t="str">
        <f>IF(S6&gt;=4,"y","n")</f>
        <v>y</v>
      </c>
      <c r="CP6" s="53" t="str">
        <f>IF(AT6=0,"y","n")</f>
        <v>y</v>
      </c>
      <c r="CQ6" s="53" t="str">
        <f>IF(AT6=1,"y","n")</f>
        <v>n</v>
      </c>
      <c r="CR6" s="53" t="str">
        <f>IF(AT6=2,"y","n")</f>
        <v>n</v>
      </c>
      <c r="CS6" s="53" t="str">
        <f>IF(AT6&gt;=3,"y","n")</f>
        <v>n</v>
      </c>
      <c r="CT6" s="38" t="str">
        <f>CHAR(34)&amp;A6&amp;CHAR(34)</f>
        <v>"[ARG] Chubut"</v>
      </c>
      <c r="CU6" s="63" t="str">
        <f>CHAR(34)&amp;"rgn_"&amp;R6&amp;CHAR(34)</f>
        <v>"rgn_South America"</v>
      </c>
      <c r="CV6" s="44" t="str">
        <f>CHAR(34)&amp;D6&amp;CHAR(34)</f>
        <v>"https://upload.wikimedia.org/wikipedia/commons/thumb/8/88/Bandera_de_la_Provincia_del_Chubut.svg/320px-Bandera_de_la_Provincia_del_Chubut.svg.png"</v>
      </c>
      <c r="CW6" s="44" t="str">
        <f>IF(CH6="y",CHAR(34)&amp;CH$1&amp;CHAR(34)&amp;",","")</f>
        <v/>
      </c>
      <c r="CX6" s="44" t="str">
        <f>IF(CI6="y",CHAR(34)&amp;CI$1&amp;CHAR(34)&amp;",","")</f>
        <v>"3Color",</v>
      </c>
      <c r="CY6" s="44" t="str">
        <f>IF(CJ6="y",CHAR(34)&amp;CJ$1&amp;CHAR(34)&amp;",","")</f>
        <v/>
      </c>
      <c r="CZ6" s="44" t="str">
        <f>IF(CK6="y",CHAR(34)&amp;CK$1&amp;CHAR(34)&amp;",","")</f>
        <v/>
      </c>
      <c r="DA6" s="44" t="str">
        <f>IF(Q6&gt;1,CHAR(34)&amp;"words2"&amp;CHAR(34)&amp;",","")</f>
        <v/>
      </c>
      <c r="DB6" s="44" t="str">
        <f>IF(Q6&gt;2,CHAR(34)&amp;"words3"&amp;CHAR(34)&amp;",","")</f>
        <v/>
      </c>
      <c r="DD6" s="44"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"lets06",</v>
      </c>
      <c r="DE6" s="44" t="str">
        <f>CHAR(34)&amp;"start"&amp;IFERROR(LEFT(SUBSTITUTE(A6,"["&amp;MID(A6,FIND("[",A6)+1,FIND("]",A6)-FIND("[",A6)-1)&amp;"] ",""),1),LEFT(A6,1))&amp;CHAR(34)&amp;","</f>
        <v>"startC",</v>
      </c>
      <c r="DF6" s="44" t="str">
        <f>IFERROR(IF(SEARCH("tan",A6)&gt;0,CHAR(34)&amp;"withtn"&amp;CHAR(34)&amp;",",""),"")</f>
        <v/>
      </c>
      <c r="DG6" s="44" t="str">
        <f>IFERROR(IF(SEARCH("q",A6)&gt;0,CHAR(34)&amp;"with_q"&amp;CHAR(34)&amp;",",""),"")</f>
        <v/>
      </c>
      <c r="DH6" s="44" t="str">
        <f>IFERROR(IF(SEARCH("v",A6)&gt;0,CHAR(34)&amp;"with_v"&amp;CHAR(34)&amp;",",""),"")</f>
        <v/>
      </c>
      <c r="DI6" s="44" t="str">
        <f>IFERROR(IF(SEARCH("w",A6)&gt;0,CHAR(34)&amp;"with_w"&amp;CHAR(34)&amp;",",""),"")</f>
        <v/>
      </c>
      <c r="DJ6" s="44" t="str">
        <f>IFERROR(IF(SEARCH("y",A6)&gt;0,CHAR(34)&amp;"with_y"&amp;CHAR(34)&amp;",",""),"")</f>
        <v/>
      </c>
      <c r="DK6" s="44" t="str">
        <f>IFERROR(IF(SEARCH("z",A6)&gt;0,CHAR(34)&amp;"with_z"&amp;CHAR(34)&amp;",",""),"")</f>
        <v/>
      </c>
      <c r="DL6" s="44" t="str">
        <f>IF(CG6=2, CHAR(34) &amp; _xlfn.TEXTJOIN("", TRUE, _xlfn._xlws.SORT(HP6:HX6)) &amp; CHAR(34) &amp; ",", "")</f>
        <v/>
      </c>
      <c r="DM6" s="44" t="str" cm="1">
        <f t="array" ref="DM6">IF(CG6=3,CHAR(34) &amp; _xlfn.TEXTJOIN("", TRUE, RIGHT(HP6:HX6, 2)) &amp; CHAR(34) &amp; ",", "")</f>
        <v>"LUELHI",</v>
      </c>
      <c r="DN6" s="44" t="str">
        <f>IF(AND(ISNUMBER(SEARCH("18", O6)), ISERROR(SEARCH("1918", O6)), ISERROR(SEARCH("2018", O6))), CHAR(34) &amp; "year18" &amp; CHAR(34) &amp; ",", "")</f>
        <v/>
      </c>
      <c r="DO6" s="44" t="str">
        <f>IF(AND(ISNUMBER(SEARCH("19", O6)), ISERROR(SEARCH("1819", O6)),  ISERROR(SEARCH("1219", O6)),ISERROR(SEARCH("1119", O6)),ISERROR(SEARCH("1190", O6)),ISERROR(SEARCH("2019", O6))), CHAR(34) &amp; "year19" &amp; CHAR(34) &amp; ",", "")</f>
        <v/>
      </c>
      <c r="DP6" s="5" t="str">
        <f>IF(AND(ISNUMBER(SEARCH("20", O6)), ISERROR(SEARCH("1920", O6))), CHAR(34)&amp;"year00"&amp;CHAR(34)&amp;",", "")</f>
        <v>"year00",</v>
      </c>
      <c r="DQ6" s="5" t="str">
        <f>IF(CC6="y",CHAR(34)&amp;"soviet"&amp;CHAR(34)&amp;",","")</f>
        <v/>
      </c>
      <c r="DR6" s="5" t="str">
        <f>IF(BY6="y",CHAR(34)&amp;"dgband"&amp;CHAR(34)&amp;",","")</f>
        <v/>
      </c>
      <c r="DS6" s="5" t="str">
        <f>IF(W6="y",IF(AND(V6="n",BY6&lt;&gt;"y"),CHAR(34)&amp;"allver"&amp;CHAR(34)&amp;",",""),"")</f>
        <v/>
      </c>
      <c r="DT6" s="5" t="str">
        <f>IF(V6="y",IF(AND(W6="n",BY6&lt;&gt;"y"),CHAR(34)&amp;"allhor"&amp;CHAR(34)&amp;",",""),"")</f>
        <v>"allhor",</v>
      </c>
      <c r="DU6" s="5" t="str">
        <f>IF(BY6="y",IF(AND(W6="n",V6="n"),CHAR(34)&amp;"alldia"&amp;CHAR(34)&amp;",",""),"")</f>
        <v/>
      </c>
      <c r="DW6" s="44" t="str">
        <f>IF(CL6="y",CHAR(34)&amp;CL$1&amp;CHAR(34)&amp;",","")</f>
        <v/>
      </c>
      <c r="DX6" s="44" t="str">
        <f>IF(CM6="y",CHAR(34)&amp;CM$1&amp;CHAR(34)&amp;",","")</f>
        <v/>
      </c>
      <c r="DY6" s="44" t="str">
        <f>IF(CN6="y",CHAR(34)&amp;CN$1&amp;CHAR(34)&amp;",","")</f>
        <v/>
      </c>
      <c r="DZ6" s="44" t="str">
        <f>IF(CO6="y",CHAR(34)&amp;CO$1&amp;CHAR(34)&amp;",","")</f>
        <v>"4+Band",</v>
      </c>
      <c r="EA6" s="44" t="str">
        <f>IF(T6="y",CHAR(34)&amp;T$1&amp;CHAR(34)&amp;",","")</f>
        <v>"Diagon",</v>
      </c>
      <c r="EB6" s="44" t="str">
        <f>IF(U6="y",CHAR(34)&amp;U$1&amp;CHAR(34)&amp;",","")</f>
        <v/>
      </c>
      <c r="EC6" s="44" t="str">
        <f>IF(V6="y",CHAR(34)&amp;V$1&amp;CHAR(34)&amp;",","")</f>
        <v>"Horizo",</v>
      </c>
      <c r="ED6" s="44" t="str">
        <f>IF(W6="y",CHAR(34)&amp;W$1&amp;CHAR(34)&amp;",","")</f>
        <v/>
      </c>
      <c r="EE6" s="44" t="str">
        <f>IF(X6="y",CHAR(34)&amp;X$1&amp;CHAR(34)&amp;",","")</f>
        <v>"Circle",</v>
      </c>
      <c r="EF6" s="44" t="str">
        <f>IF(AND(Y6&lt;&gt;"n",Y6&lt;&gt;""),CHAR(34)&amp;Y$1&amp;CHAR(34)&amp;",","")</f>
        <v/>
      </c>
      <c r="EG6" s="44" t="str">
        <f>IF(Z6="y",CHAR(34)&amp;Z$1&amp;CHAR(34)&amp;",","")</f>
        <v/>
      </c>
      <c r="EH6" s="44" t="str">
        <f>IF(AA6="y",CHAR(34)&amp;AA$1&amp;CHAR(34)&amp;",","")</f>
        <v>"Plants",</v>
      </c>
      <c r="EI6" s="44" t="str">
        <f>IF(AB6="y",CHAR(34)&amp;AB$1&amp;CHAR(34)&amp;",","")</f>
        <v/>
      </c>
      <c r="EJ6" s="44" t="str">
        <f>IF(AC6="y",CHAR(34)&amp;AC$1&amp;CHAR(34)&amp;",","")</f>
        <v/>
      </c>
      <c r="EK6" s="44" t="str">
        <f>IF(AD6="y",CHAR(34)&amp;AD$1&amp;CHAR(34)&amp;",","")</f>
        <v>"HasSun",</v>
      </c>
      <c r="EL6" s="44" t="str">
        <f>IF(AE6="y",CHAR(34)&amp;AE$1&amp;CHAR(34)&amp;",","")</f>
        <v/>
      </c>
      <c r="EM6" s="44" t="str">
        <f>IF(AF6="y",CHAR(34)&amp;AF$1&amp;CHAR(34)&amp;",","")</f>
        <v/>
      </c>
      <c r="EN6" s="44" t="str">
        <f>IF(AG6="y",CHAR(34)&amp;AG$1&amp;CHAR(34)&amp;",","")</f>
        <v/>
      </c>
      <c r="EO6" s="44" t="str">
        <f>IF(AH6="y",CHAR(34)&amp;AH$1&amp;CHAR(34)&amp;",","")</f>
        <v>"Center",</v>
      </c>
      <c r="EP6" s="44" t="str">
        <f>IF(AI6="y",CHAR(34)&amp;AI$1&amp;CHAR(34)&amp;",","")</f>
        <v/>
      </c>
      <c r="EQ6" s="44" t="str">
        <f>IF(AJ6="y",CHAR(34)&amp;AJ$1&amp;CHAR(34)&amp;",","")</f>
        <v/>
      </c>
      <c r="ER6" s="44" t="str">
        <f>IF(AK6="y",CHAR(34)&amp;AK$1&amp;CHAR(34)&amp;",","")</f>
        <v/>
      </c>
      <c r="ES6" s="44" t="str">
        <f>IF(AL6="y",CHAR(34)&amp;AL$1&amp;CHAR(34)&amp;",","")</f>
        <v/>
      </c>
      <c r="ET6" s="44" t="str">
        <f>IF(AM6="y",CHAR(34)&amp;AM$1&amp;CHAR(34)&amp;",","")</f>
        <v>"Geogrh",</v>
      </c>
      <c r="EU6" s="44" t="str">
        <f>IF(AN6="y",CHAR(34)&amp;AN$1&amp;CHAR(34)&amp;",","")</f>
        <v/>
      </c>
      <c r="EV6" s="44" t="str">
        <f>IF(AO6="y",CHAR(34)&amp;AO$1&amp;CHAR(34)&amp;",","")</f>
        <v>"Builds",</v>
      </c>
      <c r="EW6" s="44" t="str">
        <f>IF(AP6="y",CHAR(34)&amp;AP$1&amp;CHAR(34)&amp;",","")</f>
        <v/>
      </c>
      <c r="EX6" s="44" t="str">
        <f>IF(AQ6="y",CHAR(34)&amp;AQ$1&amp;CHAR(34)&amp;",","")</f>
        <v/>
      </c>
      <c r="EY6" s="44" t="str">
        <f>IF(AR6="y",CHAR(34)&amp;AR$1&amp;CHAR(34)&amp;",","")</f>
        <v/>
      </c>
      <c r="EZ6" s="44" t="str">
        <f>IF(AS6="y",CHAR(34)&amp;AS$1&amp;CHAR(34)&amp;",","")</f>
        <v/>
      </c>
      <c r="FA6" s="44" t="str">
        <f>IF(AT6&gt;0,CHAR(34)&amp;"sta"&amp;AZ6&amp;CHAR(34)&amp;",","")</f>
        <v/>
      </c>
      <c r="FB6" s="44" t="str">
        <f>IF(AND(AT6&gt;0,BA6&lt;&gt;""),CHAR(34)&amp;"sta"&amp;BA6&amp;CHAR(34)&amp;",","")</f>
        <v/>
      </c>
      <c r="FD6" s="44" t="str">
        <f>IF(BV6="n",CHAR(34)&amp;"tcWHYE"&amp;CHAR(34)&amp;",",IF(BV6="y",CHAR(34)&amp;FD$1&amp;CHAR(34)&amp;",",""))</f>
        <v/>
      </c>
      <c r="FE6" s="44" t="str">
        <f>IF(COUNTIF(BL6:BT6,"BLU")=0,CHAR(34)&amp;"NO_BLU"&amp;CHAR(34)&amp;",", "")</f>
        <v/>
      </c>
      <c r="FF6" s="44" t="str">
        <f>IF(COUNTIF(BL6:BT6,"WHI")=0,CHAR(34)&amp;"NO_WHI"&amp;CHAR(34)&amp;",", "")</f>
        <v/>
      </c>
      <c r="FG6" s="44" t="str">
        <f>IF(COUNTIF(BL6:BT6,"RED")=0,CHAR(34)&amp;"NO_RED"&amp;CHAR(34)&amp;",", "")</f>
        <v>"NO_RED",</v>
      </c>
      <c r="FH6" s="44" t="str">
        <f>IF(COUNTIF(BL6:BS6,"GRE")=0,CHAR(34)&amp;"NO_GRE"&amp;CHAR(34)&amp;",", "")</f>
        <v>"NO_GRE",</v>
      </c>
      <c r="FI6" s="44" t="str">
        <f>IF(COUNTIF(BL6:BT6,"YEL")=0,CHAR(34)&amp;"NO_YEL"&amp;CHAR(34)&amp;",", "")</f>
        <v/>
      </c>
      <c r="FJ6" s="44" t="str">
        <f>IF(COUNTIF(BL6:BT6,"BLA")=0,CHAR(34)&amp;"NO_BLA"&amp;CHAR(34)&amp;",", "")</f>
        <v>"NO_BLA",</v>
      </c>
      <c r="FK6" s="44" t="str">
        <f>IF(AND(FH6&lt;&gt;"",FF6&lt;&gt;""),CHAR(34)&amp;"WHGRNO"&amp;CHAR(34)&amp;",","")</f>
        <v/>
      </c>
      <c r="FL6" s="44" t="str">
        <f>IF(AND(FI6&lt;&gt;"",FF6&lt;&gt;""),CHAR(34)&amp;"WHYENO"&amp;CHAR(34)&amp;",","")</f>
        <v/>
      </c>
      <c r="FM6" s="44" t="str">
        <f>IF(AND(FJ6&lt;&gt;"",FF6&lt;&gt;""),CHAR(34)&amp;"BAWHNO"&amp;CHAR(34)&amp;",","")</f>
        <v/>
      </c>
      <c r="FN6" s="44" t="str">
        <f>IF(AND(FE6&lt;&gt;"",FF6&lt;&gt;""),CHAR(34)&amp;"BLWHNO"&amp;CHAR(34)&amp;",","")</f>
        <v/>
      </c>
      <c r="FO6" s="44" t="str">
        <f>IF(AND(FE6&lt;&gt;"",FG6&lt;&gt;""),CHAR(34)&amp;"BLRENO"&amp;CHAR(34)&amp;",","")</f>
        <v/>
      </c>
      <c r="FP6" s="44" t="str">
        <f>IF(AND(FF6&lt;&gt;"",FF6&lt;&gt;""),CHAR(34)&amp;"WHRENO"&amp;CHAR(34)&amp;",","")</f>
        <v/>
      </c>
      <c r="FQ6" s="44" t="str">
        <f>IF(LEN(BF6)=3,CHAR(34)&amp;"001"&amp;BF6&amp;CHAR(34)&amp;",","")</f>
        <v>"001BLU",</v>
      </c>
      <c r="FR6" s="44" t="str">
        <f>IF(LEN(BG6)=3,CHAR(34)&amp;"002"&amp;BG6&amp;CHAR(34)&amp;",","")</f>
        <v>"002YEL",</v>
      </c>
      <c r="FS6" s="44" t="str">
        <f>IF(LEN(BH6)=3,CHAR(34)&amp;"003"&amp;BH6&amp;CHAR(34)&amp;",","")</f>
        <v>"003BLU",</v>
      </c>
      <c r="FT6" s="44" t="str">
        <f>CHAR(34)&amp;"myr"&amp;BD6&amp;CHAR(34)&amp;","</f>
        <v>"myrBLU",</v>
      </c>
      <c r="FU6" s="44" t="str">
        <f>IF(AY6="y",CHAR(34)&amp;"island"&amp;CHAR(34)&amp;",","")</f>
        <v/>
      </c>
      <c r="FV6" s="44" t="str">
        <f>IF(BZ6="y",CHAR(34)&amp;"landlo"&amp;CHAR(34)&amp;",","")</f>
        <v/>
      </c>
      <c r="FW6" s="44" t="str">
        <f>IF(CA6="y",CHAR(34)&amp;"eunion"&amp;CHAR(34)&amp;",","")</f>
        <v/>
      </c>
      <c r="FY6" s="44" t="str">
        <f>IFERROR(IF(SEARCH("Arabic",CB6)&gt;0,CHAR(34)&amp;"arabic"&amp;CHAR(34)&amp;",",""),"")</f>
        <v/>
      </c>
      <c r="FZ6" s="44" t="str">
        <f>IFERROR(IF(SEARCH("English",CB6)&gt;0,CHAR(34)&amp;"englis"&amp;CHAR(34)&amp;",",""),"")</f>
        <v/>
      </c>
      <c r="GA6" s="44" t="str">
        <f>IFERROR(IF(SEARCH("French",CB6)&gt;0,CHAR(34)&amp;"french"&amp;CHAR(34)&amp;",",""),"")</f>
        <v/>
      </c>
      <c r="GB6" s="44" t="str">
        <f>IFERROR(IF(SEARCH("Spanish",CB6)&gt;0,CHAR(34)&amp;"spanis"&amp;CHAR(34)&amp;",",""),"")</f>
        <v/>
      </c>
      <c r="GE6" s="44" t="str">
        <f>IFERROR(IF(SEARCH("Dutch",CB6)&gt;0,CHAR(34)&amp;"dutchs"&amp;CHAR(34)&amp;",",""),"")</f>
        <v/>
      </c>
      <c r="GF6" s="44" t="str">
        <f>IFERROR(IF(SEARCH("Historical",AU6)&gt;0,CHAR(34)&amp;"histor"&amp;CHAR(34)&amp;",",""),"")</f>
        <v/>
      </c>
      <c r="GG6" s="44" t="str">
        <f>IF(BU6="y",CHAR(34)&amp;"unjack"&amp;CHAR(34)&amp;",","")</f>
        <v/>
      </c>
      <c r="GH6" s="44" t="str">
        <f>IF(CD6=1,CHAR(34)&amp;"southc"&amp;CHAR(34)&amp;",","")</f>
        <v/>
      </c>
      <c r="GI6" s="44" t="str">
        <f>IF(CE6=1,CHAR(34)&amp;"hasmap"&amp;CHAR(34)&amp;",","")</f>
        <v/>
      </c>
      <c r="GJ6" s="44" t="str">
        <f>IF(CP6="y",CHAR(34)&amp;CP$1&amp;CHAR(34)&amp;",","")</f>
        <v>"NoStar",</v>
      </c>
      <c r="GK6" s="44" t="str">
        <f>IF(GJ6="",CHAR(34)&amp;"HasSta"&amp;CHAR(34)&amp;",","")</f>
        <v/>
      </c>
      <c r="GL6" s="44" t="str">
        <f>IF(CQ6="y",CHAR(34)&amp;CQ$1&amp;CHAR(34)&amp;",","")</f>
        <v/>
      </c>
      <c r="GM6" s="44" t="str">
        <f>IF(CR6="y",CHAR(34)&amp;CR$1&amp;CHAR(34)&amp;",","")</f>
        <v/>
      </c>
      <c r="GN6" s="44" t="str">
        <f>IF(CS6="y",CHAR(34)&amp;CS$1&amp;CHAR(34)&amp;",","")</f>
        <v/>
      </c>
      <c r="GP6" s="44" t="str">
        <f>CHAR(34)&amp;AU6&amp;CHAR(34)</f>
        <v>"Province"</v>
      </c>
      <c r="GS6" s="44" t="str">
        <f>SUBSTITUTE("["&amp;_xlfn.CONCAT(CW6:GN6)&amp;"]",",]","]")</f>
        <v>["3Color","lets06","startC","LUELHI","year00","allhor","4+Band","Diagon","Horizo","Circle","Plants","HasSun","Center","Geogrh","Builds","NO_RED","NO_GRE","NO_BLA","001BLU","002YEL","003BLU","myrBLU","NoStar"]</v>
      </c>
      <c r="GT6" s="44" t="str">
        <f>IF(BL6&lt;&gt;"",CHAR(34)&amp;"cl_"&amp;BL6&amp;CHAR(34)&amp;",","")</f>
        <v/>
      </c>
      <c r="GU6" s="44" t="str">
        <f>IF(BM6&lt;&gt;"",CHAR(34)&amp;"cl_"&amp;BM6&amp;CHAR(34)&amp;",","")</f>
        <v>"cl_BLU",</v>
      </c>
      <c r="GV6" s="44" t="str">
        <f>IF(BN6&lt;&gt;"",CHAR(34)&amp;"cl_"&amp;BN6&amp;CHAR(34)&amp;",","")</f>
        <v/>
      </c>
      <c r="GW6" s="44" t="str">
        <f>IF(BO6&lt;&gt;"",CHAR(34)&amp;"cl_"&amp;BO6&amp;CHAR(34)&amp;",","")</f>
        <v/>
      </c>
      <c r="GX6" s="44" t="str">
        <f>IF(BP6&lt;&gt;"",CHAR(34)&amp;"cl_"&amp;BP6&amp;CHAR(34)&amp;",","")</f>
        <v>"cl_YEL",</v>
      </c>
      <c r="GY6" s="44" t="str">
        <f>IF(BQ6&lt;&gt;"",CHAR(34)&amp;"cl_"&amp;BQ6&amp;CHAR(34)&amp;",","")</f>
        <v/>
      </c>
      <c r="GZ6" s="44" t="str">
        <f>IF(BR6&lt;&gt;"",CHAR(34)&amp;"cl_"&amp;BR6&amp;CHAR(34)&amp;",","")</f>
        <v/>
      </c>
      <c r="HA6" s="44" t="str">
        <f>IF(BS6&lt;&gt;"",CHAR(34)&amp;"cl_"&amp;BS6&amp;CHAR(34)&amp;",","")</f>
        <v/>
      </c>
      <c r="HB6" s="44" t="str">
        <f>IF(BT6&lt;&gt;"",CHAR(34)&amp;"cl_"&amp;BT6&amp;CHAR(34)&amp;",","")</f>
        <v>"cl_WHI",</v>
      </c>
      <c r="HC6" s="44" t="str">
        <f>SUBSTITUTE("["&amp;_xlfn.CONCAT(GT6:HB6)&amp;"]",",]","]")</f>
        <v>["cl_BLU","cl_YEL","cl_WHI"]</v>
      </c>
      <c r="HE6" s="64"/>
      <c r="HF6" s="65" t="str">
        <f>"{couname:"&amp;CT6&amp;(IF(HK6&lt;&gt;"",",subtype:"&amp;CHAR(34)&amp;HK6&amp;CHAR(34),""))&amp;",year:"&amp;HJ6&amp;",region:"&amp;CU6&amp;",Colors:"&amp;HC6&amp;",Items:"&amp;GS6&amp;",Flag:"&amp;CV6&amp;",HDFlag:"&amp;CHAR(34)&amp;E6&amp;CHAR(34)&amp;",type:"&amp;GP6&amp;", describe: "&amp;HH6&amp;", isnew:"&amp;CHAR(34)&amp;F6&amp;CHAR(34)&amp;", links: "&amp;HL6&amp;"},"</f>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links: "https://www.crwflags.com/fotw/flags/ar-u.html"},</v>
      </c>
      <c r="HG6" s="66" t="str">
        <f>"{couname:"&amp;CT6&amp;(IF(HK6&lt;&gt;"",",subtype:"&amp;CHAR(34)&amp;HK6&amp;CHAR(34),""))&amp;",year:"&amp;HJ6&amp;",region:"&amp;CU6&amp;",Colors:"&amp;HC6&amp;",Items:"&amp;GS6&amp;",Flag:"&amp;CV6&amp;",HDFlag:"&amp;CHAR(34)&amp;E6&amp;CHAR(34)&amp;",type:"&amp;GP6&amp;", describe: "&amp;HI6&amp;", links: "&amp;HL6&amp;"},"</f>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links: "https://www.crwflags.com/fotw/flags/ar-u.html"},</v>
      </c>
      <c r="HH6" s="44" t="str">
        <f>IF(P6&lt;&gt;"",CHAR(34)&amp;"\n"&amp;P6&amp;CHAR(34),CHAR(34)&amp;CHAR(34))</f>
        <v>"\nIn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v>
      </c>
      <c r="HI6" s="44" t="str">
        <f>IF(J6=0,CHAR(34)&amp;CHAR(34),HH6)</f>
        <v>"\nIn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v>
      </c>
      <c r="HJ6" s="44" t="str">
        <f>CHAR(34)&amp;O6&amp;CHAR(34)</f>
        <v>"2004"</v>
      </c>
      <c r="HL6" s="44" t="str">
        <f>CHAR(34)&amp;I6&amp;CHAR(34)</f>
        <v>"https://www.crwflags.com/fotw/flags/ar-u.html"</v>
      </c>
      <c r="HM6" s="65"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 "links": "https://www.crwflags.com/fotw/flags/ar-u.html"},</v>
      </c>
      <c r="HN6" s="67"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 "links": "https://www.crwflags.com/fotw/flags/ar-u.html"},</v>
      </c>
      <c r="HO6" s="71">
        <v>45610</v>
      </c>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
      </c>
      <c r="HT6" s="44" t="str" cm="1">
        <f t="array" ref="HT6">IF(_xlfn.TEXTJOIN(", ", TRUE, IF(ISNUMBER(SEARCH("YEL", BL6:BT6)), COLUMN(BL6:BT6) - COLUMN(BL6) + 1, ""))&lt;&gt;"","YEL","")</f>
        <v>YEL</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M6" s="42">
        <f>COUNTIF(IC6:IK6,"&gt;0")-CG6</f>
        <v>-3</v>
      </c>
      <c r="IN6" s="69" t="str">
        <f>"http://mkweb.bcgsc.ca/color-summarizer/?url="&amp;D6&amp;"&amp;precision=low&amp;num_clusters="&amp;CG6&amp;"&amp;text=1"</f>
        <v>http://mkweb.bcgsc.ca/color-summarizer/?url=https://upload.wikimedia.org/wikipedia/commons/thumb/8/88/Bandera_de_la_Provincia_del_Chubut.svg/320px-Bandera_de_la_Provincia_del_Chubut.svg.png&amp;precision=low&amp;num_clusters=3&amp;text=1</v>
      </c>
      <c r="IO6" s="44" t="str">
        <f>IF(HP6&lt;&gt;"",CHAR(34)&amp;"black"&amp;CHAR(34),"")</f>
        <v/>
      </c>
      <c r="IP6" s="44" t="str">
        <f>IF(HQ6&lt;&gt;"",CHAR(34)&amp;"blue"&amp;CHAR(34),"")</f>
        <v>"blue"</v>
      </c>
      <c r="IQ6" s="44" t="str">
        <f>IF(HR6&lt;&gt;"",CHAR(34)&amp;"green"&amp;CHAR(34),"")</f>
        <v/>
      </c>
      <c r="IR6" s="44" t="str">
        <f>IF(HS6&lt;&gt;"",CHAR(34)&amp;"red"&amp;CHAR(34),"")</f>
        <v/>
      </c>
      <c r="IS6" s="44" t="str">
        <f>IF(HT6&lt;&gt;"",CHAR(34)&amp;"yellow"&amp;CHAR(34),"")</f>
        <v>"yellow"</v>
      </c>
      <c r="IT6" s="44" t="str">
        <f>IF(HU6&lt;&gt;"",CHAR(34)&amp;"orange"&amp;CHAR(34),"")</f>
        <v/>
      </c>
      <c r="IU6" s="44" t="str">
        <f>IF(HV6&lt;&gt;"",CHAR(34)&amp;"brown"&amp;CHAR(34),"")</f>
        <v/>
      </c>
      <c r="IV6" s="44" t="str">
        <f>IF(HW6&lt;&gt;"",CHAR(34)&amp;"purple"&amp;CHAR(34),"")</f>
        <v/>
      </c>
      <c r="IW6" s="44" t="str">
        <f>IF(HX6&lt;&gt;"",CHAR(34)&amp;"white"&amp;CHAR(34),"")</f>
        <v>"white"</v>
      </c>
      <c r="IX6" s="44" t="str">
        <f>"{"&amp;CHAR(34)&amp;"url"&amp;CHAR(34)&amp;":"&amp;CHAR(34)&amp;IN6&amp;CHAR(34)&amp;","&amp;CHAR(34)&amp;"name"&amp;CHAR(34)&amp;":"&amp;CHAR(34)&amp;A6&amp;CHAR(34)&amp;"},"</f>
        <v>{"url":"http://mkweb.bcgsc.ca/color-summarizer/?url=https://upload.wikimedia.org/wikipedia/commons/thumb/8/88/Bandera_de_la_Provincia_del_Chubut.svg/320px-Bandera_de_la_Provincia_del_Chubut.svg.png&amp;precision=low&amp;num_clusters=3&amp;text=1","name":"[ARG] Chubut"},</v>
      </c>
      <c r="IY6" s="44">
        <v>1235</v>
      </c>
    </row>
    <row r="7" spans="1:259" s="44" customFormat="1" ht="38.4" customHeight="1" thickBot="1" x14ac:dyDescent="0.35">
      <c r="A7" s="84" t="s">
        <v>290</v>
      </c>
      <c r="B7" s="83"/>
      <c r="C7" s="39">
        <v>2</v>
      </c>
      <c r="D7" s="70" t="s">
        <v>291</v>
      </c>
      <c r="E7" s="40" t="s">
        <v>292</v>
      </c>
      <c r="F7" s="41" t="s">
        <v>163</v>
      </c>
      <c r="G7" s="42">
        <f>COUNTIF($A$1:$A$8299,A7)</f>
        <v>1</v>
      </c>
      <c r="H7" s="43"/>
      <c r="I7" s="59" t="s">
        <v>293</v>
      </c>
      <c r="J7" s="44" t="str">
        <f>""</f>
        <v/>
      </c>
      <c r="K7" s="45">
        <v>0</v>
      </c>
      <c r="L7" s="46">
        <v>0</v>
      </c>
      <c r="M7" s="46">
        <v>0</v>
      </c>
      <c r="N7" s="47"/>
      <c r="O7" s="74" t="s">
        <v>229</v>
      </c>
      <c r="P7" s="48" t="s">
        <v>294</v>
      </c>
      <c r="Q7" s="73">
        <v>1</v>
      </c>
      <c r="R7" s="49" t="s">
        <v>177</v>
      </c>
      <c r="S7" s="50">
        <v>3</v>
      </c>
      <c r="T7" s="51" t="s">
        <v>164</v>
      </c>
      <c r="U7" s="52" t="s">
        <v>164</v>
      </c>
      <c r="V7" s="52" t="s">
        <v>164</v>
      </c>
      <c r="W7" s="52" t="s">
        <v>165</v>
      </c>
      <c r="X7" s="52" t="s">
        <v>165</v>
      </c>
      <c r="Y7" s="52" t="s">
        <v>164</v>
      </c>
      <c r="Z7" s="52" t="s">
        <v>164</v>
      </c>
      <c r="AA7" s="52" t="s">
        <v>164</v>
      </c>
      <c r="AB7" s="52" t="s">
        <v>164</v>
      </c>
      <c r="AC7" s="52" t="s">
        <v>164</v>
      </c>
      <c r="AD7" s="52" t="s">
        <v>165</v>
      </c>
      <c r="AE7" s="52" t="s">
        <v>164</v>
      </c>
      <c r="AF7" s="53" t="s">
        <v>164</v>
      </c>
      <c r="AG7" s="53" t="s">
        <v>164</v>
      </c>
      <c r="AH7" s="53" t="s">
        <v>165</v>
      </c>
      <c r="AI7" s="53" t="s">
        <v>164</v>
      </c>
      <c r="AJ7" s="53" t="s">
        <v>164</v>
      </c>
      <c r="AK7" s="53" t="s">
        <v>164</v>
      </c>
      <c r="AL7" s="53" t="s">
        <v>164</v>
      </c>
      <c r="AM7" s="53" t="s">
        <v>164</v>
      </c>
      <c r="AN7" s="53" t="s">
        <v>164</v>
      </c>
      <c r="AO7" s="53" t="s">
        <v>164</v>
      </c>
      <c r="AP7" s="53" t="s">
        <v>164</v>
      </c>
      <c r="AQ7" s="53" t="s">
        <v>164</v>
      </c>
      <c r="AR7" s="53" t="s">
        <v>164</v>
      </c>
      <c r="AS7" s="53" t="s">
        <v>164</v>
      </c>
      <c r="AT7" s="54">
        <v>0</v>
      </c>
      <c r="AU7" s="53" t="s">
        <v>284</v>
      </c>
      <c r="AV7" s="53" t="str">
        <f>IF(LEFT(A7,1)="[",LEFT(A7,5)&amp;AU7&amp;A7,"")</f>
        <v>[ARG]Province[ARG] Cordoba</v>
      </c>
      <c r="AW7" s="53" t="str">
        <f>C7&amp;IFERROR(SUBSTITUTE(A7, " [ANT]",""),"")</f>
        <v>2[ARG] Cordoba</v>
      </c>
      <c r="AX7" s="55"/>
      <c r="AY7" s="55"/>
      <c r="AZ7" s="56"/>
      <c r="BA7" s="56"/>
      <c r="BB7" s="56"/>
      <c r="BC7" s="57"/>
      <c r="BD7" s="58" t="s">
        <v>167</v>
      </c>
      <c r="BE7" s="59"/>
      <c r="BF7" s="58" t="s">
        <v>154</v>
      </c>
      <c r="BG7" s="58" t="s">
        <v>159</v>
      </c>
      <c r="BH7" s="58" t="s">
        <v>152</v>
      </c>
      <c r="BI7" s="58"/>
      <c r="BJ7" s="58"/>
      <c r="BK7" s="59"/>
      <c r="BL7" s="58" t="s">
        <v>154</v>
      </c>
      <c r="BM7" s="58" t="s">
        <v>159</v>
      </c>
      <c r="BN7" s="58" t="s">
        <v>152</v>
      </c>
      <c r="BO7" s="58" t="s">
        <v>155</v>
      </c>
      <c r="BP7" s="58"/>
      <c r="BQ7" s="58"/>
      <c r="BR7" s="58"/>
      <c r="BS7" s="58"/>
      <c r="BT7" s="58"/>
      <c r="BU7" s="60"/>
      <c r="BV7" s="61"/>
      <c r="BW7" s="61">
        <v>0</v>
      </c>
      <c r="BX7" s="59"/>
      <c r="CB7" s="5"/>
      <c r="CC7" s="5"/>
      <c r="CD7" s="62">
        <v>0</v>
      </c>
      <c r="CE7" s="62">
        <v>0</v>
      </c>
      <c r="CF7" s="62">
        <f>COUNTIF([1]Sheet7!$B$2:'[1]Sheet7'!$B$100,ARG!#REF!)</f>
        <v>0</v>
      </c>
      <c r="CG7" s="75" cm="1">
        <f t="array" ref="CG7">SUMPRODUCT(--(LEN(TRIM(BL7:BT7))&gt;0))</f>
        <v>4</v>
      </c>
      <c r="CH7" s="53" t="str">
        <f>IF(CG7=2,"y","n")</f>
        <v>n</v>
      </c>
      <c r="CI7" s="53" t="str">
        <f>IF(CG7=3,"y","n")</f>
        <v>n</v>
      </c>
      <c r="CJ7" s="53" t="str">
        <f>IF(CG7=4,"y","n")</f>
        <v>y</v>
      </c>
      <c r="CK7" s="53" t="str">
        <f>IF(CG7&gt;4,"y","n")</f>
        <v>n</v>
      </c>
      <c r="CL7" s="53" t="str">
        <f>IF(S7=0,"y","n")</f>
        <v>n</v>
      </c>
      <c r="CM7" s="53" t="str">
        <f>IF(S7=2,"y","n")</f>
        <v>n</v>
      </c>
      <c r="CN7" s="53" t="str">
        <f>IF(S7=3,"y","n")</f>
        <v>y</v>
      </c>
      <c r="CO7" s="53" t="str">
        <f>IF(S7&gt;=4,"y","n")</f>
        <v>n</v>
      </c>
      <c r="CP7" s="53" t="str">
        <f>IF(AT7=0,"y","n")</f>
        <v>y</v>
      </c>
      <c r="CQ7" s="53" t="str">
        <f>IF(AT7=1,"y","n")</f>
        <v>n</v>
      </c>
      <c r="CR7" s="53" t="str">
        <f>IF(AT7=2,"y","n")</f>
        <v>n</v>
      </c>
      <c r="CS7" s="53" t="str">
        <f>IF(AT7&gt;=3,"y","n")</f>
        <v>n</v>
      </c>
      <c r="CT7" s="38" t="str">
        <f>CHAR(34)&amp;A7&amp;CHAR(34)</f>
        <v>"[ARG] Cordoba"</v>
      </c>
      <c r="CU7" s="63" t="str">
        <f>CHAR(34)&amp;"rgn_"&amp;R7&amp;CHAR(34)</f>
        <v>"rgn_South America"</v>
      </c>
      <c r="CV7" s="44" t="str">
        <f>CHAR(34)&amp;D7&amp;CHAR(34)</f>
        <v>"https://upload.wikimedia.org/wikipedia/commons/thumb/f/f6/Bandera_de_la_Provincia_de_C%C3%B3rdoba_2014.svg/640px-Bandera_de_la_Provincia_de_C%C3%B3rdoba_2014.svg.png"</v>
      </c>
      <c r="CW7" s="44" t="str">
        <f>IF(CH7="y",CHAR(34)&amp;CH$1&amp;CHAR(34)&amp;",","")</f>
        <v/>
      </c>
      <c r="CX7" s="44" t="str">
        <f>IF(CI7="y",CHAR(34)&amp;CI$1&amp;CHAR(34)&amp;",","")</f>
        <v/>
      </c>
      <c r="CY7" s="44" t="str">
        <f>IF(CJ7="y",CHAR(34)&amp;CJ$1&amp;CHAR(34)&amp;",","")</f>
        <v>"4Color",</v>
      </c>
      <c r="CZ7" s="44" t="str">
        <f>IF(CK7="y",CHAR(34)&amp;CK$1&amp;CHAR(34)&amp;",","")</f>
        <v/>
      </c>
      <c r="DA7" s="44" t="str">
        <f>IF(Q7&gt;1,CHAR(34)&amp;"words2"&amp;CHAR(34)&amp;",","")</f>
        <v/>
      </c>
      <c r="DB7" s="44" t="str">
        <f>IF(Q7&gt;2,CHAR(34)&amp;"words3"&amp;CHAR(34)&amp;",","")</f>
        <v/>
      </c>
      <c r="DC7" s="44" t="str">
        <f>IF(Q7=2,CHAR(34)&amp;"exact2"&amp;CHAR(34)&amp;",","")</f>
        <v/>
      </c>
      <c r="DD7" s="44"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"lets07",</v>
      </c>
      <c r="DE7" s="44"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"startC",</v>
      </c>
      <c r="DF7" s="44" t="str">
        <f>IFERROR(IF(SEARCH("tan",A7)&gt;0,CHAR(34)&amp;"withtn"&amp;CHAR(34)&amp;",",""),"")</f>
        <v/>
      </c>
      <c r="DG7" s="44" t="str">
        <f>IFERROR(IF(SEARCH("q",A7)&gt;0,CHAR(34)&amp;"with_q"&amp;CHAR(34)&amp;",",""),"")</f>
        <v/>
      </c>
      <c r="DH7" s="44" t="str">
        <f>IFERROR(IF(SEARCH("v",A7)&gt;0,CHAR(34)&amp;"with_v"&amp;CHAR(34)&amp;",",""),"")</f>
        <v/>
      </c>
      <c r="DI7" s="44" t="str">
        <f>IFERROR(IF(SEARCH("w",A7)&gt;0,CHAR(34)&amp;"with_w"&amp;CHAR(34)&amp;",",""),"")</f>
        <v/>
      </c>
      <c r="DJ7" s="44" t="str">
        <f>IFERROR(IF(SEARCH("y",A7)&gt;0,CHAR(34)&amp;"with_y"&amp;CHAR(34)&amp;",",""),"")</f>
        <v/>
      </c>
      <c r="DK7" s="44" t="str">
        <f>IFERROR(IF(SEARCH("z",A7)&gt;0,CHAR(34)&amp;"with_z"&amp;CHAR(34)&amp;",",""),"")</f>
        <v/>
      </c>
      <c r="DL7" s="44" t="str">
        <f>IF(CG7=2, CHAR(34) &amp; _xlfn.TEXTJOIN("", TRUE, _xlfn._xlws.SORT(HP7:HX7)) &amp; CHAR(34) &amp; ",", "")</f>
        <v/>
      </c>
      <c r="DM7" s="44" t="str" cm="1">
        <f t="array" ref="DM7">IF(CG7=3,CHAR(34) &amp; _xlfn.TEXTJOIN("", TRUE, RIGHT(HP7:HX7, 2)) &amp; CHAR(34) &amp; ",", "")</f>
        <v/>
      </c>
      <c r="DN7" s="44" t="str">
        <f>IF(AND(ISNUMBER(SEARCH("18", O7)), ISERROR(SEARCH("1918", O7)), ISERROR(SEARCH("2018", O7))), CHAR(34) &amp; "year18" &amp; CHAR(34) &amp; ",", "")</f>
        <v/>
      </c>
      <c r="DO7" s="44" t="str">
        <f>IF(AND(ISNUMBER(SEARCH("19", O7)), ISERROR(SEARCH("1819", O7)),  ISERROR(SEARCH("1219", O7)),ISERROR(SEARCH("1119", O7)),ISERROR(SEARCH("1190", O7)),ISERROR(SEARCH("2019", O7))), CHAR(34) &amp; "year19" &amp; CHAR(34) &amp; ",", "")</f>
        <v/>
      </c>
      <c r="DP7" s="5" t="str">
        <f>IF(AND(ISNUMBER(SEARCH("20", O7)), ISERROR(SEARCH("1920", O7))), CHAR(34)&amp;"year00"&amp;CHAR(34)&amp;",", "")</f>
        <v>"year00",</v>
      </c>
      <c r="DQ7" s="5" t="str">
        <f>IF(CC7="y",CHAR(34)&amp;"soviet"&amp;CHAR(34)&amp;",","")</f>
        <v/>
      </c>
      <c r="DR7" s="5" t="str">
        <f>IF(BY7="y",CHAR(34)&amp;"dgband"&amp;CHAR(34)&amp;",","")</f>
        <v/>
      </c>
      <c r="DS7" s="5" t="str">
        <f>IF(W7="y",IF(AND(V7="n",BY7&lt;&gt;"y"),CHAR(34)&amp;"allver"&amp;CHAR(34)&amp;",",""),"")</f>
        <v>"allver",</v>
      </c>
      <c r="DT7" s="5" t="str">
        <f>IF(V7="y",IF(AND(W7="n",BY7&lt;&gt;"y"),CHAR(34)&amp;"allhor"&amp;CHAR(34)&amp;",",""),"")</f>
        <v/>
      </c>
      <c r="DU7" s="5" t="str">
        <f>IF(BY7="y",IF(AND(W7="n",V7="n"),CHAR(34)&amp;"alldia"&amp;CHAR(34)&amp;",",""),"")</f>
        <v/>
      </c>
      <c r="DV7" s="44" t="str">
        <f>IF(IA7&lt;&gt;"",(IF(IA7="y",CHAR(34)&amp;"largec"&amp;CHAR(34)&amp;",",CHAR(34)&amp;"smallc"&amp;CHAR(34)&amp;",")),"")</f>
        <v/>
      </c>
      <c r="DW7" s="44" t="str">
        <f>IF(CL7="y",CHAR(34)&amp;CL$1&amp;CHAR(34)&amp;",","")</f>
        <v/>
      </c>
      <c r="DX7" s="44" t="str">
        <f>IF(CM7="y",CHAR(34)&amp;CM$1&amp;CHAR(34)&amp;",","")</f>
        <v/>
      </c>
      <c r="DY7" s="44" t="str">
        <f>IF(CN7="y",CHAR(34)&amp;CN$1&amp;CHAR(34)&amp;",","")</f>
        <v>"3Bands",</v>
      </c>
      <c r="DZ7" s="44" t="str">
        <f>IF(CO7="y",CHAR(34)&amp;CO$1&amp;CHAR(34)&amp;",","")</f>
        <v/>
      </c>
      <c r="EA7" s="44" t="str">
        <f>IF(T7="y",CHAR(34)&amp;T$1&amp;CHAR(34)&amp;",","")</f>
        <v/>
      </c>
      <c r="EB7" s="44" t="str">
        <f>IF(U7="y",CHAR(34)&amp;U$1&amp;CHAR(34)&amp;",","")</f>
        <v/>
      </c>
      <c r="EC7" s="44" t="str">
        <f>IF(V7="y",CHAR(34)&amp;V$1&amp;CHAR(34)&amp;",","")</f>
        <v/>
      </c>
      <c r="ED7" s="44" t="str">
        <f>IF(W7="y",CHAR(34)&amp;W$1&amp;CHAR(34)&amp;",","")</f>
        <v>"Vertic",</v>
      </c>
      <c r="EE7" s="44" t="str">
        <f>IF(X7="y",CHAR(34)&amp;X$1&amp;CHAR(34)&amp;",","")</f>
        <v>"Circle",</v>
      </c>
      <c r="EF7" s="44" t="str">
        <f>IF(AND(Y7&lt;&gt;"n",Y7&lt;&gt;""),CHAR(34)&amp;Y$1&amp;CHAR(34)&amp;",","")</f>
        <v/>
      </c>
      <c r="EG7" s="44" t="str">
        <f>IF(Z7="y",CHAR(34)&amp;Z$1&amp;CHAR(34)&amp;",","")</f>
        <v/>
      </c>
      <c r="EH7" s="44" t="str">
        <f>IF(AA7="y",CHAR(34)&amp;AA$1&amp;CHAR(34)&amp;",","")</f>
        <v/>
      </c>
      <c r="EI7" s="44" t="str">
        <f>IF(AB7="y",CHAR(34)&amp;AB$1&amp;CHAR(34)&amp;",","")</f>
        <v/>
      </c>
      <c r="EJ7" s="44" t="str">
        <f>IF(AC7="y",CHAR(34)&amp;AC$1&amp;CHAR(34)&amp;",","")</f>
        <v/>
      </c>
      <c r="EK7" s="44" t="str">
        <f>IF(AD7="y",CHAR(34)&amp;AD$1&amp;CHAR(34)&amp;",","")</f>
        <v>"HasSun",</v>
      </c>
      <c r="EL7" s="44" t="str">
        <f>IF(AE7="y",CHAR(34)&amp;AE$1&amp;CHAR(34)&amp;",","")</f>
        <v/>
      </c>
      <c r="EM7" s="44" t="str">
        <f>IF(AF7="y",CHAR(34)&amp;AF$1&amp;CHAR(34)&amp;",","")</f>
        <v/>
      </c>
      <c r="EN7" s="44" t="str">
        <f>IF(AG7="y",CHAR(34)&amp;AG$1&amp;CHAR(34)&amp;",","")</f>
        <v/>
      </c>
      <c r="EO7" s="44" t="str">
        <f>IF(AH7="y",CHAR(34)&amp;AH$1&amp;CHAR(34)&amp;",","")</f>
        <v>"Center",</v>
      </c>
      <c r="EP7" s="44" t="str">
        <f>IF(AI7="y",CHAR(34)&amp;AI$1&amp;CHAR(34)&amp;",","")</f>
        <v/>
      </c>
      <c r="EQ7" s="44" t="str">
        <f>IF(AJ7="y",CHAR(34)&amp;AJ$1&amp;CHAR(34)&amp;",","")</f>
        <v/>
      </c>
      <c r="ER7" s="44" t="str">
        <f>IF(AK7="y",CHAR(34)&amp;AK$1&amp;CHAR(34)&amp;",","")</f>
        <v/>
      </c>
      <c r="ES7" s="44" t="str">
        <f>IF(AL7="y",CHAR(34)&amp;AL$1&amp;CHAR(34)&amp;",","")</f>
        <v/>
      </c>
      <c r="ET7" s="44" t="str">
        <f>IF(AM7="y",CHAR(34)&amp;AM$1&amp;CHAR(34)&amp;",","")</f>
        <v/>
      </c>
      <c r="EU7" s="44" t="str">
        <f>IF(AN7="y",CHAR(34)&amp;AN$1&amp;CHAR(34)&amp;",","")</f>
        <v/>
      </c>
      <c r="EV7" s="44" t="str">
        <f>IF(AO7="y",CHAR(34)&amp;AO$1&amp;CHAR(34)&amp;",","")</f>
        <v/>
      </c>
      <c r="EW7" s="44" t="str">
        <f>IF(AP7="y",CHAR(34)&amp;AP$1&amp;CHAR(34)&amp;",","")</f>
        <v/>
      </c>
      <c r="EX7" s="44" t="str">
        <f>IF(AQ7="y",CHAR(34)&amp;AQ$1&amp;CHAR(34)&amp;",","")</f>
        <v/>
      </c>
      <c r="EY7" s="44" t="str">
        <f>IF(AR7="y",CHAR(34)&amp;AR$1&amp;CHAR(34)&amp;",","")</f>
        <v/>
      </c>
      <c r="EZ7" s="44" t="str">
        <f>IF(AS7="y",CHAR(34)&amp;AS$1&amp;CHAR(34)&amp;",","")</f>
        <v/>
      </c>
      <c r="FA7" s="44" t="str">
        <f>IF(AT7&gt;0,CHAR(34)&amp;"sta"&amp;AZ7&amp;CHAR(34)&amp;",","")</f>
        <v/>
      </c>
      <c r="FB7" s="44" t="str">
        <f>IF(AND(AT7&gt;0,BA7&lt;&gt;""),CHAR(34)&amp;"sta"&amp;BA7&amp;CHAR(34)&amp;",","")</f>
        <v/>
      </c>
      <c r="FC7" s="44" t="str">
        <f>IF(AND(AT7&gt;0,BB7&lt;&gt;""),CHAR(34)&amp;"sta"&amp;BB7&amp;CHAR(34)&amp;",","")</f>
        <v/>
      </c>
      <c r="FD7" s="44" t="str">
        <f>IF(BV7="n",CHAR(34)&amp;"tcWHYE"&amp;CHAR(34)&amp;",",IF(BV7="y",CHAR(34)&amp;FD$1&amp;CHAR(34)&amp;",",""))</f>
        <v/>
      </c>
      <c r="FE7" s="44" t="str">
        <f>IF(COUNTIF(BL7:BT7,"BLU")=0,CHAR(34)&amp;"NO_BLU"&amp;CHAR(34)&amp;",", "")</f>
        <v/>
      </c>
      <c r="FF7" s="44" t="str">
        <f>IF(COUNTIF(BL7:BT7,"WHI")=0,CHAR(34)&amp;"NO_WHI"&amp;CHAR(34)&amp;",", "")</f>
        <v/>
      </c>
      <c r="FG7" s="44" t="str">
        <f>IF(COUNTIF(BL7:BT7,"RED")=0,CHAR(34)&amp;"NO_RED"&amp;CHAR(34)&amp;",", "")</f>
        <v/>
      </c>
      <c r="FH7" s="44" t="str">
        <f>IF(COUNTIF(BL7:BS7,"GRE")=0,CHAR(34)&amp;"NO_GRE"&amp;CHAR(34)&amp;",", "")</f>
        <v>"NO_GRE",</v>
      </c>
      <c r="FI7" s="44" t="str">
        <f>IF(COUNTIF(BL7:BT7,"YEL")=0,CHAR(34)&amp;"NO_YEL"&amp;CHAR(34)&amp;",", "")</f>
        <v/>
      </c>
      <c r="FJ7" s="44" t="str">
        <f>IF(COUNTIF(BL7:BT7,"BLA")=0,CHAR(34)&amp;"NO_BLA"&amp;CHAR(34)&amp;",", "")</f>
        <v>"NO_BLA",</v>
      </c>
      <c r="FK7" s="44" t="str">
        <f>IF(AND(FH7&lt;&gt;"",FF7&lt;&gt;""),CHAR(34)&amp;"WHGRNO"&amp;CHAR(34)&amp;",","")</f>
        <v/>
      </c>
      <c r="FL7" s="44" t="str">
        <f>IF(AND(FI7&lt;&gt;"",FF7&lt;&gt;""),CHAR(34)&amp;"WHYENO"&amp;CHAR(34)&amp;",","")</f>
        <v/>
      </c>
      <c r="FM7" s="44" t="str">
        <f>IF(AND(FJ7&lt;&gt;"",FF7&lt;&gt;""),CHAR(34)&amp;"BAWHNO"&amp;CHAR(34)&amp;",","")</f>
        <v/>
      </c>
      <c r="FN7" s="44" t="str">
        <f>IF(AND(FE7&lt;&gt;"",FF7&lt;&gt;""),CHAR(34)&amp;"BLWHNO"&amp;CHAR(34)&amp;",","")</f>
        <v/>
      </c>
      <c r="FO7" s="44" t="str">
        <f>IF(AND(FE7&lt;&gt;"",FG7&lt;&gt;""),CHAR(34)&amp;"BLRENO"&amp;CHAR(34)&amp;",","")</f>
        <v/>
      </c>
      <c r="FP7" s="44" t="str">
        <f>IF(AND(FF7&lt;&gt;"",FF7&lt;&gt;""),CHAR(34)&amp;"WHRENO"&amp;CHAR(34)&amp;",","")</f>
        <v/>
      </c>
      <c r="FQ7" s="44" t="str">
        <f>IF(LEN(BF7)=3,CHAR(34)&amp;"001"&amp;BF7&amp;CHAR(34)&amp;",","")</f>
        <v>"001RED",</v>
      </c>
      <c r="FR7" s="44" t="str">
        <f>IF(LEN(BG7)=3,CHAR(34)&amp;"002"&amp;BG7&amp;CHAR(34)&amp;",","")</f>
        <v>"002WHI",</v>
      </c>
      <c r="FS7" s="44" t="str">
        <f>IF(LEN(BH7)=3,CHAR(34)&amp;"003"&amp;BH7&amp;CHAR(34)&amp;",","")</f>
        <v>"003BLU",</v>
      </c>
      <c r="FT7" s="44" t="str">
        <f>CHAR(34)&amp;"myr"&amp;BD7&amp;CHAR(34)&amp;","</f>
        <v>"myrEQ",</v>
      </c>
      <c r="FU7" s="44" t="str">
        <f>IF(AY7="y",CHAR(34)&amp;"island"&amp;CHAR(34)&amp;",","")</f>
        <v/>
      </c>
      <c r="FV7" s="44" t="str">
        <f>IF(BZ7="y",CHAR(34)&amp;"landlo"&amp;CHAR(34)&amp;",","")</f>
        <v/>
      </c>
      <c r="FW7" s="44" t="str">
        <f>IF(CA7="y",CHAR(34)&amp;"eunion"&amp;CHAR(34)&amp;",","")</f>
        <v/>
      </c>
      <c r="FX7" s="44" t="str">
        <f>SUBSTITUTE(IFERROR(SEARCH("[",A7),IFERROR(IF(AND(CA7&lt;&gt;"y",SEARCH("Europe",R7)&gt;0),CHAR(34)&amp;"noeuni"&amp;CHAR(34)&amp;",",""),"")),"1","")</f>
        <v/>
      </c>
      <c r="FY7" s="44" t="str">
        <f>IFERROR(IF(SEARCH("Arabic",CB7)&gt;0,CHAR(34)&amp;"arabic"&amp;CHAR(34)&amp;",",""),"")</f>
        <v/>
      </c>
      <c r="FZ7" s="44" t="str">
        <f>IFERROR(IF(SEARCH("English",CB7)&gt;0,CHAR(34)&amp;"englis"&amp;CHAR(34)&amp;",",""),"")</f>
        <v/>
      </c>
      <c r="GA7" s="44" t="str">
        <f>IFERROR(IF(SEARCH("French",CB7)&gt;0,CHAR(34)&amp;"french"&amp;CHAR(34)&amp;",",""),"")</f>
        <v/>
      </c>
      <c r="GB7" s="44" t="str">
        <f>IFERROR(IF(SEARCH("Spanish",CB7)&gt;0,CHAR(34)&amp;"spanis"&amp;CHAR(34)&amp;",",""),"")</f>
        <v/>
      </c>
      <c r="GC7" s="44" t="str">
        <f>IFERROR(IF(SEARCH("Portuguese",CB7)&gt;0,CHAR(34)&amp;"portug"&amp;CHAR(34)&amp;",",""),"")</f>
        <v/>
      </c>
      <c r="GD7" s="44" t="str">
        <f>IFERROR(IF(SEARCH("German",CB7)&gt;0,CHAR(34)&amp;"german"&amp;CHAR(34)&amp;",",""),"")</f>
        <v/>
      </c>
      <c r="GE7" s="44" t="str">
        <f>IFERROR(IF(SEARCH("Dutch",CB7)&gt;0,CHAR(34)&amp;"dutchs"&amp;CHAR(34)&amp;",",""),"")</f>
        <v/>
      </c>
      <c r="GF7" s="44" t="str">
        <f>IFERROR(IF(SEARCH("Histor",AU7)&gt;0,CHAR(34)&amp;"histor"&amp;CHAR(34)&amp;",",""),"")</f>
        <v/>
      </c>
      <c r="GG7" s="44" t="str">
        <f>IF(BU7="y",CHAR(34)&amp;"unjack"&amp;CHAR(34)&amp;",","")</f>
        <v/>
      </c>
      <c r="GH7" s="44" t="str">
        <f>IF(CD7=1,CHAR(34)&amp;"southc"&amp;CHAR(34)&amp;",","")</f>
        <v/>
      </c>
      <c r="GI7" s="44" t="str">
        <f>IF(CE7=1,CHAR(34)&amp;"hasmap"&amp;CHAR(34)&amp;",","")</f>
        <v/>
      </c>
      <c r="GJ7" s="44" t="str">
        <f>IF(CP7="y",CHAR(34)&amp;CP$1&amp;CHAR(34)&amp;",","")</f>
        <v>"NoStar",</v>
      </c>
      <c r="GK7" s="44" t="str">
        <f>IF(GJ7="",CHAR(34)&amp;"HasSta"&amp;CHAR(34)&amp;",","")</f>
        <v/>
      </c>
      <c r="GL7" s="44" t="str">
        <f>IF(CQ7="y",CHAR(34)&amp;CQ$1&amp;CHAR(34)&amp;",","")</f>
        <v/>
      </c>
      <c r="GM7" s="44" t="str">
        <f>IF(CR7="y",CHAR(34)&amp;CR$1&amp;CHAR(34)&amp;",","")</f>
        <v/>
      </c>
      <c r="GN7" s="44" t="str">
        <f>IF(CS7="y",CHAR(34)&amp;CS$1&amp;CHAR(34)&amp;",","")</f>
        <v/>
      </c>
      <c r="GP7" s="44" t="str">
        <f>CHAR(34)&amp;AU7&amp;CHAR(34)</f>
        <v>"Province"</v>
      </c>
      <c r="GS7" s="44" t="str">
        <f>SUBSTITUTE("["&amp;_xlfn.CONCAT(CW7:GN7)&amp;"]",",]","]")</f>
        <v>["4Color","lets07","startC","year00","allver","3Bands","Vertic","Circle","HasSun","Center","NO_GRE","NO_BLA","001RED","002WHI","003BLU","myrEQ","NoStar"]</v>
      </c>
      <c r="GT7" s="44" t="str">
        <f>IF(BL7&lt;&gt;"",CHAR(34)&amp;"cl_"&amp;BL7&amp;CHAR(34)&amp;",","")</f>
        <v>"cl_RED",</v>
      </c>
      <c r="GU7" s="44" t="str">
        <f>IF(BM7&lt;&gt;"",CHAR(34)&amp;"cl_"&amp;BM7&amp;CHAR(34)&amp;",","")</f>
        <v>"cl_WHI",</v>
      </c>
      <c r="GV7" s="44" t="str">
        <f>IF(BN7&lt;&gt;"",CHAR(34)&amp;"cl_"&amp;BN7&amp;CHAR(34)&amp;",","")</f>
        <v>"cl_BLU",</v>
      </c>
      <c r="GW7" s="44" t="str">
        <f>IF(BO7&lt;&gt;"",CHAR(34)&amp;"cl_"&amp;BO7&amp;CHAR(34)&amp;",","")</f>
        <v>"cl_YEL",</v>
      </c>
      <c r="GX7" s="44" t="str">
        <f>IF(BP7&lt;&gt;"",CHAR(34)&amp;"cl_"&amp;BP7&amp;CHAR(34)&amp;",","")</f>
        <v/>
      </c>
      <c r="GY7" s="44" t="str">
        <f>IF(BQ7&lt;&gt;"",CHAR(34)&amp;"cl_"&amp;BQ7&amp;CHAR(34)&amp;",","")</f>
        <v/>
      </c>
      <c r="GZ7" s="44" t="str">
        <f>IF(BR7&lt;&gt;"",CHAR(34)&amp;"cl_"&amp;BR7&amp;CHAR(34)&amp;",","")</f>
        <v/>
      </c>
      <c r="HA7" s="44" t="str">
        <f>IF(BS7&lt;&gt;"",CHAR(34)&amp;"cl_"&amp;BS7&amp;CHAR(34)&amp;",","")</f>
        <v/>
      </c>
      <c r="HB7" s="44" t="str">
        <f>IF(BT7&lt;&gt;"",CHAR(34)&amp;"cl_"&amp;BT7&amp;CHAR(34)&amp;",","")</f>
        <v/>
      </c>
      <c r="HC7" s="44" t="str">
        <f>SUBSTITUTE("["&amp;_xlfn.CONCAT(GT7:HB7)&amp;"]",",]","]")</f>
        <v>["cl_RED","cl_WHI","cl_BLU","cl_YEL"]</v>
      </c>
      <c r="HE7" s="64"/>
      <c r="HF7" s="65" t="str">
        <f>"{couname:"&amp;CT7&amp;(IF(HK7&lt;&gt;"",",subtype:"&amp;CHAR(34)&amp;HK7&amp;CHAR(34),""))&amp;",year:"&amp;HJ7&amp;",region:"&amp;CU7&amp;",Colors:"&amp;HC7&amp;",Items:"&amp;GS7&amp;",Flag:"&amp;CV7&amp;",HDFlag:"&amp;CHAR(34)&amp;E7&amp;CHAR(34)&amp;",type:"&amp;GP7&amp;", describe: "&amp;HH7&amp;", isnew:"&amp;CHAR(34)&amp;F7&amp;CHAR(34)&amp;", links: "&amp;HL7&amp;"},"</f>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links: "https://es.wikipedia.org/wiki/Bandera_de_la_provincia_de_Córdoba_(Argentina)"},</v>
      </c>
      <c r="HG7" s="66" t="str">
        <f>"{couname:"&amp;CT7&amp;(IF(HK7&lt;&gt;"",",subtype:"&amp;CHAR(34)&amp;HK7&amp;CHAR(34),""))&amp;",year:"&amp;HJ7&amp;",region:"&amp;CU7&amp;",Colors:"&amp;HC7&amp;",Items:"&amp;GS7&amp;",Flag:"&amp;CV7&amp;",HDFlag:"&amp;CHAR(34)&amp;E7&amp;CHAR(34)&amp;",type:"&amp;GP7&amp;", describe: "&amp;HI7&amp;", links: "&amp;HL7&amp;"},"</f>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links: "https://es.wikipedia.org/wiki/Bandera_de_la_provincia_de_Córdoba_(Argentina)"},</v>
      </c>
      <c r="HH7" s="44" t="str">
        <f>IF(P7&lt;&gt;"",CHAR(34)&amp;"\n"&amp;P7&amp;CHAR(34),CHAR(34)&amp;CHAR(34))</f>
        <v>"\nThese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v>
      </c>
      <c r="HI7" s="44" t="str">
        <f>IF(J7=0,CHAR(34)&amp;CHAR(34),HH7)</f>
        <v>"\nThese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v>
      </c>
      <c r="HJ7" s="44" t="str">
        <f>CHAR(34)&amp;O7&amp;CHAR(34)</f>
        <v>"2010 "</v>
      </c>
      <c r="HL7" s="44" t="str">
        <f>CHAR(34)&amp;I7&amp;CHAR(34)</f>
        <v>"https://es.wikipedia.org/wiki/Bandera_de_la_provincia_de_Córdoba_(Argentina)"</v>
      </c>
      <c r="HM7" s="65"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 "links": "https://es.wikipedia.org/wiki/Bandera_de_la_provincia_de_Córdoba_(Argentina)"},</v>
      </c>
      <c r="HN7" s="67"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 "links": "https://es.wikipedia.org/wiki/Bandera_de_la_provincia_de_Córdoba_(Argentina)"},</v>
      </c>
      <c r="HO7" s="71"/>
      <c r="HP7" s="44" t="str" cm="1">
        <f t="array" ref="HP7">IF(_xlfn.TEXTJOIN(", ", TRUE, IF(ISNUMBER(SEARCH("BLA", BL7:BT7)), COLUMN(BL7:BT7) - COLUMN(BL7) + 1, ""))&lt;&gt;"","BLA","")</f>
        <v/>
      </c>
      <c r="HQ7" s="44" t="str" cm="1">
        <f t="array" ref="HQ7">IF(_xlfn.TEXTJOIN(", ", TRUE, IF(ISNUMBER(SEARCH("BLU", BL7:BT7)), COLUMN(BL7:BT7) - COLUMN(BL7) + 1, ""))&lt;&gt;"","BLU","")</f>
        <v>BLU</v>
      </c>
      <c r="HR7" s="44" t="str" cm="1">
        <f t="array" ref="HR7">IF(_xlfn.TEXTJOIN(", ", TRUE, IF(ISNUMBER(SEARCH("GRE", BL7:BT7)), COLUMN(BL7:BT7) - COLUMN(BL7) + 1, ""))&lt;&gt;"","GRE","")</f>
        <v/>
      </c>
      <c r="HS7" s="44" t="str" cm="1">
        <f t="array" ref="HS7">IF(_xlfn.TEXTJOIN(", ", TRUE, IF(ISNUMBER(SEARCH("RED", BL7:BT7)), COLUMN(BL7:BT7) - COLUMN(BL7) + 1, ""))&lt;&gt;"","RED","")</f>
        <v>RED</v>
      </c>
      <c r="HT7" s="44" t="str" cm="1">
        <f t="array" ref="HT7">IF(_xlfn.TEXTJOIN(", ", TRUE, IF(ISNUMBER(SEARCH("YEL", BL7:BT7)), COLUMN(BL7:BT7) - COLUMN(BL7) + 1, ""))&lt;&gt;"","YEL","")</f>
        <v>YEL</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L7" s="44">
        <f>SUM(IC7:IK7)</f>
        <v>0</v>
      </c>
      <c r="IM7" s="42">
        <f>COUNTIF(IC7:IK7,"&gt;0")-CG7</f>
        <v>-4</v>
      </c>
      <c r="IN7" s="69" t="str">
        <f>"http://mkweb.bcgsc.ca/color-summarizer/?url="&amp;D7&amp;"&amp;precision=low&amp;num_clusters="&amp;CG7&amp;"&amp;text=1"</f>
        <v>http://mkweb.bcgsc.ca/color-summarizer/?url=https://upload.wikimedia.org/wikipedia/commons/thumb/f/f6/Bandera_de_la_Provincia_de_C%C3%B3rdoba_2014.svg/640px-Bandera_de_la_Provincia_de_C%C3%B3rdoba_2014.svg.png&amp;precision=low&amp;num_clusters=4&amp;text=1</v>
      </c>
      <c r="IO7" s="44" t="str">
        <f>IF(HP7&lt;&gt;"",CHAR(34)&amp;"black"&amp;CHAR(34),"")</f>
        <v/>
      </c>
      <c r="IP7" s="44" t="str">
        <f>IF(HQ7&lt;&gt;"",CHAR(34)&amp;"blue"&amp;CHAR(34),"")</f>
        <v>"blue"</v>
      </c>
      <c r="IQ7" s="44" t="str">
        <f>IF(HR7&lt;&gt;"",CHAR(34)&amp;"green"&amp;CHAR(34),"")</f>
        <v/>
      </c>
      <c r="IR7" s="44" t="str">
        <f>IF(HS7&lt;&gt;"",CHAR(34)&amp;"red"&amp;CHAR(34),"")</f>
        <v>"red"</v>
      </c>
      <c r="IS7" s="44" t="str">
        <f>IF(HT7&lt;&gt;"",CHAR(34)&amp;"yellow"&amp;CHAR(34),"")</f>
        <v>"yellow"</v>
      </c>
      <c r="IT7" s="44" t="str">
        <f>IF(HU7&lt;&gt;"",CHAR(34)&amp;"orange"&amp;CHAR(34),"")</f>
        <v/>
      </c>
      <c r="IU7" s="44" t="str">
        <f>IF(HV7&lt;&gt;"",CHAR(34)&amp;"brown"&amp;CHAR(34),"")</f>
        <v/>
      </c>
      <c r="IV7" s="44" t="str">
        <f>IF(HW7&lt;&gt;"",CHAR(34)&amp;"purple"&amp;CHAR(34),"")</f>
        <v/>
      </c>
      <c r="IW7" s="44" t="str">
        <f>IF(HX7&lt;&gt;"",CHAR(34)&amp;"white"&amp;CHAR(34),"")</f>
        <v>"white"</v>
      </c>
      <c r="IX7" s="44" t="str">
        <f>"{"&amp;CHAR(34)&amp;"url"&amp;CHAR(34)&amp;":"&amp;CHAR(34)&amp;IN7&amp;CHAR(34)&amp;","&amp;CHAR(34)&amp;"name"&amp;CHAR(34)&amp;":"&amp;CHAR(34)&amp;A7&amp;CHAR(34)&amp;"},"</f>
        <v>{"url":"http://mkweb.bcgsc.ca/color-summarizer/?url=https://upload.wikimedia.org/wikipedia/commons/thumb/f/f6/Bandera_de_la_Provincia_de_C%C3%B3rdoba_2014.svg/640px-Bandera_de_la_Provincia_de_C%C3%B3rdoba_2014.svg.png&amp;precision=low&amp;num_clusters=4&amp;text=1","name":"[ARG] Cordoba"},</v>
      </c>
      <c r="IY7" s="44">
        <v>284</v>
      </c>
    </row>
    <row r="8" spans="1:259" s="44" customFormat="1" ht="38.4" customHeight="1" thickBot="1" x14ac:dyDescent="0.35">
      <c r="A8" s="84" t="s">
        <v>614</v>
      </c>
      <c r="B8" s="83"/>
      <c r="C8" s="39">
        <v>2</v>
      </c>
      <c r="D8" s="70" t="s">
        <v>615</v>
      </c>
      <c r="E8" s="40" t="s">
        <v>616</v>
      </c>
      <c r="F8" s="41" t="s">
        <v>163</v>
      </c>
      <c r="G8" s="42">
        <f>COUNTIF($A$1:$A$8299,A8)</f>
        <v>1</v>
      </c>
      <c r="H8" s="43"/>
      <c r="I8" s="59" t="s">
        <v>617</v>
      </c>
      <c r="J8" s="44" t="str">
        <f>""</f>
        <v/>
      </c>
      <c r="K8" s="45"/>
      <c r="L8" s="46"/>
      <c r="M8" s="46"/>
      <c r="N8" s="47"/>
      <c r="O8" s="74">
        <v>1986</v>
      </c>
      <c r="P8" s="48" t="s">
        <v>618</v>
      </c>
      <c r="Q8" s="73">
        <v>1</v>
      </c>
      <c r="R8" s="49" t="str">
        <f>_xlfn.XLOOKUP(LEFT(A8,5),[1]CODES!$D$2:$D$244,[1]CODES!$B$2:$B$244)</f>
        <v>South America</v>
      </c>
      <c r="S8" s="50">
        <v>3</v>
      </c>
      <c r="T8" s="51" t="s">
        <v>165</v>
      </c>
      <c r="U8" s="52" t="s">
        <v>165</v>
      </c>
      <c r="V8" s="52" t="s">
        <v>165</v>
      </c>
      <c r="W8" s="52" t="s">
        <v>164</v>
      </c>
      <c r="X8" s="52" t="s">
        <v>165</v>
      </c>
      <c r="Y8" s="52" t="s">
        <v>164</v>
      </c>
      <c r="Z8" s="52" t="s">
        <v>164</v>
      </c>
      <c r="AA8" s="52" t="s">
        <v>165</v>
      </c>
      <c r="AB8" s="52" t="s">
        <v>165</v>
      </c>
      <c r="AC8" s="52" t="s">
        <v>164</v>
      </c>
      <c r="AD8" s="52" t="s">
        <v>165</v>
      </c>
      <c r="AE8" s="52" t="s">
        <v>164</v>
      </c>
      <c r="AF8" s="53" t="s">
        <v>165</v>
      </c>
      <c r="AG8" s="53" t="s">
        <v>165</v>
      </c>
      <c r="AH8" s="53" t="s">
        <v>164</v>
      </c>
      <c r="AI8" s="53" t="s">
        <v>164</v>
      </c>
      <c r="AJ8" s="53" t="s">
        <v>164</v>
      </c>
      <c r="AK8" s="53" t="s">
        <v>164</v>
      </c>
      <c r="AL8" s="53" t="s">
        <v>164</v>
      </c>
      <c r="AM8" s="53" t="s">
        <v>164</v>
      </c>
      <c r="AN8" s="53" t="s">
        <v>165</v>
      </c>
      <c r="AO8" s="53" t="s">
        <v>164</v>
      </c>
      <c r="AP8" s="53" t="s">
        <v>164</v>
      </c>
      <c r="AQ8" s="53" t="s">
        <v>164</v>
      </c>
      <c r="AR8" s="53" t="s">
        <v>164</v>
      </c>
      <c r="AS8" s="53" t="s">
        <v>164</v>
      </c>
      <c r="AT8" s="54">
        <v>0</v>
      </c>
      <c r="AU8" s="53" t="s">
        <v>284</v>
      </c>
      <c r="AV8" s="53" t="str">
        <f>IF(LEFT(A8,1)="[",LEFT(A8,5)&amp;AU8&amp;A8,"")</f>
        <v>[ARG]Province[ARG] Corrientes</v>
      </c>
      <c r="AW8" s="53" t="str">
        <f>C8&amp;IFERROR(SUBSTITUTE(A8, " [ANT]",""),"")</f>
        <v>2[ARG] Corrientes</v>
      </c>
      <c r="AX8" s="55"/>
      <c r="AY8" s="55"/>
      <c r="AZ8" s="56" t="s">
        <v>234</v>
      </c>
      <c r="BA8" s="56" t="s">
        <v>234</v>
      </c>
      <c r="BB8" s="56"/>
      <c r="BC8" s="57"/>
      <c r="BD8" s="58" t="s">
        <v>152</v>
      </c>
      <c r="BE8" s="59"/>
      <c r="BF8" s="58" t="s">
        <v>152</v>
      </c>
      <c r="BG8" s="58" t="s">
        <v>159</v>
      </c>
      <c r="BH8" s="58" t="s">
        <v>152</v>
      </c>
      <c r="BI8" s="58"/>
      <c r="BJ8" s="58"/>
      <c r="BK8" s="59"/>
      <c r="BL8" s="58" t="s">
        <v>151</v>
      </c>
      <c r="BM8" s="58" t="s">
        <v>152</v>
      </c>
      <c r="BN8" s="58" t="s">
        <v>153</v>
      </c>
      <c r="BO8" s="58" t="s">
        <v>154</v>
      </c>
      <c r="BP8" s="58" t="s">
        <v>155</v>
      </c>
      <c r="BQ8" s="58" t="s">
        <v>234</v>
      </c>
      <c r="BR8" s="58" t="s">
        <v>157</v>
      </c>
      <c r="BS8" s="58" t="s">
        <v>234</v>
      </c>
      <c r="BT8" s="58" t="s">
        <v>159</v>
      </c>
      <c r="BU8" s="60"/>
      <c r="BV8" s="61"/>
      <c r="BW8" s="61">
        <v>0</v>
      </c>
      <c r="BX8" s="59"/>
      <c r="BY8" s="44" t="s">
        <v>164</v>
      </c>
      <c r="CB8" s="5"/>
      <c r="CC8" s="5"/>
      <c r="CD8" s="62">
        <v>0</v>
      </c>
      <c r="CE8" s="62">
        <v>0</v>
      </c>
      <c r="CF8" s="62">
        <f>COUNTIF([1]Sheet7!$B$2:'[1]Sheet7'!$B$100,ARG!#REF!)</f>
        <v>0</v>
      </c>
      <c r="CG8" s="75" cm="1">
        <f t="array" ref="CG8">SUMPRODUCT(--(LEN(TRIM(BL8:BT8))&gt;0))</f>
        <v>7</v>
      </c>
      <c r="CH8" s="53" t="str">
        <f>IF(CG8=2,"y","n")</f>
        <v>n</v>
      </c>
      <c r="CI8" s="53" t="str">
        <f>IF(CG8=3,"y","n")</f>
        <v>n</v>
      </c>
      <c r="CJ8" s="53" t="str">
        <f>IF(CG8=4,"y","n")</f>
        <v>n</v>
      </c>
      <c r="CK8" s="53" t="str">
        <f>IF(CG8&gt;4,"y","n")</f>
        <v>y</v>
      </c>
      <c r="CL8" s="53" t="str">
        <f>IF(S8=0,"y","n")</f>
        <v>n</v>
      </c>
      <c r="CM8" s="53" t="str">
        <f>IF(S8=2,"y","n")</f>
        <v>n</v>
      </c>
      <c r="CN8" s="53" t="str">
        <f>IF(S8=3,"y","n")</f>
        <v>y</v>
      </c>
      <c r="CO8" s="53" t="str">
        <f>IF(S8&gt;=4,"y","n")</f>
        <v>n</v>
      </c>
      <c r="CP8" s="53" t="str">
        <f>IF(AT8=0,"y","n")</f>
        <v>y</v>
      </c>
      <c r="CQ8" s="53" t="str">
        <f>IF(AT8=1,"y","n")</f>
        <v>n</v>
      </c>
      <c r="CR8" s="53" t="str">
        <f>IF(AT8=2,"y","n")</f>
        <v>n</v>
      </c>
      <c r="CS8" s="53" t="str">
        <f>IF(AT8&gt;=3,"y","n")</f>
        <v>n</v>
      </c>
      <c r="CT8" s="38" t="str">
        <f>CHAR(34)&amp;A8&amp;CHAR(34)</f>
        <v>"[ARG] Corrientes"</v>
      </c>
      <c r="CU8" s="63" t="str">
        <f>CHAR(34)&amp;"rgn_"&amp;R8&amp;CHAR(34)</f>
        <v>"rgn_South America"</v>
      </c>
      <c r="CV8" s="44" t="str">
        <f>CHAR(34)&amp;D8&amp;CHAR(34)</f>
        <v>"https://upload.wikimedia.org/wikipedia/commons/thumb/4/46/Bandera_de_la_Provincia_de_Corrientes.svg/320px-Bandera_de_la_Provincia_de_Corrientes.svg.png"</v>
      </c>
      <c r="CW8" s="44" t="str">
        <f>IF(CH8="y",CHAR(34)&amp;CH$1&amp;CHAR(34)&amp;",","")</f>
        <v/>
      </c>
      <c r="CX8" s="44" t="str">
        <f>IF(CI8="y",CHAR(34)&amp;CI$1&amp;CHAR(34)&amp;",","")</f>
        <v/>
      </c>
      <c r="CY8" s="44" t="str">
        <f>IF(CJ8="y",CHAR(34)&amp;CJ$1&amp;CHAR(34)&amp;",","")</f>
        <v/>
      </c>
      <c r="CZ8" s="44" t="str">
        <f>IF(CK8="y",CHAR(34)&amp;CK$1&amp;CHAR(34)&amp;",","")</f>
        <v>"5+Colo",</v>
      </c>
      <c r="DA8" s="44" t="str">
        <f>IF(Q8&gt;1,CHAR(34)&amp;"words2"&amp;CHAR(34)&amp;",","")</f>
        <v/>
      </c>
      <c r="DB8" s="44" t="str">
        <f>IF(Q8&gt;2,CHAR(34)&amp;"words3"&amp;CHAR(34)&amp;",","")</f>
        <v/>
      </c>
      <c r="DD8" s="44"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"lets10",</v>
      </c>
      <c r="DE8" s="44" t="str">
        <f>CHAR(34)&amp;"start"&amp;IFERROR(LEFT(SUBSTITUTE(A8,"["&amp;MID(A8,FIND("[",A8)+1,FIND("]",A8)-FIND("[",A8)-1)&amp;"] ",""),1),LEFT(A8,1))&amp;CHAR(34)&amp;","</f>
        <v>"startC",</v>
      </c>
      <c r="DF8" s="44" t="str">
        <f>IFERROR(IF(SEARCH("tan",A8)&gt;0,CHAR(34)&amp;"withtn"&amp;CHAR(34)&amp;",",""),"")</f>
        <v/>
      </c>
      <c r="DG8" s="44" t="str">
        <f>IFERROR(IF(SEARCH("q",A8)&gt;0,CHAR(34)&amp;"with_q"&amp;CHAR(34)&amp;",",""),"")</f>
        <v/>
      </c>
      <c r="DH8" s="44" t="str">
        <f>IFERROR(IF(SEARCH("v",A8)&gt;0,CHAR(34)&amp;"with_v"&amp;CHAR(34)&amp;",",""),"")</f>
        <v/>
      </c>
      <c r="DI8" s="44" t="str">
        <f>IFERROR(IF(SEARCH("w",A8)&gt;0,CHAR(34)&amp;"with_w"&amp;CHAR(34)&amp;",",""),"")</f>
        <v/>
      </c>
      <c r="DJ8" s="44" t="str">
        <f>IFERROR(IF(SEARCH("y",A8)&gt;0,CHAR(34)&amp;"with_y"&amp;CHAR(34)&amp;",",""),"")</f>
        <v/>
      </c>
      <c r="DK8" s="44" t="str">
        <f>IFERROR(IF(SEARCH("z",A8)&gt;0,CHAR(34)&amp;"with_z"&amp;CHAR(34)&amp;",",""),"")</f>
        <v/>
      </c>
      <c r="DL8" s="44" t="str">
        <f>IF(CG8=2, CHAR(34) &amp; _xlfn.TEXTJOIN("", TRUE, _xlfn._xlws.SORT(HP8:HX8)) &amp; CHAR(34) &amp; ",", "")</f>
        <v/>
      </c>
      <c r="DM8" s="44" t="str" cm="1">
        <f t="array" ref="DM8">IF(CG8=3,CHAR(34) &amp; _xlfn.TEXTJOIN("", TRUE, RIGHT(HP8:HX8, 2)) &amp; CHAR(34) &amp; ",", "")</f>
        <v/>
      </c>
      <c r="DN8" s="44" t="str">
        <f>IF(AND(ISNUMBER(SEARCH("18", O8)), ISERROR(SEARCH("1918", O8)), ISERROR(SEARCH("2018", O8))), CHAR(34) &amp; "year18" &amp; CHAR(34) &amp; ",", "")</f>
        <v/>
      </c>
      <c r="DO8" s="44" t="str">
        <f>IF(AND(ISNUMBER(SEARCH("19", O8)), ISERROR(SEARCH("1819", O8)),  ISERROR(SEARCH("1219", O8)),ISERROR(SEARCH("1119", O8)),ISERROR(SEARCH("1190", O8)),ISERROR(SEARCH("2019", O8))), CHAR(34) &amp; "year19" &amp; CHAR(34) &amp; ",", "")</f>
        <v>"year19",</v>
      </c>
      <c r="DP8" s="5" t="str">
        <f>IF(AND(ISNUMBER(SEARCH("20", O8)), ISERROR(SEARCH("1920", O8))), CHAR(34)&amp;"year00"&amp;CHAR(34)&amp;",", "")</f>
        <v/>
      </c>
      <c r="DQ8" s="5" t="str">
        <f>IF(CC8="y",CHAR(34)&amp;"soviet"&amp;CHAR(34)&amp;",","")</f>
        <v/>
      </c>
      <c r="DR8" s="5" t="str">
        <f>IF(BY8="y",CHAR(34)&amp;"dgband"&amp;CHAR(34)&amp;",","")</f>
        <v/>
      </c>
      <c r="DS8" s="5" t="str">
        <f>IF(W8="y",IF(AND(V8="n",BY8&lt;&gt;"y"),CHAR(34)&amp;"allver"&amp;CHAR(34)&amp;",",""),"")</f>
        <v/>
      </c>
      <c r="DT8" s="5" t="str">
        <f>IF(V8="y",IF(AND(W8="n",BY8&lt;&gt;"y"),CHAR(34)&amp;"allhor"&amp;CHAR(34)&amp;",",""),"")</f>
        <v>"allhor",</v>
      </c>
      <c r="DU8" s="5" t="str">
        <f>IF(BY8="y",IF(AND(W8="n",V8="n"),CHAR(34)&amp;"alldia"&amp;CHAR(34)&amp;",",""),"")</f>
        <v/>
      </c>
      <c r="DW8" s="44" t="str">
        <f>IF(CL8="y",CHAR(34)&amp;CL$1&amp;CHAR(34)&amp;",","")</f>
        <v/>
      </c>
      <c r="DX8" s="44" t="str">
        <f>IF(CM8="y",CHAR(34)&amp;CM$1&amp;CHAR(34)&amp;",","")</f>
        <v/>
      </c>
      <c r="DY8" s="44" t="str">
        <f>IF(CN8="y",CHAR(34)&amp;CN$1&amp;CHAR(34)&amp;",","")</f>
        <v>"3Bands",</v>
      </c>
      <c r="DZ8" s="44" t="str">
        <f>IF(CO8="y",CHAR(34)&amp;CO$1&amp;CHAR(34)&amp;",","")</f>
        <v/>
      </c>
      <c r="EA8" s="44" t="str">
        <f>IF(T8="y",CHAR(34)&amp;T$1&amp;CHAR(34)&amp;",","")</f>
        <v>"Diagon",</v>
      </c>
      <c r="EB8" s="44" t="str">
        <f>IF(U8="y",CHAR(34)&amp;U$1&amp;CHAR(34)&amp;",","")</f>
        <v>"Crosse",</v>
      </c>
      <c r="EC8" s="44" t="str">
        <f>IF(V8="y",CHAR(34)&amp;V$1&amp;CHAR(34)&amp;",","")</f>
        <v>"Horizo",</v>
      </c>
      <c r="ED8" s="44" t="str">
        <f>IF(W8="y",CHAR(34)&amp;W$1&amp;CHAR(34)&amp;",","")</f>
        <v/>
      </c>
      <c r="EE8" s="44" t="str">
        <f>IF(X8="y",CHAR(34)&amp;X$1&amp;CHAR(34)&amp;",","")</f>
        <v>"Circle",</v>
      </c>
      <c r="EF8" s="44" t="str">
        <f>IF(AND(Y8&lt;&gt;"n",Y8&lt;&gt;""),CHAR(34)&amp;Y$1&amp;CHAR(34)&amp;",","")</f>
        <v/>
      </c>
      <c r="EG8" s="44" t="str">
        <f>IF(Z8="y",CHAR(34)&amp;Z$1&amp;CHAR(34)&amp;",","")</f>
        <v/>
      </c>
      <c r="EH8" s="44" t="str">
        <f>IF(AA8="y",CHAR(34)&amp;AA$1&amp;CHAR(34)&amp;",","")</f>
        <v>"Plants",</v>
      </c>
      <c r="EI8" s="44" t="str">
        <f>IF(AB8="y",CHAR(34)&amp;AB$1&amp;CHAR(34)&amp;",","")</f>
        <v>"Texted",</v>
      </c>
      <c r="EJ8" s="44" t="str">
        <f>IF(AC8="y",CHAR(34)&amp;AC$1&amp;CHAR(34)&amp;",","")</f>
        <v/>
      </c>
      <c r="EK8" s="44" t="str">
        <f>IF(AD8="y",CHAR(34)&amp;AD$1&amp;CHAR(34)&amp;",","")</f>
        <v>"HasSun",</v>
      </c>
      <c r="EL8" s="44" t="str">
        <f>IF(AE8="y",CHAR(34)&amp;AE$1&amp;CHAR(34)&amp;",","")</f>
        <v/>
      </c>
      <c r="EM8" s="44" t="str">
        <f>IF(AF8="y",CHAR(34)&amp;AF$1&amp;CHAR(34)&amp;",","")</f>
        <v>"Trside",</v>
      </c>
      <c r="EN8" s="44" t="str">
        <f>IF(AG8="y",CHAR(34)&amp;AG$1&amp;CHAR(34)&amp;",","")</f>
        <v>"Unequa",</v>
      </c>
      <c r="EO8" s="44" t="str">
        <f>IF(AH8="y",CHAR(34)&amp;AH$1&amp;CHAR(34)&amp;",","")</f>
        <v/>
      </c>
      <c r="EP8" s="44" t="str">
        <f>IF(AI8="y",CHAR(34)&amp;AI$1&amp;CHAR(34)&amp;",","")</f>
        <v/>
      </c>
      <c r="EQ8" s="44" t="str">
        <f>IF(AJ8="y",CHAR(34)&amp;AJ$1&amp;CHAR(34)&amp;",","")</f>
        <v/>
      </c>
      <c r="ER8" s="44" t="str">
        <f>IF(AK8="y",CHAR(34)&amp;AK$1&amp;CHAR(34)&amp;",","")</f>
        <v/>
      </c>
      <c r="ES8" s="44" t="str">
        <f>IF(AL8="y",CHAR(34)&amp;AL$1&amp;CHAR(34)&amp;",","")</f>
        <v/>
      </c>
      <c r="ET8" s="44" t="str">
        <f>IF(AM8="y",CHAR(34)&amp;AM$1&amp;CHAR(34)&amp;",","")</f>
        <v/>
      </c>
      <c r="EU8" s="44" t="str">
        <f>IF(AN8="y",CHAR(34)&amp;AN$1&amp;CHAR(34)&amp;",","")</f>
        <v>"Humans",</v>
      </c>
      <c r="EV8" s="44" t="str">
        <f>IF(AO8="y",CHAR(34)&amp;AO$1&amp;CHAR(34)&amp;",","")</f>
        <v/>
      </c>
      <c r="EW8" s="44" t="str">
        <f>IF(AP8="y",CHAR(34)&amp;AP$1&amp;CHAR(34)&amp;",","")</f>
        <v/>
      </c>
      <c r="EX8" s="44" t="str">
        <f>IF(AQ8="y",CHAR(34)&amp;AQ$1&amp;CHAR(34)&amp;",","")</f>
        <v/>
      </c>
      <c r="EY8" s="44" t="str">
        <f>IF(AR8="y",CHAR(34)&amp;AR$1&amp;CHAR(34)&amp;",","")</f>
        <v/>
      </c>
      <c r="EZ8" s="44" t="str">
        <f>IF(AS8="y",CHAR(34)&amp;AS$1&amp;CHAR(34)&amp;",","")</f>
        <v/>
      </c>
      <c r="FA8" s="44" t="str">
        <f>IF(AT8&gt;0,CHAR(34)&amp;"sta"&amp;AZ8&amp;CHAR(34)&amp;",","")</f>
        <v/>
      </c>
      <c r="FB8" s="44" t="str">
        <f>IF(AND(AT8&gt;0,BA8&lt;&gt;""),CHAR(34)&amp;"sta"&amp;BA8&amp;CHAR(34)&amp;",","")</f>
        <v/>
      </c>
      <c r="FD8" s="44" t="str">
        <f>IF(BV8="n",CHAR(34)&amp;"tcWHYE"&amp;CHAR(34)&amp;",",IF(BV8="y",CHAR(34)&amp;FD$1&amp;CHAR(34)&amp;",",""))</f>
        <v/>
      </c>
      <c r="FE8" s="44" t="str">
        <f>IF(COUNTIF(BL8:BT8,"BLU")=0,CHAR(34)&amp;"NO_BLU"&amp;CHAR(34)&amp;",", "")</f>
        <v/>
      </c>
      <c r="FF8" s="44" t="str">
        <f>IF(COUNTIF(BL8:BT8,"WHI")=0,CHAR(34)&amp;"NO_WHI"&amp;CHAR(34)&amp;",", "")</f>
        <v/>
      </c>
      <c r="FG8" s="44" t="str">
        <f>IF(COUNTIF(BL8:BT8,"RED")=0,CHAR(34)&amp;"NO_RED"&amp;CHAR(34)&amp;",", "")</f>
        <v/>
      </c>
      <c r="FH8" s="44" t="str">
        <f>IF(COUNTIF(BL8:BS8,"GRE")=0,CHAR(34)&amp;"NO_GRE"&amp;CHAR(34)&amp;",", "")</f>
        <v/>
      </c>
      <c r="FI8" s="44" t="str">
        <f>IF(COUNTIF(BL8:BT8,"YEL")=0,CHAR(34)&amp;"NO_YEL"&amp;CHAR(34)&amp;",", "")</f>
        <v/>
      </c>
      <c r="FJ8" s="44" t="str">
        <f>IF(COUNTIF(BL8:BT8,"BLA")=0,CHAR(34)&amp;"NO_BLA"&amp;CHAR(34)&amp;",", "")</f>
        <v/>
      </c>
      <c r="FK8" s="44" t="str">
        <f>IF(AND(FH8&lt;&gt;"",FF8&lt;&gt;""),CHAR(34)&amp;"WHGRNO"&amp;CHAR(34)&amp;",","")</f>
        <v/>
      </c>
      <c r="FL8" s="44" t="str">
        <f>IF(AND(FI8&lt;&gt;"",FF8&lt;&gt;""),CHAR(34)&amp;"WHYENO"&amp;CHAR(34)&amp;",","")</f>
        <v/>
      </c>
      <c r="FM8" s="44" t="str">
        <f>IF(AND(FJ8&lt;&gt;"",FF8&lt;&gt;""),CHAR(34)&amp;"BAWHNO"&amp;CHAR(34)&amp;",","")</f>
        <v/>
      </c>
      <c r="FN8" s="44" t="str">
        <f>IF(AND(FE8&lt;&gt;"",FF8&lt;&gt;""),CHAR(34)&amp;"BLWHNO"&amp;CHAR(34)&amp;",","")</f>
        <v/>
      </c>
      <c r="FO8" s="44" t="str">
        <f>IF(AND(FE8&lt;&gt;"",FG8&lt;&gt;""),CHAR(34)&amp;"BLRENO"&amp;CHAR(34)&amp;",","")</f>
        <v/>
      </c>
      <c r="FP8" s="44" t="str">
        <f>IF(AND(FF8&lt;&gt;"",FF8&lt;&gt;""),CHAR(34)&amp;"WHRENO"&amp;CHAR(34)&amp;",","")</f>
        <v/>
      </c>
      <c r="FQ8" s="44" t="str">
        <f>IF(LEN(BF8)=3,CHAR(34)&amp;"001"&amp;BF8&amp;CHAR(34)&amp;",","")</f>
        <v>"001BLU",</v>
      </c>
      <c r="FR8" s="44" t="str">
        <f>IF(LEN(BG8)=3,CHAR(34)&amp;"002"&amp;BG8&amp;CHAR(34)&amp;",","")</f>
        <v>"002WHI",</v>
      </c>
      <c r="FS8" s="44" t="str">
        <f>IF(LEN(BH8)=3,CHAR(34)&amp;"003"&amp;BH8&amp;CHAR(34)&amp;",","")</f>
        <v>"003BLU",</v>
      </c>
      <c r="FT8" s="44" t="str">
        <f>CHAR(34)&amp;"myr"&amp;BD8&amp;CHAR(34)&amp;","</f>
        <v>"myrBLU",</v>
      </c>
      <c r="FU8" s="44" t="str">
        <f>IF(AY8="y",CHAR(34)&amp;"island"&amp;CHAR(34)&amp;",","")</f>
        <v/>
      </c>
      <c r="FV8" s="44" t="str">
        <f>IF(BZ8="y",CHAR(34)&amp;"landlo"&amp;CHAR(34)&amp;",","")</f>
        <v/>
      </c>
      <c r="FW8" s="44" t="str">
        <f>IF(CA8="y",CHAR(34)&amp;"eunion"&amp;CHAR(34)&amp;",","")</f>
        <v/>
      </c>
      <c r="FY8" s="44" t="str">
        <f>IFERROR(IF(SEARCH("Arabic",CB8)&gt;0,CHAR(34)&amp;"arabic"&amp;CHAR(34)&amp;",",""),"")</f>
        <v/>
      </c>
      <c r="FZ8" s="44" t="str">
        <f>IFERROR(IF(SEARCH("English",CB8)&gt;0,CHAR(34)&amp;"englis"&amp;CHAR(34)&amp;",",""),"")</f>
        <v/>
      </c>
      <c r="GA8" s="44" t="str">
        <f>IFERROR(IF(SEARCH("French",CB8)&gt;0,CHAR(34)&amp;"french"&amp;CHAR(34)&amp;",",""),"")</f>
        <v/>
      </c>
      <c r="GB8" s="44" t="str">
        <f>IFERROR(IF(SEARCH("Spanish",CB8)&gt;0,CHAR(34)&amp;"spanis"&amp;CHAR(34)&amp;",",""),"")</f>
        <v/>
      </c>
      <c r="GE8" s="44" t="str">
        <f>IFERROR(IF(SEARCH("Dutch",CB8)&gt;0,CHAR(34)&amp;"dutchs"&amp;CHAR(34)&amp;",",""),"")</f>
        <v/>
      </c>
      <c r="GF8" s="44" t="str">
        <f>IFERROR(IF(SEARCH("Historical",AU8)&gt;0,CHAR(34)&amp;"histor"&amp;CHAR(34)&amp;",",""),"")</f>
        <v/>
      </c>
      <c r="GG8" s="44" t="str">
        <f>IF(BU8="y",CHAR(34)&amp;"unjack"&amp;CHAR(34)&amp;",","")</f>
        <v/>
      </c>
      <c r="GH8" s="44" t="str">
        <f>IF(CD8=1,CHAR(34)&amp;"southc"&amp;CHAR(34)&amp;",","")</f>
        <v/>
      </c>
      <c r="GI8" s="44" t="str">
        <f>IF(CE8=1,CHAR(34)&amp;"hasmap"&amp;CHAR(34)&amp;",","")</f>
        <v/>
      </c>
      <c r="GJ8" s="44" t="str">
        <f>IF(CP8="y",CHAR(34)&amp;CP$1&amp;CHAR(34)&amp;",","")</f>
        <v>"NoStar",</v>
      </c>
      <c r="GK8" s="44" t="str">
        <f>IF(GJ8="",CHAR(34)&amp;"HasSta"&amp;CHAR(34)&amp;",","")</f>
        <v/>
      </c>
      <c r="GL8" s="44" t="str">
        <f>IF(CQ8="y",CHAR(34)&amp;CQ$1&amp;CHAR(34)&amp;",","")</f>
        <v/>
      </c>
      <c r="GM8" s="44" t="str">
        <f>IF(CR8="y",CHAR(34)&amp;CR$1&amp;CHAR(34)&amp;",","")</f>
        <v/>
      </c>
      <c r="GN8" s="44" t="str">
        <f>IF(CS8="y",CHAR(34)&amp;CS$1&amp;CHAR(34)&amp;",","")</f>
        <v/>
      </c>
      <c r="GP8" s="44" t="str">
        <f>CHAR(34)&amp;AU8&amp;CHAR(34)</f>
        <v>"Province"</v>
      </c>
      <c r="GS8" s="44" t="str">
        <f>SUBSTITUTE("["&amp;_xlfn.CONCAT(CW8:GN8)&amp;"]",",]","]")</f>
        <v>["5+Colo","lets10","startC","year19","allhor","3Bands","Diagon","Crosse","Horizo","Circle","Plants","Texted","HasSun","Trside","Unequa","Humans","001BLU","002WHI","003BLU","myrBLU","NoStar"]</v>
      </c>
      <c r="GT8" s="44" t="str">
        <f>IF(BL8&lt;&gt;"",CHAR(34)&amp;"cl_"&amp;BL8&amp;CHAR(34)&amp;",","")</f>
        <v>"cl_BLA",</v>
      </c>
      <c r="GU8" s="44" t="str">
        <f>IF(BM8&lt;&gt;"",CHAR(34)&amp;"cl_"&amp;BM8&amp;CHAR(34)&amp;",","")</f>
        <v>"cl_BLU",</v>
      </c>
      <c r="GV8" s="44" t="str">
        <f>IF(BN8&lt;&gt;"",CHAR(34)&amp;"cl_"&amp;BN8&amp;CHAR(34)&amp;",","")</f>
        <v>"cl_GRE",</v>
      </c>
      <c r="GW8" s="44" t="str">
        <f>IF(BO8&lt;&gt;"",CHAR(34)&amp;"cl_"&amp;BO8&amp;CHAR(34)&amp;",","")</f>
        <v>"cl_RED",</v>
      </c>
      <c r="GX8" s="44" t="str">
        <f>IF(BP8&lt;&gt;"",CHAR(34)&amp;"cl_"&amp;BP8&amp;CHAR(34)&amp;",","")</f>
        <v>"cl_YEL",</v>
      </c>
      <c r="GY8" s="44" t="str">
        <f>IF(BQ8&lt;&gt;"",CHAR(34)&amp;"cl_"&amp;BQ8&amp;CHAR(34)&amp;",","")</f>
        <v/>
      </c>
      <c r="GZ8" s="44" t="str">
        <f>IF(BR8&lt;&gt;"",CHAR(34)&amp;"cl_"&amp;BR8&amp;CHAR(34)&amp;",","")</f>
        <v>"cl_BRO",</v>
      </c>
      <c r="HA8" s="44" t="str">
        <f>IF(BS8&lt;&gt;"",CHAR(34)&amp;"cl_"&amp;BS8&amp;CHAR(34)&amp;",","")</f>
        <v/>
      </c>
      <c r="HB8" s="44" t="str">
        <f>IF(BT8&lt;&gt;"",CHAR(34)&amp;"cl_"&amp;BT8&amp;CHAR(34)&amp;",","")</f>
        <v>"cl_WHI",</v>
      </c>
      <c r="HC8" s="44" t="str">
        <f>SUBSTITUTE("["&amp;_xlfn.CONCAT(GT8:HB8)&amp;"]",",]","]")</f>
        <v>["cl_BLA","cl_BLU","cl_GRE","cl_RED","cl_YEL","cl_BRO","cl_WHI"]</v>
      </c>
      <c r="HE8" s="64"/>
      <c r="HF8" s="65" t="str">
        <f>"{couname:"&amp;CT8&amp;(IF(HK8&lt;&gt;"",",subtype:"&amp;CHAR(34)&amp;HK8&amp;CHAR(34),""))&amp;",year:"&amp;HJ8&amp;",region:"&amp;CU8&amp;",Colors:"&amp;HC8&amp;",Items:"&amp;GS8&amp;",Flag:"&amp;CV8&amp;",HDFlag:"&amp;CHAR(34)&amp;E8&amp;CHAR(34)&amp;",type:"&amp;GP8&amp;", describe: "&amp;HH8&amp;", isnew:"&amp;CHAR(34)&amp;F8&amp;CHAR(34)&amp;", links: "&amp;HL8&amp;"},"</f>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links: "https://www.crwflags.com/fotw/flags/ar-w.html#1823"},</v>
      </c>
      <c r="HG8" s="66" t="str">
        <f>"{couname:"&amp;CT8&amp;(IF(HK8&lt;&gt;"",",subtype:"&amp;CHAR(34)&amp;HK8&amp;CHAR(34),""))&amp;",year:"&amp;HJ8&amp;",region:"&amp;CU8&amp;",Colors:"&amp;HC8&amp;",Items:"&amp;GS8&amp;",Flag:"&amp;CV8&amp;",HDFlag:"&amp;CHAR(34)&amp;E8&amp;CHAR(34)&amp;",type:"&amp;GP8&amp;", describe: "&amp;HI8&amp;", links: "&amp;HL8&amp;"},"</f>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links: "https://www.crwflags.com/fotw/flags/ar-w.html#1823"},</v>
      </c>
      <c r="HH8" s="44" t="str">
        <f>IF(P8&lt;&gt;"",CHAR(34)&amp;"\n"&amp;P8&amp;CHAR(34),CHAR(34)&amp;CHAR(34))</f>
        <v>"\nBy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v>
      </c>
      <c r="HI8" s="44" t="str">
        <f>IF(J8=0,CHAR(34)&amp;CHAR(34),HH8)</f>
        <v>"\nBy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v>
      </c>
      <c r="HJ8" s="44" t="str">
        <f>CHAR(34)&amp;O8&amp;CHAR(34)</f>
        <v>"1986"</v>
      </c>
      <c r="HL8" s="44" t="str">
        <f>CHAR(34)&amp;I8&amp;CHAR(34)</f>
        <v>"https://www.crwflags.com/fotw/flags/ar-w.html#1823"</v>
      </c>
      <c r="HM8" s="65"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 "links": "https://www.crwflags.com/fotw/flags/ar-w.html#1823"},</v>
      </c>
      <c r="HN8" s="67"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 "links": "https://www.crwflags.com/fotw/flags/ar-w.html#1823"},</v>
      </c>
      <c r="HO8" s="71">
        <v>45610</v>
      </c>
      <c r="HP8" s="44" t="str" cm="1">
        <f t="array" ref="HP8">IF(_xlfn.TEXTJOIN(", ", TRUE, IF(ISNUMBER(SEARCH("BLA", BL8:BT8)), COLUMN(BL8:BT8) - COLUMN(BL8) + 1, ""))&lt;&gt;"","BLA","")</f>
        <v>BLA</v>
      </c>
      <c r="HQ8" s="44" t="str" cm="1">
        <f t="array" ref="HQ8">IF(_xlfn.TEXTJOIN(", ", TRUE, IF(ISNUMBER(SEARCH("BLU", BL8:BT8)), COLUMN(BL8:BT8) - COLUMN(BL8) + 1, ""))&lt;&gt;"","BLU","")</f>
        <v>BLU</v>
      </c>
      <c r="HR8" s="44" t="str" cm="1">
        <f t="array" ref="HR8">IF(_xlfn.TEXTJOIN(", ", TRUE, IF(ISNUMBER(SEARCH("GRE", BL8:BT8)), COLUMN(BL8:BT8) - COLUMN(BL8) + 1, ""))&lt;&gt;"","GRE","")</f>
        <v>GRE</v>
      </c>
      <c r="HS8" s="44" t="str" cm="1">
        <f t="array" ref="HS8">IF(_xlfn.TEXTJOIN(", ", TRUE, IF(ISNUMBER(SEARCH("RED", BL8:BT8)), COLUMN(BL8:BT8) - COLUMN(BL8) + 1, ""))&lt;&gt;"","RED","")</f>
        <v>RED</v>
      </c>
      <c r="HT8" s="44" t="str" cm="1">
        <f t="array" ref="HT8">IF(_xlfn.TEXTJOIN(", ", TRUE, IF(ISNUMBER(SEARCH("YEL", BL8:BT8)), COLUMN(BL8:BT8) - COLUMN(BL8) + 1, ""))&lt;&gt;"","YEL","")</f>
        <v>YEL</v>
      </c>
      <c r="HU8" s="44" t="str" cm="1">
        <f t="array" ref="HU8">IF(_xlfn.TEXTJOIN(", ", TRUE, IF(ISNUMBER(SEARCH("ORA", BL8:BT8)), COLUMN(BL8:BT8) - COLUMN(BL8) + 1, ""))&lt;&gt;"","ORA","")</f>
        <v/>
      </c>
      <c r="HV8" s="44" t="str" cm="1">
        <f t="array" ref="HV8">IF(_xlfn.TEXTJOIN(", ", TRUE, IF(ISNUMBER(SEARCH("BRO", BL8:BT8)), COLUMN(BL8:BT8) - COLUMN(BL8) + 1, ""))&lt;&gt;"","BRO","")</f>
        <v>BRO</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c r="IB8" s="5"/>
      <c r="IC8" s="68"/>
      <c r="ID8" s="68"/>
      <c r="IE8" s="68"/>
      <c r="IF8" s="68"/>
      <c r="IG8" s="68"/>
      <c r="IH8" s="68"/>
      <c r="II8" s="68"/>
      <c r="IJ8" s="68"/>
      <c r="IK8" s="68"/>
      <c r="IM8" s="42">
        <f>COUNTIF(IC8:IK8,"&gt;0")-CG8</f>
        <v>-7</v>
      </c>
      <c r="IN8" s="69" t="str">
        <f>"http://mkweb.bcgsc.ca/color-summarizer/?url="&amp;D8&amp;"&amp;precision=low&amp;num_clusters="&amp;CG8&amp;"&amp;text=1"</f>
        <v>http://mkweb.bcgsc.ca/color-summarizer/?url=https://upload.wikimedia.org/wikipedia/commons/thumb/4/46/Bandera_de_la_Provincia_de_Corrientes.svg/320px-Bandera_de_la_Provincia_de_Corrientes.svg.png&amp;precision=low&amp;num_clusters=7&amp;text=1</v>
      </c>
      <c r="IO8" s="44" t="str">
        <f>IF(HP8&lt;&gt;"",CHAR(34)&amp;"black"&amp;CHAR(34),"")</f>
        <v>"black"</v>
      </c>
      <c r="IP8" s="44" t="str">
        <f>IF(HQ8&lt;&gt;"",CHAR(34)&amp;"blue"&amp;CHAR(34),"")</f>
        <v>"blue"</v>
      </c>
      <c r="IQ8" s="44" t="str">
        <f>IF(HR8&lt;&gt;"",CHAR(34)&amp;"green"&amp;CHAR(34),"")</f>
        <v>"green"</v>
      </c>
      <c r="IR8" s="44" t="str">
        <f>IF(HS8&lt;&gt;"",CHAR(34)&amp;"red"&amp;CHAR(34),"")</f>
        <v>"red"</v>
      </c>
      <c r="IS8" s="44" t="str">
        <f>IF(HT8&lt;&gt;"",CHAR(34)&amp;"yellow"&amp;CHAR(34),"")</f>
        <v>"yellow"</v>
      </c>
      <c r="IT8" s="44" t="str">
        <f>IF(HU8&lt;&gt;"",CHAR(34)&amp;"orange"&amp;CHAR(34),"")</f>
        <v/>
      </c>
      <c r="IU8" s="44" t="str">
        <f>IF(HV8&lt;&gt;"",CHAR(34)&amp;"brown"&amp;CHAR(34),"")</f>
        <v>"brown"</v>
      </c>
      <c r="IV8" s="44" t="str">
        <f>IF(HW8&lt;&gt;"",CHAR(34)&amp;"purple"&amp;CHAR(34),"")</f>
        <v/>
      </c>
      <c r="IW8" s="44" t="str">
        <f>IF(HX8&lt;&gt;"",CHAR(34)&amp;"white"&amp;CHAR(34),"")</f>
        <v>"white"</v>
      </c>
      <c r="IX8" s="44" t="str">
        <f>"{"&amp;CHAR(34)&amp;"url"&amp;CHAR(34)&amp;":"&amp;CHAR(34)&amp;IN8&amp;CHAR(34)&amp;","&amp;CHAR(34)&amp;"name"&amp;CHAR(34)&amp;":"&amp;CHAR(34)&amp;A8&amp;CHAR(34)&amp;"},"</f>
        <v>{"url":"http://mkweb.bcgsc.ca/color-summarizer/?url=https://upload.wikimedia.org/wikipedia/commons/thumb/4/46/Bandera_de_la_Provincia_de_Corrientes.svg/320px-Bandera_de_la_Provincia_de_Corrientes.svg.png&amp;precision=low&amp;num_clusters=7&amp;text=1","name":"[ARG] Corrientes"},</v>
      </c>
      <c r="IY8" s="44">
        <v>1236</v>
      </c>
    </row>
    <row r="9" spans="1:259" s="44" customFormat="1" ht="38.4" customHeight="1" thickBot="1" x14ac:dyDescent="0.35">
      <c r="A9" s="84" t="s">
        <v>619</v>
      </c>
      <c r="B9" s="83"/>
      <c r="C9" s="39">
        <v>2</v>
      </c>
      <c r="D9" s="70" t="s">
        <v>620</v>
      </c>
      <c r="E9" s="40" t="s">
        <v>621</v>
      </c>
      <c r="F9" s="41" t="s">
        <v>163</v>
      </c>
      <c r="G9" s="42">
        <f>COUNTIF($A$1:$A$8299,A9)</f>
        <v>1</v>
      </c>
      <c r="H9" s="43"/>
      <c r="I9" s="59" t="s">
        <v>622</v>
      </c>
      <c r="J9" s="44" t="str">
        <f>""</f>
        <v/>
      </c>
      <c r="K9" s="45"/>
      <c r="L9" s="46"/>
      <c r="M9" s="46"/>
      <c r="N9" s="47"/>
      <c r="O9" s="74">
        <v>1991</v>
      </c>
      <c r="P9" s="48" t="s">
        <v>623</v>
      </c>
      <c r="Q9" s="73">
        <f>IFERROR(LEN(TRIM(SUBSTITUTE(SUBSTITUTE(SUBSTITUTE(A9,LEFT(A9,6),""), "(", ""), ")", "")))-LEN(SUBSTITUTE(TRIM(SUBSTITUTE(SUBSTITUTE(SUBSTITUTE(A9,LEFT(A9,6),""), "(", ""), ")", "")), " ", ""))+1, 0)</f>
        <v>1</v>
      </c>
      <c r="R9" s="49" t="str">
        <f>_xlfn.XLOOKUP(LEFT(A9,5),[1]CODES!$D$2:$D$244,[1]CODES!$B$2:$B$244)</f>
        <v>South America</v>
      </c>
      <c r="S9" s="50">
        <v>3</v>
      </c>
      <c r="T9" s="51" t="s">
        <v>165</v>
      </c>
      <c r="U9" s="52" t="s">
        <v>164</v>
      </c>
      <c r="V9" s="52" t="s">
        <v>165</v>
      </c>
      <c r="W9" s="52" t="s">
        <v>164</v>
      </c>
      <c r="X9" s="52" t="s">
        <v>165</v>
      </c>
      <c r="Y9" s="52" t="s">
        <v>164</v>
      </c>
      <c r="Z9" s="52" t="s">
        <v>164</v>
      </c>
      <c r="AA9" s="52" t="s">
        <v>165</v>
      </c>
      <c r="AB9" s="52" t="s">
        <v>164</v>
      </c>
      <c r="AC9" s="52" t="s">
        <v>164</v>
      </c>
      <c r="AD9" s="52" t="s">
        <v>164</v>
      </c>
      <c r="AE9" s="52" t="s">
        <v>164</v>
      </c>
      <c r="AF9" s="53" t="s">
        <v>164</v>
      </c>
      <c r="AG9" s="53" t="s">
        <v>164</v>
      </c>
      <c r="AH9" s="53" t="s">
        <v>164</v>
      </c>
      <c r="AI9" s="53" t="s">
        <v>164</v>
      </c>
      <c r="AJ9" s="53" t="s">
        <v>164</v>
      </c>
      <c r="AK9" s="53" t="s">
        <v>164</v>
      </c>
      <c r="AL9" s="53" t="s">
        <v>164</v>
      </c>
      <c r="AM9" s="53" t="s">
        <v>164</v>
      </c>
      <c r="AN9" s="53" t="s">
        <v>164</v>
      </c>
      <c r="AO9" s="53" t="s">
        <v>164</v>
      </c>
      <c r="AP9" s="53" t="s">
        <v>164</v>
      </c>
      <c r="AQ9" s="53" t="s">
        <v>164</v>
      </c>
      <c r="AR9" s="53" t="s">
        <v>164</v>
      </c>
      <c r="AS9" s="53" t="s">
        <v>164</v>
      </c>
      <c r="AT9" s="54">
        <v>9</v>
      </c>
      <c r="AU9" s="53" t="s">
        <v>284</v>
      </c>
      <c r="AV9" s="53" t="str">
        <f>IF(LEFT(A9,1)="[",LEFT(A9,5)&amp;AU9&amp;A9,"")</f>
        <v>[ARG]Province[ARG] Formosa</v>
      </c>
      <c r="AW9" s="53" t="str">
        <f>C9&amp;IFERROR(SUBSTITUTE(A9, " [ANT]",""),"")</f>
        <v>2[ARG] Formosa</v>
      </c>
      <c r="AX9" s="55"/>
      <c r="AY9" s="55"/>
      <c r="AZ9" s="56" t="s">
        <v>155</v>
      </c>
      <c r="BA9" s="56" t="s">
        <v>234</v>
      </c>
      <c r="BB9" s="56"/>
      <c r="BC9" s="57"/>
      <c r="BD9" s="58" t="s">
        <v>152</v>
      </c>
      <c r="BE9" s="59"/>
      <c r="BF9" s="58" t="s">
        <v>152</v>
      </c>
      <c r="BG9" s="58" t="s">
        <v>159</v>
      </c>
      <c r="BH9" s="58" t="s">
        <v>152</v>
      </c>
      <c r="BI9" s="58"/>
      <c r="BJ9" s="58"/>
      <c r="BK9" s="59"/>
      <c r="BL9" s="58" t="s">
        <v>234</v>
      </c>
      <c r="BM9" s="58" t="s">
        <v>152</v>
      </c>
      <c r="BN9" s="58" t="s">
        <v>153</v>
      </c>
      <c r="BO9" s="58" t="s">
        <v>234</v>
      </c>
      <c r="BP9" s="58" t="s">
        <v>155</v>
      </c>
      <c r="BQ9" s="58" t="s">
        <v>234</v>
      </c>
      <c r="BR9" s="58" t="s">
        <v>234</v>
      </c>
      <c r="BS9" s="58" t="s">
        <v>234</v>
      </c>
      <c r="BT9" s="58" t="s">
        <v>159</v>
      </c>
      <c r="BU9" s="60"/>
      <c r="BV9" s="61"/>
      <c r="BW9" s="61">
        <v>0</v>
      </c>
      <c r="BX9" s="59"/>
      <c r="BY9" s="44" t="s">
        <v>164</v>
      </c>
      <c r="CB9" s="5"/>
      <c r="CC9" s="5"/>
      <c r="CD9" s="62">
        <v>0</v>
      </c>
      <c r="CE9" s="62">
        <v>0</v>
      </c>
      <c r="CF9" s="62">
        <f>COUNTIF([1]Sheet7!$B$2:'[1]Sheet7'!$B$100,ARG!#REF!)</f>
        <v>0</v>
      </c>
      <c r="CG9" s="75" cm="1">
        <f t="array" ref="CG9">SUMPRODUCT(--(LEN(TRIM(BL9:BT9))&gt;0))</f>
        <v>4</v>
      </c>
      <c r="CH9" s="53" t="str">
        <f>IF(CG9=2,"y","n")</f>
        <v>n</v>
      </c>
      <c r="CI9" s="53" t="str">
        <f>IF(CG9=3,"y","n")</f>
        <v>n</v>
      </c>
      <c r="CJ9" s="53" t="str">
        <f>IF(CG9=4,"y","n")</f>
        <v>y</v>
      </c>
      <c r="CK9" s="53" t="str">
        <f>IF(CG9&gt;4,"y","n")</f>
        <v>n</v>
      </c>
      <c r="CL9" s="53" t="str">
        <f>IF(S9=0,"y","n")</f>
        <v>n</v>
      </c>
      <c r="CM9" s="53" t="str">
        <f>IF(S9=2,"y","n")</f>
        <v>n</v>
      </c>
      <c r="CN9" s="53" t="str">
        <f>IF(S9=3,"y","n")</f>
        <v>y</v>
      </c>
      <c r="CO9" s="53" t="str">
        <f>IF(S9&gt;=4,"y","n")</f>
        <v>n</v>
      </c>
      <c r="CP9" s="53" t="str">
        <f>IF(AT9=0,"y","n")</f>
        <v>n</v>
      </c>
      <c r="CQ9" s="53" t="str">
        <f>IF(AT9=1,"y","n")</f>
        <v>n</v>
      </c>
      <c r="CR9" s="53" t="str">
        <f>IF(AT9=2,"y","n")</f>
        <v>n</v>
      </c>
      <c r="CS9" s="53" t="str">
        <f>IF(AT9&gt;=3,"y","n")</f>
        <v>y</v>
      </c>
      <c r="CT9" s="38" t="str">
        <f>CHAR(34)&amp;A9&amp;CHAR(34)</f>
        <v>"[ARG] Formosa"</v>
      </c>
      <c r="CU9" s="63" t="str">
        <f>CHAR(34)&amp;"rgn_"&amp;R9&amp;CHAR(34)</f>
        <v>"rgn_South America"</v>
      </c>
      <c r="CV9" s="44" t="str">
        <f>CHAR(34)&amp;D9&amp;CHAR(34)</f>
        <v>"https://upload.wikimedia.org/wikipedia/commons/thumb/4/42/Bandera_de_la_Provincia_de_Formosa.svg/320px-Bandera_de_la_Provincia_de_Formosa.svg.png"</v>
      </c>
      <c r="CW9" s="44" t="str">
        <f>IF(CH9="y",CHAR(34)&amp;CH$1&amp;CHAR(34)&amp;",","")</f>
        <v/>
      </c>
      <c r="CX9" s="44" t="str">
        <f>IF(CI9="y",CHAR(34)&amp;CI$1&amp;CHAR(34)&amp;",","")</f>
        <v/>
      </c>
      <c r="CY9" s="44" t="str">
        <f>IF(CJ9="y",CHAR(34)&amp;CJ$1&amp;CHAR(34)&amp;",","")</f>
        <v>"4Color",</v>
      </c>
      <c r="CZ9" s="44" t="str">
        <f>IF(CK9="y",CHAR(34)&amp;CK$1&amp;CHAR(34)&amp;",","")</f>
        <v/>
      </c>
      <c r="DA9" s="44" t="str">
        <f>IF(Q9&gt;1,CHAR(34)&amp;"words2"&amp;CHAR(34)&amp;",","")</f>
        <v/>
      </c>
      <c r="DB9" s="44" t="str">
        <f>IF(Q9&gt;2,CHAR(34)&amp;"words3"&amp;CHAR(34)&amp;",","")</f>
        <v/>
      </c>
      <c r="DD9" s="44" t="str">
        <f>IF(LEN(CHAR(34)&amp;"lets"&amp;LEN(SUBSTITUTE(SUBSTITUTE(IFERROR(TRIM(SUBSTITUTE(A9,MID(A9,FIND("[",A9),FIND("]",A9)-FIND("[",A9)+1),"")),A9)," ",""),"-",""))&amp;CHAR(34)&amp;",")=9,CHAR(34)&amp;"lets"&amp;LEN(SUBSTITUTE(SUBSTITUTE(IFERROR(TRIM(SUBSTITUTE(A9,MID(A9,FIND("[",A9),FIND("]",A9)-FIND("[",A9)+1),"")),A9)," ",""),"-",""))&amp;CHAR(34)&amp;",",CHAR(34)&amp;"lets0"&amp;LEN(SUBSTITUTE(SUBSTITUTE(IFERROR(TRIM(SUBSTITUTE(A9,MID(A9,FIND("[",A9),FIND("]",A9)-FIND("[",A9)+1),"")),A9)," ",""),"-",""))&amp;CHAR(34)&amp;",")</f>
        <v>"lets07",</v>
      </c>
      <c r="DE9" s="44" t="str">
        <f>CHAR(34)&amp;"start"&amp;IFERROR(LEFT(SUBSTITUTE(A9,"["&amp;MID(A9,FIND("[",A9)+1,FIND("]",A9)-FIND("[",A9)-1)&amp;"] ",""),1),LEFT(A9,1))&amp;CHAR(34)&amp;","</f>
        <v>"startF",</v>
      </c>
      <c r="DF9" s="44" t="str">
        <f>IFERROR(IF(SEARCH("tan",A9)&gt;0,CHAR(34)&amp;"withtn"&amp;CHAR(34)&amp;",",""),"")</f>
        <v/>
      </c>
      <c r="DG9" s="44" t="str">
        <f>IFERROR(IF(SEARCH("q",A9)&gt;0,CHAR(34)&amp;"with_q"&amp;CHAR(34)&amp;",",""),"")</f>
        <v/>
      </c>
      <c r="DH9" s="44" t="str">
        <f>IFERROR(IF(SEARCH("v",A9)&gt;0,CHAR(34)&amp;"with_v"&amp;CHAR(34)&amp;",",""),"")</f>
        <v/>
      </c>
      <c r="DI9" s="44" t="str">
        <f>IFERROR(IF(SEARCH("w",A9)&gt;0,CHAR(34)&amp;"with_w"&amp;CHAR(34)&amp;",",""),"")</f>
        <v/>
      </c>
      <c r="DJ9" s="44" t="str">
        <f>IFERROR(IF(SEARCH("y",A9)&gt;0,CHAR(34)&amp;"with_y"&amp;CHAR(34)&amp;",",""),"")</f>
        <v/>
      </c>
      <c r="DK9" s="44" t="str">
        <f>IFERROR(IF(SEARCH("z",A9)&gt;0,CHAR(34)&amp;"with_z"&amp;CHAR(34)&amp;",",""),"")</f>
        <v/>
      </c>
      <c r="DL9" s="44" t="str">
        <f>IF(CG9=2, CHAR(34) &amp; _xlfn.TEXTJOIN("", TRUE, _xlfn._xlws.SORT(HP9:HX9)) &amp; CHAR(34) &amp; ",", "")</f>
        <v/>
      </c>
      <c r="DM9" s="44" t="str" cm="1">
        <f t="array" ref="DM9">IF(CG9=3,CHAR(34) &amp; _xlfn.TEXTJOIN("", TRUE, RIGHT(HP9:HX9, 2)) &amp; CHAR(34) &amp; ",", "")</f>
        <v/>
      </c>
      <c r="DN9" s="44" t="str">
        <f>IF(AND(ISNUMBER(SEARCH("18", O9)), ISERROR(SEARCH("1918", O9)), ISERROR(SEARCH("2018", O9))), CHAR(34) &amp; "year18" &amp; CHAR(34) &amp; ",", "")</f>
        <v/>
      </c>
      <c r="DO9" s="44" t="str">
        <f>IF(AND(ISNUMBER(SEARCH("19", O9)), ISERROR(SEARCH("1819", O9)),  ISERROR(SEARCH("1219", O9)),ISERROR(SEARCH("1119", O9)),ISERROR(SEARCH("1190", O9)),ISERROR(SEARCH("2019", O9))), CHAR(34) &amp; "year19" &amp; CHAR(34) &amp; ",", "")</f>
        <v>"year19",</v>
      </c>
      <c r="DP9" s="5" t="str">
        <f>IF(AND(ISNUMBER(SEARCH("20", O9)), ISERROR(SEARCH("1920", O9))), CHAR(34)&amp;"year00"&amp;CHAR(34)&amp;",", "")</f>
        <v/>
      </c>
      <c r="DQ9" s="5" t="str">
        <f>IF(CC9="y",CHAR(34)&amp;"soviet"&amp;CHAR(34)&amp;",","")</f>
        <v/>
      </c>
      <c r="DR9" s="5" t="str">
        <f>IF(BY9="y",CHAR(34)&amp;"dgband"&amp;CHAR(34)&amp;",","")</f>
        <v/>
      </c>
      <c r="DS9" s="5" t="str">
        <f>IF(W9="y",IF(AND(V9="n",BY9&lt;&gt;"y"),CHAR(34)&amp;"allver"&amp;CHAR(34)&amp;",",""),"")</f>
        <v/>
      </c>
      <c r="DT9" s="5" t="str">
        <f>IF(V9="y",IF(AND(W9="n",BY9&lt;&gt;"y"),CHAR(34)&amp;"allhor"&amp;CHAR(34)&amp;",",""),"")</f>
        <v>"allhor",</v>
      </c>
      <c r="DU9" s="5" t="str">
        <f>IF(BY9="y",IF(AND(W9="n",V9="n"),CHAR(34)&amp;"alldia"&amp;CHAR(34)&amp;",",""),"")</f>
        <v/>
      </c>
      <c r="DW9" s="44" t="str">
        <f>IF(CL9="y",CHAR(34)&amp;CL$1&amp;CHAR(34)&amp;",","")</f>
        <v/>
      </c>
      <c r="DX9" s="44" t="str">
        <f>IF(CM9="y",CHAR(34)&amp;CM$1&amp;CHAR(34)&amp;",","")</f>
        <v/>
      </c>
      <c r="DY9" s="44" t="str">
        <f>IF(CN9="y",CHAR(34)&amp;CN$1&amp;CHAR(34)&amp;",","")</f>
        <v>"3Bands",</v>
      </c>
      <c r="DZ9" s="44" t="str">
        <f>IF(CO9="y",CHAR(34)&amp;CO$1&amp;CHAR(34)&amp;",","")</f>
        <v/>
      </c>
      <c r="EA9" s="44" t="str">
        <f>IF(T9="y",CHAR(34)&amp;T$1&amp;CHAR(34)&amp;",","")</f>
        <v>"Diagon",</v>
      </c>
      <c r="EB9" s="44" t="str">
        <f>IF(U9="y",CHAR(34)&amp;U$1&amp;CHAR(34)&amp;",","")</f>
        <v/>
      </c>
      <c r="EC9" s="44" t="str">
        <f>IF(V9="y",CHAR(34)&amp;V$1&amp;CHAR(34)&amp;",","")</f>
        <v>"Horizo",</v>
      </c>
      <c r="ED9" s="44" t="str">
        <f>IF(W9="y",CHAR(34)&amp;W$1&amp;CHAR(34)&amp;",","")</f>
        <v/>
      </c>
      <c r="EE9" s="44" t="str">
        <f>IF(X9="y",CHAR(34)&amp;X$1&amp;CHAR(34)&amp;",","")</f>
        <v>"Circle",</v>
      </c>
      <c r="EF9" s="44" t="str">
        <f>IF(AND(Y9&lt;&gt;"n",Y9&lt;&gt;""),CHAR(34)&amp;Y$1&amp;CHAR(34)&amp;",","")</f>
        <v/>
      </c>
      <c r="EG9" s="44" t="str">
        <f>IF(Z9="y",CHAR(34)&amp;Z$1&amp;CHAR(34)&amp;",","")</f>
        <v/>
      </c>
      <c r="EH9" s="44" t="str">
        <f>IF(AA9="y",CHAR(34)&amp;AA$1&amp;CHAR(34)&amp;",","")</f>
        <v>"Plants",</v>
      </c>
      <c r="EI9" s="44" t="str">
        <f>IF(AB9="y",CHAR(34)&amp;AB$1&amp;CHAR(34)&amp;",","")</f>
        <v/>
      </c>
      <c r="EJ9" s="44" t="str">
        <f>IF(AC9="y",CHAR(34)&amp;AC$1&amp;CHAR(34)&amp;",","")</f>
        <v/>
      </c>
      <c r="EK9" s="44" t="str">
        <f>IF(AD9="y",CHAR(34)&amp;AD$1&amp;CHAR(34)&amp;",","")</f>
        <v/>
      </c>
      <c r="EL9" s="44" t="str">
        <f>IF(AE9="y",CHAR(34)&amp;AE$1&amp;CHAR(34)&amp;",","")</f>
        <v/>
      </c>
      <c r="EM9" s="44" t="str">
        <f>IF(AF9="y",CHAR(34)&amp;AF$1&amp;CHAR(34)&amp;",","")</f>
        <v/>
      </c>
      <c r="EN9" s="44" t="str">
        <f>IF(AG9="y",CHAR(34)&amp;AG$1&amp;CHAR(34)&amp;",","")</f>
        <v/>
      </c>
      <c r="EO9" s="44" t="str">
        <f>IF(AH9="y",CHAR(34)&amp;AH$1&amp;CHAR(34)&amp;",","")</f>
        <v/>
      </c>
      <c r="EP9" s="44" t="str">
        <f>IF(AI9="y",CHAR(34)&amp;AI$1&amp;CHAR(34)&amp;",","")</f>
        <v/>
      </c>
      <c r="EQ9" s="44" t="str">
        <f>IF(AJ9="y",CHAR(34)&amp;AJ$1&amp;CHAR(34)&amp;",","")</f>
        <v/>
      </c>
      <c r="ER9" s="44" t="str">
        <f>IF(AK9="y",CHAR(34)&amp;AK$1&amp;CHAR(34)&amp;",","")</f>
        <v/>
      </c>
      <c r="ES9" s="44" t="str">
        <f>IF(AL9="y",CHAR(34)&amp;AL$1&amp;CHAR(34)&amp;",","")</f>
        <v/>
      </c>
      <c r="ET9" s="44" t="str">
        <f>IF(AM9="y",CHAR(34)&amp;AM$1&amp;CHAR(34)&amp;",","")</f>
        <v/>
      </c>
      <c r="EU9" s="44" t="str">
        <f>IF(AN9="y",CHAR(34)&amp;AN$1&amp;CHAR(34)&amp;",","")</f>
        <v/>
      </c>
      <c r="EV9" s="44" t="str">
        <f>IF(AO9="y",CHAR(34)&amp;AO$1&amp;CHAR(34)&amp;",","")</f>
        <v/>
      </c>
      <c r="EW9" s="44" t="str">
        <f>IF(AP9="y",CHAR(34)&amp;AP$1&amp;CHAR(34)&amp;",","")</f>
        <v/>
      </c>
      <c r="EX9" s="44" t="str">
        <f>IF(AQ9="y",CHAR(34)&amp;AQ$1&amp;CHAR(34)&amp;",","")</f>
        <v/>
      </c>
      <c r="EY9" s="44" t="str">
        <f>IF(AR9="y",CHAR(34)&amp;AR$1&amp;CHAR(34)&amp;",","")</f>
        <v/>
      </c>
      <c r="EZ9" s="44" t="str">
        <f>IF(AS9="y",CHAR(34)&amp;AS$1&amp;CHAR(34)&amp;",","")</f>
        <v/>
      </c>
      <c r="FA9" s="44" t="str">
        <f>IF(AT9&gt;0,CHAR(34)&amp;"sta"&amp;AZ9&amp;CHAR(34)&amp;",","")</f>
        <v>"staYEL",</v>
      </c>
      <c r="FB9" s="44" t="str">
        <f>IF(AND(AT9&gt;0,BA9&lt;&gt;""),CHAR(34)&amp;"sta"&amp;BA9&amp;CHAR(34)&amp;",","")</f>
        <v/>
      </c>
      <c r="FD9" s="44" t="str">
        <f>IF(BV9="n",CHAR(34)&amp;"tcWHYE"&amp;CHAR(34)&amp;",",IF(BV9="y",CHAR(34)&amp;FD$1&amp;CHAR(34)&amp;",",""))</f>
        <v/>
      </c>
      <c r="FE9" s="44" t="str">
        <f>IF(COUNTIF(BL9:BT9,"BLU")=0,CHAR(34)&amp;"NO_BLU"&amp;CHAR(34)&amp;",", "")</f>
        <v/>
      </c>
      <c r="FF9" s="44" t="str">
        <f>IF(COUNTIF(BL9:BT9,"WHI")=0,CHAR(34)&amp;"NO_WHI"&amp;CHAR(34)&amp;",", "")</f>
        <v/>
      </c>
      <c r="FG9" s="44" t="str">
        <f>IF(COUNTIF(BL9:BT9,"RED")=0,CHAR(34)&amp;"NO_RED"&amp;CHAR(34)&amp;",", "")</f>
        <v>"NO_RED",</v>
      </c>
      <c r="FH9" s="44" t="str">
        <f>IF(COUNTIF(BL9:BS9,"GRE")=0,CHAR(34)&amp;"NO_GRE"&amp;CHAR(34)&amp;",", "")</f>
        <v/>
      </c>
      <c r="FI9" s="44" t="str">
        <f>IF(COUNTIF(BL9:BT9,"YEL")=0,CHAR(34)&amp;"NO_YEL"&amp;CHAR(34)&amp;",", "")</f>
        <v/>
      </c>
      <c r="FJ9" s="44" t="str">
        <f>IF(COUNTIF(BL9:BT9,"BLA")=0,CHAR(34)&amp;"NO_BLA"&amp;CHAR(34)&amp;",", "")</f>
        <v>"NO_BLA",</v>
      </c>
      <c r="FK9" s="44" t="str">
        <f>IF(AND(FH9&lt;&gt;"",FF9&lt;&gt;""),CHAR(34)&amp;"WHGRNO"&amp;CHAR(34)&amp;",","")</f>
        <v/>
      </c>
      <c r="FL9" s="44" t="str">
        <f>IF(AND(FI9&lt;&gt;"",FF9&lt;&gt;""),CHAR(34)&amp;"WHYENO"&amp;CHAR(34)&amp;",","")</f>
        <v/>
      </c>
      <c r="FM9" s="44" t="str">
        <f>IF(AND(FJ9&lt;&gt;"",FF9&lt;&gt;""),CHAR(34)&amp;"BAWHNO"&amp;CHAR(34)&amp;",","")</f>
        <v/>
      </c>
      <c r="FN9" s="44" t="str">
        <f>IF(AND(FE9&lt;&gt;"",FF9&lt;&gt;""),CHAR(34)&amp;"BLWHNO"&amp;CHAR(34)&amp;",","")</f>
        <v/>
      </c>
      <c r="FO9" s="44" t="str">
        <f>IF(AND(FE9&lt;&gt;"",FG9&lt;&gt;""),CHAR(34)&amp;"BLRENO"&amp;CHAR(34)&amp;",","")</f>
        <v/>
      </c>
      <c r="FP9" s="44" t="str">
        <f>IF(AND(FF9&lt;&gt;"",FF9&lt;&gt;""),CHAR(34)&amp;"WHRENO"&amp;CHAR(34)&amp;",","")</f>
        <v/>
      </c>
      <c r="FQ9" s="44" t="str">
        <f>IF(LEN(BF9)=3,CHAR(34)&amp;"001"&amp;BF9&amp;CHAR(34)&amp;",","")</f>
        <v>"001BLU",</v>
      </c>
      <c r="FR9" s="44" t="str">
        <f>IF(LEN(BG9)=3,CHAR(34)&amp;"002"&amp;BG9&amp;CHAR(34)&amp;",","")</f>
        <v>"002WHI",</v>
      </c>
      <c r="FS9" s="44" t="str">
        <f>IF(LEN(BH9)=3,CHAR(34)&amp;"003"&amp;BH9&amp;CHAR(34)&amp;",","")</f>
        <v>"003BLU",</v>
      </c>
      <c r="FT9" s="44" t="str">
        <f>CHAR(34)&amp;"myr"&amp;BD9&amp;CHAR(34)&amp;","</f>
        <v>"myrBLU",</v>
      </c>
      <c r="FU9" s="44" t="str">
        <f>IF(AY9="y",CHAR(34)&amp;"island"&amp;CHAR(34)&amp;",","")</f>
        <v/>
      </c>
      <c r="FV9" s="44" t="str">
        <f>IF(BZ9="y",CHAR(34)&amp;"landlo"&amp;CHAR(34)&amp;",","")</f>
        <v/>
      </c>
      <c r="FW9" s="44" t="str">
        <f>IF(CA9="y",CHAR(34)&amp;"eunion"&amp;CHAR(34)&amp;",","")</f>
        <v/>
      </c>
      <c r="FY9" s="44" t="str">
        <f>IFERROR(IF(SEARCH("Arabic",CB9)&gt;0,CHAR(34)&amp;"arabic"&amp;CHAR(34)&amp;",",""),"")</f>
        <v/>
      </c>
      <c r="FZ9" s="44" t="str">
        <f>IFERROR(IF(SEARCH("English",CB9)&gt;0,CHAR(34)&amp;"englis"&amp;CHAR(34)&amp;",",""),"")</f>
        <v/>
      </c>
      <c r="GA9" s="44" t="str">
        <f>IFERROR(IF(SEARCH("French",CB9)&gt;0,CHAR(34)&amp;"french"&amp;CHAR(34)&amp;",",""),"")</f>
        <v/>
      </c>
      <c r="GB9" s="44" t="str">
        <f>IFERROR(IF(SEARCH("Spanish",CB9)&gt;0,CHAR(34)&amp;"spanis"&amp;CHAR(34)&amp;",",""),"")</f>
        <v/>
      </c>
      <c r="GE9" s="44" t="str">
        <f>IFERROR(IF(SEARCH("Dutch",CB9)&gt;0,CHAR(34)&amp;"dutchs"&amp;CHAR(34)&amp;",",""),"")</f>
        <v/>
      </c>
      <c r="GF9" s="44" t="str">
        <f>IFERROR(IF(SEARCH("Historical",AU9)&gt;0,CHAR(34)&amp;"histor"&amp;CHAR(34)&amp;",",""),"")</f>
        <v/>
      </c>
      <c r="GG9" s="44" t="str">
        <f>IF(BU9="y",CHAR(34)&amp;"unjack"&amp;CHAR(34)&amp;",","")</f>
        <v/>
      </c>
      <c r="GH9" s="44" t="str">
        <f>IF(CD9=1,CHAR(34)&amp;"southc"&amp;CHAR(34)&amp;",","")</f>
        <v/>
      </c>
      <c r="GI9" s="44" t="str">
        <f>IF(CE9=1,CHAR(34)&amp;"hasmap"&amp;CHAR(34)&amp;",","")</f>
        <v/>
      </c>
      <c r="GJ9" s="44" t="str">
        <f>IF(CP9="y",CHAR(34)&amp;CP$1&amp;CHAR(34)&amp;",","")</f>
        <v/>
      </c>
      <c r="GK9" s="44" t="str">
        <f>IF(GJ9="",CHAR(34)&amp;"HasSta"&amp;CHAR(34)&amp;",","")</f>
        <v>"HasSta",</v>
      </c>
      <c r="GL9" s="44" t="str">
        <f>IF(CQ9="y",CHAR(34)&amp;CQ$1&amp;CHAR(34)&amp;",","")</f>
        <v/>
      </c>
      <c r="GM9" s="44" t="str">
        <f>IF(CR9="y",CHAR(34)&amp;CR$1&amp;CHAR(34)&amp;",","")</f>
        <v/>
      </c>
      <c r="GN9" s="44" t="str">
        <f>IF(CS9="y",CHAR(34)&amp;CS$1&amp;CHAR(34)&amp;",","")</f>
        <v>"3+Star",</v>
      </c>
      <c r="GP9" s="44" t="str">
        <f>CHAR(34)&amp;AU9&amp;CHAR(34)</f>
        <v>"Province"</v>
      </c>
      <c r="GS9" s="44" t="str">
        <f>SUBSTITUTE("["&amp;_xlfn.CONCAT(CW9:GN9)&amp;"]",",]","]")</f>
        <v>["4Color","lets07","startF","year19","allhor","3Bands","Diagon","Horizo","Circle","Plants","staYEL","NO_RED","NO_BLA","001BLU","002WHI","003BLU","myrBLU","HasSta","3+Star"]</v>
      </c>
      <c r="GT9" s="44" t="str">
        <f>IF(BL9&lt;&gt;"",CHAR(34)&amp;"cl_"&amp;BL9&amp;CHAR(34)&amp;",","")</f>
        <v/>
      </c>
      <c r="GU9" s="44" t="str">
        <f>IF(BM9&lt;&gt;"",CHAR(34)&amp;"cl_"&amp;BM9&amp;CHAR(34)&amp;",","")</f>
        <v>"cl_BLU",</v>
      </c>
      <c r="GV9" s="44" t="str">
        <f>IF(BN9&lt;&gt;"",CHAR(34)&amp;"cl_"&amp;BN9&amp;CHAR(34)&amp;",","")</f>
        <v>"cl_GRE",</v>
      </c>
      <c r="GW9" s="44" t="str">
        <f>IF(BO9&lt;&gt;"",CHAR(34)&amp;"cl_"&amp;BO9&amp;CHAR(34)&amp;",","")</f>
        <v/>
      </c>
      <c r="GX9" s="44" t="str">
        <f>IF(BP9&lt;&gt;"",CHAR(34)&amp;"cl_"&amp;BP9&amp;CHAR(34)&amp;",","")</f>
        <v>"cl_YEL",</v>
      </c>
      <c r="GY9" s="44" t="str">
        <f>IF(BQ9&lt;&gt;"",CHAR(34)&amp;"cl_"&amp;BQ9&amp;CHAR(34)&amp;",","")</f>
        <v/>
      </c>
      <c r="GZ9" s="44" t="str">
        <f>IF(BR9&lt;&gt;"",CHAR(34)&amp;"cl_"&amp;BR9&amp;CHAR(34)&amp;",","")</f>
        <v/>
      </c>
      <c r="HA9" s="44" t="str">
        <f>IF(BS9&lt;&gt;"",CHAR(34)&amp;"cl_"&amp;BS9&amp;CHAR(34)&amp;",","")</f>
        <v/>
      </c>
      <c r="HB9" s="44" t="str">
        <f>IF(BT9&lt;&gt;"",CHAR(34)&amp;"cl_"&amp;BT9&amp;CHAR(34)&amp;",","")</f>
        <v>"cl_WHI",</v>
      </c>
      <c r="HC9" s="44" t="str">
        <f>SUBSTITUTE("["&amp;_xlfn.CONCAT(GT9:HB9)&amp;"]",",]","]")</f>
        <v>["cl_BLU","cl_GRE","cl_YEL","cl_WHI"]</v>
      </c>
      <c r="HE9" s="64"/>
      <c r="HF9" s="65" t="str">
        <f>"{couname:"&amp;CT9&amp;(IF(HK9&lt;&gt;"",",subtype:"&amp;CHAR(34)&amp;HK9&amp;CHAR(34),""))&amp;",year:"&amp;HJ9&amp;",region:"&amp;CU9&amp;",Colors:"&amp;HC9&amp;",Items:"&amp;GS9&amp;",Flag:"&amp;CV9&amp;",HDFlag:"&amp;CHAR(34)&amp;E9&amp;CHAR(34)&amp;",type:"&amp;GP9&amp;", describe: "&amp;HH9&amp;", isnew:"&amp;CHAR(34)&amp;F9&amp;CHAR(34)&amp;", links: "&amp;HL9&amp;"},"</f>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links: "https://www.crwflags.com/fotw/flags/ar-p.html"},</v>
      </c>
      <c r="HG9" s="66" t="str">
        <f>"{couname:"&amp;CT9&amp;(IF(HK9&lt;&gt;"",",subtype:"&amp;CHAR(34)&amp;HK9&amp;CHAR(34),""))&amp;",year:"&amp;HJ9&amp;",region:"&amp;CU9&amp;",Colors:"&amp;HC9&amp;",Items:"&amp;GS9&amp;",Flag:"&amp;CV9&amp;",HDFlag:"&amp;CHAR(34)&amp;E9&amp;CHAR(34)&amp;",type:"&amp;GP9&amp;", describe: "&amp;HI9&amp;", links: "&amp;HL9&amp;"},"</f>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links: "https://www.crwflags.com/fotw/flags/ar-p.html"},</v>
      </c>
      <c r="HH9" s="44" t="str">
        <f>IF(P9&lt;&gt;"",CHAR(34)&amp;"\n"&amp;P9&amp;CHAR(34),CHAR(34)&amp;CHAR(34))</f>
        <v>"\nThe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v>
      </c>
      <c r="HI9" s="44" t="str">
        <f>IF(J9=0,CHAR(34)&amp;CHAR(34),HH9)</f>
        <v>"\nThe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v>
      </c>
      <c r="HJ9" s="44" t="str">
        <f>CHAR(34)&amp;O9&amp;CHAR(34)</f>
        <v>"1991"</v>
      </c>
      <c r="HL9" s="44" t="str">
        <f>CHAR(34)&amp;I9&amp;CHAR(34)</f>
        <v>"https://www.crwflags.com/fotw/flags/ar-p.html"</v>
      </c>
      <c r="HM9" s="65"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 "links": "https://www.crwflags.com/fotw/flags/ar-p.html"},</v>
      </c>
      <c r="HN9" s="67"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 "links": "https://www.crwflags.com/fotw/flags/ar-p.html"},</v>
      </c>
      <c r="HO9" s="71">
        <v>45610</v>
      </c>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GRE</v>
      </c>
      <c r="HS9" s="44" t="str" cm="1">
        <f t="array" ref="HS9">IF(_xlfn.TEXTJOIN(", ", TRUE, IF(ISNUMBER(SEARCH("RED", BL9:BT9)), COLUMN(BL9:BT9) - COLUMN(BL9) + 1, ""))&lt;&gt;"","RED","")</f>
        <v/>
      </c>
      <c r="HT9" s="44" t="str" cm="1">
        <f t="array" ref="HT9">IF(_xlfn.TEXTJOIN(", ", TRUE, IF(ISNUMBER(SEARCH("YEL", BL9:BT9)), COLUMN(BL9:BT9) - COLUMN(BL9) + 1, ""))&lt;&gt;"","YEL","")</f>
        <v>YEL</v>
      </c>
      <c r="HU9" s="44" t="str" cm="1">
        <f t="array" ref="HU9">IF(_xlfn.TEXTJOIN(", ", TRUE, IF(ISNUMBER(SEARCH("ORA", BL9:BT9)), COLUMN(BL9:BT9) - COLUMN(BL9) + 1, ""))&lt;&gt;"","ORA","")</f>
        <v/>
      </c>
      <c r="HV9" s="44" t="str" cm="1">
        <f t="array" ref="HV9">IF(_xlfn.TEXTJOIN(", ", TRUE, IF(ISNUMBER(SEARCH("BRO", BL9:BT9)), COLUMN(BL9:BT9) - COLUMN(BL9) + 1, ""))&lt;&gt;"","BRO","")</f>
        <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c r="IB9" s="5"/>
      <c r="IC9" s="68"/>
      <c r="ID9" s="68"/>
      <c r="IE9" s="68"/>
      <c r="IF9" s="68"/>
      <c r="IG9" s="68"/>
      <c r="IH9" s="68"/>
      <c r="II9" s="68"/>
      <c r="IJ9" s="68"/>
      <c r="IK9" s="68"/>
      <c r="IM9" s="42">
        <f>COUNTIF(IC9:IK9,"&gt;0")-CG9</f>
        <v>-4</v>
      </c>
      <c r="IN9" s="69" t="str">
        <f>"http://mkweb.bcgsc.ca/color-summarizer/?url="&amp;D9&amp;"&amp;precision=low&amp;num_clusters="&amp;CG9&amp;"&amp;text=1"</f>
        <v>http://mkweb.bcgsc.ca/color-summarizer/?url=https://upload.wikimedia.org/wikipedia/commons/thumb/4/42/Bandera_de_la_Provincia_de_Formosa.svg/320px-Bandera_de_la_Provincia_de_Formosa.svg.png&amp;precision=low&amp;num_clusters=4&amp;text=1</v>
      </c>
      <c r="IO9" s="44" t="str">
        <f>IF(HP9&lt;&gt;"",CHAR(34)&amp;"black"&amp;CHAR(34),"")</f>
        <v/>
      </c>
      <c r="IP9" s="44" t="str">
        <f>IF(HQ9&lt;&gt;"",CHAR(34)&amp;"blue"&amp;CHAR(34),"")</f>
        <v>"blue"</v>
      </c>
      <c r="IQ9" s="44" t="str">
        <f>IF(HR9&lt;&gt;"",CHAR(34)&amp;"green"&amp;CHAR(34),"")</f>
        <v>"green"</v>
      </c>
      <c r="IR9" s="44" t="str">
        <f>IF(HS9&lt;&gt;"",CHAR(34)&amp;"red"&amp;CHAR(34),"")</f>
        <v/>
      </c>
      <c r="IS9" s="44" t="str">
        <f>IF(HT9&lt;&gt;"",CHAR(34)&amp;"yellow"&amp;CHAR(34),"")</f>
        <v>"yellow"</v>
      </c>
      <c r="IT9" s="44" t="str">
        <f>IF(HU9&lt;&gt;"",CHAR(34)&amp;"orange"&amp;CHAR(34),"")</f>
        <v/>
      </c>
      <c r="IU9" s="44" t="str">
        <f>IF(HV9&lt;&gt;"",CHAR(34)&amp;"brown"&amp;CHAR(34),"")</f>
        <v/>
      </c>
      <c r="IV9" s="44" t="str">
        <f>IF(HW9&lt;&gt;"",CHAR(34)&amp;"purple"&amp;CHAR(34),"")</f>
        <v/>
      </c>
      <c r="IW9" s="44" t="str">
        <f>IF(HX9&lt;&gt;"",CHAR(34)&amp;"white"&amp;CHAR(34),"")</f>
        <v>"white"</v>
      </c>
      <c r="IX9" s="44" t="str">
        <f>"{"&amp;CHAR(34)&amp;"url"&amp;CHAR(34)&amp;":"&amp;CHAR(34)&amp;IN9&amp;CHAR(34)&amp;","&amp;CHAR(34)&amp;"name"&amp;CHAR(34)&amp;":"&amp;CHAR(34)&amp;A9&amp;CHAR(34)&amp;"},"</f>
        <v>{"url":"http://mkweb.bcgsc.ca/color-summarizer/?url=https://upload.wikimedia.org/wikipedia/commons/thumb/4/42/Bandera_de_la_Provincia_de_Formosa.svg/320px-Bandera_de_la_Provincia_de_Formosa.svg.png&amp;precision=low&amp;num_clusters=4&amp;text=1","name":"[ARG] Formosa"},</v>
      </c>
      <c r="IY9" s="44">
        <v>1237</v>
      </c>
    </row>
    <row r="10" spans="1:259" s="44" customFormat="1" ht="38.4" customHeight="1" thickBot="1" x14ac:dyDescent="0.35">
      <c r="A10" s="84" t="s">
        <v>624</v>
      </c>
      <c r="B10" s="83"/>
      <c r="C10" s="39">
        <v>2</v>
      </c>
      <c r="D10" s="70" t="s">
        <v>625</v>
      </c>
      <c r="E10" s="40" t="s">
        <v>626</v>
      </c>
      <c r="F10" s="41" t="s">
        <v>163</v>
      </c>
      <c r="G10" s="42">
        <f>COUNTIF($A$1:$A$8299,A10)</f>
        <v>1</v>
      </c>
      <c r="H10" s="43"/>
      <c r="I10" s="59" t="s">
        <v>627</v>
      </c>
      <c r="J10" s="44" t="str">
        <f>""</f>
        <v/>
      </c>
      <c r="K10" s="45"/>
      <c r="L10" s="46"/>
      <c r="M10" s="46"/>
      <c r="N10" s="47"/>
      <c r="O10" s="74">
        <v>1993</v>
      </c>
      <c r="P10" s="48" t="s">
        <v>628</v>
      </c>
      <c r="Q10" s="73">
        <v>2</v>
      </c>
      <c r="R10" s="49" t="s">
        <v>177</v>
      </c>
      <c r="S10" s="50">
        <v>3</v>
      </c>
      <c r="T10" s="51" t="s">
        <v>164</v>
      </c>
      <c r="U10" s="52" t="s">
        <v>164</v>
      </c>
      <c r="V10" s="52" t="s">
        <v>165</v>
      </c>
      <c r="W10" s="52" t="s">
        <v>164</v>
      </c>
      <c r="X10" s="52" t="s">
        <v>164</v>
      </c>
      <c r="Y10" s="52" t="s">
        <v>165</v>
      </c>
      <c r="Z10" s="52" t="s">
        <v>164</v>
      </c>
      <c r="AA10" s="52" t="s">
        <v>165</v>
      </c>
      <c r="AB10" s="52" t="s">
        <v>164</v>
      </c>
      <c r="AC10" s="52" t="s">
        <v>165</v>
      </c>
      <c r="AD10" s="52" t="s">
        <v>165</v>
      </c>
      <c r="AE10" s="52" t="s">
        <v>164</v>
      </c>
      <c r="AF10" s="53" t="s">
        <v>164</v>
      </c>
      <c r="AG10" s="53" t="s">
        <v>165</v>
      </c>
      <c r="AH10" s="53" t="s">
        <v>165</v>
      </c>
      <c r="AI10" s="53" t="s">
        <v>164</v>
      </c>
      <c r="AJ10" s="53" t="s">
        <v>164</v>
      </c>
      <c r="AK10" s="53" t="s">
        <v>164</v>
      </c>
      <c r="AL10" s="53" t="s">
        <v>164</v>
      </c>
      <c r="AM10" s="53" t="s">
        <v>164</v>
      </c>
      <c r="AN10" s="53" t="s">
        <v>165</v>
      </c>
      <c r="AO10" s="53" t="s">
        <v>164</v>
      </c>
      <c r="AP10" s="53" t="s">
        <v>164</v>
      </c>
      <c r="AQ10" s="53" t="s">
        <v>164</v>
      </c>
      <c r="AR10" s="53" t="s">
        <v>164</v>
      </c>
      <c r="AS10" s="53" t="s">
        <v>164</v>
      </c>
      <c r="AT10" s="54">
        <v>0</v>
      </c>
      <c r="AU10" s="53" t="s">
        <v>284</v>
      </c>
      <c r="AV10" s="53" t="str">
        <f>IF(LEFT(A10,1)="[",LEFT(A10,5)&amp;AU10&amp;A10,"")</f>
        <v>[ARG]Province[ARG] La Pampa</v>
      </c>
      <c r="AW10" s="53" t="str">
        <f>C10&amp;IFERROR(SUBSTITUTE(A10, " [ANT]",""),"")</f>
        <v>2[ARG] La Pampa</v>
      </c>
      <c r="AX10" s="55"/>
      <c r="AY10" s="55"/>
      <c r="AZ10" s="56" t="s">
        <v>234</v>
      </c>
      <c r="BA10" s="56" t="s">
        <v>234</v>
      </c>
      <c r="BB10" s="56"/>
      <c r="BC10" s="57"/>
      <c r="BD10" s="58" t="s">
        <v>152</v>
      </c>
      <c r="BE10" s="59"/>
      <c r="BF10" s="58" t="s">
        <v>152</v>
      </c>
      <c r="BG10" s="58" t="s">
        <v>159</v>
      </c>
      <c r="BH10" s="58" t="s">
        <v>152</v>
      </c>
      <c r="BI10" s="58"/>
      <c r="BJ10" s="58"/>
      <c r="BK10" s="59"/>
      <c r="BL10" s="58" t="s">
        <v>151</v>
      </c>
      <c r="BM10" s="58" t="s">
        <v>152</v>
      </c>
      <c r="BN10" s="58" t="s">
        <v>153</v>
      </c>
      <c r="BO10" s="58" t="s">
        <v>154</v>
      </c>
      <c r="BP10" s="58" t="s">
        <v>155</v>
      </c>
      <c r="BQ10" s="58" t="s">
        <v>156</v>
      </c>
      <c r="BR10" s="58" t="s">
        <v>157</v>
      </c>
      <c r="BS10" s="58" t="s">
        <v>234</v>
      </c>
      <c r="BT10" s="58" t="s">
        <v>159</v>
      </c>
      <c r="BU10" s="60"/>
      <c r="BV10" s="61"/>
      <c r="BW10" s="61">
        <v>0</v>
      </c>
      <c r="BX10" s="59"/>
      <c r="CB10" s="5"/>
      <c r="CC10" s="5"/>
      <c r="CD10" s="62">
        <v>0</v>
      </c>
      <c r="CE10" s="62">
        <v>0</v>
      </c>
      <c r="CF10" s="62">
        <f>COUNTIF([1]Sheet7!$B$2:'[1]Sheet7'!$B$100,ARG!#REF!)</f>
        <v>0</v>
      </c>
      <c r="CG10" s="75" cm="1">
        <f t="array" ref="CG10">SUMPRODUCT(--(LEN(TRIM(BL10:BT10))&gt;0))</f>
        <v>8</v>
      </c>
      <c r="CH10" s="53" t="str">
        <f>IF(CG10=2,"y","n")</f>
        <v>n</v>
      </c>
      <c r="CI10" s="53" t="str">
        <f>IF(CG10=3,"y","n")</f>
        <v>n</v>
      </c>
      <c r="CJ10" s="53" t="str">
        <f>IF(CG10=4,"y","n")</f>
        <v>n</v>
      </c>
      <c r="CK10" s="53" t="str">
        <f>IF(CG10&gt;4,"y","n")</f>
        <v>y</v>
      </c>
      <c r="CL10" s="53" t="str">
        <f>IF(S10=0,"y","n")</f>
        <v>n</v>
      </c>
      <c r="CM10" s="53" t="str">
        <f>IF(S10=2,"y","n")</f>
        <v>n</v>
      </c>
      <c r="CN10" s="53" t="str">
        <f>IF(S10=3,"y","n")</f>
        <v>y</v>
      </c>
      <c r="CO10" s="53" t="str">
        <f>IF(S10&gt;=4,"y","n")</f>
        <v>n</v>
      </c>
      <c r="CP10" s="53" t="str">
        <f>IF(AT10=0,"y","n")</f>
        <v>y</v>
      </c>
      <c r="CQ10" s="53" t="str">
        <f>IF(AT10=1,"y","n")</f>
        <v>n</v>
      </c>
      <c r="CR10" s="53" t="str">
        <f>IF(AT10=2,"y","n")</f>
        <v>n</v>
      </c>
      <c r="CS10" s="53" t="str">
        <f>IF(AT10&gt;=3,"y","n")</f>
        <v>n</v>
      </c>
      <c r="CT10" s="38" t="str">
        <f>CHAR(34)&amp;A10&amp;CHAR(34)</f>
        <v>"[ARG] La Pampa"</v>
      </c>
      <c r="CU10" s="63" t="str">
        <f>CHAR(34)&amp;"rgn_"&amp;R10&amp;CHAR(34)</f>
        <v>"rgn_South America"</v>
      </c>
      <c r="CV10" s="44" t="str">
        <f>CHAR(34)&amp;D10&amp;CHAR(34)</f>
        <v>"https://upload.wikimedia.org/wikipedia/commons/thumb/8/81/Bandera_de_la_Provincia_de_La_Pampa.svg/320px-Bandera_de_la_Provincia_de_La_Pampa.svg.png"</v>
      </c>
      <c r="CW10" s="44" t="str">
        <f>IF(CH10="y",CHAR(34)&amp;CH$1&amp;CHAR(34)&amp;",","")</f>
        <v/>
      </c>
      <c r="CX10" s="44" t="str">
        <f>IF(CI10="y",CHAR(34)&amp;CI$1&amp;CHAR(34)&amp;",","")</f>
        <v/>
      </c>
      <c r="CY10" s="44" t="str">
        <f>IF(CJ10="y",CHAR(34)&amp;CJ$1&amp;CHAR(34)&amp;",","")</f>
        <v/>
      </c>
      <c r="CZ10" s="44" t="str">
        <f>IF(CK10="y",CHAR(34)&amp;CK$1&amp;CHAR(34)&amp;",","")</f>
        <v>"5+Colo",</v>
      </c>
      <c r="DA10" s="44" t="str">
        <f>IF(Q10&gt;1,CHAR(34)&amp;"words2"&amp;CHAR(34)&amp;",","")</f>
        <v>"words2",</v>
      </c>
      <c r="DB10" s="44" t="str">
        <f>IF(Q10&gt;2,CHAR(34)&amp;"words3"&amp;CHAR(34)&amp;",","")</f>
        <v/>
      </c>
      <c r="DD10" s="44"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"lets07",</v>
      </c>
      <c r="DE10" s="44" t="str">
        <f>CHAR(34)&amp;"start"&amp;IFERROR(LEFT(SUBSTITUTE(A10,"["&amp;MID(A10,FIND("[",A10)+1,FIND("]",A10)-FIND("[",A10)-1)&amp;"] ",""),1),LEFT(A10,1))&amp;CHAR(34)&amp;","</f>
        <v>"startL",</v>
      </c>
      <c r="DF10" s="44" t="str">
        <f>IFERROR(IF(SEARCH("tan",A10)&gt;0,CHAR(34)&amp;"withtn"&amp;CHAR(34)&amp;",",""),"")</f>
        <v/>
      </c>
      <c r="DG10" s="44" t="str">
        <f>IFERROR(IF(SEARCH("q",A10)&gt;0,CHAR(34)&amp;"with_q"&amp;CHAR(34)&amp;",",""),"")</f>
        <v/>
      </c>
      <c r="DH10" s="44" t="str">
        <f>IFERROR(IF(SEARCH("v",A10)&gt;0,CHAR(34)&amp;"with_v"&amp;CHAR(34)&amp;",",""),"")</f>
        <v/>
      </c>
      <c r="DI10" s="44" t="str">
        <f>IFERROR(IF(SEARCH("w",A10)&gt;0,CHAR(34)&amp;"with_w"&amp;CHAR(34)&amp;",",""),"")</f>
        <v/>
      </c>
      <c r="DJ10" s="44" t="str">
        <f>IFERROR(IF(SEARCH("y",A10)&gt;0,CHAR(34)&amp;"with_y"&amp;CHAR(34)&amp;",",""),"")</f>
        <v/>
      </c>
      <c r="DK10" s="44" t="str">
        <f>IFERROR(IF(SEARCH("z",A10)&gt;0,CHAR(34)&amp;"with_z"&amp;CHAR(34)&amp;",",""),"")</f>
        <v/>
      </c>
      <c r="DL10" s="44" t="str">
        <f>IF(CG10=2, CHAR(34) &amp; _xlfn.TEXTJOIN("", TRUE, _xlfn._xlws.SORT(HP10:HX10)) &amp; CHAR(34) &amp; ",", "")</f>
        <v/>
      </c>
      <c r="DM10" s="44" t="str" cm="1">
        <f t="array" ref="DM10">IF(CG10=3,CHAR(34) &amp; _xlfn.TEXTJOIN("", TRUE, RIGHT(HP10:HX10, 2)) &amp; CHAR(34) &amp; ",", "")</f>
        <v/>
      </c>
      <c r="DN10" s="44" t="str">
        <f>IF(AND(ISNUMBER(SEARCH("18", O10)), ISERROR(SEARCH("1918", O10)), ISERROR(SEARCH("2018", O10))), CHAR(34) &amp; "year18" &amp; CHAR(34) &amp; ",", "")</f>
        <v/>
      </c>
      <c r="DO10" s="44" t="str">
        <f>IF(AND(ISNUMBER(SEARCH("19", O10)), ISERROR(SEARCH("1819", O10)),  ISERROR(SEARCH("1219", O10)),ISERROR(SEARCH("1119", O10)),ISERROR(SEARCH("1190", O10)),ISERROR(SEARCH("2019", O10))), CHAR(34) &amp; "year19" &amp; CHAR(34) &amp; ",", "")</f>
        <v>"year19",</v>
      </c>
      <c r="DP10" s="5" t="str">
        <f>IF(AND(ISNUMBER(SEARCH("20", O10)), ISERROR(SEARCH("1920", O10))), CHAR(34)&amp;"year00"&amp;CHAR(34)&amp;",", "")</f>
        <v/>
      </c>
      <c r="DQ10" s="5" t="str">
        <f>IF(CC10="y",CHAR(34)&amp;"soviet"&amp;CHAR(34)&amp;",","")</f>
        <v/>
      </c>
      <c r="DR10" s="5" t="str">
        <f>IF(BY10="y",CHAR(34)&amp;"dgband"&amp;CHAR(34)&amp;",","")</f>
        <v/>
      </c>
      <c r="DS10" s="5" t="str">
        <f>IF(W10="y",IF(AND(V10="n",BY10&lt;&gt;"y"),CHAR(34)&amp;"allver"&amp;CHAR(34)&amp;",",""),"")</f>
        <v/>
      </c>
      <c r="DT10" s="5" t="str">
        <f>IF(V10="y",IF(AND(W10="n",BY10&lt;&gt;"y"),CHAR(34)&amp;"allhor"&amp;CHAR(34)&amp;",",""),"")</f>
        <v>"allhor",</v>
      </c>
      <c r="DU10" s="5" t="str">
        <f>IF(BY10="y",IF(AND(W10="n",V10="n"),CHAR(34)&amp;"alldia"&amp;CHAR(34)&amp;",",""),"")</f>
        <v/>
      </c>
      <c r="DW10" s="44" t="str">
        <f>IF(CL10="y",CHAR(34)&amp;CL$1&amp;CHAR(34)&amp;",","")</f>
        <v/>
      </c>
      <c r="DX10" s="44" t="str">
        <f>IF(CM10="y",CHAR(34)&amp;CM$1&amp;CHAR(34)&amp;",","")</f>
        <v/>
      </c>
      <c r="DY10" s="44" t="str">
        <f>IF(CN10="y",CHAR(34)&amp;CN$1&amp;CHAR(34)&amp;",","")</f>
        <v>"3Bands",</v>
      </c>
      <c r="DZ10" s="44" t="str">
        <f>IF(CO10="y",CHAR(34)&amp;CO$1&amp;CHAR(34)&amp;",","")</f>
        <v/>
      </c>
      <c r="EA10" s="44" t="str">
        <f>IF(T10="y",CHAR(34)&amp;T$1&amp;CHAR(34)&amp;",","")</f>
        <v/>
      </c>
      <c r="EB10" s="44" t="str">
        <f>IF(U10="y",CHAR(34)&amp;U$1&amp;CHAR(34)&amp;",","")</f>
        <v/>
      </c>
      <c r="EC10" s="44" t="str">
        <f>IF(V10="y",CHAR(34)&amp;V$1&amp;CHAR(34)&amp;",","")</f>
        <v>"Horizo",</v>
      </c>
      <c r="ED10" s="44" t="str">
        <f>IF(W10="y",CHAR(34)&amp;W$1&amp;CHAR(34)&amp;",","")</f>
        <v/>
      </c>
      <c r="EE10" s="44" t="str">
        <f>IF(X10="y",CHAR(34)&amp;X$1&amp;CHAR(34)&amp;",","")</f>
        <v/>
      </c>
      <c r="EF10" s="44" t="str">
        <f>IF(AND(Y10&lt;&gt;"n",Y10&lt;&gt;""),CHAR(34)&amp;Y$1&amp;CHAR(34)&amp;",","")</f>
        <v>"Animal",</v>
      </c>
      <c r="EG10" s="44" t="str">
        <f>IF(Z10="y",CHAR(34)&amp;Z$1&amp;CHAR(34)&amp;",","")</f>
        <v/>
      </c>
      <c r="EH10" s="44" t="str">
        <f>IF(AA10="y",CHAR(34)&amp;AA$1&amp;CHAR(34)&amp;",","")</f>
        <v>"Plants",</v>
      </c>
      <c r="EI10" s="44" t="str">
        <f>IF(AB10="y",CHAR(34)&amp;AB$1&amp;CHAR(34)&amp;",","")</f>
        <v/>
      </c>
      <c r="EJ10" s="44" t="str">
        <f>IF(AC10="y",CHAR(34)&amp;AC$1&amp;CHAR(34)&amp;",","")</f>
        <v>"Weapon",</v>
      </c>
      <c r="EK10" s="44" t="str">
        <f>IF(AD10="y",CHAR(34)&amp;AD$1&amp;CHAR(34)&amp;",","")</f>
        <v>"HasSun",</v>
      </c>
      <c r="EL10" s="44" t="str">
        <f>IF(AE10="y",CHAR(34)&amp;AE$1&amp;CHAR(34)&amp;",","")</f>
        <v/>
      </c>
      <c r="EM10" s="44" t="str">
        <f>IF(AF10="y",CHAR(34)&amp;AF$1&amp;CHAR(34)&amp;",","")</f>
        <v/>
      </c>
      <c r="EN10" s="44" t="str">
        <f>IF(AG10="y",CHAR(34)&amp;AG$1&amp;CHAR(34)&amp;",","")</f>
        <v>"Unequa",</v>
      </c>
      <c r="EO10" s="44" t="str">
        <f>IF(AH10="y",CHAR(34)&amp;AH$1&amp;CHAR(34)&amp;",","")</f>
        <v>"Center",</v>
      </c>
      <c r="EP10" s="44" t="str">
        <f>IF(AI10="y",CHAR(34)&amp;AI$1&amp;CHAR(34)&amp;",","")</f>
        <v/>
      </c>
      <c r="EQ10" s="44" t="str">
        <f>IF(AJ10="y",CHAR(34)&amp;AJ$1&amp;CHAR(34)&amp;",","")</f>
        <v/>
      </c>
      <c r="ER10" s="44" t="str">
        <f>IF(AK10="y",CHAR(34)&amp;AK$1&amp;CHAR(34)&amp;",","")</f>
        <v/>
      </c>
      <c r="ES10" s="44" t="str">
        <f>IF(AL10="y",CHAR(34)&amp;AL$1&amp;CHAR(34)&amp;",","")</f>
        <v/>
      </c>
      <c r="ET10" s="44" t="str">
        <f>IF(AM10="y",CHAR(34)&amp;AM$1&amp;CHAR(34)&amp;",","")</f>
        <v/>
      </c>
      <c r="EU10" s="44" t="str">
        <f>IF(AN10="y",CHAR(34)&amp;AN$1&amp;CHAR(34)&amp;",","")</f>
        <v>"Humans",</v>
      </c>
      <c r="EV10" s="44" t="str">
        <f>IF(AO10="y",CHAR(34)&amp;AO$1&amp;CHAR(34)&amp;",","")</f>
        <v/>
      </c>
      <c r="EW10" s="44" t="str">
        <f>IF(AP10="y",CHAR(34)&amp;AP$1&amp;CHAR(34)&amp;",","")</f>
        <v/>
      </c>
      <c r="EX10" s="44" t="str">
        <f>IF(AQ10="y",CHAR(34)&amp;AQ$1&amp;CHAR(34)&amp;",","")</f>
        <v/>
      </c>
      <c r="EY10" s="44" t="str">
        <f>IF(AR10="y",CHAR(34)&amp;AR$1&amp;CHAR(34)&amp;",","")</f>
        <v/>
      </c>
      <c r="EZ10" s="44" t="str">
        <f>IF(AS10="y",CHAR(34)&amp;AS$1&amp;CHAR(34)&amp;",","")</f>
        <v/>
      </c>
      <c r="FA10" s="44" t="str">
        <f>IF(AT10&gt;0,CHAR(34)&amp;"sta"&amp;AZ10&amp;CHAR(34)&amp;",","")</f>
        <v/>
      </c>
      <c r="FB10" s="44" t="str">
        <f>IF(AND(AT10&gt;0,BA10&lt;&gt;""),CHAR(34)&amp;"sta"&amp;BA10&amp;CHAR(34)&amp;",","")</f>
        <v/>
      </c>
      <c r="FD10" s="44" t="str">
        <f>IF(BV10="n",CHAR(34)&amp;"tcWHYE"&amp;CHAR(34)&amp;",",IF(BV10="y",CHAR(34)&amp;FD$1&amp;CHAR(34)&amp;",",""))</f>
        <v/>
      </c>
      <c r="FE10" s="44" t="str">
        <f>IF(COUNTIF(BL10:BT10,"BLU")=0,CHAR(34)&amp;"NO_BLU"&amp;CHAR(34)&amp;",", "")</f>
        <v/>
      </c>
      <c r="FF10" s="44" t="str">
        <f>IF(COUNTIF(BL10:BT10,"WHI")=0,CHAR(34)&amp;"NO_WHI"&amp;CHAR(34)&amp;",", "")</f>
        <v/>
      </c>
      <c r="FG10" s="44" t="str">
        <f>IF(COUNTIF(BL10:BT10,"RED")=0,CHAR(34)&amp;"NO_RED"&amp;CHAR(34)&amp;",", "")</f>
        <v/>
      </c>
      <c r="FH10" s="44" t="str">
        <f>IF(COUNTIF(BL10:BS10,"GRE")=0,CHAR(34)&amp;"NO_GRE"&amp;CHAR(34)&amp;",", "")</f>
        <v/>
      </c>
      <c r="FI10" s="44" t="str">
        <f>IF(COUNTIF(BL10:BT10,"YEL")=0,CHAR(34)&amp;"NO_YEL"&amp;CHAR(34)&amp;",", "")</f>
        <v/>
      </c>
      <c r="FJ10" s="44" t="str">
        <f>IF(COUNTIF(BL10:BT10,"BLA")=0,CHAR(34)&amp;"NO_BLA"&amp;CHAR(34)&amp;",", "")</f>
        <v/>
      </c>
      <c r="FK10" s="44" t="str">
        <f>IF(AND(FH10&lt;&gt;"",FF10&lt;&gt;""),CHAR(34)&amp;"WHGRNO"&amp;CHAR(34)&amp;",","")</f>
        <v/>
      </c>
      <c r="FL10" s="44" t="str">
        <f>IF(AND(FI10&lt;&gt;"",FF10&lt;&gt;""),CHAR(34)&amp;"WHYENO"&amp;CHAR(34)&amp;",","")</f>
        <v/>
      </c>
      <c r="FM10" s="44" t="str">
        <f>IF(AND(FJ10&lt;&gt;"",FF10&lt;&gt;""),CHAR(34)&amp;"BAWHNO"&amp;CHAR(34)&amp;",","")</f>
        <v/>
      </c>
      <c r="FN10" s="44" t="str">
        <f>IF(AND(FE10&lt;&gt;"",FF10&lt;&gt;""),CHAR(34)&amp;"BLWHNO"&amp;CHAR(34)&amp;",","")</f>
        <v/>
      </c>
      <c r="FO10" s="44" t="str">
        <f>IF(AND(FE10&lt;&gt;"",FG10&lt;&gt;""),CHAR(34)&amp;"BLRENO"&amp;CHAR(34)&amp;",","")</f>
        <v/>
      </c>
      <c r="FP10" s="44" t="str">
        <f>IF(AND(FF10&lt;&gt;"",FF10&lt;&gt;""),CHAR(34)&amp;"WHRENO"&amp;CHAR(34)&amp;",","")</f>
        <v/>
      </c>
      <c r="FQ10" s="44" t="str">
        <f>IF(LEN(BF10)=3,CHAR(34)&amp;"001"&amp;BF10&amp;CHAR(34)&amp;",","")</f>
        <v>"001BLU",</v>
      </c>
      <c r="FR10" s="44" t="str">
        <f>IF(LEN(BG10)=3,CHAR(34)&amp;"002"&amp;BG10&amp;CHAR(34)&amp;",","")</f>
        <v>"002WHI",</v>
      </c>
      <c r="FS10" s="44" t="str">
        <f>IF(LEN(BH10)=3,CHAR(34)&amp;"003"&amp;BH10&amp;CHAR(34)&amp;",","")</f>
        <v>"003BLU",</v>
      </c>
      <c r="FT10" s="44" t="str">
        <f>CHAR(34)&amp;"myr"&amp;BD10&amp;CHAR(34)&amp;","</f>
        <v>"myrBLU",</v>
      </c>
      <c r="FU10" s="44" t="str">
        <f>IF(AY10="y",CHAR(34)&amp;"island"&amp;CHAR(34)&amp;",","")</f>
        <v/>
      </c>
      <c r="FV10" s="44" t="str">
        <f>IF(BZ10="y",CHAR(34)&amp;"landlo"&amp;CHAR(34)&amp;",","")</f>
        <v/>
      </c>
      <c r="FW10" s="44" t="str">
        <f>IF(CA10="y",CHAR(34)&amp;"eunion"&amp;CHAR(34)&amp;",","")</f>
        <v/>
      </c>
      <c r="FY10" s="44" t="str">
        <f>IFERROR(IF(SEARCH("Arabic",CB10)&gt;0,CHAR(34)&amp;"arabic"&amp;CHAR(34)&amp;",",""),"")</f>
        <v/>
      </c>
      <c r="FZ10" s="44" t="str">
        <f>IFERROR(IF(SEARCH("English",CB10)&gt;0,CHAR(34)&amp;"englis"&amp;CHAR(34)&amp;",",""),"")</f>
        <v/>
      </c>
      <c r="GA10" s="44" t="str">
        <f>IFERROR(IF(SEARCH("French",CB10)&gt;0,CHAR(34)&amp;"french"&amp;CHAR(34)&amp;",",""),"")</f>
        <v/>
      </c>
      <c r="GB10" s="44" t="str">
        <f>IFERROR(IF(SEARCH("Spanish",CB10)&gt;0,CHAR(34)&amp;"spanis"&amp;CHAR(34)&amp;",",""),"")</f>
        <v/>
      </c>
      <c r="GE10" s="44" t="str">
        <f>IFERROR(IF(SEARCH("Dutch",CB10)&gt;0,CHAR(34)&amp;"dutchs"&amp;CHAR(34)&amp;",",""),"")</f>
        <v/>
      </c>
      <c r="GF10" s="44" t="str">
        <f>IFERROR(IF(SEARCH("Historical",AU10)&gt;0,CHAR(34)&amp;"histor"&amp;CHAR(34)&amp;",",""),"")</f>
        <v/>
      </c>
      <c r="GG10" s="44" t="str">
        <f>IF(BU10="y",CHAR(34)&amp;"unjack"&amp;CHAR(34)&amp;",","")</f>
        <v/>
      </c>
      <c r="GH10" s="44" t="str">
        <f>IF(CD10=1,CHAR(34)&amp;"southc"&amp;CHAR(34)&amp;",","")</f>
        <v/>
      </c>
      <c r="GI10" s="44" t="str">
        <f>IF(CE10=1,CHAR(34)&amp;"hasmap"&amp;CHAR(34)&amp;",","")</f>
        <v/>
      </c>
      <c r="GJ10" s="44" t="str">
        <f>IF(CP10="y",CHAR(34)&amp;CP$1&amp;CHAR(34)&amp;",","")</f>
        <v>"NoStar",</v>
      </c>
      <c r="GK10" s="44" t="str">
        <f>IF(GJ10="",CHAR(34)&amp;"HasSta"&amp;CHAR(34)&amp;",","")</f>
        <v/>
      </c>
      <c r="GL10" s="44" t="str">
        <f>IF(CQ10="y",CHAR(34)&amp;CQ$1&amp;CHAR(34)&amp;",","")</f>
        <v/>
      </c>
      <c r="GM10" s="44" t="str">
        <f>IF(CR10="y",CHAR(34)&amp;CR$1&amp;CHAR(34)&amp;",","")</f>
        <v/>
      </c>
      <c r="GN10" s="44" t="str">
        <f>IF(CS10="y",CHAR(34)&amp;CS$1&amp;CHAR(34)&amp;",","")</f>
        <v/>
      </c>
      <c r="GP10" s="44" t="str">
        <f>CHAR(34)&amp;AU10&amp;CHAR(34)</f>
        <v>"Province"</v>
      </c>
      <c r="GS10" s="44" t="str">
        <f>SUBSTITUTE("["&amp;_xlfn.CONCAT(CW10:GN10)&amp;"]",",]","]")</f>
        <v>["5+Colo","words2","lets07","startL","year19","allhor","3Bands","Horizo","Animal","Plants","Weapon","HasSun","Unequa","Center","Humans","001BLU","002WHI","003BLU","myrBLU","NoStar"]</v>
      </c>
      <c r="GT10" s="44" t="str">
        <f>IF(BL10&lt;&gt;"",CHAR(34)&amp;"cl_"&amp;BL10&amp;CHAR(34)&amp;",","")</f>
        <v>"cl_BLA",</v>
      </c>
      <c r="GU10" s="44" t="str">
        <f>IF(BM10&lt;&gt;"",CHAR(34)&amp;"cl_"&amp;BM10&amp;CHAR(34)&amp;",","")</f>
        <v>"cl_BLU",</v>
      </c>
      <c r="GV10" s="44" t="str">
        <f>IF(BN10&lt;&gt;"",CHAR(34)&amp;"cl_"&amp;BN10&amp;CHAR(34)&amp;",","")</f>
        <v>"cl_GRE",</v>
      </c>
      <c r="GW10" s="44" t="str">
        <f>IF(BO10&lt;&gt;"",CHAR(34)&amp;"cl_"&amp;BO10&amp;CHAR(34)&amp;",","")</f>
        <v>"cl_RED",</v>
      </c>
      <c r="GX10" s="44" t="str">
        <f>IF(BP10&lt;&gt;"",CHAR(34)&amp;"cl_"&amp;BP10&amp;CHAR(34)&amp;",","")</f>
        <v>"cl_YEL",</v>
      </c>
      <c r="GY10" s="44" t="str">
        <f>IF(BQ10&lt;&gt;"",CHAR(34)&amp;"cl_"&amp;BQ10&amp;CHAR(34)&amp;",","")</f>
        <v>"cl_ORA",</v>
      </c>
      <c r="GZ10" s="44" t="str">
        <f>IF(BR10&lt;&gt;"",CHAR(34)&amp;"cl_"&amp;BR10&amp;CHAR(34)&amp;",","")</f>
        <v>"cl_BRO",</v>
      </c>
      <c r="HA10" s="44" t="str">
        <f>IF(BS10&lt;&gt;"",CHAR(34)&amp;"cl_"&amp;BS10&amp;CHAR(34)&amp;",","")</f>
        <v/>
      </c>
      <c r="HB10" s="44" t="str">
        <f>IF(BT10&lt;&gt;"",CHAR(34)&amp;"cl_"&amp;BT10&amp;CHAR(34)&amp;",","")</f>
        <v>"cl_WHI",</v>
      </c>
      <c r="HC10" s="44" t="str">
        <f>SUBSTITUTE("["&amp;_xlfn.CONCAT(GT10:HB10)&amp;"]",",]","]")</f>
        <v>["cl_BLA","cl_BLU","cl_GRE","cl_RED","cl_YEL","cl_ORA","cl_BRO","cl_WHI"]</v>
      </c>
      <c r="HE10" s="64"/>
      <c r="HF10" s="65" t="str">
        <f>"{couname:"&amp;CT10&amp;(IF(HK10&lt;&gt;"",",subtype:"&amp;CHAR(34)&amp;HK10&amp;CHAR(34),""))&amp;",year:"&amp;HJ10&amp;",region:"&amp;CU10&amp;",Colors:"&amp;HC10&amp;",Items:"&amp;GS10&amp;",Flag:"&amp;CV10&amp;",HDFlag:"&amp;CHAR(34)&amp;E10&amp;CHAR(34)&amp;",type:"&amp;GP10&amp;", describe: "&amp;HH10&amp;", isnew:"&amp;CHAR(34)&amp;F10&amp;CHAR(34)&amp;", links: "&amp;HL10&amp;"},"</f>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links: "https://www.crwflags.com/fotw/flags/ar-l.html"},</v>
      </c>
      <c r="HG10" s="66" t="str">
        <f>"{couname:"&amp;CT10&amp;(IF(HK10&lt;&gt;"",",subtype:"&amp;CHAR(34)&amp;HK10&amp;CHAR(34),""))&amp;",year:"&amp;HJ10&amp;",region:"&amp;CU10&amp;",Colors:"&amp;HC10&amp;",Items:"&amp;GS10&amp;",Flag:"&amp;CV10&amp;",HDFlag:"&amp;CHAR(34)&amp;E10&amp;CHAR(34)&amp;",type:"&amp;GP10&amp;", describe: "&amp;HI10&amp;", links: "&amp;HL10&amp;"},"</f>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links: "https://www.crwflags.com/fotw/flags/ar-l.html"},</v>
      </c>
      <c r="HH10" s="44" t="str">
        <f>IF(P10&lt;&gt;"",CHAR(34)&amp;"\n"&amp;P10&amp;CHAR(34),CHAR(34)&amp;CHAR(34))</f>
        <v>"\nThe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v>
      </c>
      <c r="HI10" s="44" t="str">
        <f>IF(J10=0,CHAR(34)&amp;CHAR(34),HH10)</f>
        <v>"\nThe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v>
      </c>
      <c r="HJ10" s="44" t="str">
        <f>CHAR(34)&amp;O10&amp;CHAR(34)</f>
        <v>"1993"</v>
      </c>
      <c r="HL10" s="44" t="str">
        <f>CHAR(34)&amp;I10&amp;CHAR(34)</f>
        <v>"https://www.crwflags.com/fotw/flags/ar-l.html"</v>
      </c>
      <c r="HM10" s="65"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 "links": "https://www.crwflags.com/fotw/flags/ar-l.html"},</v>
      </c>
      <c r="HN10" s="67"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 "links": "https://www.crwflags.com/fotw/flags/ar-l.html"},</v>
      </c>
      <c r="HO10" s="71">
        <v>45610</v>
      </c>
      <c r="HP10" s="44" t="str" cm="1">
        <f t="array" ref="HP10">IF(_xlfn.TEXTJOIN(", ", TRUE, IF(ISNUMBER(SEARCH("BLA", BL10:BT10)), COLUMN(BL10:BT10) - COLUMN(BL10) + 1, ""))&lt;&gt;"","BLA","")</f>
        <v>BLA</v>
      </c>
      <c r="HQ10" s="44" t="str" cm="1">
        <f t="array" ref="HQ10">IF(_xlfn.TEXTJOIN(", ", TRUE, IF(ISNUMBER(SEARCH("BLU", BL10:BT10)), COLUMN(BL10:BT10) - COLUMN(BL10) + 1, ""))&lt;&gt;"","BLU","")</f>
        <v>BLU</v>
      </c>
      <c r="HR10" s="44" t="str" cm="1">
        <f t="array" ref="HR10">IF(_xlfn.TEXTJOIN(", ", TRUE, IF(ISNUMBER(SEARCH("GRE", BL10:BT10)), COLUMN(BL10:BT10) - COLUMN(BL10) + 1, ""))&lt;&gt;"","GRE","")</f>
        <v>GRE</v>
      </c>
      <c r="HS10" s="44" t="str" cm="1">
        <f t="array" ref="HS10">IF(_xlfn.TEXTJOIN(", ", TRUE, IF(ISNUMBER(SEARCH("RED", BL10:BT10)), COLUMN(BL10:BT10) - COLUMN(BL10) + 1, ""))&lt;&gt;"","RED","")</f>
        <v>RED</v>
      </c>
      <c r="HT10" s="44" t="str" cm="1">
        <f t="array" ref="HT10">IF(_xlfn.TEXTJOIN(", ", TRUE, IF(ISNUMBER(SEARCH("YEL", BL10:BT10)), COLUMN(BL10:BT10) - COLUMN(BL10) + 1, ""))&lt;&gt;"","YEL","")</f>
        <v>YEL</v>
      </c>
      <c r="HU10" s="44" t="str" cm="1">
        <f t="array" ref="HU10">IF(_xlfn.TEXTJOIN(", ", TRUE, IF(ISNUMBER(SEARCH("ORA", BL10:BT10)), COLUMN(BL10:BT10) - COLUMN(BL10) + 1, ""))&lt;&gt;"","ORA","")</f>
        <v>ORA</v>
      </c>
      <c r="HV10" s="44" t="str" cm="1">
        <f t="array" ref="HV10">IF(_xlfn.TEXTJOIN(", ", TRUE, IF(ISNUMBER(SEARCH("BRO", BL10:BT10)), COLUMN(BL10:BT10) - COLUMN(BL10) + 1, ""))&lt;&gt;"","BRO","")</f>
        <v>BRO</v>
      </c>
      <c r="HW10" s="44" t="str" cm="1">
        <f t="array" ref="HW10">IF(_xlfn.TEXTJOIN(", ", TRUE, IF(ISNUMBER(SEARCH("PUR", BL10:BT10)), COLUMN(BL10:BT10) - COLUMN(BL10) + 1, ""))&lt;&gt;"","PUR","")</f>
        <v/>
      </c>
      <c r="HX10" s="44" t="str" cm="1">
        <f t="array" ref="HX10">IF(_xlfn.TEXTJOIN(", ", TRUE, IF(ISNUMBER(SEARCH("WHI", BL10:BT10)), COLUMN(BL10:BT10) - COLUMN(BL10) + 1, ""))&lt;&gt;"","WHI","")</f>
        <v>WHI</v>
      </c>
      <c r="HY10" s="72"/>
      <c r="HZ10" s="72"/>
      <c r="IA10" s="5"/>
      <c r="IB10" s="5"/>
      <c r="IC10" s="68"/>
      <c r="ID10" s="68"/>
      <c r="IE10" s="68"/>
      <c r="IF10" s="68"/>
      <c r="IG10" s="68"/>
      <c r="IH10" s="68"/>
      <c r="II10" s="68"/>
      <c r="IJ10" s="68"/>
      <c r="IK10" s="68"/>
      <c r="IM10" s="42">
        <f>COUNTIF(IC10:IK10,"&gt;0")-CG10</f>
        <v>-8</v>
      </c>
      <c r="IN10" s="69" t="str">
        <f>"http://mkweb.bcgsc.ca/color-summarizer/?url="&amp;D10&amp;"&amp;precision=low&amp;num_clusters="&amp;CG10&amp;"&amp;text=1"</f>
        <v>http://mkweb.bcgsc.ca/color-summarizer/?url=https://upload.wikimedia.org/wikipedia/commons/thumb/8/81/Bandera_de_la_Provincia_de_La_Pampa.svg/320px-Bandera_de_la_Provincia_de_La_Pampa.svg.png&amp;precision=low&amp;num_clusters=8&amp;text=1</v>
      </c>
      <c r="IO10" s="44" t="str">
        <f>IF(HP10&lt;&gt;"",CHAR(34)&amp;"black"&amp;CHAR(34),"")</f>
        <v>"black"</v>
      </c>
      <c r="IP10" s="44" t="str">
        <f>IF(HQ10&lt;&gt;"",CHAR(34)&amp;"blue"&amp;CHAR(34),"")</f>
        <v>"blue"</v>
      </c>
      <c r="IQ10" s="44" t="str">
        <f>IF(HR10&lt;&gt;"",CHAR(34)&amp;"green"&amp;CHAR(34),"")</f>
        <v>"green"</v>
      </c>
      <c r="IR10" s="44" t="str">
        <f>IF(HS10&lt;&gt;"",CHAR(34)&amp;"red"&amp;CHAR(34),"")</f>
        <v>"red"</v>
      </c>
      <c r="IS10" s="44" t="str">
        <f>IF(HT10&lt;&gt;"",CHAR(34)&amp;"yellow"&amp;CHAR(34),"")</f>
        <v>"yellow"</v>
      </c>
      <c r="IT10" s="44" t="str">
        <f>IF(HU10&lt;&gt;"",CHAR(34)&amp;"orange"&amp;CHAR(34),"")</f>
        <v>"orange"</v>
      </c>
      <c r="IU10" s="44" t="str">
        <f>IF(HV10&lt;&gt;"",CHAR(34)&amp;"brown"&amp;CHAR(34),"")</f>
        <v>"brown"</v>
      </c>
      <c r="IV10" s="44" t="str">
        <f>IF(HW10&lt;&gt;"",CHAR(34)&amp;"purple"&amp;CHAR(34),"")</f>
        <v/>
      </c>
      <c r="IW10" s="44" t="str">
        <f>IF(HX10&lt;&gt;"",CHAR(34)&amp;"white"&amp;CHAR(34),"")</f>
        <v>"white"</v>
      </c>
      <c r="IX10" s="44" t="str">
        <f>"{"&amp;CHAR(34)&amp;"url"&amp;CHAR(34)&amp;":"&amp;CHAR(34)&amp;IN10&amp;CHAR(34)&amp;","&amp;CHAR(34)&amp;"name"&amp;CHAR(34)&amp;":"&amp;CHAR(34)&amp;A10&amp;CHAR(34)&amp;"},"</f>
        <v>{"url":"http://mkweb.bcgsc.ca/color-summarizer/?url=https://upload.wikimedia.org/wikipedia/commons/thumb/8/81/Bandera_de_la_Provincia_de_La_Pampa.svg/320px-Bandera_de_la_Provincia_de_La_Pampa.svg.png&amp;precision=low&amp;num_clusters=8&amp;text=1","name":"[ARG] La Pampa"},</v>
      </c>
      <c r="IY10" s="44">
        <v>1238</v>
      </c>
    </row>
    <row r="11" spans="1:259" s="44" customFormat="1" ht="38.4" customHeight="1" thickBot="1" x14ac:dyDescent="0.35">
      <c r="A11" s="84" t="s">
        <v>629</v>
      </c>
      <c r="B11" s="83"/>
      <c r="C11" s="39">
        <v>2</v>
      </c>
      <c r="D11" s="70" t="s">
        <v>630</v>
      </c>
      <c r="E11" s="40" t="s">
        <v>631</v>
      </c>
      <c r="F11" s="41" t="s">
        <v>163</v>
      </c>
      <c r="G11" s="42">
        <f>COUNTIF($A$1:$A$8299,A11)</f>
        <v>1</v>
      </c>
      <c r="H11" s="43"/>
      <c r="I11" s="59" t="s">
        <v>632</v>
      </c>
      <c r="J11" s="44" t="str">
        <f>""</f>
        <v/>
      </c>
      <c r="K11" s="45"/>
      <c r="L11" s="46"/>
      <c r="M11" s="46"/>
      <c r="N11" s="47"/>
      <c r="O11" s="74">
        <v>1986</v>
      </c>
      <c r="P11" s="48" t="s">
        <v>633</v>
      </c>
      <c r="Q11" s="73">
        <v>2</v>
      </c>
      <c r="R11" s="49" t="s">
        <v>177</v>
      </c>
      <c r="S11" s="50">
        <v>3</v>
      </c>
      <c r="T11" s="51" t="s">
        <v>165</v>
      </c>
      <c r="U11" s="52" t="s">
        <v>164</v>
      </c>
      <c r="V11" s="52" t="s">
        <v>165</v>
      </c>
      <c r="W11" s="52" t="s">
        <v>164</v>
      </c>
      <c r="X11" s="52" t="s">
        <v>165</v>
      </c>
      <c r="Y11" s="52" t="s">
        <v>164</v>
      </c>
      <c r="Z11" s="52" t="s">
        <v>164</v>
      </c>
      <c r="AA11" s="52" t="s">
        <v>165</v>
      </c>
      <c r="AB11" s="52" t="s">
        <v>164</v>
      </c>
      <c r="AC11" s="52" t="s">
        <v>164</v>
      </c>
      <c r="AD11" s="52" t="s">
        <v>164</v>
      </c>
      <c r="AE11" s="52" t="s">
        <v>164</v>
      </c>
      <c r="AF11" s="53" t="s">
        <v>164</v>
      </c>
      <c r="AG11" s="53" t="s">
        <v>164</v>
      </c>
      <c r="AH11" s="53" t="s">
        <v>165</v>
      </c>
      <c r="AI11" s="53" t="s">
        <v>164</v>
      </c>
      <c r="AJ11" s="53" t="s">
        <v>164</v>
      </c>
      <c r="AK11" s="53" t="s">
        <v>164</v>
      </c>
      <c r="AL11" s="53" t="s">
        <v>164</v>
      </c>
      <c r="AM11" s="53" t="s">
        <v>164</v>
      </c>
      <c r="AN11" s="53" t="s">
        <v>164</v>
      </c>
      <c r="AO11" s="53" t="s">
        <v>164</v>
      </c>
      <c r="AP11" s="53" t="s">
        <v>164</v>
      </c>
      <c r="AQ11" s="53" t="s">
        <v>164</v>
      </c>
      <c r="AR11" s="53" t="s">
        <v>164</v>
      </c>
      <c r="AS11" s="53" t="s">
        <v>164</v>
      </c>
      <c r="AT11" s="54">
        <v>0</v>
      </c>
      <c r="AU11" s="53" t="s">
        <v>284</v>
      </c>
      <c r="AV11" s="53" t="str">
        <f>IF(LEFT(A11,1)="[",LEFT(A11,5)&amp;AU11&amp;A11,"")</f>
        <v>[ARG]Province[ARG] La Rioja</v>
      </c>
      <c r="AW11" s="53" t="str">
        <f>C11&amp;IFERROR(SUBSTITUTE(A11, " [ANT]",""),"")</f>
        <v>2[ARG] La Rioja</v>
      </c>
      <c r="AX11" s="55"/>
      <c r="AY11" s="55"/>
      <c r="AZ11" s="56" t="s">
        <v>234</v>
      </c>
      <c r="BA11" s="56" t="s">
        <v>234</v>
      </c>
      <c r="BB11" s="56"/>
      <c r="BC11" s="57"/>
      <c r="BD11" s="58" t="s">
        <v>154</v>
      </c>
      <c r="BE11" s="59"/>
      <c r="BF11" s="58" t="s">
        <v>159</v>
      </c>
      <c r="BG11" s="58" t="s">
        <v>234</v>
      </c>
      <c r="BH11" s="58" t="s">
        <v>152</v>
      </c>
      <c r="BI11" s="58"/>
      <c r="BJ11" s="58"/>
      <c r="BK11" s="59"/>
      <c r="BL11" s="58" t="s">
        <v>151</v>
      </c>
      <c r="BM11" s="58" t="s">
        <v>152</v>
      </c>
      <c r="BN11" s="58" t="s">
        <v>153</v>
      </c>
      <c r="BO11" s="58" t="s">
        <v>154</v>
      </c>
      <c r="BP11" s="58" t="s">
        <v>234</v>
      </c>
      <c r="BQ11" s="58" t="s">
        <v>234</v>
      </c>
      <c r="BR11" s="58" t="s">
        <v>234</v>
      </c>
      <c r="BS11" s="58" t="s">
        <v>234</v>
      </c>
      <c r="BT11" s="58" t="s">
        <v>159</v>
      </c>
      <c r="BU11" s="60"/>
      <c r="BV11" s="61"/>
      <c r="BW11" s="61">
        <v>0</v>
      </c>
      <c r="BX11" s="59"/>
      <c r="BY11" s="44" t="s">
        <v>164</v>
      </c>
      <c r="CB11" s="5"/>
      <c r="CC11" s="5"/>
      <c r="CD11" s="62">
        <v>0</v>
      </c>
      <c r="CE11" s="62">
        <v>0</v>
      </c>
      <c r="CF11" s="62">
        <f>COUNTIF([1]Sheet7!$B$2:'[1]Sheet7'!$B$100,ARG!#REF!)</f>
        <v>0</v>
      </c>
      <c r="CG11" s="75" cm="1">
        <f t="array" ref="CG11">SUMPRODUCT(--(LEN(TRIM(BL11:BT11))&gt;0))</f>
        <v>5</v>
      </c>
      <c r="CH11" s="53" t="str">
        <f>IF(CG11=2,"y","n")</f>
        <v>n</v>
      </c>
      <c r="CI11" s="53" t="str">
        <f>IF(CG11=3,"y","n")</f>
        <v>n</v>
      </c>
      <c r="CJ11" s="53" t="str">
        <f>IF(CG11=4,"y","n")</f>
        <v>n</v>
      </c>
      <c r="CK11" s="53" t="str">
        <f>IF(CG11&gt;4,"y","n")</f>
        <v>y</v>
      </c>
      <c r="CL11" s="53" t="str">
        <f>IF(S11=0,"y","n")</f>
        <v>n</v>
      </c>
      <c r="CM11" s="53" t="str">
        <f>IF(S11=2,"y","n")</f>
        <v>n</v>
      </c>
      <c r="CN11" s="53" t="str">
        <f>IF(S11=3,"y","n")</f>
        <v>y</v>
      </c>
      <c r="CO11" s="53" t="str">
        <f>IF(S11&gt;=4,"y","n")</f>
        <v>n</v>
      </c>
      <c r="CP11" s="53" t="str">
        <f>IF(AT11=0,"y","n")</f>
        <v>y</v>
      </c>
      <c r="CQ11" s="53" t="str">
        <f>IF(AT11=1,"y","n")</f>
        <v>n</v>
      </c>
      <c r="CR11" s="53" t="str">
        <f>IF(AT11=2,"y","n")</f>
        <v>n</v>
      </c>
      <c r="CS11" s="53" t="str">
        <f>IF(AT11&gt;=3,"y","n")</f>
        <v>n</v>
      </c>
      <c r="CT11" s="38" t="str">
        <f>CHAR(34)&amp;A11&amp;CHAR(34)</f>
        <v>"[ARG] La Rioja"</v>
      </c>
      <c r="CU11" s="63" t="str">
        <f>CHAR(34)&amp;"rgn_"&amp;R11&amp;CHAR(34)</f>
        <v>"rgn_South America"</v>
      </c>
      <c r="CV11" s="44" t="str">
        <f>CHAR(34)&amp;D11&amp;CHAR(34)</f>
        <v>"https://upload.wikimedia.org/wikipedia/commons/thumb/6/60/Bandera_de_la_Provincia_de_La_Rioja.svg/320px-Bandera_de_la_Provincia_de_La_Rioja.svg.png"</v>
      </c>
      <c r="CW11" s="44" t="str">
        <f>IF(CH11="y",CHAR(34)&amp;CH$1&amp;CHAR(34)&amp;",","")</f>
        <v/>
      </c>
      <c r="CX11" s="44" t="str">
        <f>IF(CI11="y",CHAR(34)&amp;CI$1&amp;CHAR(34)&amp;",","")</f>
        <v/>
      </c>
      <c r="CY11" s="44" t="str">
        <f>IF(CJ11="y",CHAR(34)&amp;CJ$1&amp;CHAR(34)&amp;",","")</f>
        <v/>
      </c>
      <c r="CZ11" s="44" t="str">
        <f>IF(CK11="y",CHAR(34)&amp;CK$1&amp;CHAR(34)&amp;",","")</f>
        <v>"5+Colo",</v>
      </c>
      <c r="DA11" s="44" t="str">
        <f>IF(Q11&gt;1,CHAR(34)&amp;"words2"&amp;CHAR(34)&amp;",","")</f>
        <v>"words2",</v>
      </c>
      <c r="DB11" s="44" t="str">
        <f>IF(Q11&gt;2,CHAR(34)&amp;"words3"&amp;CHAR(34)&amp;",","")</f>
        <v/>
      </c>
      <c r="DD11" s="44" t="str">
        <f>IF(LEN(CHAR(34)&amp;"lets"&amp;LEN(SUBSTITUTE(SUBSTITUTE(IFERROR(TRIM(SUBSTITUTE(A11,MID(A11,FIND("[",A11),FIND("]",A11)-FIND("[",A11)+1),"")),A11)," ",""),"-",""))&amp;CHAR(34)&amp;",")=9,CHAR(34)&amp;"lets"&amp;LEN(SUBSTITUTE(SUBSTITUTE(IFERROR(TRIM(SUBSTITUTE(A11,MID(A11,FIND("[",A11),FIND("]",A11)-FIND("[",A11)+1),"")),A11)," ",""),"-",""))&amp;CHAR(34)&amp;",",CHAR(34)&amp;"lets0"&amp;LEN(SUBSTITUTE(SUBSTITUTE(IFERROR(TRIM(SUBSTITUTE(A11,MID(A11,FIND("[",A11),FIND("]",A11)-FIND("[",A11)+1),"")),A11)," ",""),"-",""))&amp;CHAR(34)&amp;",")</f>
        <v>"lets07",</v>
      </c>
      <c r="DE11" s="44" t="str">
        <f>CHAR(34)&amp;"start"&amp;IFERROR(LEFT(SUBSTITUTE(A11,"["&amp;MID(A11,FIND("[",A11)+1,FIND("]",A11)-FIND("[",A11)-1)&amp;"] ",""),1),LEFT(A11,1))&amp;CHAR(34)&amp;","</f>
        <v>"startL",</v>
      </c>
      <c r="DF11" s="44" t="str">
        <f>IFERROR(IF(SEARCH("tan",A11)&gt;0,CHAR(34)&amp;"withtn"&amp;CHAR(34)&amp;",",""),"")</f>
        <v/>
      </c>
      <c r="DG11" s="44" t="str">
        <f>IFERROR(IF(SEARCH("q",A11)&gt;0,CHAR(34)&amp;"with_q"&amp;CHAR(34)&amp;",",""),"")</f>
        <v/>
      </c>
      <c r="DH11" s="44" t="str">
        <f>IFERROR(IF(SEARCH("v",A11)&gt;0,CHAR(34)&amp;"with_v"&amp;CHAR(34)&amp;",",""),"")</f>
        <v/>
      </c>
      <c r="DI11" s="44" t="str">
        <f>IFERROR(IF(SEARCH("w",A11)&gt;0,CHAR(34)&amp;"with_w"&amp;CHAR(34)&amp;",",""),"")</f>
        <v/>
      </c>
      <c r="DJ11" s="44" t="str">
        <f>IFERROR(IF(SEARCH("y",A11)&gt;0,CHAR(34)&amp;"with_y"&amp;CHAR(34)&amp;",",""),"")</f>
        <v/>
      </c>
      <c r="DK11" s="44" t="str">
        <f>IFERROR(IF(SEARCH("z",A11)&gt;0,CHAR(34)&amp;"with_z"&amp;CHAR(34)&amp;",",""),"")</f>
        <v/>
      </c>
      <c r="DL11" s="44" t="str">
        <f>IF(CG11=2, CHAR(34) &amp; _xlfn.TEXTJOIN("", TRUE, _xlfn._xlws.SORT(HP11:HX11)) &amp; CHAR(34) &amp; ",", "")</f>
        <v/>
      </c>
      <c r="DM11" s="44" t="str" cm="1">
        <f t="array" ref="DM11">IF(CG11=3,CHAR(34) &amp; _xlfn.TEXTJOIN("", TRUE, RIGHT(HP11:HX11, 2)) &amp; CHAR(34) &amp; ",", "")</f>
        <v/>
      </c>
      <c r="DN11" s="44" t="str">
        <f>IF(AND(ISNUMBER(SEARCH("18", O11)), ISERROR(SEARCH("1918", O11)), ISERROR(SEARCH("2018", O11))), CHAR(34) &amp; "year18" &amp; CHAR(34) &amp; ",", "")</f>
        <v/>
      </c>
      <c r="DO11" s="44" t="str">
        <f>IF(AND(ISNUMBER(SEARCH("19", O11)), ISERROR(SEARCH("1819", O11)),  ISERROR(SEARCH("1219", O11)),ISERROR(SEARCH("1119", O11)),ISERROR(SEARCH("1190", O11)),ISERROR(SEARCH("2019", O11))), CHAR(34) &amp; "year19" &amp; CHAR(34) &amp; ",", "")</f>
        <v>"year19",</v>
      </c>
      <c r="DP11" s="5" t="str">
        <f>IF(AND(ISNUMBER(SEARCH("20", O11)), ISERROR(SEARCH("1920", O11))), CHAR(34)&amp;"year00"&amp;CHAR(34)&amp;",", "")</f>
        <v/>
      </c>
      <c r="DQ11" s="5" t="str">
        <f>IF(CC11="y",CHAR(34)&amp;"soviet"&amp;CHAR(34)&amp;",","")</f>
        <v/>
      </c>
      <c r="DR11" s="5" t="str">
        <f>IF(BY11="y",CHAR(34)&amp;"dgband"&amp;CHAR(34)&amp;",","")</f>
        <v/>
      </c>
      <c r="DS11" s="5" t="str">
        <f>IF(W11="y",IF(AND(V11="n",BY11&lt;&gt;"y"),CHAR(34)&amp;"allver"&amp;CHAR(34)&amp;",",""),"")</f>
        <v/>
      </c>
      <c r="DT11" s="5" t="str">
        <f>IF(V11="y",IF(AND(W11="n",BY11&lt;&gt;"y"),CHAR(34)&amp;"allhor"&amp;CHAR(34)&amp;",",""),"")</f>
        <v>"allhor",</v>
      </c>
      <c r="DU11" s="5" t="str">
        <f>IF(BY11="y",IF(AND(W11="n",V11="n"),CHAR(34)&amp;"alldia"&amp;CHAR(34)&amp;",",""),"")</f>
        <v/>
      </c>
      <c r="DW11" s="44" t="str">
        <f>IF(CL11="y",CHAR(34)&amp;CL$1&amp;CHAR(34)&amp;",","")</f>
        <v/>
      </c>
      <c r="DX11" s="44" t="str">
        <f>IF(CM11="y",CHAR(34)&amp;CM$1&amp;CHAR(34)&amp;",","")</f>
        <v/>
      </c>
      <c r="DY11" s="44" t="str">
        <f>IF(CN11="y",CHAR(34)&amp;CN$1&amp;CHAR(34)&amp;",","")</f>
        <v>"3Bands",</v>
      </c>
      <c r="DZ11" s="44" t="str">
        <f>IF(CO11="y",CHAR(34)&amp;CO$1&amp;CHAR(34)&amp;",","")</f>
        <v/>
      </c>
      <c r="EA11" s="44" t="str">
        <f>IF(T11="y",CHAR(34)&amp;T$1&amp;CHAR(34)&amp;",","")</f>
        <v>"Diagon",</v>
      </c>
      <c r="EB11" s="44" t="str">
        <f>IF(U11="y",CHAR(34)&amp;U$1&amp;CHAR(34)&amp;",","")</f>
        <v/>
      </c>
      <c r="EC11" s="44" t="str">
        <f>IF(V11="y",CHAR(34)&amp;V$1&amp;CHAR(34)&amp;",","")</f>
        <v>"Horizo",</v>
      </c>
      <c r="ED11" s="44" t="str">
        <f>IF(W11="y",CHAR(34)&amp;W$1&amp;CHAR(34)&amp;",","")</f>
        <v/>
      </c>
      <c r="EE11" s="44" t="str">
        <f>IF(X11="y",CHAR(34)&amp;X$1&amp;CHAR(34)&amp;",","")</f>
        <v>"Circle",</v>
      </c>
      <c r="EF11" s="44" t="str">
        <f>IF(AND(Y11&lt;&gt;"n",Y11&lt;&gt;""),CHAR(34)&amp;Y$1&amp;CHAR(34)&amp;",","")</f>
        <v/>
      </c>
      <c r="EG11" s="44" t="str">
        <f>IF(Z11="y",CHAR(34)&amp;Z$1&amp;CHAR(34)&amp;",","")</f>
        <v/>
      </c>
      <c r="EH11" s="44" t="str">
        <f>IF(AA11="y",CHAR(34)&amp;AA$1&amp;CHAR(34)&amp;",","")</f>
        <v>"Plants",</v>
      </c>
      <c r="EI11" s="44" t="str">
        <f>IF(AB11="y",CHAR(34)&amp;AB$1&amp;CHAR(34)&amp;",","")</f>
        <v/>
      </c>
      <c r="EJ11" s="44" t="str">
        <f>IF(AC11="y",CHAR(34)&amp;AC$1&amp;CHAR(34)&amp;",","")</f>
        <v/>
      </c>
      <c r="EK11" s="44" t="str">
        <f>IF(AD11="y",CHAR(34)&amp;AD$1&amp;CHAR(34)&amp;",","")</f>
        <v/>
      </c>
      <c r="EL11" s="44" t="str">
        <f>IF(AE11="y",CHAR(34)&amp;AE$1&amp;CHAR(34)&amp;",","")</f>
        <v/>
      </c>
      <c r="EM11" s="44" t="str">
        <f>IF(AF11="y",CHAR(34)&amp;AF$1&amp;CHAR(34)&amp;",","")</f>
        <v/>
      </c>
      <c r="EN11" s="44" t="str">
        <f>IF(AG11="y",CHAR(34)&amp;AG$1&amp;CHAR(34)&amp;",","")</f>
        <v/>
      </c>
      <c r="EO11" s="44" t="str">
        <f>IF(AH11="y",CHAR(34)&amp;AH$1&amp;CHAR(34)&amp;",","")</f>
        <v>"Center",</v>
      </c>
      <c r="EP11" s="44" t="str">
        <f>IF(AI11="y",CHAR(34)&amp;AI$1&amp;CHAR(34)&amp;",","")</f>
        <v/>
      </c>
      <c r="EQ11" s="44" t="str">
        <f>IF(AJ11="y",CHAR(34)&amp;AJ$1&amp;CHAR(34)&amp;",","")</f>
        <v/>
      </c>
      <c r="ER11" s="44" t="str">
        <f>IF(AK11="y",CHAR(34)&amp;AK$1&amp;CHAR(34)&amp;",","")</f>
        <v/>
      </c>
      <c r="ES11" s="44" t="str">
        <f>IF(AL11="y",CHAR(34)&amp;AL$1&amp;CHAR(34)&amp;",","")</f>
        <v/>
      </c>
      <c r="ET11" s="44" t="str">
        <f>IF(AM11="y",CHAR(34)&amp;AM$1&amp;CHAR(34)&amp;",","")</f>
        <v/>
      </c>
      <c r="EU11" s="44" t="str">
        <f>IF(AN11="y",CHAR(34)&amp;AN$1&amp;CHAR(34)&amp;",","")</f>
        <v/>
      </c>
      <c r="EV11" s="44" t="str">
        <f>IF(AO11="y",CHAR(34)&amp;AO$1&amp;CHAR(34)&amp;",","")</f>
        <v/>
      </c>
      <c r="EW11" s="44" t="str">
        <f>IF(AP11="y",CHAR(34)&amp;AP$1&amp;CHAR(34)&amp;",","")</f>
        <v/>
      </c>
      <c r="EX11" s="44" t="str">
        <f>IF(AQ11="y",CHAR(34)&amp;AQ$1&amp;CHAR(34)&amp;",","")</f>
        <v/>
      </c>
      <c r="EY11" s="44" t="str">
        <f>IF(AR11="y",CHAR(34)&amp;AR$1&amp;CHAR(34)&amp;",","")</f>
        <v/>
      </c>
      <c r="EZ11" s="44" t="str">
        <f>IF(AS11="y",CHAR(34)&amp;AS$1&amp;CHAR(34)&amp;",","")</f>
        <v/>
      </c>
      <c r="FA11" s="44" t="str">
        <f>IF(AT11&gt;0,CHAR(34)&amp;"sta"&amp;AZ11&amp;CHAR(34)&amp;",","")</f>
        <v/>
      </c>
      <c r="FB11" s="44" t="str">
        <f>IF(AND(AT11&gt;0,BA11&lt;&gt;""),CHAR(34)&amp;"sta"&amp;BA11&amp;CHAR(34)&amp;",","")</f>
        <v/>
      </c>
      <c r="FD11" s="44" t="str">
        <f>IF(BV11="n",CHAR(34)&amp;"tcWHYE"&amp;CHAR(34)&amp;",",IF(BV11="y",CHAR(34)&amp;FD$1&amp;CHAR(34)&amp;",",""))</f>
        <v/>
      </c>
      <c r="FE11" s="44" t="str">
        <f>IF(COUNTIF(BL11:BT11,"BLU")=0,CHAR(34)&amp;"NO_BLU"&amp;CHAR(34)&amp;",", "")</f>
        <v/>
      </c>
      <c r="FF11" s="44" t="str">
        <f>IF(COUNTIF(BL11:BT11,"WHI")=0,CHAR(34)&amp;"NO_WHI"&amp;CHAR(34)&amp;",", "")</f>
        <v/>
      </c>
      <c r="FG11" s="44" t="str">
        <f>IF(COUNTIF(BL11:BT11,"RED")=0,CHAR(34)&amp;"NO_RED"&amp;CHAR(34)&amp;",", "")</f>
        <v/>
      </c>
      <c r="FH11" s="44" t="str">
        <f>IF(COUNTIF(BL11:BS11,"GRE")=0,CHAR(34)&amp;"NO_GRE"&amp;CHAR(34)&amp;",", "")</f>
        <v/>
      </c>
      <c r="FI11" s="44" t="str">
        <f>IF(COUNTIF(BL11:BT11,"YEL")=0,CHAR(34)&amp;"NO_YEL"&amp;CHAR(34)&amp;",", "")</f>
        <v>"NO_YEL",</v>
      </c>
      <c r="FJ11" s="44" t="str">
        <f>IF(COUNTIF(BL11:BT11,"BLA")=0,CHAR(34)&amp;"NO_BLA"&amp;CHAR(34)&amp;",", "")</f>
        <v/>
      </c>
      <c r="FK11" s="44" t="str">
        <f>IF(AND(FH11&lt;&gt;"",FF11&lt;&gt;""),CHAR(34)&amp;"WHGRNO"&amp;CHAR(34)&amp;",","")</f>
        <v/>
      </c>
      <c r="FL11" s="44" t="str">
        <f>IF(AND(FI11&lt;&gt;"",FF11&lt;&gt;""),CHAR(34)&amp;"WHYENO"&amp;CHAR(34)&amp;",","")</f>
        <v/>
      </c>
      <c r="FM11" s="44" t="str">
        <f>IF(AND(FJ11&lt;&gt;"",FF11&lt;&gt;""),CHAR(34)&amp;"BAWHNO"&amp;CHAR(34)&amp;",","")</f>
        <v/>
      </c>
      <c r="FN11" s="44" t="str">
        <f>IF(AND(FE11&lt;&gt;"",FF11&lt;&gt;""),CHAR(34)&amp;"BLWHNO"&amp;CHAR(34)&amp;",","")</f>
        <v/>
      </c>
      <c r="FO11" s="44" t="str">
        <f>IF(AND(FE11&lt;&gt;"",FG11&lt;&gt;""),CHAR(34)&amp;"BLRENO"&amp;CHAR(34)&amp;",","")</f>
        <v/>
      </c>
      <c r="FP11" s="44" t="str">
        <f>IF(AND(FF11&lt;&gt;"",FF11&lt;&gt;""),CHAR(34)&amp;"WHRENO"&amp;CHAR(34)&amp;",","")</f>
        <v/>
      </c>
      <c r="FQ11" s="44" t="str">
        <f>IF(LEN(BF11)=3,CHAR(34)&amp;"001"&amp;BF11&amp;CHAR(34)&amp;",","")</f>
        <v>"001WHI",</v>
      </c>
      <c r="FR11" s="44" t="str">
        <f>IF(LEN(BG11)=3,CHAR(34)&amp;"002"&amp;BG11&amp;CHAR(34)&amp;",","")</f>
        <v/>
      </c>
      <c r="FS11" s="44" t="str">
        <f>IF(LEN(BH11)=3,CHAR(34)&amp;"003"&amp;BH11&amp;CHAR(34)&amp;",","")</f>
        <v>"003BLU",</v>
      </c>
      <c r="FT11" s="44" t="str">
        <f>CHAR(34)&amp;"myr"&amp;BD11&amp;CHAR(34)&amp;","</f>
        <v>"myrRED",</v>
      </c>
      <c r="FU11" s="44" t="str">
        <f>IF(AY11="y",CHAR(34)&amp;"island"&amp;CHAR(34)&amp;",","")</f>
        <v/>
      </c>
      <c r="FV11" s="44" t="str">
        <f>IF(BZ11="y",CHAR(34)&amp;"landlo"&amp;CHAR(34)&amp;",","")</f>
        <v/>
      </c>
      <c r="FW11" s="44" t="str">
        <f>IF(CA11="y",CHAR(34)&amp;"eunion"&amp;CHAR(34)&amp;",","")</f>
        <v/>
      </c>
      <c r="FY11" s="44" t="str">
        <f>IFERROR(IF(SEARCH("Arabic",CB11)&gt;0,CHAR(34)&amp;"arabic"&amp;CHAR(34)&amp;",",""),"")</f>
        <v/>
      </c>
      <c r="FZ11" s="44" t="str">
        <f>IFERROR(IF(SEARCH("English",CB11)&gt;0,CHAR(34)&amp;"englis"&amp;CHAR(34)&amp;",",""),"")</f>
        <v/>
      </c>
      <c r="GA11" s="44" t="str">
        <f>IFERROR(IF(SEARCH("French",CB11)&gt;0,CHAR(34)&amp;"french"&amp;CHAR(34)&amp;",",""),"")</f>
        <v/>
      </c>
      <c r="GB11" s="44" t="str">
        <f>IFERROR(IF(SEARCH("Spanish",CB11)&gt;0,CHAR(34)&amp;"spanis"&amp;CHAR(34)&amp;",",""),"")</f>
        <v/>
      </c>
      <c r="GE11" s="44" t="str">
        <f>IFERROR(IF(SEARCH("Dutch",CB11)&gt;0,CHAR(34)&amp;"dutchs"&amp;CHAR(34)&amp;",",""),"")</f>
        <v/>
      </c>
      <c r="GF11" s="44" t="str">
        <f>IFERROR(IF(SEARCH("Historical",AU11)&gt;0,CHAR(34)&amp;"histor"&amp;CHAR(34)&amp;",",""),"")</f>
        <v/>
      </c>
      <c r="GG11" s="44" t="str">
        <f>IF(BU11="y",CHAR(34)&amp;"unjack"&amp;CHAR(34)&amp;",","")</f>
        <v/>
      </c>
      <c r="GH11" s="44" t="str">
        <f>IF(CD11=1,CHAR(34)&amp;"southc"&amp;CHAR(34)&amp;",","")</f>
        <v/>
      </c>
      <c r="GI11" s="44" t="str">
        <f>IF(CE11=1,CHAR(34)&amp;"hasmap"&amp;CHAR(34)&amp;",","")</f>
        <v/>
      </c>
      <c r="GJ11" s="44" t="str">
        <f>IF(CP11="y",CHAR(34)&amp;CP$1&amp;CHAR(34)&amp;",","")</f>
        <v>"NoStar",</v>
      </c>
      <c r="GK11" s="44" t="str">
        <f>IF(GJ11="",CHAR(34)&amp;"HasSta"&amp;CHAR(34)&amp;",","")</f>
        <v/>
      </c>
      <c r="GL11" s="44" t="str">
        <f>IF(CQ11="y",CHAR(34)&amp;CQ$1&amp;CHAR(34)&amp;",","")</f>
        <v/>
      </c>
      <c r="GM11" s="44" t="str">
        <f>IF(CR11="y",CHAR(34)&amp;CR$1&amp;CHAR(34)&amp;",","")</f>
        <v/>
      </c>
      <c r="GN11" s="44" t="str">
        <f>IF(CS11="y",CHAR(34)&amp;CS$1&amp;CHAR(34)&amp;",","")</f>
        <v/>
      </c>
      <c r="GP11" s="44" t="str">
        <f>CHAR(34)&amp;AU11&amp;CHAR(34)</f>
        <v>"Province"</v>
      </c>
      <c r="GS11" s="44" t="str">
        <f>SUBSTITUTE("["&amp;_xlfn.CONCAT(CW11:GN11)&amp;"]",",]","]")</f>
        <v>["5+Colo","words2","lets07","startL","year19","allhor","3Bands","Diagon","Horizo","Circle","Plants","Center","NO_YEL","001WHI","003BLU","myrRED","NoStar"]</v>
      </c>
      <c r="GT11" s="44" t="str">
        <f>IF(BL11&lt;&gt;"",CHAR(34)&amp;"cl_"&amp;BL11&amp;CHAR(34)&amp;",","")</f>
        <v>"cl_BLA",</v>
      </c>
      <c r="GU11" s="44" t="str">
        <f>IF(BM11&lt;&gt;"",CHAR(34)&amp;"cl_"&amp;BM11&amp;CHAR(34)&amp;",","")</f>
        <v>"cl_BLU",</v>
      </c>
      <c r="GV11" s="44" t="str">
        <f>IF(BN11&lt;&gt;"",CHAR(34)&amp;"cl_"&amp;BN11&amp;CHAR(34)&amp;",","")</f>
        <v>"cl_GRE",</v>
      </c>
      <c r="GW11" s="44" t="str">
        <f>IF(BO11&lt;&gt;"",CHAR(34)&amp;"cl_"&amp;BO11&amp;CHAR(34)&amp;",","")</f>
        <v>"cl_RED",</v>
      </c>
      <c r="GX11" s="44" t="str">
        <f>IF(BP11&lt;&gt;"",CHAR(34)&amp;"cl_"&amp;BP11&amp;CHAR(34)&amp;",","")</f>
        <v/>
      </c>
      <c r="GY11" s="44" t="str">
        <f>IF(BQ11&lt;&gt;"",CHAR(34)&amp;"cl_"&amp;BQ11&amp;CHAR(34)&amp;",","")</f>
        <v/>
      </c>
      <c r="GZ11" s="44" t="str">
        <f>IF(BR11&lt;&gt;"",CHAR(34)&amp;"cl_"&amp;BR11&amp;CHAR(34)&amp;",","")</f>
        <v/>
      </c>
      <c r="HA11" s="44" t="str">
        <f>IF(BS11&lt;&gt;"",CHAR(34)&amp;"cl_"&amp;BS11&amp;CHAR(34)&amp;",","")</f>
        <v/>
      </c>
      <c r="HB11" s="44" t="str">
        <f>IF(BT11&lt;&gt;"",CHAR(34)&amp;"cl_"&amp;BT11&amp;CHAR(34)&amp;",","")</f>
        <v>"cl_WHI",</v>
      </c>
      <c r="HC11" s="44" t="str">
        <f>SUBSTITUTE("["&amp;_xlfn.CONCAT(GT11:HB11)&amp;"]",",]","]")</f>
        <v>["cl_BLA","cl_BLU","cl_GRE","cl_RED","cl_WHI"]</v>
      </c>
      <c r="HE11" s="64"/>
      <c r="HF11" s="65" t="str">
        <f>"{couname:"&amp;CT11&amp;(IF(HK11&lt;&gt;"",",subtype:"&amp;CHAR(34)&amp;HK11&amp;CHAR(34),""))&amp;",year:"&amp;HJ11&amp;",region:"&amp;CU11&amp;",Colors:"&amp;HC11&amp;",Items:"&amp;GS11&amp;",Flag:"&amp;CV11&amp;",HDFlag:"&amp;CHAR(34)&amp;E11&amp;CHAR(34)&amp;",type:"&amp;GP11&amp;", describe: "&amp;HH11&amp;", isnew:"&amp;CHAR(34)&amp;F11&amp;CHAR(34)&amp;", links: "&amp;HL11&amp;"},"</f>
        <v>{couname:"[ARG] La Rioja",year:"1986",region:"rgn_South America",Colors:["cl_BLA","cl_BLU","cl_GRE","cl_RED","cl_WHI"],Items:["5+Colo","words2","lets07","startL","year19","allhor","3Bands","Diagon","Horizo","Circle","Plants","Center","NO_YEL","001WHI","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links: "https://www.crwflags.com/fotw/flags/ar-f.html"},</v>
      </c>
      <c r="HG11" s="66" t="str">
        <f>"{couname:"&amp;CT11&amp;(IF(HK11&lt;&gt;"",",subtype:"&amp;CHAR(34)&amp;HK11&amp;CHAR(34),""))&amp;",year:"&amp;HJ11&amp;",region:"&amp;CU11&amp;",Colors:"&amp;HC11&amp;",Items:"&amp;GS11&amp;",Flag:"&amp;CV11&amp;",HDFlag:"&amp;CHAR(34)&amp;E11&amp;CHAR(34)&amp;",type:"&amp;GP11&amp;", describe: "&amp;HI11&amp;", links: "&amp;HL11&amp;"},"</f>
        <v>{couname:"[ARG] La Rioja",year:"1986",region:"rgn_South America",Colors:["cl_BLA","cl_BLU","cl_GRE","cl_RED","cl_WHI"],Items:["5+Colo","words2","lets07","startL","year19","allhor","3Bands","Diagon","Horizo","Circle","Plants","Center","NO_YEL","001WHI","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links: "https://www.crwflags.com/fotw/flags/ar-f.html"},</v>
      </c>
      <c r="HH11" s="44" t="str">
        <f>IF(P11&lt;&gt;"",CHAR(34)&amp;"\n"&amp;P11&amp;CHAR(34),CHAR(34)&amp;CHAR(34))</f>
        <v>"\nThe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v>
      </c>
      <c r="HI11" s="44" t="str">
        <f>IF(J11=0,CHAR(34)&amp;CHAR(34),HH11)</f>
        <v>"\nThe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v>
      </c>
      <c r="HJ11" s="44" t="str">
        <f>CHAR(34)&amp;O11&amp;CHAR(34)</f>
        <v>"1986"</v>
      </c>
      <c r="HL11" s="44" t="str">
        <f>CHAR(34)&amp;I11&amp;CHAR(34)</f>
        <v>"https://www.crwflags.com/fotw/flags/ar-f.html"</v>
      </c>
      <c r="HM11" s="65"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{"couname":"[ARG] La Rioja","year":"1986","region":"rgn_South America","Colors":["cl_BLA","cl_BLU","cl_GRE","cl_RED","cl_WHI"],"Items":["5+Colo","words2","lets07","startL","year19","allhor","3Bands","Diagon","Horizo","Circle","Plants","Center","NO_YEL","001WHI","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 "links": "https://www.crwflags.com/fotw/flags/ar-f.html"},</v>
      </c>
      <c r="HN11" s="67"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{"couname":"[ARG] La Rioja","year":"1986","region":"rgn_South America","Colors":["cl_BLA","cl_BLU","cl_GRE","cl_RED","cl_WHI"],"Items":["5+Colo","words2","lets07","startL","year19","allhor","3Bands","Diagon","Horizo","Circle","Plants","Center","NO_YEL","001WHI","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 "links": "https://www.crwflags.com/fotw/flags/ar-f.html"},</v>
      </c>
      <c r="HO11" s="71">
        <v>45610</v>
      </c>
      <c r="HP11" s="44" t="str" cm="1">
        <f t="array" ref="HP11">IF(_xlfn.TEXTJOIN(", ", TRUE, IF(ISNUMBER(SEARCH("BLA", BL11:BT11)), COLUMN(BL11:BT11) - COLUMN(BL11) + 1, ""))&lt;&gt;"","BLA","")</f>
        <v>BLA</v>
      </c>
      <c r="HQ11" s="44" t="str" cm="1">
        <f t="array" ref="HQ11">IF(_xlfn.TEXTJOIN(", ", TRUE, IF(ISNUMBER(SEARCH("BLU", BL11:BT11)), COLUMN(BL11:BT11) - COLUMN(BL11) + 1, ""))&lt;&gt;"","BLU","")</f>
        <v>BLU</v>
      </c>
      <c r="HR11" s="44" t="str" cm="1">
        <f t="array" ref="HR11">IF(_xlfn.TEXTJOIN(", ", TRUE, IF(ISNUMBER(SEARCH("GRE", BL11:BT11)), COLUMN(BL11:BT11) - COLUMN(BL11) + 1, ""))&lt;&gt;"","GRE","")</f>
        <v>GRE</v>
      </c>
      <c r="HS11" s="44" t="str" cm="1">
        <f t="array" ref="HS11">IF(_xlfn.TEXTJOIN(", ", TRUE, IF(ISNUMBER(SEARCH("RED", BL11:BT11)), COLUMN(BL11:BT11) - COLUMN(BL11) + 1, ""))&lt;&gt;"","RED","")</f>
        <v>RED</v>
      </c>
      <c r="HT11" s="44" t="str" cm="1">
        <f t="array" ref="HT11">IF(_xlfn.TEXTJOIN(", ", TRUE, IF(ISNUMBER(SEARCH("YEL", BL11:BT11)), COLUMN(BL11:BT11) - COLUMN(BL11) + 1, ""))&lt;&gt;"","YEL","")</f>
        <v/>
      </c>
      <c r="HU11" s="44" t="str" cm="1">
        <f t="array" ref="HU11">IF(_xlfn.TEXTJOIN(", ", TRUE, IF(ISNUMBER(SEARCH("ORA", BL11:BT11)), COLUMN(BL11:BT11) - COLUMN(BL11) + 1, ""))&lt;&gt;"","ORA","")</f>
        <v/>
      </c>
      <c r="HV11" s="44" t="str" cm="1">
        <f t="array" ref="HV11">IF(_xlfn.TEXTJOIN(", ", TRUE, IF(ISNUMBER(SEARCH("BRO", BL11:BT11)), COLUMN(BL11:BT11) - COLUMN(BL11) + 1, ""))&lt;&gt;"","BRO","")</f>
        <v/>
      </c>
      <c r="HW11" s="44" t="str" cm="1">
        <f t="array" ref="HW11">IF(_xlfn.TEXTJOIN(", ", TRUE, IF(ISNUMBER(SEARCH("PUR", BL11:BT11)), COLUMN(BL11:BT11) - COLUMN(BL11) + 1, ""))&lt;&gt;"","PUR","")</f>
        <v/>
      </c>
      <c r="HX11" s="44" t="str" cm="1">
        <f t="array" ref="HX11">IF(_xlfn.TEXTJOIN(", ", TRUE, IF(ISNUMBER(SEARCH("WHI", BL11:BT11)), COLUMN(BL11:BT11) - COLUMN(BL11) + 1, ""))&lt;&gt;"","WHI","")</f>
        <v>WHI</v>
      </c>
      <c r="HY11" s="72"/>
      <c r="HZ11" s="72"/>
      <c r="IA11" s="5"/>
      <c r="IB11" s="5"/>
      <c r="IC11" s="68"/>
      <c r="ID11" s="68"/>
      <c r="IE11" s="68"/>
      <c r="IF11" s="68"/>
      <c r="IG11" s="68"/>
      <c r="IH11" s="68"/>
      <c r="II11" s="68"/>
      <c r="IJ11" s="68"/>
      <c r="IK11" s="68"/>
      <c r="IM11" s="42">
        <f>COUNTIF(IC11:IK11,"&gt;0")-CG11</f>
        <v>-5</v>
      </c>
      <c r="IN11" s="69" t="str">
        <f>"http://mkweb.bcgsc.ca/color-summarizer/?url="&amp;D11&amp;"&amp;precision=low&amp;num_clusters="&amp;CG11&amp;"&amp;text=1"</f>
        <v>http://mkweb.bcgsc.ca/color-summarizer/?url=https://upload.wikimedia.org/wikipedia/commons/thumb/6/60/Bandera_de_la_Provincia_de_La_Rioja.svg/320px-Bandera_de_la_Provincia_de_La_Rioja.svg.png&amp;precision=low&amp;num_clusters=5&amp;text=1</v>
      </c>
      <c r="IO11" s="44" t="str">
        <f>IF(HP11&lt;&gt;"",CHAR(34)&amp;"black"&amp;CHAR(34),"")</f>
        <v>"black"</v>
      </c>
      <c r="IP11" s="44" t="str">
        <f>IF(HQ11&lt;&gt;"",CHAR(34)&amp;"blue"&amp;CHAR(34),"")</f>
        <v>"blue"</v>
      </c>
      <c r="IQ11" s="44" t="str">
        <f>IF(HR11&lt;&gt;"",CHAR(34)&amp;"green"&amp;CHAR(34),"")</f>
        <v>"green"</v>
      </c>
      <c r="IR11" s="44" t="str">
        <f>IF(HS11&lt;&gt;"",CHAR(34)&amp;"red"&amp;CHAR(34),"")</f>
        <v>"red"</v>
      </c>
      <c r="IS11" s="44" t="str">
        <f>IF(HT11&lt;&gt;"",CHAR(34)&amp;"yellow"&amp;CHAR(34),"")</f>
        <v/>
      </c>
      <c r="IT11" s="44" t="str">
        <f>IF(HU11&lt;&gt;"",CHAR(34)&amp;"orange"&amp;CHAR(34),"")</f>
        <v/>
      </c>
      <c r="IU11" s="44" t="str">
        <f>IF(HV11&lt;&gt;"",CHAR(34)&amp;"brown"&amp;CHAR(34),"")</f>
        <v/>
      </c>
      <c r="IV11" s="44" t="str">
        <f>IF(HW11&lt;&gt;"",CHAR(34)&amp;"purple"&amp;CHAR(34),"")</f>
        <v/>
      </c>
      <c r="IW11" s="44" t="str">
        <f>IF(HX11&lt;&gt;"",CHAR(34)&amp;"white"&amp;CHAR(34),"")</f>
        <v>"white"</v>
      </c>
      <c r="IX11" s="44" t="str">
        <f>"{"&amp;CHAR(34)&amp;"url"&amp;CHAR(34)&amp;":"&amp;CHAR(34)&amp;IN11&amp;CHAR(34)&amp;","&amp;CHAR(34)&amp;"name"&amp;CHAR(34)&amp;":"&amp;CHAR(34)&amp;A11&amp;CHAR(34)&amp;"},"</f>
        <v>{"url":"http://mkweb.bcgsc.ca/color-summarizer/?url=https://upload.wikimedia.org/wikipedia/commons/thumb/6/60/Bandera_de_la_Provincia_de_La_Rioja.svg/320px-Bandera_de_la_Provincia_de_La_Rioja.svg.png&amp;precision=low&amp;num_clusters=5&amp;text=1","name":"[ARG] La Rioja"},</v>
      </c>
      <c r="IY11" s="44">
        <v>1239</v>
      </c>
    </row>
    <row r="12" spans="1:259" s="44" customFormat="1" ht="38.4" customHeight="1" thickBot="1" x14ac:dyDescent="0.35">
      <c r="A12" s="84" t="s">
        <v>295</v>
      </c>
      <c r="B12" s="83"/>
      <c r="C12" s="39">
        <v>2</v>
      </c>
      <c r="D12" s="70" t="s">
        <v>296</v>
      </c>
      <c r="E12" s="40" t="s">
        <v>297</v>
      </c>
      <c r="F12" s="41" t="s">
        <v>163</v>
      </c>
      <c r="G12" s="42">
        <f>COUNTIF($A$1:$A$8299,A12)</f>
        <v>1</v>
      </c>
      <c r="H12" s="43"/>
      <c r="I12" s="59" t="s">
        <v>298</v>
      </c>
      <c r="J12" s="44" t="str">
        <f>""</f>
        <v/>
      </c>
      <c r="K12" s="45">
        <v>0</v>
      </c>
      <c r="L12" s="46">
        <v>0</v>
      </c>
      <c r="M12" s="46">
        <v>0</v>
      </c>
      <c r="N12" s="47"/>
      <c r="O12" s="74" t="s">
        <v>197</v>
      </c>
      <c r="P12" s="48" t="s">
        <v>299</v>
      </c>
      <c r="Q12" s="73">
        <v>1</v>
      </c>
      <c r="R12" s="49" t="s">
        <v>177</v>
      </c>
      <c r="S12" s="50">
        <v>3</v>
      </c>
      <c r="T12" s="51" t="s">
        <v>164</v>
      </c>
      <c r="U12" s="52" t="s">
        <v>164</v>
      </c>
      <c r="V12" s="52" t="s">
        <v>165</v>
      </c>
      <c r="W12" s="52" t="s">
        <v>164</v>
      </c>
      <c r="X12" s="52" t="s">
        <v>164</v>
      </c>
      <c r="Y12" s="52" t="s">
        <v>164</v>
      </c>
      <c r="Z12" s="52" t="s">
        <v>164</v>
      </c>
      <c r="AA12" s="52" t="s">
        <v>164</v>
      </c>
      <c r="AB12" s="52" t="s">
        <v>164</v>
      </c>
      <c r="AC12" s="52" t="s">
        <v>164</v>
      </c>
      <c r="AD12" s="52" t="s">
        <v>164</v>
      </c>
      <c r="AE12" s="52" t="s">
        <v>164</v>
      </c>
      <c r="AF12" s="53" t="s">
        <v>164</v>
      </c>
      <c r="AG12" s="53" t="s">
        <v>164</v>
      </c>
      <c r="AH12" s="53" t="s">
        <v>164</v>
      </c>
      <c r="AI12" s="53" t="s">
        <v>164</v>
      </c>
      <c r="AJ12" s="53" t="s">
        <v>164</v>
      </c>
      <c r="AK12" s="53" t="s">
        <v>165</v>
      </c>
      <c r="AL12" s="53" t="s">
        <v>164</v>
      </c>
      <c r="AM12" s="53" t="s">
        <v>164</v>
      </c>
      <c r="AN12" s="53" t="s">
        <v>164</v>
      </c>
      <c r="AO12" s="53" t="s">
        <v>164</v>
      </c>
      <c r="AP12" s="53" t="s">
        <v>164</v>
      </c>
      <c r="AQ12" s="53" t="s">
        <v>164</v>
      </c>
      <c r="AR12" s="53" t="s">
        <v>164</v>
      </c>
      <c r="AS12" s="53" t="s">
        <v>164</v>
      </c>
      <c r="AT12" s="54">
        <v>0</v>
      </c>
      <c r="AU12" s="53" t="s">
        <v>284</v>
      </c>
      <c r="AV12" s="53" t="str">
        <f>IF(LEFT(A12,1)="[",LEFT(A12,5)&amp;AU12&amp;A12,"")</f>
        <v>[ARG]Province[ARG] Misiones</v>
      </c>
      <c r="AW12" s="53" t="str">
        <f>C12&amp;IFERROR(SUBSTITUTE(A12, " [ANT]",""),"")</f>
        <v>2[ARG] Misiones</v>
      </c>
      <c r="AX12" s="55"/>
      <c r="AY12" s="55"/>
      <c r="AZ12" s="56"/>
      <c r="BA12" s="56"/>
      <c r="BB12" s="56"/>
      <c r="BC12" s="57"/>
      <c r="BD12" s="58" t="s">
        <v>167</v>
      </c>
      <c r="BE12" s="59"/>
      <c r="BF12" s="58" t="s">
        <v>154</v>
      </c>
      <c r="BG12" s="58" t="s">
        <v>152</v>
      </c>
      <c r="BH12" s="58" t="s">
        <v>159</v>
      </c>
      <c r="BI12" s="58"/>
      <c r="BJ12" s="58"/>
      <c r="BK12" s="59"/>
      <c r="BL12" s="58" t="s">
        <v>154</v>
      </c>
      <c r="BM12" s="58" t="s">
        <v>159</v>
      </c>
      <c r="BN12" s="58" t="s">
        <v>152</v>
      </c>
      <c r="BO12" s="58"/>
      <c r="BP12" s="58"/>
      <c r="BQ12" s="58"/>
      <c r="BR12" s="58"/>
      <c r="BS12" s="58"/>
      <c r="BT12" s="58"/>
      <c r="BU12" s="60"/>
      <c r="BV12" s="61"/>
      <c r="BW12" s="61">
        <v>0</v>
      </c>
      <c r="BX12" s="59"/>
      <c r="CB12" s="5"/>
      <c r="CC12" s="5"/>
      <c r="CD12" s="62">
        <v>0</v>
      </c>
      <c r="CE12" s="62">
        <v>0</v>
      </c>
      <c r="CF12" s="62">
        <f>COUNTIF([1]Sheet7!$B$2:'[1]Sheet7'!$B$100,ARG!#REF!)</f>
        <v>0</v>
      </c>
      <c r="CG12" s="75" cm="1">
        <f t="array" ref="CG12">SUMPRODUCT(--(LEN(TRIM(BL12:BT12))&gt;0))</f>
        <v>3</v>
      </c>
      <c r="CH12" s="53" t="str">
        <f>IF(CG12=2,"y","n")</f>
        <v>n</v>
      </c>
      <c r="CI12" s="53" t="str">
        <f>IF(CG12=3,"y","n")</f>
        <v>y</v>
      </c>
      <c r="CJ12" s="53" t="str">
        <f>IF(CG12=4,"y","n")</f>
        <v>n</v>
      </c>
      <c r="CK12" s="53" t="str">
        <f>IF(CG12&gt;4,"y","n")</f>
        <v>n</v>
      </c>
      <c r="CL12" s="53" t="str">
        <f>IF(S12=0,"y","n")</f>
        <v>n</v>
      </c>
      <c r="CM12" s="53" t="str">
        <f>IF(S12=2,"y","n")</f>
        <v>n</v>
      </c>
      <c r="CN12" s="53" t="str">
        <f>IF(S12=3,"y","n")</f>
        <v>y</v>
      </c>
      <c r="CO12" s="53" t="str">
        <f>IF(S12&gt;=4,"y","n")</f>
        <v>n</v>
      </c>
      <c r="CP12" s="53" t="str">
        <f>IF(AT12=0,"y","n")</f>
        <v>y</v>
      </c>
      <c r="CQ12" s="53" t="str">
        <f>IF(AT12=1,"y","n")</f>
        <v>n</v>
      </c>
      <c r="CR12" s="53" t="str">
        <f>IF(AT12=2,"y","n")</f>
        <v>n</v>
      </c>
      <c r="CS12" s="53" t="str">
        <f>IF(AT12&gt;=3,"y","n")</f>
        <v>n</v>
      </c>
      <c r="CT12" s="38" t="str">
        <f>CHAR(34)&amp;A12&amp;CHAR(34)</f>
        <v>"[ARG] Misiones"</v>
      </c>
      <c r="CU12" s="63" t="str">
        <f>CHAR(34)&amp;"rgn_"&amp;R12&amp;CHAR(34)</f>
        <v>"rgn_South America"</v>
      </c>
      <c r="CV12" s="44" t="str">
        <f>CHAR(34)&amp;D12&amp;CHAR(34)</f>
        <v>"https://upload.wikimedia.org/wikipedia/commons/thumb/c/ce/Bandera_de_la_Provincia_de_Misiones.svg/640px-Bandera_de_la_Provincia_de_Misiones.svg.png"</v>
      </c>
      <c r="CW12" s="44" t="str">
        <f>IF(CH12="y",CHAR(34)&amp;CH$1&amp;CHAR(34)&amp;",","")</f>
        <v/>
      </c>
      <c r="CX12" s="44" t="str">
        <f>IF(CI12="y",CHAR(34)&amp;CI$1&amp;CHAR(34)&amp;",","")</f>
        <v>"3Color",</v>
      </c>
      <c r="CY12" s="44" t="str">
        <f>IF(CJ12="y",CHAR(34)&amp;CJ$1&amp;CHAR(34)&amp;",","")</f>
        <v/>
      </c>
      <c r="CZ12" s="44" t="str">
        <f>IF(CK12="y",CHAR(34)&amp;CK$1&amp;CHAR(34)&amp;",","")</f>
        <v/>
      </c>
      <c r="DA12" s="44" t="str">
        <f>IF(Q12&gt;1,CHAR(34)&amp;"words2"&amp;CHAR(34)&amp;",","")</f>
        <v/>
      </c>
      <c r="DB12" s="44" t="str">
        <f>IF(Q12&gt;2,CHAR(34)&amp;"words3"&amp;CHAR(34)&amp;",","")</f>
        <v/>
      </c>
      <c r="DC12" s="44" t="str">
        <f>IF(Q12=2,CHAR(34)&amp;"exact2"&amp;CHAR(34)&amp;",","")</f>
        <v/>
      </c>
      <c r="DD12" s="44" t="str">
        <f>IF(LEN(CHAR(34)&amp;"lets"&amp;LEN(SUBSTITUTE(SUBSTITUTE(IFERROR(TRIM(SUBSTITUTE(SUBSTITUTE(SUBSTITUTE(IFERROR(TRIM(SUBSTITUTE(A12,MID(A12,FIND("(",A12),FIND(")",A12)-FIND("(",A12)+1),"")),A12),"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",""),"-",""))&amp;CHAR(34)&amp;",")=9,CHAR(34)&amp;"lets"&amp;LEN(SUBSTITUTE(SUBSTITUTE(IFERROR(TRIM(SUBSTITUTE(SUBSTITUTE(SUBSTITUTE(IFERROR(TRIM(SUBSTITUTE(A12,MID(A12,FIND("(",A12),FIND(")",A12)-FIND("(",A12)+1),"")),A12),"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",""),"-",""))&amp;CHAR(34)&amp;",",CHAR(34)&amp;"lets0"&amp;LEN(SUBSTITUTE(SUBSTITUTE(IFERROR(TRIM(SUBSTITUTE(SUBSTITUTE(SUBSTITUTE(IFERROR(TRIM(SUBSTITUTE(A12,MID(A12,FIND("(",A12),FIND(")",A12)-FIND("(",A12)+1),"")),A12),"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f>
        <v>"lets08",</v>
      </c>
      <c r="DE12" s="44" t="str">
        <f>IFERROR(CHAR(34)&amp;"start"&amp;LEFT(TRIM(SUBSTITUTE(SUBSTITUTE(TRIM(SUBSTITUTE(SUBSTITUTE(A12, MID(A12, FIND("[", A12), FIND("]", A12) - FIND("[", A12) + 1), ""), "  ", " ")), MID(TRIM(SUBSTITUTE(SUBSTITUTE(A12, MID(A12, FIND("[", A12), FIND("]", A12) - FIND("[", A12) + 1), ""), "  ", " ")), FIND("[", TRIM(SUBSTITUTE(SUBSTITUTE(A12, MID(A12, FIND("[", A12), FIND("]", A12) - FIND("[", A12) + 1), ""), "  ", " "))), FIND("]", TRIM(SUBSTITUTE(SUBSTITUTE(A12, MID(A12, FIND("[", A12), FIND("]", A12) - FIND("[", A12) + 1), ""), "  ", " "))) - FIND("[", TRIM(SUBSTITUTE(SUBSTITUTE(A12, MID(A12, FIND("[", A12), FIND("]", A12) - FIND("[", A12) + 1), ""), "  ", " "))) + 1), ""), "  ", " ")),1)&amp;CHAR(34)&amp;",",CHAR(34)&amp;"start"&amp;IFERROR(LEFT(SUBSTITUTE(A12,"["&amp;MID(A12,FIND("[",A12)+1,FIND("]",A12)-FIND("[",A12)-1)&amp;"] ",""),1),LEFT(A12,1))&amp;CHAR(34)&amp;",")</f>
        <v>"startM",</v>
      </c>
      <c r="DF12" s="44" t="str">
        <f>IFERROR(IF(SEARCH("tan",A12)&gt;0,CHAR(34)&amp;"withtn"&amp;CHAR(34)&amp;",",""),"")</f>
        <v/>
      </c>
      <c r="DG12" s="44" t="str">
        <f>IFERROR(IF(SEARCH("q",A12)&gt;0,CHAR(34)&amp;"with_q"&amp;CHAR(34)&amp;",",""),"")</f>
        <v/>
      </c>
      <c r="DH12" s="44" t="str">
        <f>IFERROR(IF(SEARCH("v",A12)&gt;0,CHAR(34)&amp;"with_v"&amp;CHAR(34)&amp;",",""),"")</f>
        <v/>
      </c>
      <c r="DI12" s="44" t="str">
        <f>IFERROR(IF(SEARCH("w",A12)&gt;0,CHAR(34)&amp;"with_w"&amp;CHAR(34)&amp;",",""),"")</f>
        <v/>
      </c>
      <c r="DJ12" s="44" t="str">
        <f>IFERROR(IF(SEARCH("y",A12)&gt;0,CHAR(34)&amp;"with_y"&amp;CHAR(34)&amp;",",""),"")</f>
        <v/>
      </c>
      <c r="DK12" s="44" t="str">
        <f>IFERROR(IF(SEARCH("z",A12)&gt;0,CHAR(34)&amp;"with_z"&amp;CHAR(34)&amp;",",""),"")</f>
        <v/>
      </c>
      <c r="DL12" s="44" t="str">
        <f>IF(CG12=2, CHAR(34) &amp; _xlfn.TEXTJOIN("", TRUE, _xlfn._xlws.SORT(HP12:HX12)) &amp; CHAR(34) &amp; ",", "")</f>
        <v/>
      </c>
      <c r="DM12" s="44" t="str" cm="1">
        <f t="array" ref="DM12">IF(CG12=3,CHAR(34) &amp; _xlfn.TEXTJOIN("", TRUE, RIGHT(HP12:HX12, 2)) &amp; CHAR(34) &amp; ",", "")</f>
        <v>"LUEDHI",</v>
      </c>
      <c r="DN12" s="44" t="str">
        <f>IF(AND(ISNUMBER(SEARCH("18", O12)), ISERROR(SEARCH("1918", O12)), ISERROR(SEARCH("2018", O12))), CHAR(34) &amp; "year18" &amp; CHAR(34) &amp; ",", "")</f>
        <v/>
      </c>
      <c r="DO12" s="44" t="str">
        <f>IF(AND(ISNUMBER(SEARCH("19", O12)), ISERROR(SEARCH("1819", O12)),  ISERROR(SEARCH("1219", O12)),ISERROR(SEARCH("1119", O12)),ISERROR(SEARCH("1190", O12)),ISERROR(SEARCH("2019", O12))), CHAR(34) &amp; "year19" &amp; CHAR(34) &amp; ",", "")</f>
        <v>"year19",</v>
      </c>
      <c r="DP12" s="5" t="str">
        <f>IF(AND(ISNUMBER(SEARCH("20", O12)), ISERROR(SEARCH("1920", O12))), CHAR(34)&amp;"year00"&amp;CHAR(34)&amp;",", "")</f>
        <v/>
      </c>
      <c r="DQ12" s="5" t="str">
        <f>IF(CC12="y",CHAR(34)&amp;"soviet"&amp;CHAR(34)&amp;",","")</f>
        <v/>
      </c>
      <c r="DR12" s="5" t="str">
        <f>IF(BY12="y",CHAR(34)&amp;"dgband"&amp;CHAR(34)&amp;",","")</f>
        <v/>
      </c>
      <c r="DS12" s="5" t="str">
        <f>IF(W12="y",IF(AND(V12="n",BY12&lt;&gt;"y"),CHAR(34)&amp;"allver"&amp;CHAR(34)&amp;",",""),"")</f>
        <v/>
      </c>
      <c r="DT12" s="5" t="str">
        <f>IF(V12="y",IF(AND(W12="n",BY12&lt;&gt;"y"),CHAR(34)&amp;"allhor"&amp;CHAR(34)&amp;",",""),"")</f>
        <v>"allhor",</v>
      </c>
      <c r="DU12" s="5" t="str">
        <f>IF(BY12="y",IF(AND(W12="n",V12="n"),CHAR(34)&amp;"alldia"&amp;CHAR(34)&amp;",",""),"")</f>
        <v/>
      </c>
      <c r="DV12" s="44" t="str">
        <f>IF(IA12&lt;&gt;"",(IF(IA12="y",CHAR(34)&amp;"largec"&amp;CHAR(34)&amp;",",CHAR(34)&amp;"smallc"&amp;CHAR(34)&amp;",")),"")</f>
        <v/>
      </c>
      <c r="DW12" s="44" t="str">
        <f>IF(CL12="y",CHAR(34)&amp;CL$1&amp;CHAR(34)&amp;",","")</f>
        <v/>
      </c>
      <c r="DX12" s="44" t="str">
        <f>IF(CM12="y",CHAR(34)&amp;CM$1&amp;CHAR(34)&amp;",","")</f>
        <v/>
      </c>
      <c r="DY12" s="44" t="str">
        <f>IF(CN12="y",CHAR(34)&amp;CN$1&amp;CHAR(34)&amp;",","")</f>
        <v>"3Bands",</v>
      </c>
      <c r="DZ12" s="44" t="str">
        <f>IF(CO12="y",CHAR(34)&amp;CO$1&amp;CHAR(34)&amp;",","")</f>
        <v/>
      </c>
      <c r="EA12" s="44" t="str">
        <f>IF(T12="y",CHAR(34)&amp;T$1&amp;CHAR(34)&amp;",","")</f>
        <v/>
      </c>
      <c r="EB12" s="44" t="str">
        <f>IF(U12="y",CHAR(34)&amp;U$1&amp;CHAR(34)&amp;",","")</f>
        <v/>
      </c>
      <c r="EC12" s="44" t="str">
        <f>IF(V12="y",CHAR(34)&amp;V$1&amp;CHAR(34)&amp;",","")</f>
        <v>"Horizo",</v>
      </c>
      <c r="ED12" s="44" t="str">
        <f>IF(W12="y",CHAR(34)&amp;W$1&amp;CHAR(34)&amp;",","")</f>
        <v/>
      </c>
      <c r="EE12" s="44" t="str">
        <f>IF(X12="y",CHAR(34)&amp;X$1&amp;CHAR(34)&amp;",","")</f>
        <v/>
      </c>
      <c r="EF12" s="44" t="str">
        <f>IF(AND(Y12&lt;&gt;"n",Y12&lt;&gt;""),CHAR(34)&amp;Y$1&amp;CHAR(34)&amp;",","")</f>
        <v/>
      </c>
      <c r="EG12" s="44" t="str">
        <f>IF(Z12="y",CHAR(34)&amp;Z$1&amp;CHAR(34)&amp;",","")</f>
        <v/>
      </c>
      <c r="EH12" s="44" t="str">
        <f>IF(AA12="y",CHAR(34)&amp;AA$1&amp;CHAR(34)&amp;",","")</f>
        <v/>
      </c>
      <c r="EI12" s="44" t="str">
        <f>IF(AB12="y",CHAR(34)&amp;AB$1&amp;CHAR(34)&amp;",","")</f>
        <v/>
      </c>
      <c r="EJ12" s="44" t="str">
        <f>IF(AC12="y",CHAR(34)&amp;AC$1&amp;CHAR(34)&amp;",","")</f>
        <v/>
      </c>
      <c r="EK12" s="44" t="str">
        <f>IF(AD12="y",CHAR(34)&amp;AD$1&amp;CHAR(34)&amp;",","")</f>
        <v/>
      </c>
      <c r="EL12" s="44" t="str">
        <f>IF(AE12="y",CHAR(34)&amp;AE$1&amp;CHAR(34)&amp;",","")</f>
        <v/>
      </c>
      <c r="EM12" s="44" t="str">
        <f>IF(AF12="y",CHAR(34)&amp;AF$1&amp;CHAR(34)&amp;",","")</f>
        <v/>
      </c>
      <c r="EN12" s="44" t="str">
        <f>IF(AG12="y",CHAR(34)&amp;AG$1&amp;CHAR(34)&amp;",","")</f>
        <v/>
      </c>
      <c r="EO12" s="44" t="str">
        <f>IF(AH12="y",CHAR(34)&amp;AH$1&amp;CHAR(34)&amp;",","")</f>
        <v/>
      </c>
      <c r="EP12" s="44" t="str">
        <f>IF(AI12="y",CHAR(34)&amp;AI$1&amp;CHAR(34)&amp;",","")</f>
        <v/>
      </c>
      <c r="EQ12" s="44" t="str">
        <f>IF(AJ12="y",CHAR(34)&amp;AJ$1&amp;CHAR(34)&amp;",","")</f>
        <v/>
      </c>
      <c r="ER12" s="44" t="str">
        <f>IF(AK12="y",CHAR(34)&amp;AK$1&amp;CHAR(34)&amp;",","")</f>
        <v>"OnlyBa",</v>
      </c>
      <c r="ES12" s="44" t="str">
        <f>IF(AL12="y",CHAR(34)&amp;AL$1&amp;CHAR(34)&amp;",","")</f>
        <v/>
      </c>
      <c r="ET12" s="44" t="str">
        <f>IF(AM12="y",CHAR(34)&amp;AM$1&amp;CHAR(34)&amp;",","")</f>
        <v/>
      </c>
      <c r="EU12" s="44" t="str">
        <f>IF(AN12="y",CHAR(34)&amp;AN$1&amp;CHAR(34)&amp;",","")</f>
        <v/>
      </c>
      <c r="EV12" s="44" t="str">
        <f>IF(AO12="y",CHAR(34)&amp;AO$1&amp;CHAR(34)&amp;",","")</f>
        <v/>
      </c>
      <c r="EW12" s="44" t="str">
        <f>IF(AP12="y",CHAR(34)&amp;AP$1&amp;CHAR(34)&amp;",","")</f>
        <v/>
      </c>
      <c r="EX12" s="44" t="str">
        <f>IF(AQ12="y",CHAR(34)&amp;AQ$1&amp;CHAR(34)&amp;",","")</f>
        <v/>
      </c>
      <c r="EY12" s="44" t="str">
        <f>IF(AR12="y",CHAR(34)&amp;AR$1&amp;CHAR(34)&amp;",","")</f>
        <v/>
      </c>
      <c r="EZ12" s="44" t="str">
        <f>IF(AS12="y",CHAR(34)&amp;AS$1&amp;CHAR(34)&amp;",","")</f>
        <v/>
      </c>
      <c r="FA12" s="44" t="str">
        <f>IF(AT12&gt;0,CHAR(34)&amp;"sta"&amp;AZ12&amp;CHAR(34)&amp;",","")</f>
        <v/>
      </c>
      <c r="FB12" s="44" t="str">
        <f>IF(AND(AT12&gt;0,BA12&lt;&gt;""),CHAR(34)&amp;"sta"&amp;BA12&amp;CHAR(34)&amp;",","")</f>
        <v/>
      </c>
      <c r="FC12" s="44" t="str">
        <f>IF(AND(AT12&gt;0,BB12&lt;&gt;""),CHAR(34)&amp;"sta"&amp;BB12&amp;CHAR(34)&amp;",","")</f>
        <v/>
      </c>
      <c r="FD12" s="44" t="str">
        <f>IF(BV12="n",CHAR(34)&amp;"tcWHYE"&amp;CHAR(34)&amp;",",IF(BV12="y",CHAR(34)&amp;FD$1&amp;CHAR(34)&amp;",",""))</f>
        <v/>
      </c>
      <c r="FE12" s="44" t="str">
        <f>IF(COUNTIF(BL12:BT12,"BLU")=0,CHAR(34)&amp;"NO_BLU"&amp;CHAR(34)&amp;",", "")</f>
        <v/>
      </c>
      <c r="FF12" s="44" t="str">
        <f>IF(COUNTIF(BL12:BT12,"WHI")=0,CHAR(34)&amp;"NO_WHI"&amp;CHAR(34)&amp;",", "")</f>
        <v/>
      </c>
      <c r="FG12" s="44" t="str">
        <f>IF(COUNTIF(BL12:BT12,"RED")=0,CHAR(34)&amp;"NO_RED"&amp;CHAR(34)&amp;",", "")</f>
        <v/>
      </c>
      <c r="FH12" s="44" t="str">
        <f>IF(COUNTIF(BL12:BS12,"GRE")=0,CHAR(34)&amp;"NO_GRE"&amp;CHAR(34)&amp;",", "")</f>
        <v>"NO_GRE",</v>
      </c>
      <c r="FI12" s="44" t="str">
        <f>IF(COUNTIF(BL12:BT12,"YEL")=0,CHAR(34)&amp;"NO_YEL"&amp;CHAR(34)&amp;",", "")</f>
        <v>"NO_YEL",</v>
      </c>
      <c r="FJ12" s="44" t="str">
        <f>IF(COUNTIF(BL12:BT12,"BLA")=0,CHAR(34)&amp;"NO_BLA"&amp;CHAR(34)&amp;",", "")</f>
        <v>"NO_BLA",</v>
      </c>
      <c r="FK12" s="44" t="str">
        <f>IF(AND(FH12&lt;&gt;"",FF12&lt;&gt;""),CHAR(34)&amp;"WHGRNO"&amp;CHAR(34)&amp;",","")</f>
        <v/>
      </c>
      <c r="FL12" s="44" t="str">
        <f>IF(AND(FI12&lt;&gt;"",FF12&lt;&gt;""),CHAR(34)&amp;"WHYENO"&amp;CHAR(34)&amp;",","")</f>
        <v/>
      </c>
      <c r="FM12" s="44" t="str">
        <f>IF(AND(FJ12&lt;&gt;"",FF12&lt;&gt;""),CHAR(34)&amp;"BAWHNO"&amp;CHAR(34)&amp;",","")</f>
        <v/>
      </c>
      <c r="FN12" s="44" t="str">
        <f>IF(AND(FE12&lt;&gt;"",FF12&lt;&gt;""),CHAR(34)&amp;"BLWHNO"&amp;CHAR(34)&amp;",","")</f>
        <v/>
      </c>
      <c r="FO12" s="44" t="str">
        <f>IF(AND(FE12&lt;&gt;"",FG12&lt;&gt;""),CHAR(34)&amp;"BLRENO"&amp;CHAR(34)&amp;",","")</f>
        <v/>
      </c>
      <c r="FP12" s="44" t="str">
        <f>IF(AND(FF12&lt;&gt;"",FF12&lt;&gt;""),CHAR(34)&amp;"WHRENO"&amp;CHAR(34)&amp;",","")</f>
        <v/>
      </c>
      <c r="FQ12" s="44" t="str">
        <f>IF(LEN(BF12)=3,CHAR(34)&amp;"001"&amp;BF12&amp;CHAR(34)&amp;",","")</f>
        <v>"001RED",</v>
      </c>
      <c r="FR12" s="44" t="str">
        <f>IF(LEN(BG12)=3,CHAR(34)&amp;"002"&amp;BG12&amp;CHAR(34)&amp;",","")</f>
        <v>"002BLU",</v>
      </c>
      <c r="FS12" s="44" t="str">
        <f>IF(LEN(BH12)=3,CHAR(34)&amp;"003"&amp;BH12&amp;CHAR(34)&amp;",","")</f>
        <v>"003WHI",</v>
      </c>
      <c r="FT12" s="44" t="str">
        <f>CHAR(34)&amp;"myr"&amp;BD12&amp;CHAR(34)&amp;","</f>
        <v>"myrEQ",</v>
      </c>
      <c r="FU12" s="44" t="str">
        <f>IF(AY12="y",CHAR(34)&amp;"island"&amp;CHAR(34)&amp;",","")</f>
        <v/>
      </c>
      <c r="FV12" s="44" t="str">
        <f>IF(BZ12="y",CHAR(34)&amp;"landlo"&amp;CHAR(34)&amp;",","")</f>
        <v/>
      </c>
      <c r="FW12" s="44" t="str">
        <f>IF(CA12="y",CHAR(34)&amp;"eunion"&amp;CHAR(34)&amp;",","")</f>
        <v/>
      </c>
      <c r="FX12" s="44" t="str">
        <f>SUBSTITUTE(IFERROR(SEARCH("[",A12),IFERROR(IF(AND(CA12&lt;&gt;"y",SEARCH("Europe",R12)&gt;0),CHAR(34)&amp;"noeuni"&amp;CHAR(34)&amp;",",""),"")),"1","")</f>
        <v/>
      </c>
      <c r="FY12" s="44" t="str">
        <f>IFERROR(IF(SEARCH("Arabic",CB12)&gt;0,CHAR(34)&amp;"arabic"&amp;CHAR(34)&amp;",",""),"")</f>
        <v/>
      </c>
      <c r="FZ12" s="44" t="str">
        <f>IFERROR(IF(SEARCH("English",CB12)&gt;0,CHAR(34)&amp;"englis"&amp;CHAR(34)&amp;",",""),"")</f>
        <v/>
      </c>
      <c r="GA12" s="44" t="str">
        <f>IFERROR(IF(SEARCH("French",CB12)&gt;0,CHAR(34)&amp;"french"&amp;CHAR(34)&amp;",",""),"")</f>
        <v/>
      </c>
      <c r="GB12" s="44" t="str">
        <f>IFERROR(IF(SEARCH("Spanish",CB12)&gt;0,CHAR(34)&amp;"spanis"&amp;CHAR(34)&amp;",",""),"")</f>
        <v/>
      </c>
      <c r="GC12" s="44" t="str">
        <f>IFERROR(IF(SEARCH("Portuguese",CB12)&gt;0,CHAR(34)&amp;"portug"&amp;CHAR(34)&amp;",",""),"")</f>
        <v/>
      </c>
      <c r="GD12" s="44" t="str">
        <f>IFERROR(IF(SEARCH("German",CB12)&gt;0,CHAR(34)&amp;"german"&amp;CHAR(34)&amp;",",""),"")</f>
        <v/>
      </c>
      <c r="GE12" s="44" t="str">
        <f>IFERROR(IF(SEARCH("Dutch",CB12)&gt;0,CHAR(34)&amp;"dutchs"&amp;CHAR(34)&amp;",",""),"")</f>
        <v/>
      </c>
      <c r="GF12" s="44" t="str">
        <f>IFERROR(IF(SEARCH("Histor",AU12)&gt;0,CHAR(34)&amp;"histor"&amp;CHAR(34)&amp;",",""),"")</f>
        <v/>
      </c>
      <c r="GG12" s="44" t="str">
        <f>IF(BU12="y",CHAR(34)&amp;"unjack"&amp;CHAR(34)&amp;",","")</f>
        <v/>
      </c>
      <c r="GH12" s="44" t="str">
        <f>IF(CD12=1,CHAR(34)&amp;"southc"&amp;CHAR(34)&amp;",","")</f>
        <v/>
      </c>
      <c r="GI12" s="44" t="str">
        <f>IF(CE12=1,CHAR(34)&amp;"hasmap"&amp;CHAR(34)&amp;",","")</f>
        <v/>
      </c>
      <c r="GJ12" s="44" t="str">
        <f>IF(CP12="y",CHAR(34)&amp;CP$1&amp;CHAR(34)&amp;",","")</f>
        <v>"NoStar",</v>
      </c>
      <c r="GK12" s="44" t="str">
        <f>IF(GJ12="",CHAR(34)&amp;"HasSta"&amp;CHAR(34)&amp;",","")</f>
        <v/>
      </c>
      <c r="GL12" s="44" t="str">
        <f>IF(CQ12="y",CHAR(34)&amp;CQ$1&amp;CHAR(34)&amp;",","")</f>
        <v/>
      </c>
      <c r="GM12" s="44" t="str">
        <f>IF(CR12="y",CHAR(34)&amp;CR$1&amp;CHAR(34)&amp;",","")</f>
        <v/>
      </c>
      <c r="GN12" s="44" t="str">
        <f>IF(CS12="y",CHAR(34)&amp;CS$1&amp;CHAR(34)&amp;",","")</f>
        <v/>
      </c>
      <c r="GP12" s="44" t="str">
        <f>CHAR(34)&amp;AU12&amp;CHAR(34)</f>
        <v>"Province"</v>
      </c>
      <c r="GS12" s="44" t="str">
        <f>SUBSTITUTE("["&amp;_xlfn.CONCAT(CW12:GN12)&amp;"]",",]","]")</f>
        <v>["3Color","lets08","startM","LUEDHI","year19","allhor","3Bands","Horizo","OnlyBa","NO_GRE","NO_YEL","NO_BLA","001RED","002BLU","003WHI","myrEQ","NoStar"]</v>
      </c>
      <c r="GT12" s="44" t="str">
        <f>IF(BL12&lt;&gt;"",CHAR(34)&amp;"cl_"&amp;BL12&amp;CHAR(34)&amp;",","")</f>
        <v>"cl_RED",</v>
      </c>
      <c r="GU12" s="44" t="str">
        <f>IF(BM12&lt;&gt;"",CHAR(34)&amp;"cl_"&amp;BM12&amp;CHAR(34)&amp;",","")</f>
        <v>"cl_WHI",</v>
      </c>
      <c r="GV12" s="44" t="str">
        <f>IF(BN12&lt;&gt;"",CHAR(34)&amp;"cl_"&amp;BN12&amp;CHAR(34)&amp;",","")</f>
        <v>"cl_BLU",</v>
      </c>
      <c r="GW12" s="44" t="str">
        <f>IF(BO12&lt;&gt;"",CHAR(34)&amp;"cl_"&amp;BO12&amp;CHAR(34)&amp;",","")</f>
        <v/>
      </c>
      <c r="GX12" s="44" t="str">
        <f>IF(BP12&lt;&gt;"",CHAR(34)&amp;"cl_"&amp;BP12&amp;CHAR(34)&amp;",","")</f>
        <v/>
      </c>
      <c r="GY12" s="44" t="str">
        <f>IF(BQ12&lt;&gt;"",CHAR(34)&amp;"cl_"&amp;BQ12&amp;CHAR(34)&amp;",","")</f>
        <v/>
      </c>
      <c r="GZ12" s="44" t="str">
        <f>IF(BR12&lt;&gt;"",CHAR(34)&amp;"cl_"&amp;BR12&amp;CHAR(34)&amp;",","")</f>
        <v/>
      </c>
      <c r="HA12" s="44" t="str">
        <f>IF(BS12&lt;&gt;"",CHAR(34)&amp;"cl_"&amp;BS12&amp;CHAR(34)&amp;",","")</f>
        <v/>
      </c>
      <c r="HB12" s="44" t="str">
        <f>IF(BT12&lt;&gt;"",CHAR(34)&amp;"cl_"&amp;BT12&amp;CHAR(34)&amp;",","")</f>
        <v/>
      </c>
      <c r="HC12" s="44" t="str">
        <f>SUBSTITUTE("["&amp;_xlfn.CONCAT(GT12:HB12)&amp;"]",",]","]")</f>
        <v>["cl_RED","cl_WHI","cl_BLU"]</v>
      </c>
      <c r="HE12" s="64"/>
      <c r="HF12" s="65" t="str">
        <f>"{couname:"&amp;CT12&amp;(IF(HK12&lt;&gt;"",",subtype:"&amp;CHAR(34)&amp;HK12&amp;CHAR(34),""))&amp;",year:"&amp;HJ12&amp;",region:"&amp;CU12&amp;",Colors:"&amp;HC12&amp;",Items:"&amp;GS12&amp;",Flag:"&amp;CV12&amp;",HDFlag:"&amp;CHAR(34)&amp;E12&amp;CHAR(34)&amp;",type:"&amp;GP12&amp;", describe: "&amp;HH12&amp;", isnew:"&amp;CHAR(34)&amp;F12&amp;CHAR(34)&amp;", links: "&amp;HL12&amp;"},"</f>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links: "https://es.wikipedia.org/wiki/Bandera_de_Misiones"},</v>
      </c>
      <c r="HG12" s="66" t="str">
        <f>"{couname:"&amp;CT12&amp;(IF(HK12&lt;&gt;"",",subtype:"&amp;CHAR(34)&amp;HK12&amp;CHAR(34),""))&amp;",year:"&amp;HJ12&amp;",region:"&amp;CU12&amp;",Colors:"&amp;HC12&amp;",Items:"&amp;GS12&amp;",Flag:"&amp;CV12&amp;",HDFlag:"&amp;CHAR(34)&amp;E12&amp;CHAR(34)&amp;",type:"&amp;GP12&amp;", describe: "&amp;HI12&amp;", links: "&amp;HL12&amp;"},"</f>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links: "https://es.wikipedia.org/wiki/Bandera_de_Misiones"},</v>
      </c>
      <c r="HH12" s="44" t="str">
        <f>IF(P12&lt;&gt;"",CHAR(34)&amp;"\n"&amp;P12&amp;CHAR(34),CHAR(34)&amp;CHAR(34))</f>
        <v>"\nAccording to José Artigas himself, the meaning of the flag is as follows:\n\n • Red: for the blood spilled to sustain our freedom and independence.\n\n • Blue: of our decision for the Republic.\n\n • White: of our distinction and greatness."</v>
      </c>
      <c r="HI12" s="44" t="str">
        <f>IF(J12=0,CHAR(34)&amp;CHAR(34),HH12)</f>
        <v>"\nAccording to José Artigas himself, the meaning of the flag is as follows:\n\n • Red: for the blood spilled to sustain our freedom and independence.\n\n • Blue: of our decision for the Republic.\n\n • White: of our distinction and greatness."</v>
      </c>
      <c r="HJ12" s="44" t="str">
        <f>CHAR(34)&amp;O12&amp;CHAR(34)</f>
        <v>"1992 "</v>
      </c>
      <c r="HL12" s="44" t="str">
        <f>CHAR(34)&amp;I12&amp;CHAR(34)</f>
        <v>"https://es.wikipedia.org/wiki/Bandera_de_Misiones"</v>
      </c>
      <c r="HM12" s="65"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 "links": "https://es.wikipedia.org/wiki/Bandera_de_Misiones"},</v>
      </c>
      <c r="HN12" s="67"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 "links": "https://es.wikipedia.org/wiki/Bandera_de_Misiones"},</v>
      </c>
      <c r="HO12" s="71"/>
      <c r="HP12" s="44" t="str" cm="1">
        <f t="array" ref="HP12">IF(_xlfn.TEXTJOIN(", ", TRUE, IF(ISNUMBER(SEARCH("BLA", BL12:BT12)), COLUMN(BL12:BT12) - COLUMN(BL12) + 1, ""))&lt;&gt;"","BLA","")</f>
        <v/>
      </c>
      <c r="HQ12" s="44" t="str" cm="1">
        <f t="array" ref="HQ12">IF(_xlfn.TEXTJOIN(", ", TRUE, IF(ISNUMBER(SEARCH("BLU", BL12:BT12)), COLUMN(BL12:BT12) - COLUMN(BL12) + 1, ""))&lt;&gt;"","BLU","")</f>
        <v>BLU</v>
      </c>
      <c r="HR12" s="44" t="str" cm="1">
        <f t="array" ref="HR12">IF(_xlfn.TEXTJOIN(", ", TRUE, IF(ISNUMBER(SEARCH("GRE", BL12:BT12)), COLUMN(BL12:BT12) - COLUMN(BL12) + 1, ""))&lt;&gt;"","GRE","")</f>
        <v/>
      </c>
      <c r="HS12" s="44" t="str" cm="1">
        <f t="array" ref="HS12">IF(_xlfn.TEXTJOIN(", ", TRUE, IF(ISNUMBER(SEARCH("RED", BL12:BT12)), COLUMN(BL12:BT12) - COLUMN(BL12) + 1, ""))&lt;&gt;"","RED","")</f>
        <v>RED</v>
      </c>
      <c r="HT12" s="44" t="str" cm="1">
        <f t="array" ref="HT12">IF(_xlfn.TEXTJOIN(", ", TRUE, IF(ISNUMBER(SEARCH("YEL", BL12:BT12)), COLUMN(BL12:BT12) - COLUMN(BL12) + 1, ""))&lt;&gt;"","YEL","")</f>
        <v/>
      </c>
      <c r="HU12" s="44" t="str" cm="1">
        <f t="array" ref="HU12">IF(_xlfn.TEXTJOIN(", ", TRUE, IF(ISNUMBER(SEARCH("ORA", BL12:BT12)), COLUMN(BL12:BT12) - COLUMN(BL12) + 1, ""))&lt;&gt;"","ORA","")</f>
        <v/>
      </c>
      <c r="HV12" s="44" t="str" cm="1">
        <f t="array" ref="HV12">IF(_xlfn.TEXTJOIN(", ", TRUE, IF(ISNUMBER(SEARCH("BRO", BL12:BT12)), COLUMN(BL12:BT12) - COLUMN(BL12) + 1, ""))&lt;&gt;"","BRO","")</f>
        <v/>
      </c>
      <c r="HW12" s="44" t="str" cm="1">
        <f t="array" ref="HW12">IF(_xlfn.TEXTJOIN(", ", TRUE, IF(ISNUMBER(SEARCH("PUR", BL12:BT12)), COLUMN(BL12:BT12) - COLUMN(BL12) + 1, ""))&lt;&gt;"","PUR","")</f>
        <v/>
      </c>
      <c r="HX12" s="44" t="str" cm="1">
        <f t="array" ref="HX12">IF(_xlfn.TEXTJOIN(", ", TRUE, IF(ISNUMBER(SEARCH("WHI", BL12:BT12)), COLUMN(BL12:BT12) - COLUMN(BL12) + 1, ""))&lt;&gt;"","WHI","")</f>
        <v>WHI</v>
      </c>
      <c r="HY12" s="72"/>
      <c r="HZ12" s="72"/>
      <c r="IA12" s="5"/>
      <c r="IB12" s="5"/>
      <c r="IC12" s="68"/>
      <c r="ID12" s="68"/>
      <c r="IE12" s="68"/>
      <c r="IF12" s="68"/>
      <c r="IG12" s="68"/>
      <c r="IH12" s="68"/>
      <c r="II12" s="68"/>
      <c r="IJ12" s="68"/>
      <c r="IK12" s="68"/>
      <c r="IL12" s="44">
        <f>SUM(IC12:IK12)</f>
        <v>0</v>
      </c>
      <c r="IM12" s="42">
        <f>COUNTIF(IC12:IK12,"&gt;0")-CG12</f>
        <v>-3</v>
      </c>
      <c r="IN12" s="69" t="str">
        <f>"http://mkweb.bcgsc.ca/color-summarizer/?url="&amp;D12&amp;"&amp;precision=low&amp;num_clusters="&amp;CG12&amp;"&amp;text=1"</f>
        <v>http://mkweb.bcgsc.ca/color-summarizer/?url=https://upload.wikimedia.org/wikipedia/commons/thumb/c/ce/Bandera_de_la_Provincia_de_Misiones.svg/640px-Bandera_de_la_Provincia_de_Misiones.svg.png&amp;precision=low&amp;num_clusters=3&amp;text=1</v>
      </c>
      <c r="IO12" s="44" t="str">
        <f>IF(HP12&lt;&gt;"",CHAR(34)&amp;"black"&amp;CHAR(34),"")</f>
        <v/>
      </c>
      <c r="IP12" s="44" t="str">
        <f>IF(HQ12&lt;&gt;"",CHAR(34)&amp;"blue"&amp;CHAR(34),"")</f>
        <v>"blue"</v>
      </c>
      <c r="IQ12" s="44" t="str">
        <f>IF(HR12&lt;&gt;"",CHAR(34)&amp;"green"&amp;CHAR(34),"")</f>
        <v/>
      </c>
      <c r="IR12" s="44" t="str">
        <f>IF(HS12&lt;&gt;"",CHAR(34)&amp;"red"&amp;CHAR(34),"")</f>
        <v>"red"</v>
      </c>
      <c r="IS12" s="44" t="str">
        <f>IF(HT12&lt;&gt;"",CHAR(34)&amp;"yellow"&amp;CHAR(34),"")</f>
        <v/>
      </c>
      <c r="IT12" s="44" t="str">
        <f>IF(HU12&lt;&gt;"",CHAR(34)&amp;"orange"&amp;CHAR(34),"")</f>
        <v/>
      </c>
      <c r="IU12" s="44" t="str">
        <f>IF(HV12&lt;&gt;"",CHAR(34)&amp;"brown"&amp;CHAR(34),"")</f>
        <v/>
      </c>
      <c r="IV12" s="44" t="str">
        <f>IF(HW12&lt;&gt;"",CHAR(34)&amp;"purple"&amp;CHAR(34),"")</f>
        <v/>
      </c>
      <c r="IW12" s="44" t="str">
        <f>IF(HX12&lt;&gt;"",CHAR(34)&amp;"white"&amp;CHAR(34),"")</f>
        <v>"white"</v>
      </c>
      <c r="IX12" s="44" t="str">
        <f>"{"&amp;CHAR(34)&amp;"url"&amp;CHAR(34)&amp;":"&amp;CHAR(34)&amp;IN12&amp;CHAR(34)&amp;","&amp;CHAR(34)&amp;"name"&amp;CHAR(34)&amp;":"&amp;CHAR(34)&amp;A12&amp;CHAR(34)&amp;"},"</f>
        <v>{"url":"http://mkweb.bcgsc.ca/color-summarizer/?url=https://upload.wikimedia.org/wikipedia/commons/thumb/c/ce/Bandera_de_la_Provincia_de_Misiones.svg/640px-Bandera_de_la_Provincia_de_Misiones.svg.png&amp;precision=low&amp;num_clusters=3&amp;text=1","name":"[ARG] Misiones"},</v>
      </c>
      <c r="IY12" s="44">
        <v>285</v>
      </c>
    </row>
    <row r="13" spans="1:259" s="44" customFormat="1" ht="38.4" customHeight="1" thickBot="1" x14ac:dyDescent="0.35">
      <c r="A13" s="84" t="s">
        <v>634</v>
      </c>
      <c r="B13" s="83"/>
      <c r="C13" s="39">
        <v>2</v>
      </c>
      <c r="D13" s="70" t="s">
        <v>635</v>
      </c>
      <c r="E13" s="40" t="s">
        <v>636</v>
      </c>
      <c r="F13" s="41" t="s">
        <v>163</v>
      </c>
      <c r="G13" s="42">
        <f>COUNTIF($A$1:$A$8299,A13)</f>
        <v>1</v>
      </c>
      <c r="H13" s="43"/>
      <c r="I13" s="59" t="s">
        <v>637</v>
      </c>
      <c r="J13" s="44" t="str">
        <f>""</f>
        <v/>
      </c>
      <c r="K13" s="45"/>
      <c r="L13" s="46"/>
      <c r="M13" s="46"/>
      <c r="N13" s="47"/>
      <c r="O13" s="74">
        <v>1989</v>
      </c>
      <c r="P13" s="48" t="s">
        <v>638</v>
      </c>
      <c r="Q13" s="73">
        <v>1</v>
      </c>
      <c r="R13" s="49" t="s">
        <v>177</v>
      </c>
      <c r="S13" s="50">
        <v>3</v>
      </c>
      <c r="T13" s="51" t="s">
        <v>164</v>
      </c>
      <c r="U13" s="52" t="s">
        <v>164</v>
      </c>
      <c r="V13" s="52" t="s">
        <v>164</v>
      </c>
      <c r="W13" s="52" t="s">
        <v>165</v>
      </c>
      <c r="X13" s="52" t="s">
        <v>164</v>
      </c>
      <c r="Y13" s="52" t="s">
        <v>164</v>
      </c>
      <c r="Z13" s="52" t="s">
        <v>164</v>
      </c>
      <c r="AA13" s="52" t="s">
        <v>165</v>
      </c>
      <c r="AB13" s="52" t="s">
        <v>164</v>
      </c>
      <c r="AC13" s="52" t="s">
        <v>164</v>
      </c>
      <c r="AD13" s="52" t="s">
        <v>164</v>
      </c>
      <c r="AE13" s="52" t="s">
        <v>164</v>
      </c>
      <c r="AF13" s="53" t="s">
        <v>164</v>
      </c>
      <c r="AG13" s="53" t="s">
        <v>165</v>
      </c>
      <c r="AH13" s="53" t="s">
        <v>165</v>
      </c>
      <c r="AI13" s="53" t="s">
        <v>164</v>
      </c>
      <c r="AJ13" s="53" t="s">
        <v>164</v>
      </c>
      <c r="AK13" s="53" t="s">
        <v>164</v>
      </c>
      <c r="AL13" s="53" t="s">
        <v>164</v>
      </c>
      <c r="AM13" s="53" t="s">
        <v>165</v>
      </c>
      <c r="AN13" s="53" t="s">
        <v>164</v>
      </c>
      <c r="AO13" s="53" t="s">
        <v>164</v>
      </c>
      <c r="AP13" s="53" t="s">
        <v>164</v>
      </c>
      <c r="AQ13" s="53" t="s">
        <v>164</v>
      </c>
      <c r="AR13" s="53" t="s">
        <v>164</v>
      </c>
      <c r="AS13" s="53" t="s">
        <v>164</v>
      </c>
      <c r="AT13" s="54">
        <v>17</v>
      </c>
      <c r="AU13" s="53" t="s">
        <v>284</v>
      </c>
      <c r="AV13" s="53" t="str">
        <f>IF(LEFT(A13,1)="[",LEFT(A13,5)&amp;AU13&amp;A13,"")</f>
        <v>[ARG]Province[ARG] Neuquén</v>
      </c>
      <c r="AW13" s="53" t="str">
        <f>C13&amp;IFERROR(SUBSTITUTE(A13, " [ANT]",""),"")</f>
        <v>2[ARG] Neuquén</v>
      </c>
      <c r="AX13" s="55"/>
      <c r="AY13" s="55"/>
      <c r="AZ13" s="56" t="s">
        <v>154</v>
      </c>
      <c r="BA13" s="56" t="s">
        <v>154</v>
      </c>
      <c r="BB13" s="56"/>
      <c r="BC13" s="57"/>
      <c r="BD13" s="58" t="s">
        <v>152</v>
      </c>
      <c r="BE13" s="59"/>
      <c r="BF13" s="58" t="s">
        <v>152</v>
      </c>
      <c r="BG13" s="58" t="s">
        <v>159</v>
      </c>
      <c r="BH13" s="58" t="s">
        <v>152</v>
      </c>
      <c r="BI13" s="58"/>
      <c r="BJ13" s="58"/>
      <c r="BK13" s="59"/>
      <c r="BL13" s="58" t="s">
        <v>234</v>
      </c>
      <c r="BM13" s="58" t="s">
        <v>152</v>
      </c>
      <c r="BN13" s="58" t="s">
        <v>153</v>
      </c>
      <c r="BO13" s="58" t="s">
        <v>154</v>
      </c>
      <c r="BP13" s="58" t="s">
        <v>155</v>
      </c>
      <c r="BQ13" s="58" t="s">
        <v>234</v>
      </c>
      <c r="BR13" s="58" t="s">
        <v>234</v>
      </c>
      <c r="BS13" s="58" t="s">
        <v>234</v>
      </c>
      <c r="BT13" s="58" t="s">
        <v>159</v>
      </c>
      <c r="BU13" s="60"/>
      <c r="BV13" s="61"/>
      <c r="BW13" s="61">
        <v>0</v>
      </c>
      <c r="BX13" s="59"/>
      <c r="CB13" s="5"/>
      <c r="CC13" s="5"/>
      <c r="CD13" s="62">
        <v>0</v>
      </c>
      <c r="CE13" s="62">
        <v>0</v>
      </c>
      <c r="CF13" s="62">
        <f>COUNTIF([1]Sheet7!$B$2:'[1]Sheet7'!$B$100,ARG!#REF!)</f>
        <v>0</v>
      </c>
      <c r="CG13" s="75" cm="1">
        <f t="array" ref="CG13">SUMPRODUCT(--(LEN(TRIM(BL13:BT13))&gt;0))</f>
        <v>5</v>
      </c>
      <c r="CH13" s="53" t="str">
        <f>IF(CG13=2,"y","n")</f>
        <v>n</v>
      </c>
      <c r="CI13" s="53" t="str">
        <f>IF(CG13=3,"y","n")</f>
        <v>n</v>
      </c>
      <c r="CJ13" s="53" t="str">
        <f>IF(CG13=4,"y","n")</f>
        <v>n</v>
      </c>
      <c r="CK13" s="53" t="str">
        <f>IF(CG13&gt;4,"y","n")</f>
        <v>y</v>
      </c>
      <c r="CL13" s="53" t="str">
        <f>IF(S13=0,"y","n")</f>
        <v>n</v>
      </c>
      <c r="CM13" s="53" t="str">
        <f>IF(S13=2,"y","n")</f>
        <v>n</v>
      </c>
      <c r="CN13" s="53" t="str">
        <f>IF(S13=3,"y","n")</f>
        <v>y</v>
      </c>
      <c r="CO13" s="53" t="str">
        <f>IF(S13&gt;=4,"y","n")</f>
        <v>n</v>
      </c>
      <c r="CP13" s="53" t="str">
        <f>IF(AT13=0,"y","n")</f>
        <v>n</v>
      </c>
      <c r="CQ13" s="53" t="str">
        <f>IF(AT13=1,"y","n")</f>
        <v>n</v>
      </c>
      <c r="CR13" s="53" t="str">
        <f>IF(AT13=2,"y","n")</f>
        <v>n</v>
      </c>
      <c r="CS13" s="53" t="str">
        <f>IF(AT13&gt;=3,"y","n")</f>
        <v>y</v>
      </c>
      <c r="CT13" s="38" t="str">
        <f>CHAR(34)&amp;A13&amp;CHAR(34)</f>
        <v>"[ARG] Neuquén"</v>
      </c>
      <c r="CU13" s="63" t="str">
        <f>CHAR(34)&amp;"rgn_"&amp;R13&amp;CHAR(34)</f>
        <v>"rgn_South America"</v>
      </c>
      <c r="CV13" s="44" t="str">
        <f>CHAR(34)&amp;D13&amp;CHAR(34)</f>
        <v>"https://upload.wikimedia.org/wikipedia/commons/thumb/b/bc/Bandera_de_la_Provincia_de_Neuqu%C3%A9n.svg/301px-Bandera_de_la_Provincia_de_Neuqu%C3%A9n.svg.png"</v>
      </c>
      <c r="CW13" s="44" t="str">
        <f>IF(CH13="y",CHAR(34)&amp;CH$1&amp;CHAR(34)&amp;",","")</f>
        <v/>
      </c>
      <c r="CX13" s="44" t="str">
        <f>IF(CI13="y",CHAR(34)&amp;CI$1&amp;CHAR(34)&amp;",","")</f>
        <v/>
      </c>
      <c r="CY13" s="44" t="str">
        <f>IF(CJ13="y",CHAR(34)&amp;CJ$1&amp;CHAR(34)&amp;",","")</f>
        <v/>
      </c>
      <c r="CZ13" s="44" t="str">
        <f>IF(CK13="y",CHAR(34)&amp;CK$1&amp;CHAR(34)&amp;",","")</f>
        <v>"5+Colo",</v>
      </c>
      <c r="DA13" s="44" t="str">
        <f>IF(Q13&gt;1,CHAR(34)&amp;"words2"&amp;CHAR(34)&amp;",","")</f>
        <v/>
      </c>
      <c r="DB13" s="44" t="str">
        <f>IF(Q13&gt;2,CHAR(34)&amp;"words3"&amp;CHAR(34)&amp;",","")</f>
        <v/>
      </c>
      <c r="DD13" s="44" t="str">
        <f>IF(LEN(CHAR(34)&amp;"lets"&amp;LEN(SUBSTITUTE(SUBSTITUTE(IFERROR(TRIM(SUBSTITUTE(A13,MID(A13,FIND("[",A13),FIND("]",A13)-FIND("[",A13)+1),"")),A13)," ",""),"-",""))&amp;CHAR(34)&amp;",")=9,CHAR(34)&amp;"lets"&amp;LEN(SUBSTITUTE(SUBSTITUTE(IFERROR(TRIM(SUBSTITUTE(A13,MID(A13,FIND("[",A13),FIND("]",A13)-FIND("[",A13)+1),"")),A13)," ",""),"-",""))&amp;CHAR(34)&amp;",",CHAR(34)&amp;"lets0"&amp;LEN(SUBSTITUTE(SUBSTITUTE(IFERROR(TRIM(SUBSTITUTE(A13,MID(A13,FIND("[",A13),FIND("]",A13)-FIND("[",A13)+1),"")),A13)," ",""),"-",""))&amp;CHAR(34)&amp;",")</f>
        <v>"lets07",</v>
      </c>
      <c r="DE13" s="44" t="str">
        <f>CHAR(34)&amp;"start"&amp;IFERROR(LEFT(SUBSTITUTE(A13,"["&amp;MID(A13,FIND("[",A13)+1,FIND("]",A13)-FIND("[",A13)-1)&amp;"] ",""),1),LEFT(A13,1))&amp;CHAR(34)&amp;","</f>
        <v>"startN",</v>
      </c>
      <c r="DF13" s="44" t="str">
        <f>IFERROR(IF(SEARCH("tan",A13)&gt;0,CHAR(34)&amp;"withtn"&amp;CHAR(34)&amp;",",""),"")</f>
        <v/>
      </c>
      <c r="DG13" s="44" t="str">
        <f>IFERROR(IF(SEARCH("q",A13)&gt;0,CHAR(34)&amp;"with_q"&amp;CHAR(34)&amp;",",""),"")</f>
        <v>"with_q",</v>
      </c>
      <c r="DH13" s="44" t="str">
        <f>IFERROR(IF(SEARCH("v",A13)&gt;0,CHAR(34)&amp;"with_v"&amp;CHAR(34)&amp;",",""),"")</f>
        <v/>
      </c>
      <c r="DI13" s="44" t="str">
        <f>IFERROR(IF(SEARCH("w",A13)&gt;0,CHAR(34)&amp;"with_w"&amp;CHAR(34)&amp;",",""),"")</f>
        <v/>
      </c>
      <c r="DJ13" s="44" t="str">
        <f>IFERROR(IF(SEARCH("y",A13)&gt;0,CHAR(34)&amp;"with_y"&amp;CHAR(34)&amp;",",""),"")</f>
        <v/>
      </c>
      <c r="DK13" s="44" t="str">
        <f>IFERROR(IF(SEARCH("z",A13)&gt;0,CHAR(34)&amp;"with_z"&amp;CHAR(34)&amp;",",""),"")</f>
        <v/>
      </c>
      <c r="DL13" s="44" t="str">
        <f>IF(CG13=2, CHAR(34) &amp; _xlfn.TEXTJOIN("", TRUE, _xlfn._xlws.SORT(HP13:HX13)) &amp; CHAR(34) &amp; ",", "")</f>
        <v/>
      </c>
      <c r="DM13" s="44" t="str" cm="1">
        <f t="array" ref="DM13">IF(CG13=3,CHAR(34) &amp; _xlfn.TEXTJOIN("", TRUE, RIGHT(HP13:HX13, 2)) &amp; CHAR(34) &amp; ",", "")</f>
        <v/>
      </c>
      <c r="DN13" s="44" t="str">
        <f>IF(AND(ISNUMBER(SEARCH("18", O13)), ISERROR(SEARCH("1918", O13)), ISERROR(SEARCH("2018", O13))), CHAR(34) &amp; "year18" &amp; CHAR(34) &amp; ",", "")</f>
        <v/>
      </c>
      <c r="DO13" s="44" t="str">
        <f>IF(AND(ISNUMBER(SEARCH("19", O13)), ISERROR(SEARCH("1819", O13)),  ISERROR(SEARCH("1219", O13)),ISERROR(SEARCH("1119", O13)),ISERROR(SEARCH("1190", O13)),ISERROR(SEARCH("2019", O13))), CHAR(34) &amp; "year19" &amp; CHAR(34) &amp; ",", "")</f>
        <v>"year19",</v>
      </c>
      <c r="DP13" s="5" t="str">
        <f>IF(AND(ISNUMBER(SEARCH("20", O13)), ISERROR(SEARCH("1920", O13))), CHAR(34)&amp;"year00"&amp;CHAR(34)&amp;",", "")</f>
        <v/>
      </c>
      <c r="DQ13" s="5" t="str">
        <f>IF(CC13="y",CHAR(34)&amp;"soviet"&amp;CHAR(34)&amp;",","")</f>
        <v/>
      </c>
      <c r="DR13" s="5" t="str">
        <f>IF(BY13="y",CHAR(34)&amp;"dgband"&amp;CHAR(34)&amp;",","")</f>
        <v/>
      </c>
      <c r="DS13" s="5" t="str">
        <f>IF(W13="y",IF(AND(V13="n",BY13&lt;&gt;"y"),CHAR(34)&amp;"allver"&amp;CHAR(34)&amp;",",""),"")</f>
        <v>"allver",</v>
      </c>
      <c r="DT13" s="5" t="str">
        <f>IF(V13="y",IF(AND(W13="n",BY13&lt;&gt;"y"),CHAR(34)&amp;"allhor"&amp;CHAR(34)&amp;",",""),"")</f>
        <v/>
      </c>
      <c r="DU13" s="5" t="str">
        <f>IF(BY13="y",IF(AND(W13="n",V13="n"),CHAR(34)&amp;"alldia"&amp;CHAR(34)&amp;",",""),"")</f>
        <v/>
      </c>
      <c r="DW13" s="44" t="str">
        <f>IF(CL13="y",CHAR(34)&amp;CL$1&amp;CHAR(34)&amp;",","")</f>
        <v/>
      </c>
      <c r="DX13" s="44" t="str">
        <f>IF(CM13="y",CHAR(34)&amp;CM$1&amp;CHAR(34)&amp;",","")</f>
        <v/>
      </c>
      <c r="DY13" s="44" t="str">
        <f>IF(CN13="y",CHAR(34)&amp;CN$1&amp;CHAR(34)&amp;",","")</f>
        <v>"3Bands",</v>
      </c>
      <c r="DZ13" s="44" t="str">
        <f>IF(CO13="y",CHAR(34)&amp;CO$1&amp;CHAR(34)&amp;",","")</f>
        <v/>
      </c>
      <c r="EA13" s="44" t="str">
        <f>IF(T13="y",CHAR(34)&amp;T$1&amp;CHAR(34)&amp;",","")</f>
        <v/>
      </c>
      <c r="EB13" s="44" t="str">
        <f>IF(U13="y",CHAR(34)&amp;U$1&amp;CHAR(34)&amp;",","")</f>
        <v/>
      </c>
      <c r="EC13" s="44" t="str">
        <f>IF(V13="y",CHAR(34)&amp;V$1&amp;CHAR(34)&amp;",","")</f>
        <v/>
      </c>
      <c r="ED13" s="44" t="str">
        <f>IF(W13="y",CHAR(34)&amp;W$1&amp;CHAR(34)&amp;",","")</f>
        <v>"Vertic",</v>
      </c>
      <c r="EE13" s="44" t="str">
        <f>IF(X13="y",CHAR(34)&amp;X$1&amp;CHAR(34)&amp;",","")</f>
        <v/>
      </c>
      <c r="EF13" s="44" t="str">
        <f>IF(AND(Y13&lt;&gt;"n",Y13&lt;&gt;""),CHAR(34)&amp;Y$1&amp;CHAR(34)&amp;",","")</f>
        <v/>
      </c>
      <c r="EG13" s="44" t="str">
        <f>IF(Z13="y",CHAR(34)&amp;Z$1&amp;CHAR(34)&amp;",","")</f>
        <v/>
      </c>
      <c r="EH13" s="44" t="str">
        <f>IF(AA13="y",CHAR(34)&amp;AA$1&amp;CHAR(34)&amp;",","")</f>
        <v>"Plants",</v>
      </c>
      <c r="EI13" s="44" t="str">
        <f>IF(AB13="y",CHAR(34)&amp;AB$1&amp;CHAR(34)&amp;",","")</f>
        <v/>
      </c>
      <c r="EJ13" s="44" t="str">
        <f>IF(AC13="y",CHAR(34)&amp;AC$1&amp;CHAR(34)&amp;",","")</f>
        <v/>
      </c>
      <c r="EK13" s="44" t="str">
        <f>IF(AD13="y",CHAR(34)&amp;AD$1&amp;CHAR(34)&amp;",","")</f>
        <v/>
      </c>
      <c r="EL13" s="44" t="str">
        <f>IF(AE13="y",CHAR(34)&amp;AE$1&amp;CHAR(34)&amp;",","")</f>
        <v/>
      </c>
      <c r="EM13" s="44" t="str">
        <f>IF(AF13="y",CHAR(34)&amp;AF$1&amp;CHAR(34)&amp;",","")</f>
        <v/>
      </c>
      <c r="EN13" s="44" t="str">
        <f>IF(AG13="y",CHAR(34)&amp;AG$1&amp;CHAR(34)&amp;",","")</f>
        <v>"Unequa",</v>
      </c>
      <c r="EO13" s="44" t="str">
        <f>IF(AH13="y",CHAR(34)&amp;AH$1&amp;CHAR(34)&amp;",","")</f>
        <v>"Center",</v>
      </c>
      <c r="EP13" s="44" t="str">
        <f>IF(AI13="y",CHAR(34)&amp;AI$1&amp;CHAR(34)&amp;",","")</f>
        <v/>
      </c>
      <c r="EQ13" s="44" t="str">
        <f>IF(AJ13="y",CHAR(34)&amp;AJ$1&amp;CHAR(34)&amp;",","")</f>
        <v/>
      </c>
      <c r="ER13" s="44" t="str">
        <f>IF(AK13="y",CHAR(34)&amp;AK$1&amp;CHAR(34)&amp;",","")</f>
        <v/>
      </c>
      <c r="ES13" s="44" t="str">
        <f>IF(AL13="y",CHAR(34)&amp;AL$1&amp;CHAR(34)&amp;",","")</f>
        <v/>
      </c>
      <c r="ET13" s="44" t="str">
        <f>IF(AM13="y",CHAR(34)&amp;AM$1&amp;CHAR(34)&amp;",","")</f>
        <v>"Geogrh",</v>
      </c>
      <c r="EU13" s="44" t="str">
        <f>IF(AN13="y",CHAR(34)&amp;AN$1&amp;CHAR(34)&amp;",","")</f>
        <v/>
      </c>
      <c r="EV13" s="44" t="str">
        <f>IF(AO13="y",CHAR(34)&amp;AO$1&amp;CHAR(34)&amp;",","")</f>
        <v/>
      </c>
      <c r="EW13" s="44" t="str">
        <f>IF(AP13="y",CHAR(34)&amp;AP$1&amp;CHAR(34)&amp;",","")</f>
        <v/>
      </c>
      <c r="EX13" s="44" t="str">
        <f>IF(AQ13="y",CHAR(34)&amp;AQ$1&amp;CHAR(34)&amp;",","")</f>
        <v/>
      </c>
      <c r="EY13" s="44" t="str">
        <f>IF(AR13="y",CHAR(34)&amp;AR$1&amp;CHAR(34)&amp;",","")</f>
        <v/>
      </c>
      <c r="EZ13" s="44" t="str">
        <f>IF(AS13="y",CHAR(34)&amp;AS$1&amp;CHAR(34)&amp;",","")</f>
        <v/>
      </c>
      <c r="FA13" s="44" t="str">
        <f>IF(AT13&gt;0,CHAR(34)&amp;"sta"&amp;AZ13&amp;CHAR(34)&amp;",","")</f>
        <v>"staRED",</v>
      </c>
      <c r="FB13" s="44" t="str">
        <f>IF(AND(AT13&gt;0,BA13&lt;&gt;""),CHAR(34)&amp;"sta"&amp;BA13&amp;CHAR(34)&amp;",","")</f>
        <v>"staRED",</v>
      </c>
      <c r="FD13" s="44" t="str">
        <f>IF(BV13="n",CHAR(34)&amp;"tcWHYE"&amp;CHAR(34)&amp;",",IF(BV13="y",CHAR(34)&amp;FD$1&amp;CHAR(34)&amp;",",""))</f>
        <v/>
      </c>
      <c r="FE13" s="44" t="str">
        <f>IF(COUNTIF(BL13:BT13,"BLU")=0,CHAR(34)&amp;"NO_BLU"&amp;CHAR(34)&amp;",", "")</f>
        <v/>
      </c>
      <c r="FF13" s="44" t="str">
        <f>IF(COUNTIF(BL13:BT13,"WHI")=0,CHAR(34)&amp;"NO_WHI"&amp;CHAR(34)&amp;",", "")</f>
        <v/>
      </c>
      <c r="FG13" s="44" t="str">
        <f>IF(COUNTIF(BL13:BT13,"RED")=0,CHAR(34)&amp;"NO_RED"&amp;CHAR(34)&amp;",", "")</f>
        <v/>
      </c>
      <c r="FH13" s="44" t="str">
        <f>IF(COUNTIF(BL13:BS13,"GRE")=0,CHAR(34)&amp;"NO_GRE"&amp;CHAR(34)&amp;",", "")</f>
        <v/>
      </c>
      <c r="FI13" s="44" t="str">
        <f>IF(COUNTIF(BL13:BT13,"YEL")=0,CHAR(34)&amp;"NO_YEL"&amp;CHAR(34)&amp;",", "")</f>
        <v/>
      </c>
      <c r="FJ13" s="44" t="str">
        <f>IF(COUNTIF(BL13:BT13,"BLA")=0,CHAR(34)&amp;"NO_BLA"&amp;CHAR(34)&amp;",", "")</f>
        <v>"NO_BLA",</v>
      </c>
      <c r="FK13" s="44" t="str">
        <f>IF(AND(FH13&lt;&gt;"",FF13&lt;&gt;""),CHAR(34)&amp;"WHGRNO"&amp;CHAR(34)&amp;",","")</f>
        <v/>
      </c>
      <c r="FL13" s="44" t="str">
        <f>IF(AND(FI13&lt;&gt;"",FF13&lt;&gt;""),CHAR(34)&amp;"WHYENO"&amp;CHAR(34)&amp;",","")</f>
        <v/>
      </c>
      <c r="FM13" s="44" t="str">
        <f>IF(AND(FJ13&lt;&gt;"",FF13&lt;&gt;""),CHAR(34)&amp;"BAWHNO"&amp;CHAR(34)&amp;",","")</f>
        <v/>
      </c>
      <c r="FN13" s="44" t="str">
        <f>IF(AND(FE13&lt;&gt;"",FF13&lt;&gt;""),CHAR(34)&amp;"BLWHNO"&amp;CHAR(34)&amp;",","")</f>
        <v/>
      </c>
      <c r="FO13" s="44" t="str">
        <f>IF(AND(FE13&lt;&gt;"",FG13&lt;&gt;""),CHAR(34)&amp;"BLRENO"&amp;CHAR(34)&amp;",","")</f>
        <v/>
      </c>
      <c r="FP13" s="44" t="str">
        <f>IF(AND(FF13&lt;&gt;"",FF13&lt;&gt;""),CHAR(34)&amp;"WHRENO"&amp;CHAR(34)&amp;",","")</f>
        <v/>
      </c>
      <c r="FQ13" s="44" t="str">
        <f>IF(LEN(BF13)=3,CHAR(34)&amp;"001"&amp;BF13&amp;CHAR(34)&amp;",","")</f>
        <v>"001BLU",</v>
      </c>
      <c r="FR13" s="44" t="str">
        <f>IF(LEN(BG13)=3,CHAR(34)&amp;"002"&amp;BG13&amp;CHAR(34)&amp;",","")</f>
        <v>"002WHI",</v>
      </c>
      <c r="FS13" s="44" t="str">
        <f>IF(LEN(BH13)=3,CHAR(34)&amp;"003"&amp;BH13&amp;CHAR(34)&amp;",","")</f>
        <v>"003BLU",</v>
      </c>
      <c r="FT13" s="44" t="str">
        <f>CHAR(34)&amp;"myr"&amp;BD13&amp;CHAR(34)&amp;","</f>
        <v>"myrBLU",</v>
      </c>
      <c r="FU13" s="44" t="str">
        <f>IF(AY13="y",CHAR(34)&amp;"island"&amp;CHAR(34)&amp;",","")</f>
        <v/>
      </c>
      <c r="FV13" s="44" t="str">
        <f>IF(BZ13="y",CHAR(34)&amp;"landlo"&amp;CHAR(34)&amp;",","")</f>
        <v/>
      </c>
      <c r="FW13" s="44" t="str">
        <f>IF(CA13="y",CHAR(34)&amp;"eunion"&amp;CHAR(34)&amp;",","")</f>
        <v/>
      </c>
      <c r="FY13" s="44" t="str">
        <f>IFERROR(IF(SEARCH("Arabic",CB13)&gt;0,CHAR(34)&amp;"arabic"&amp;CHAR(34)&amp;",",""),"")</f>
        <v/>
      </c>
      <c r="FZ13" s="44" t="str">
        <f>IFERROR(IF(SEARCH("English",CB13)&gt;0,CHAR(34)&amp;"englis"&amp;CHAR(34)&amp;",",""),"")</f>
        <v/>
      </c>
      <c r="GA13" s="44" t="str">
        <f>IFERROR(IF(SEARCH("French",CB13)&gt;0,CHAR(34)&amp;"french"&amp;CHAR(34)&amp;",",""),"")</f>
        <v/>
      </c>
      <c r="GB13" s="44" t="str">
        <f>IFERROR(IF(SEARCH("Spanish",CB13)&gt;0,CHAR(34)&amp;"spanis"&amp;CHAR(34)&amp;",",""),"")</f>
        <v/>
      </c>
      <c r="GE13" s="44" t="str">
        <f>IFERROR(IF(SEARCH("Dutch",CB13)&gt;0,CHAR(34)&amp;"dutchs"&amp;CHAR(34)&amp;",",""),"")</f>
        <v/>
      </c>
      <c r="GF13" s="44" t="str">
        <f>IFERROR(IF(SEARCH("Historical",AU13)&gt;0,CHAR(34)&amp;"histor"&amp;CHAR(34)&amp;",",""),"")</f>
        <v/>
      </c>
      <c r="GG13" s="44" t="str">
        <f>IF(BU13="y",CHAR(34)&amp;"unjack"&amp;CHAR(34)&amp;",","")</f>
        <v/>
      </c>
      <c r="GH13" s="44" t="str">
        <f>IF(CD13=1,CHAR(34)&amp;"southc"&amp;CHAR(34)&amp;",","")</f>
        <v/>
      </c>
      <c r="GI13" s="44" t="str">
        <f>IF(CE13=1,CHAR(34)&amp;"hasmap"&amp;CHAR(34)&amp;",","")</f>
        <v/>
      </c>
      <c r="GJ13" s="44" t="str">
        <f>IF(CP13="y",CHAR(34)&amp;CP$1&amp;CHAR(34)&amp;",","")</f>
        <v/>
      </c>
      <c r="GK13" s="44" t="str">
        <f>IF(GJ13="",CHAR(34)&amp;"HasSta"&amp;CHAR(34)&amp;",","")</f>
        <v>"HasSta",</v>
      </c>
      <c r="GL13" s="44" t="str">
        <f>IF(CQ13="y",CHAR(34)&amp;CQ$1&amp;CHAR(34)&amp;",","")</f>
        <v/>
      </c>
      <c r="GM13" s="44" t="str">
        <f>IF(CR13="y",CHAR(34)&amp;CR$1&amp;CHAR(34)&amp;",","")</f>
        <v/>
      </c>
      <c r="GN13" s="44" t="str">
        <f>IF(CS13="y",CHAR(34)&amp;CS$1&amp;CHAR(34)&amp;",","")</f>
        <v>"3+Star",</v>
      </c>
      <c r="GP13" s="44" t="str">
        <f>CHAR(34)&amp;AU13&amp;CHAR(34)</f>
        <v>"Province"</v>
      </c>
      <c r="GS13" s="44" t="str">
        <f>SUBSTITUTE("["&amp;_xlfn.CONCAT(CW13:GN13)&amp;"]",",]","]")</f>
        <v>["5+Colo","lets07","startN","with_q","year19","allver","3Bands","Vertic","Plants","Unequa","Center","Geogrh","staRED","staRED","NO_BLA","001BLU","002WHI","003BLU","myrBLU","HasSta","3+Star"]</v>
      </c>
      <c r="GT13" s="44" t="str">
        <f>IF(BL13&lt;&gt;"",CHAR(34)&amp;"cl_"&amp;BL13&amp;CHAR(34)&amp;",","")</f>
        <v/>
      </c>
      <c r="GU13" s="44" t="str">
        <f>IF(BM13&lt;&gt;"",CHAR(34)&amp;"cl_"&amp;BM13&amp;CHAR(34)&amp;",","")</f>
        <v>"cl_BLU",</v>
      </c>
      <c r="GV13" s="44" t="str">
        <f>IF(BN13&lt;&gt;"",CHAR(34)&amp;"cl_"&amp;BN13&amp;CHAR(34)&amp;",","")</f>
        <v>"cl_GRE",</v>
      </c>
      <c r="GW13" s="44" t="str">
        <f>IF(BO13&lt;&gt;"",CHAR(34)&amp;"cl_"&amp;BO13&amp;CHAR(34)&amp;",","")</f>
        <v>"cl_RED",</v>
      </c>
      <c r="GX13" s="44" t="str">
        <f>IF(BP13&lt;&gt;"",CHAR(34)&amp;"cl_"&amp;BP13&amp;CHAR(34)&amp;",","")</f>
        <v>"cl_YEL",</v>
      </c>
      <c r="GY13" s="44" t="str">
        <f>IF(BQ13&lt;&gt;"",CHAR(34)&amp;"cl_"&amp;BQ13&amp;CHAR(34)&amp;",","")</f>
        <v/>
      </c>
      <c r="GZ13" s="44" t="str">
        <f>IF(BR13&lt;&gt;"",CHAR(34)&amp;"cl_"&amp;BR13&amp;CHAR(34)&amp;",","")</f>
        <v/>
      </c>
      <c r="HA13" s="44" t="str">
        <f>IF(BS13&lt;&gt;"",CHAR(34)&amp;"cl_"&amp;BS13&amp;CHAR(34)&amp;",","")</f>
        <v/>
      </c>
      <c r="HB13" s="44" t="str">
        <f>IF(BT13&lt;&gt;"",CHAR(34)&amp;"cl_"&amp;BT13&amp;CHAR(34)&amp;",","")</f>
        <v>"cl_WHI",</v>
      </c>
      <c r="HC13" s="44" t="str">
        <f>SUBSTITUTE("["&amp;_xlfn.CONCAT(GT13:HB13)&amp;"]",",]","]")</f>
        <v>["cl_BLU","cl_GRE","cl_RED","cl_YEL","cl_WHI"]</v>
      </c>
      <c r="HE13" s="64"/>
      <c r="HF13" s="65" t="str">
        <f>"{couname:"&amp;CT13&amp;(IF(HK13&lt;&gt;"",",subtype:"&amp;CHAR(34)&amp;HK13&amp;CHAR(34),""))&amp;",year:"&amp;HJ13&amp;",region:"&amp;CU13&amp;",Colors:"&amp;HC13&amp;",Items:"&amp;GS13&amp;",Flag:"&amp;CV13&amp;",HDFlag:"&amp;CHAR(34)&amp;E13&amp;CHAR(34)&amp;",type:"&amp;GP13&amp;", describe: "&amp;HH13&amp;", isnew:"&amp;CHAR(34)&amp;F13&amp;CHAR(34)&amp;", links: "&amp;HL13&amp;"},"</f>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links: "https://www.crwflags.com/fotw/flags/ar-q.html"},</v>
      </c>
      <c r="HG13" s="66" t="str">
        <f>"{couname:"&amp;CT13&amp;(IF(HK13&lt;&gt;"",",subtype:"&amp;CHAR(34)&amp;HK13&amp;CHAR(34),""))&amp;",year:"&amp;HJ13&amp;",region:"&amp;CU13&amp;",Colors:"&amp;HC13&amp;",Items:"&amp;GS13&amp;",Flag:"&amp;CV13&amp;",HDFlag:"&amp;CHAR(34)&amp;E13&amp;CHAR(34)&amp;",type:"&amp;GP13&amp;", describe: "&amp;HI13&amp;", links: "&amp;HL13&amp;"},"</f>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links: "https://www.crwflags.com/fotw/flags/ar-q.html"},</v>
      </c>
      <c r="HH13" s="44" t="str">
        <f>IF(P13&lt;&gt;"",CHAR(34)&amp;"\n"&amp;P13&amp;CHAR(34),CHAR(34)&amp;CHAR(34))</f>
        <v>"\nThe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v>
      </c>
      <c r="HI13" s="44" t="str">
        <f>IF(J13=0,CHAR(34)&amp;CHAR(34),HH13)</f>
        <v>"\nThe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v>
      </c>
      <c r="HJ13" s="44" t="str">
        <f>CHAR(34)&amp;O13&amp;CHAR(34)</f>
        <v>"1989"</v>
      </c>
      <c r="HL13" s="44" t="str">
        <f>CHAR(34)&amp;I13&amp;CHAR(34)</f>
        <v>"https://www.crwflags.com/fotw/flags/ar-q.html"</v>
      </c>
      <c r="HM13" s="65"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 "links": "https://www.crwflags.com/fotw/flags/ar-q.html"},</v>
      </c>
      <c r="HN13" s="67"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 "links": "https://www.crwflags.com/fotw/flags/ar-q.html"},</v>
      </c>
      <c r="HO13" s="71">
        <v>45610</v>
      </c>
      <c r="HP13" s="44" t="str" cm="1">
        <f t="array" ref="HP13">IF(_xlfn.TEXTJOIN(", ", TRUE, IF(ISNUMBER(SEARCH("BLA", BL13:BT13)), COLUMN(BL13:BT13) - COLUMN(BL13) + 1, ""))&lt;&gt;"","BLA","")</f>
        <v/>
      </c>
      <c r="HQ13" s="44" t="str" cm="1">
        <f t="array" ref="HQ13">IF(_xlfn.TEXTJOIN(", ", TRUE, IF(ISNUMBER(SEARCH("BLU", BL13:BT13)), COLUMN(BL13:BT13) - COLUMN(BL13) + 1, ""))&lt;&gt;"","BLU","")</f>
        <v>BLU</v>
      </c>
      <c r="HR13" s="44" t="str" cm="1">
        <f t="array" ref="HR13">IF(_xlfn.TEXTJOIN(", ", TRUE, IF(ISNUMBER(SEARCH("GRE", BL13:BT13)), COLUMN(BL13:BT13) - COLUMN(BL13) + 1, ""))&lt;&gt;"","GRE","")</f>
        <v>GRE</v>
      </c>
      <c r="HS13" s="44" t="str" cm="1">
        <f t="array" ref="HS13">IF(_xlfn.TEXTJOIN(", ", TRUE, IF(ISNUMBER(SEARCH("RED", BL13:BT13)), COLUMN(BL13:BT13) - COLUMN(BL13) + 1, ""))&lt;&gt;"","RED","")</f>
        <v>RED</v>
      </c>
      <c r="HT13" s="44" t="str" cm="1">
        <f t="array" ref="HT13">IF(_xlfn.TEXTJOIN(", ", TRUE, IF(ISNUMBER(SEARCH("YEL", BL13:BT13)), COLUMN(BL13:BT13) - COLUMN(BL13) + 1, ""))&lt;&gt;"","YEL","")</f>
        <v>YEL</v>
      </c>
      <c r="HU13" s="44" t="str" cm="1">
        <f t="array" ref="HU13">IF(_xlfn.TEXTJOIN(", ", TRUE, IF(ISNUMBER(SEARCH("ORA", BL13:BT13)), COLUMN(BL13:BT13) - COLUMN(BL13) + 1, ""))&lt;&gt;"","ORA","")</f>
        <v/>
      </c>
      <c r="HV13" s="44" t="str" cm="1">
        <f t="array" ref="HV13">IF(_xlfn.TEXTJOIN(", ", TRUE, IF(ISNUMBER(SEARCH("BRO", BL13:BT13)), COLUMN(BL13:BT13) - COLUMN(BL13) + 1, ""))&lt;&gt;"","BRO","")</f>
        <v/>
      </c>
      <c r="HW13" s="44" t="str" cm="1">
        <f t="array" ref="HW13">IF(_xlfn.TEXTJOIN(", ", TRUE, IF(ISNUMBER(SEARCH("PUR", BL13:BT13)), COLUMN(BL13:BT13) - COLUMN(BL13) + 1, ""))&lt;&gt;"","PUR","")</f>
        <v/>
      </c>
      <c r="HX13" s="44" t="str" cm="1">
        <f t="array" ref="HX13">IF(_xlfn.TEXTJOIN(", ", TRUE, IF(ISNUMBER(SEARCH("WHI", BL13:BT13)), COLUMN(BL13:BT13) - COLUMN(BL13) + 1, ""))&lt;&gt;"","WHI","")</f>
        <v>WHI</v>
      </c>
      <c r="HY13" s="72"/>
      <c r="HZ13" s="72"/>
      <c r="IA13" s="5"/>
      <c r="IB13" s="5"/>
      <c r="IC13" s="68"/>
      <c r="ID13" s="68"/>
      <c r="IE13" s="68"/>
      <c r="IF13" s="68"/>
      <c r="IG13" s="68"/>
      <c r="IH13" s="68"/>
      <c r="II13" s="68"/>
      <c r="IJ13" s="68"/>
      <c r="IK13" s="68"/>
      <c r="IM13" s="42">
        <f>COUNTIF(IC13:IK13,"&gt;0")-CG13</f>
        <v>-5</v>
      </c>
      <c r="IN13" s="69" t="str">
        <f>"http://mkweb.bcgsc.ca/color-summarizer/?url="&amp;D13&amp;"&amp;precision=low&amp;num_clusters="&amp;CG13&amp;"&amp;text=1"</f>
        <v>http://mkweb.bcgsc.ca/color-summarizer/?url=https://upload.wikimedia.org/wikipedia/commons/thumb/b/bc/Bandera_de_la_Provincia_de_Neuqu%C3%A9n.svg/301px-Bandera_de_la_Provincia_de_Neuqu%C3%A9n.svg.png&amp;precision=low&amp;num_clusters=5&amp;text=1</v>
      </c>
      <c r="IO13" s="44" t="str">
        <f>IF(HP13&lt;&gt;"",CHAR(34)&amp;"black"&amp;CHAR(34),"")</f>
        <v/>
      </c>
      <c r="IP13" s="44" t="str">
        <f>IF(HQ13&lt;&gt;"",CHAR(34)&amp;"blue"&amp;CHAR(34),"")</f>
        <v>"blue"</v>
      </c>
      <c r="IQ13" s="44" t="str">
        <f>IF(HR13&lt;&gt;"",CHAR(34)&amp;"green"&amp;CHAR(34),"")</f>
        <v>"green"</v>
      </c>
      <c r="IR13" s="44" t="str">
        <f>IF(HS13&lt;&gt;"",CHAR(34)&amp;"red"&amp;CHAR(34),"")</f>
        <v>"red"</v>
      </c>
      <c r="IS13" s="44" t="str">
        <f>IF(HT13&lt;&gt;"",CHAR(34)&amp;"yellow"&amp;CHAR(34),"")</f>
        <v>"yellow"</v>
      </c>
      <c r="IT13" s="44" t="str">
        <f>IF(HU13&lt;&gt;"",CHAR(34)&amp;"orange"&amp;CHAR(34),"")</f>
        <v/>
      </c>
      <c r="IU13" s="44" t="str">
        <f>IF(HV13&lt;&gt;"",CHAR(34)&amp;"brown"&amp;CHAR(34),"")</f>
        <v/>
      </c>
      <c r="IV13" s="44" t="str">
        <f>IF(HW13&lt;&gt;"",CHAR(34)&amp;"purple"&amp;CHAR(34),"")</f>
        <v/>
      </c>
      <c r="IW13" s="44" t="str">
        <f>IF(HX13&lt;&gt;"",CHAR(34)&amp;"white"&amp;CHAR(34),"")</f>
        <v>"white"</v>
      </c>
      <c r="IX13" s="44" t="str">
        <f>"{"&amp;CHAR(34)&amp;"url"&amp;CHAR(34)&amp;":"&amp;CHAR(34)&amp;IN13&amp;CHAR(34)&amp;","&amp;CHAR(34)&amp;"name"&amp;CHAR(34)&amp;":"&amp;CHAR(34)&amp;A13&amp;CHAR(34)&amp;"},"</f>
        <v>{"url":"http://mkweb.bcgsc.ca/color-summarizer/?url=https://upload.wikimedia.org/wikipedia/commons/thumb/b/bc/Bandera_de_la_Provincia_de_Neuqu%C3%A9n.svg/301px-Bandera_de_la_Provincia_de_Neuqu%C3%A9n.svg.png&amp;precision=low&amp;num_clusters=5&amp;text=1","name":"[ARG] Neuquén"},</v>
      </c>
      <c r="IY13" s="44">
        <v>1240</v>
      </c>
    </row>
    <row r="14" spans="1:259" s="44" customFormat="1" ht="38.4" customHeight="1" thickBot="1" x14ac:dyDescent="0.35">
      <c r="A14" s="84" t="s">
        <v>300</v>
      </c>
      <c r="B14" s="83"/>
      <c r="C14" s="39">
        <v>2</v>
      </c>
      <c r="D14" s="70" t="s">
        <v>301</v>
      </c>
      <c r="E14" s="40" t="s">
        <v>302</v>
      </c>
      <c r="F14" s="41" t="s">
        <v>163</v>
      </c>
      <c r="G14" s="42">
        <f>COUNTIF($A$1:$A$8299,A14)</f>
        <v>1</v>
      </c>
      <c r="H14" s="43"/>
      <c r="I14" s="59" t="s">
        <v>303</v>
      </c>
      <c r="J14" s="44" t="str">
        <f>""</f>
        <v/>
      </c>
      <c r="K14" s="45">
        <v>0</v>
      </c>
      <c r="L14" s="46">
        <v>0</v>
      </c>
      <c r="M14" s="46">
        <v>0</v>
      </c>
      <c r="N14" s="47"/>
      <c r="O14" s="74" t="s">
        <v>304</v>
      </c>
      <c r="P14" s="48" t="s">
        <v>305</v>
      </c>
      <c r="Q14" s="73">
        <v>2</v>
      </c>
      <c r="R14" s="49" t="s">
        <v>177</v>
      </c>
      <c r="S14" s="50">
        <v>3</v>
      </c>
      <c r="T14" s="51" t="s">
        <v>164</v>
      </c>
      <c r="U14" s="52" t="s">
        <v>164</v>
      </c>
      <c r="V14" s="52" t="s">
        <v>165</v>
      </c>
      <c r="W14" s="52" t="s">
        <v>164</v>
      </c>
      <c r="X14" s="52" t="s">
        <v>165</v>
      </c>
      <c r="Y14" s="52" t="s">
        <v>164</v>
      </c>
      <c r="Z14" s="52" t="s">
        <v>164</v>
      </c>
      <c r="AA14" s="52" t="s">
        <v>164</v>
      </c>
      <c r="AB14" s="52" t="s">
        <v>164</v>
      </c>
      <c r="AC14" s="52" t="s">
        <v>164</v>
      </c>
      <c r="AD14" s="52" t="s">
        <v>164</v>
      </c>
      <c r="AE14" s="52" t="s">
        <v>164</v>
      </c>
      <c r="AF14" s="53" t="s">
        <v>164</v>
      </c>
      <c r="AG14" s="53" t="s">
        <v>164</v>
      </c>
      <c r="AH14" s="53" t="s">
        <v>164</v>
      </c>
      <c r="AI14" s="53" t="s">
        <v>165</v>
      </c>
      <c r="AJ14" s="53" t="s">
        <v>164</v>
      </c>
      <c r="AK14" s="53" t="s">
        <v>164</v>
      </c>
      <c r="AL14" s="53" t="s">
        <v>164</v>
      </c>
      <c r="AM14" s="53" t="s">
        <v>164</v>
      </c>
      <c r="AN14" s="53" t="s">
        <v>164</v>
      </c>
      <c r="AO14" s="53" t="s">
        <v>164</v>
      </c>
      <c r="AP14" s="53" t="s">
        <v>164</v>
      </c>
      <c r="AQ14" s="53" t="s">
        <v>164</v>
      </c>
      <c r="AR14" s="53" t="s">
        <v>164</v>
      </c>
      <c r="AS14" s="53" t="s">
        <v>164</v>
      </c>
      <c r="AT14" s="54">
        <v>13</v>
      </c>
      <c r="AU14" s="53" t="s">
        <v>284</v>
      </c>
      <c r="AV14" s="53" t="str">
        <f>IF(LEFT(A14,1)="[",LEFT(A14,5)&amp;AU14&amp;A14,"")</f>
        <v>[ARG]Province[ARG] Rio Negro</v>
      </c>
      <c r="AW14" s="53" t="str">
        <f>C14&amp;IFERROR(SUBSTITUTE(A14, " [ANT]",""),"")</f>
        <v>2[ARG] Rio Negro</v>
      </c>
      <c r="AX14" s="55"/>
      <c r="AY14" s="55"/>
      <c r="AZ14" s="56" t="s">
        <v>159</v>
      </c>
      <c r="BA14" s="56"/>
      <c r="BB14" s="56"/>
      <c r="BC14" s="57"/>
      <c r="BD14" s="58" t="s">
        <v>159</v>
      </c>
      <c r="BE14" s="59"/>
      <c r="BF14" s="58" t="s">
        <v>152</v>
      </c>
      <c r="BG14" s="58" t="s">
        <v>159</v>
      </c>
      <c r="BH14" s="58" t="s">
        <v>153</v>
      </c>
      <c r="BI14" s="58"/>
      <c r="BJ14" s="58"/>
      <c r="BK14" s="59"/>
      <c r="BL14" s="58" t="s">
        <v>151</v>
      </c>
      <c r="BM14" s="58" t="s">
        <v>152</v>
      </c>
      <c r="BN14" s="58" t="s">
        <v>159</v>
      </c>
      <c r="BO14" s="58" t="s">
        <v>153</v>
      </c>
      <c r="BP14" s="58"/>
      <c r="BQ14" s="58"/>
      <c r="BR14" s="58"/>
      <c r="BS14" s="58"/>
      <c r="BT14" s="58"/>
      <c r="BU14" s="60" t="s">
        <v>164</v>
      </c>
      <c r="BV14" s="61"/>
      <c r="BW14" s="61">
        <v>0</v>
      </c>
      <c r="BX14" s="59"/>
      <c r="CB14" s="5"/>
      <c r="CC14" s="5"/>
      <c r="CD14" s="62">
        <v>0</v>
      </c>
      <c r="CE14" s="62">
        <v>0</v>
      </c>
      <c r="CF14" s="62">
        <f>COUNTIF([1]Sheet7!$B$2:'[1]Sheet7'!$B$100,ARG!#REF!)</f>
        <v>0</v>
      </c>
      <c r="CG14" s="75" cm="1">
        <f t="array" ref="CG14">SUMPRODUCT(--(LEN(TRIM(BL14:BT14))&gt;0))</f>
        <v>4</v>
      </c>
      <c r="CH14" s="53" t="str">
        <f>IF(CG14=2,"y","n")</f>
        <v>n</v>
      </c>
      <c r="CI14" s="53" t="str">
        <f>IF(CG14=3,"y","n")</f>
        <v>n</v>
      </c>
      <c r="CJ14" s="53" t="str">
        <f>IF(CG14=4,"y","n")</f>
        <v>y</v>
      </c>
      <c r="CK14" s="53" t="str">
        <f>IF(CG14&gt;4,"y","n")</f>
        <v>n</v>
      </c>
      <c r="CL14" s="53" t="str">
        <f>IF(S14=0,"y","n")</f>
        <v>n</v>
      </c>
      <c r="CM14" s="53" t="str">
        <f>IF(S14=2,"y","n")</f>
        <v>n</v>
      </c>
      <c r="CN14" s="53" t="str">
        <f>IF(S14=3,"y","n")</f>
        <v>y</v>
      </c>
      <c r="CO14" s="53" t="str">
        <f>IF(S14&gt;=4,"y","n")</f>
        <v>n</v>
      </c>
      <c r="CP14" s="53" t="str">
        <f>IF(AT14=0,"y","n")</f>
        <v>n</v>
      </c>
      <c r="CQ14" s="53" t="str">
        <f>IF(AT14=1,"y","n")</f>
        <v>n</v>
      </c>
      <c r="CR14" s="53" t="str">
        <f>IF(AT14=2,"y","n")</f>
        <v>n</v>
      </c>
      <c r="CS14" s="53" t="str">
        <f>IF(AT14&gt;=3,"y","n")</f>
        <v>y</v>
      </c>
      <c r="CT14" s="38" t="str">
        <f>CHAR(34)&amp;A14&amp;CHAR(34)</f>
        <v>"[ARG] Rio Negro"</v>
      </c>
      <c r="CU14" s="63" t="str">
        <f>CHAR(34)&amp;"rgn_"&amp;R14&amp;CHAR(34)</f>
        <v>"rgn_South America"</v>
      </c>
      <c r="CV14" s="44" t="str">
        <f>CHAR(34)&amp;D14&amp;CHAR(34)</f>
        <v>"https://upload.wikimedia.org/wikipedia/commons/thumb/5/5d/Bandera_de_la_Provincia_del_R%C3%ADo_Negro.svg/320px-Bandera_de_la_Provincia_del_R%C3%ADo_Negro.svg.png"</v>
      </c>
      <c r="CW14" s="44" t="str">
        <f>IF(CH14="y",CHAR(34)&amp;CH$1&amp;CHAR(34)&amp;",","")</f>
        <v/>
      </c>
      <c r="CX14" s="44" t="str">
        <f>IF(CI14="y",CHAR(34)&amp;CI$1&amp;CHAR(34)&amp;",","")</f>
        <v/>
      </c>
      <c r="CY14" s="44" t="str">
        <f>IF(CJ14="y",CHAR(34)&amp;CJ$1&amp;CHAR(34)&amp;",","")</f>
        <v>"4Color",</v>
      </c>
      <c r="CZ14" s="44" t="str">
        <f>IF(CK14="y",CHAR(34)&amp;CK$1&amp;CHAR(34)&amp;",","")</f>
        <v/>
      </c>
      <c r="DA14" s="44" t="str">
        <f>IF(Q14&gt;1,CHAR(34)&amp;"words2"&amp;CHAR(34)&amp;",","")</f>
        <v>"words2",</v>
      </c>
      <c r="DB14" s="44" t="str">
        <f>IF(Q14&gt;2,CHAR(34)&amp;"words3"&amp;CHAR(34)&amp;",","")</f>
        <v/>
      </c>
      <c r="DC14" s="44" t="str">
        <f>IF(Q14=2,CHAR(34)&amp;"exact2"&amp;CHAR(34)&amp;",","")</f>
        <v>"exact2",</v>
      </c>
      <c r="DD14" s="44"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"lets08",</v>
      </c>
      <c r="DE14" s="44"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"startR",</v>
      </c>
      <c r="DF14" s="44" t="str">
        <f>IFERROR(IF(SEARCH("tan",A14)&gt;0,CHAR(34)&amp;"withtn"&amp;CHAR(34)&amp;",",""),"")</f>
        <v/>
      </c>
      <c r="DG14" s="44" t="str">
        <f>IFERROR(IF(SEARCH("q",A14)&gt;0,CHAR(34)&amp;"with_q"&amp;CHAR(34)&amp;",",""),"")</f>
        <v/>
      </c>
      <c r="DH14" s="44" t="str">
        <f>IFERROR(IF(SEARCH("v",A14)&gt;0,CHAR(34)&amp;"with_v"&amp;CHAR(34)&amp;",",""),"")</f>
        <v/>
      </c>
      <c r="DI14" s="44" t="str">
        <f>IFERROR(IF(SEARCH("w",A14)&gt;0,CHAR(34)&amp;"with_w"&amp;CHAR(34)&amp;",",""),"")</f>
        <v/>
      </c>
      <c r="DJ14" s="44" t="str">
        <f>IFERROR(IF(SEARCH("y",A14)&gt;0,CHAR(34)&amp;"with_y"&amp;CHAR(34)&amp;",",""),"")</f>
        <v/>
      </c>
      <c r="DK14" s="44" t="str">
        <f>IFERROR(IF(SEARCH("z",A14)&gt;0,CHAR(34)&amp;"with_z"&amp;CHAR(34)&amp;",",""),"")</f>
        <v/>
      </c>
      <c r="DL14" s="44" t="str">
        <f>IF(CG14=2, CHAR(34) &amp; _xlfn.TEXTJOIN("", TRUE, _xlfn._xlws.SORT(HP14:HX14)) &amp; CHAR(34) &amp; ",", "")</f>
        <v/>
      </c>
      <c r="DM14" s="44" t="str" cm="1">
        <f t="array" ref="DM14">IF(CG14=3,CHAR(34) &amp; _xlfn.TEXTJOIN("", TRUE, RIGHT(HP14:HX14, 2)) &amp; CHAR(34) &amp; ",", "")</f>
        <v/>
      </c>
      <c r="DN14" s="44" t="str">
        <f>IF(AND(ISNUMBER(SEARCH("18", O14)), ISERROR(SEARCH("1918", O14)), ISERROR(SEARCH("2018", O14))), CHAR(34) &amp; "year18" &amp; CHAR(34) &amp; ",", "")</f>
        <v/>
      </c>
      <c r="DO14" s="44" t="str">
        <f>IF(AND(ISNUMBER(SEARCH("19", O14)), ISERROR(SEARCH("1819", O14)),  ISERROR(SEARCH("1219", O14)),ISERROR(SEARCH("1119", O14)),ISERROR(SEARCH("1190", O14)),ISERROR(SEARCH("2019", O14))), CHAR(34) &amp; "year19" &amp; CHAR(34) &amp; ",", "")</f>
        <v/>
      </c>
      <c r="DP14" s="5" t="str">
        <f>IF(AND(ISNUMBER(SEARCH("20", O14)), ISERROR(SEARCH("1920", O14))), CHAR(34)&amp;"year00"&amp;CHAR(34)&amp;",", "")</f>
        <v>"year00",</v>
      </c>
      <c r="DQ14" s="5" t="str">
        <f>IF(CC14="y",CHAR(34)&amp;"soviet"&amp;CHAR(34)&amp;",","")</f>
        <v/>
      </c>
      <c r="DR14" s="5" t="str">
        <f>IF(BY14="y",CHAR(34)&amp;"dgband"&amp;CHAR(34)&amp;",","")</f>
        <v/>
      </c>
      <c r="DS14" s="5" t="str">
        <f>IF(W14="y",IF(AND(V14="n",BY14&lt;&gt;"y"),CHAR(34)&amp;"allver"&amp;CHAR(34)&amp;",",""),"")</f>
        <v/>
      </c>
      <c r="DT14" s="5" t="str">
        <f>IF(V14="y",IF(AND(W14="n",BY14&lt;&gt;"y"),CHAR(34)&amp;"allhor"&amp;CHAR(34)&amp;",",""),"")</f>
        <v>"allhor",</v>
      </c>
      <c r="DU14" s="5" t="str">
        <f>IF(BY14="y",IF(AND(W14="n",V14="n"),CHAR(34)&amp;"alldia"&amp;CHAR(34)&amp;",",""),"")</f>
        <v/>
      </c>
      <c r="DV14" s="44" t="str">
        <f>IF(IA14&lt;&gt;"",(IF(IA14="y",CHAR(34)&amp;"largec"&amp;CHAR(34)&amp;",",CHAR(34)&amp;"smallc"&amp;CHAR(34)&amp;",")),"")</f>
        <v/>
      </c>
      <c r="DW14" s="44" t="str">
        <f>IF(CL14="y",CHAR(34)&amp;CL$1&amp;CHAR(34)&amp;",","")</f>
        <v/>
      </c>
      <c r="DX14" s="44" t="str">
        <f>IF(CM14="y",CHAR(34)&amp;CM$1&amp;CHAR(34)&amp;",","")</f>
        <v/>
      </c>
      <c r="DY14" s="44" t="str">
        <f>IF(CN14="y",CHAR(34)&amp;CN$1&amp;CHAR(34)&amp;",","")</f>
        <v>"3Bands",</v>
      </c>
      <c r="DZ14" s="44" t="str">
        <f>IF(CO14="y",CHAR(34)&amp;CO$1&amp;CHAR(34)&amp;",","")</f>
        <v/>
      </c>
      <c r="EA14" s="44" t="str">
        <f>IF(T14="y",CHAR(34)&amp;T$1&amp;CHAR(34)&amp;",","")</f>
        <v/>
      </c>
      <c r="EB14" s="44" t="str">
        <f>IF(U14="y",CHAR(34)&amp;U$1&amp;CHAR(34)&amp;",","")</f>
        <v/>
      </c>
      <c r="EC14" s="44" t="str">
        <f>IF(V14="y",CHAR(34)&amp;V$1&amp;CHAR(34)&amp;",","")</f>
        <v>"Horizo",</v>
      </c>
      <c r="ED14" s="44" t="str">
        <f>IF(W14="y",CHAR(34)&amp;W$1&amp;CHAR(34)&amp;",","")</f>
        <v/>
      </c>
      <c r="EE14" s="44" t="str">
        <f>IF(X14="y",CHAR(34)&amp;X$1&amp;CHAR(34)&amp;",","")</f>
        <v>"Circle",</v>
      </c>
      <c r="EF14" s="44" t="str">
        <f>IF(AND(Y14&lt;&gt;"n",Y14&lt;&gt;""),CHAR(34)&amp;Y$1&amp;CHAR(34)&amp;",","")</f>
        <v/>
      </c>
      <c r="EG14" s="44" t="str">
        <f>IF(Z14="y",CHAR(34)&amp;Z$1&amp;CHAR(34)&amp;",","")</f>
        <v/>
      </c>
      <c r="EH14" s="44" t="str">
        <f>IF(AA14="y",CHAR(34)&amp;AA$1&amp;CHAR(34)&amp;",","")</f>
        <v/>
      </c>
      <c r="EI14" s="44" t="str">
        <f>IF(AB14="y",CHAR(34)&amp;AB$1&amp;CHAR(34)&amp;",","")</f>
        <v/>
      </c>
      <c r="EJ14" s="44" t="str">
        <f>IF(AC14="y",CHAR(34)&amp;AC$1&amp;CHAR(34)&amp;",","")</f>
        <v/>
      </c>
      <c r="EK14" s="44" t="str">
        <f>IF(AD14="y",CHAR(34)&amp;AD$1&amp;CHAR(34)&amp;",","")</f>
        <v/>
      </c>
      <c r="EL14" s="44" t="str">
        <f>IF(AE14="y",CHAR(34)&amp;AE$1&amp;CHAR(34)&amp;",","")</f>
        <v/>
      </c>
      <c r="EM14" s="44" t="str">
        <f>IF(AF14="y",CHAR(34)&amp;AF$1&amp;CHAR(34)&amp;",","")</f>
        <v/>
      </c>
      <c r="EN14" s="44" t="str">
        <f>IF(AG14="y",CHAR(34)&amp;AG$1&amp;CHAR(34)&amp;",","")</f>
        <v/>
      </c>
      <c r="EO14" s="44" t="str">
        <f>IF(AH14="y",CHAR(34)&amp;AH$1&amp;CHAR(34)&amp;",","")</f>
        <v/>
      </c>
      <c r="EP14" s="44" t="str">
        <f>IF(AI14="y",CHAR(34)&amp;AI$1&amp;CHAR(34)&amp;",","")</f>
        <v>"Canton",</v>
      </c>
      <c r="EQ14" s="44" t="str">
        <f>IF(AJ14="y",CHAR(34)&amp;AJ$1&amp;CHAR(34)&amp;",","")</f>
        <v/>
      </c>
      <c r="ER14" s="44" t="str">
        <f>IF(AK14="y",CHAR(34)&amp;AK$1&amp;CHAR(34)&amp;",","")</f>
        <v/>
      </c>
      <c r="ES14" s="44" t="str">
        <f>IF(AL14="y",CHAR(34)&amp;AL$1&amp;CHAR(34)&amp;",","")</f>
        <v/>
      </c>
      <c r="ET14" s="44" t="str">
        <f>IF(AM14="y",CHAR(34)&amp;AM$1&amp;CHAR(34)&amp;",","")</f>
        <v/>
      </c>
      <c r="EU14" s="44" t="str">
        <f>IF(AN14="y",CHAR(34)&amp;AN$1&amp;CHAR(34)&amp;",","")</f>
        <v/>
      </c>
      <c r="EV14" s="44" t="str">
        <f>IF(AO14="y",CHAR(34)&amp;AO$1&amp;CHAR(34)&amp;",","")</f>
        <v/>
      </c>
      <c r="EW14" s="44" t="str">
        <f>IF(AP14="y",CHAR(34)&amp;AP$1&amp;CHAR(34)&amp;",","")</f>
        <v/>
      </c>
      <c r="EX14" s="44" t="str">
        <f>IF(AQ14="y",CHAR(34)&amp;AQ$1&amp;CHAR(34)&amp;",","")</f>
        <v/>
      </c>
      <c r="EY14" s="44" t="str">
        <f>IF(AR14="y",CHAR(34)&amp;AR$1&amp;CHAR(34)&amp;",","")</f>
        <v/>
      </c>
      <c r="EZ14" s="44" t="str">
        <f>IF(AS14="y",CHAR(34)&amp;AS$1&amp;CHAR(34)&amp;",","")</f>
        <v/>
      </c>
      <c r="FA14" s="44" t="str">
        <f>IF(AT14&gt;0,CHAR(34)&amp;"sta"&amp;AZ14&amp;CHAR(34)&amp;",","")</f>
        <v>"staWHI",</v>
      </c>
      <c r="FB14" s="44" t="str">
        <f>IF(AND(AT14&gt;0,BA14&lt;&gt;""),CHAR(34)&amp;"sta"&amp;BA14&amp;CHAR(34)&amp;",","")</f>
        <v/>
      </c>
      <c r="FC14" s="44" t="str">
        <f>IF(AND(AT14&gt;0,BB14&lt;&gt;""),CHAR(34)&amp;"sta"&amp;BB14&amp;CHAR(34)&amp;",","")</f>
        <v/>
      </c>
      <c r="FD14" s="44" t="str">
        <f>IF(BV14="n",CHAR(34)&amp;"tcWHYE"&amp;CHAR(34)&amp;",",IF(BV14="y",CHAR(34)&amp;FD$1&amp;CHAR(34)&amp;",",""))</f>
        <v/>
      </c>
      <c r="FE14" s="44" t="str">
        <f>IF(COUNTIF(BL14:BT14,"BLU")=0,CHAR(34)&amp;"NO_BLU"&amp;CHAR(34)&amp;",", "")</f>
        <v/>
      </c>
      <c r="FF14" s="44" t="str">
        <f>IF(COUNTIF(BL14:BT14,"WHI")=0,CHAR(34)&amp;"NO_WHI"&amp;CHAR(34)&amp;",", "")</f>
        <v/>
      </c>
      <c r="FG14" s="44" t="str">
        <f>IF(COUNTIF(BL14:BT14,"RED")=0,CHAR(34)&amp;"NO_RED"&amp;CHAR(34)&amp;",", "")</f>
        <v>"NO_RED",</v>
      </c>
      <c r="FH14" s="44" t="str">
        <f>IF(COUNTIF(BL14:BS14,"GRE")=0,CHAR(34)&amp;"NO_GRE"&amp;CHAR(34)&amp;",", "")</f>
        <v/>
      </c>
      <c r="FI14" s="44" t="str">
        <f>IF(COUNTIF(BL14:BT14,"YEL")=0,CHAR(34)&amp;"NO_YEL"&amp;CHAR(34)&amp;",", "")</f>
        <v>"NO_YEL",</v>
      </c>
      <c r="FJ14" s="44" t="str">
        <f>IF(COUNTIF(BL14:BT14,"BLA")=0,CHAR(34)&amp;"NO_BLA"&amp;CHAR(34)&amp;",", "")</f>
        <v/>
      </c>
      <c r="FK14" s="44" t="str">
        <f>IF(AND(FH14&lt;&gt;"",FF14&lt;&gt;""),CHAR(34)&amp;"WHGRNO"&amp;CHAR(34)&amp;",","")</f>
        <v/>
      </c>
      <c r="FL14" s="44" t="str">
        <f>IF(AND(FI14&lt;&gt;"",FF14&lt;&gt;""),CHAR(34)&amp;"WHYENO"&amp;CHAR(34)&amp;",","")</f>
        <v/>
      </c>
      <c r="FM14" s="44" t="str">
        <f>IF(AND(FJ14&lt;&gt;"",FF14&lt;&gt;""),CHAR(34)&amp;"BAWHNO"&amp;CHAR(34)&amp;",","")</f>
        <v/>
      </c>
      <c r="FN14" s="44" t="str">
        <f>IF(AND(FE14&lt;&gt;"",FF14&lt;&gt;""),CHAR(34)&amp;"BLWHNO"&amp;CHAR(34)&amp;",","")</f>
        <v/>
      </c>
      <c r="FO14" s="44" t="str">
        <f>IF(AND(FE14&lt;&gt;"",FG14&lt;&gt;""),CHAR(34)&amp;"BLRENO"&amp;CHAR(34)&amp;",","")</f>
        <v/>
      </c>
      <c r="FP14" s="44" t="str">
        <f>IF(AND(FF14&lt;&gt;"",FF14&lt;&gt;""),CHAR(34)&amp;"WHRENO"&amp;CHAR(34)&amp;",","")</f>
        <v/>
      </c>
      <c r="FQ14" s="44" t="str">
        <f>IF(LEN(BF14)=3,CHAR(34)&amp;"001"&amp;BF14&amp;CHAR(34)&amp;",","")</f>
        <v>"001BLU",</v>
      </c>
      <c r="FR14" s="44" t="str">
        <f>IF(LEN(BG14)=3,CHAR(34)&amp;"002"&amp;BG14&amp;CHAR(34)&amp;",","")</f>
        <v>"002WHI",</v>
      </c>
      <c r="FS14" s="44" t="str">
        <f>IF(LEN(BH14)=3,CHAR(34)&amp;"003"&amp;BH14&amp;CHAR(34)&amp;",","")</f>
        <v>"003GRE",</v>
      </c>
      <c r="FT14" s="44" t="str">
        <f>CHAR(34)&amp;"myr"&amp;BD14&amp;CHAR(34)&amp;","</f>
        <v>"myrWHI",</v>
      </c>
      <c r="FU14" s="44" t="str">
        <f>IF(AY14="y",CHAR(34)&amp;"island"&amp;CHAR(34)&amp;",","")</f>
        <v/>
      </c>
      <c r="FV14" s="44" t="str">
        <f>IF(BZ14="y",CHAR(34)&amp;"landlo"&amp;CHAR(34)&amp;",","")</f>
        <v/>
      </c>
      <c r="FW14" s="44" t="str">
        <f>IF(CA14="y",CHAR(34)&amp;"eunion"&amp;CHAR(34)&amp;",","")</f>
        <v/>
      </c>
      <c r="FX14" s="44" t="str">
        <f>SUBSTITUTE(IFERROR(SEARCH("[",A14),IFERROR(IF(AND(CA14&lt;&gt;"y",SEARCH("Europe",R14)&gt;0),CHAR(34)&amp;"noeuni"&amp;CHAR(34)&amp;",",""),"")),"1","")</f>
        <v/>
      </c>
      <c r="FY14" s="44" t="str">
        <f>IFERROR(IF(SEARCH("Arabic",CB14)&gt;0,CHAR(34)&amp;"arabic"&amp;CHAR(34)&amp;",",""),"")</f>
        <v/>
      </c>
      <c r="FZ14" s="44" t="str">
        <f>IFERROR(IF(SEARCH("English",CB14)&gt;0,CHAR(34)&amp;"englis"&amp;CHAR(34)&amp;",",""),"")</f>
        <v/>
      </c>
      <c r="GA14" s="44" t="str">
        <f>IFERROR(IF(SEARCH("French",CB14)&gt;0,CHAR(34)&amp;"french"&amp;CHAR(34)&amp;",",""),"")</f>
        <v/>
      </c>
      <c r="GB14" s="44" t="str">
        <f>IFERROR(IF(SEARCH("Spanish",CB14)&gt;0,CHAR(34)&amp;"spanis"&amp;CHAR(34)&amp;",",""),"")</f>
        <v/>
      </c>
      <c r="GC14" s="44" t="str">
        <f>IFERROR(IF(SEARCH("Portuguese",CB14)&gt;0,CHAR(34)&amp;"portug"&amp;CHAR(34)&amp;",",""),"")</f>
        <v/>
      </c>
      <c r="GD14" s="44" t="str">
        <f>IFERROR(IF(SEARCH("German",CB14)&gt;0,CHAR(34)&amp;"german"&amp;CHAR(34)&amp;",",""),"")</f>
        <v/>
      </c>
      <c r="GE14" s="44" t="str">
        <f>IFERROR(IF(SEARCH("Dutch",CB14)&gt;0,CHAR(34)&amp;"dutchs"&amp;CHAR(34)&amp;",",""),"")</f>
        <v/>
      </c>
      <c r="GF14" s="44" t="str">
        <f>IFERROR(IF(SEARCH("Histor",AU14)&gt;0,CHAR(34)&amp;"histor"&amp;CHAR(34)&amp;",",""),"")</f>
        <v/>
      </c>
      <c r="GG14" s="44" t="str">
        <f>IF(BU14="y",CHAR(34)&amp;"unjack"&amp;CHAR(34)&amp;",","")</f>
        <v/>
      </c>
      <c r="GH14" s="44" t="str">
        <f>IF(CD14=1,CHAR(34)&amp;"southc"&amp;CHAR(34)&amp;",","")</f>
        <v/>
      </c>
      <c r="GI14" s="44" t="str">
        <f>IF(CE14=1,CHAR(34)&amp;"hasmap"&amp;CHAR(34)&amp;",","")</f>
        <v/>
      </c>
      <c r="GJ14" s="44" t="str">
        <f>IF(CP14="y",CHAR(34)&amp;CP$1&amp;CHAR(34)&amp;",","")</f>
        <v/>
      </c>
      <c r="GK14" s="44" t="str">
        <f>IF(GJ14="",CHAR(34)&amp;"HasSta"&amp;CHAR(34)&amp;",","")</f>
        <v>"HasSta",</v>
      </c>
      <c r="GL14" s="44" t="str">
        <f>IF(CQ14="y",CHAR(34)&amp;CQ$1&amp;CHAR(34)&amp;",","")</f>
        <v/>
      </c>
      <c r="GM14" s="44" t="str">
        <f>IF(CR14="y",CHAR(34)&amp;CR$1&amp;CHAR(34)&amp;",","")</f>
        <v/>
      </c>
      <c r="GN14" s="44" t="str">
        <f>IF(CS14="y",CHAR(34)&amp;CS$1&amp;CHAR(34)&amp;",","")</f>
        <v>"3+Star",</v>
      </c>
      <c r="GP14" s="44" t="str">
        <f>CHAR(34)&amp;AU14&amp;CHAR(34)</f>
        <v>"Province"</v>
      </c>
      <c r="GS14" s="44" t="str">
        <f>SUBSTITUTE("["&amp;_xlfn.CONCAT(CW14:GN14)&amp;"]",",]","]")</f>
        <v>["4Color","words2","exact2","lets08","startR","year00","allhor","3Bands","Horizo","Circle","Canton","staWHI","NO_RED","NO_YEL","001BLU","002WHI","003GRE","myrWHI","HasSta","3+Star"]</v>
      </c>
      <c r="GT14" s="44" t="str">
        <f>IF(BL14&lt;&gt;"",CHAR(34)&amp;"cl_"&amp;BL14&amp;CHAR(34)&amp;",","")</f>
        <v>"cl_BLA",</v>
      </c>
      <c r="GU14" s="44" t="str">
        <f>IF(BM14&lt;&gt;"",CHAR(34)&amp;"cl_"&amp;BM14&amp;CHAR(34)&amp;",","")</f>
        <v>"cl_BLU",</v>
      </c>
      <c r="GV14" s="44" t="str">
        <f>IF(BN14&lt;&gt;"",CHAR(34)&amp;"cl_"&amp;BN14&amp;CHAR(34)&amp;",","")</f>
        <v>"cl_WHI",</v>
      </c>
      <c r="GW14" s="44" t="str">
        <f>IF(BO14&lt;&gt;"",CHAR(34)&amp;"cl_"&amp;BO14&amp;CHAR(34)&amp;",","")</f>
        <v>"cl_GRE",</v>
      </c>
      <c r="GX14" s="44" t="str">
        <f>IF(BP14&lt;&gt;"",CHAR(34)&amp;"cl_"&amp;BP14&amp;CHAR(34)&amp;",","")</f>
        <v/>
      </c>
      <c r="GY14" s="44" t="str">
        <f>IF(BQ14&lt;&gt;"",CHAR(34)&amp;"cl_"&amp;BQ14&amp;CHAR(34)&amp;",","")</f>
        <v/>
      </c>
      <c r="GZ14" s="44" t="str">
        <f>IF(BR14&lt;&gt;"",CHAR(34)&amp;"cl_"&amp;BR14&amp;CHAR(34)&amp;",","")</f>
        <v/>
      </c>
      <c r="HA14" s="44" t="str">
        <f>IF(BS14&lt;&gt;"",CHAR(34)&amp;"cl_"&amp;BS14&amp;CHAR(34)&amp;",","")</f>
        <v/>
      </c>
      <c r="HB14" s="44" t="str">
        <f>IF(BT14&lt;&gt;"",CHAR(34)&amp;"cl_"&amp;BT14&amp;CHAR(34)&amp;",","")</f>
        <v/>
      </c>
      <c r="HC14" s="44" t="str">
        <f>SUBSTITUTE("["&amp;_xlfn.CONCAT(GT14:HB14)&amp;"]",",]","]")</f>
        <v>["cl_BLA","cl_BLU","cl_WHI","cl_GRE"]</v>
      </c>
      <c r="HE14" s="64"/>
      <c r="HF14" s="65" t="str">
        <f>"{couname:"&amp;CT14&amp;(IF(HK14&lt;&gt;"",",subtype:"&amp;CHAR(34)&amp;HK14&amp;CHAR(34),""))&amp;",year:"&amp;HJ14&amp;",region:"&amp;CU14&amp;",Colors:"&amp;HC14&amp;",Items:"&amp;GS14&amp;",Flag:"&amp;CV14&amp;",HDFlag:"&amp;CHAR(34)&amp;E14&amp;CHAR(34)&amp;",type:"&amp;GP14&amp;", describe: "&amp;HH14&amp;", isnew:"&amp;CHAR(34)&amp;F14&amp;CHAR(34)&amp;", links: "&amp;HL14&amp;"},"</f>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links: "https://es.wikipedia.org/wiki/Bandera_de_la_provincia_del_Río_Negro"},</v>
      </c>
      <c r="HG14" s="66" t="str">
        <f>"{couname:"&amp;CT14&amp;(IF(HK14&lt;&gt;"",",subtype:"&amp;CHAR(34)&amp;HK14&amp;CHAR(34),""))&amp;",year:"&amp;HJ14&amp;",region:"&amp;CU14&amp;",Colors:"&amp;HC14&amp;",Items:"&amp;GS14&amp;",Flag:"&amp;CV14&amp;",HDFlag:"&amp;CHAR(34)&amp;E14&amp;CHAR(34)&amp;",type:"&amp;GP14&amp;", describe: "&amp;HI14&amp;", links: "&amp;HL14&amp;"},"</f>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links: "https://es.wikipedia.org/wiki/Bandera_de_la_provincia_del_Río_Negro"},</v>
      </c>
      <c r="HH14" s="44" t="str">
        <f>IF(P14&lt;&gt;"",CHAR(34)&amp;"\n"&amp;P14&amp;CHAR(34),CHAR(34)&amp;CHAR(34))</f>
        <v>"\nAccording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v>
      </c>
      <c r="HI14" s="44" t="str">
        <f>IF(J14=0,CHAR(34)&amp;CHAR(34),HH14)</f>
        <v>"\nAccording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v>
      </c>
      <c r="HJ14" s="44" t="str">
        <f>CHAR(34)&amp;O14&amp;CHAR(34)</f>
        <v>"2009 "</v>
      </c>
      <c r="HL14" s="44" t="str">
        <f>CHAR(34)&amp;I14&amp;CHAR(34)</f>
        <v>"https://es.wikipedia.org/wiki/Bandera_de_la_provincia_del_Río_Negro"</v>
      </c>
      <c r="HM14" s="65"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 "links": "https://es.wikipedia.org/wiki/Bandera_de_la_provincia_del_Río_Negro"},</v>
      </c>
      <c r="HN14" s="67"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 "links": "https://es.wikipedia.org/wiki/Bandera_de_la_provincia_del_Río_Negro"},</v>
      </c>
      <c r="HO14" s="71"/>
      <c r="HP14" s="44" t="str" cm="1">
        <f t="array" ref="HP14">IF(_xlfn.TEXTJOIN(", ", TRUE, IF(ISNUMBER(SEARCH("BLA", BL14:BT14)), COLUMN(BL14:BT14) - COLUMN(BL14) + 1, ""))&lt;&gt;"","BLA","")</f>
        <v>BLA</v>
      </c>
      <c r="HQ14" s="44" t="str" cm="1">
        <f t="array" ref="HQ14">IF(_xlfn.TEXTJOIN(", ", TRUE, IF(ISNUMBER(SEARCH("BLU", BL14:BT14)), COLUMN(BL14:BT14) - COLUMN(BL14) + 1, ""))&lt;&gt;"","BLU","")</f>
        <v>BLU</v>
      </c>
      <c r="HR14" s="44" t="str" cm="1">
        <f t="array" ref="HR14">IF(_xlfn.TEXTJOIN(", ", TRUE, IF(ISNUMBER(SEARCH("GRE", BL14:BT14)), COLUMN(BL14:BT14) - COLUMN(BL14) + 1, ""))&lt;&gt;"","GRE","")</f>
        <v>GRE</v>
      </c>
      <c r="HS14" s="44" t="str" cm="1">
        <f t="array" ref="HS14">IF(_xlfn.TEXTJOIN(", ", TRUE, IF(ISNUMBER(SEARCH("RED", BL14:BT14)), COLUMN(BL14:BT14) - COLUMN(BL14) + 1, ""))&lt;&gt;"","RED","")</f>
        <v/>
      </c>
      <c r="HT14" s="44" t="str" cm="1">
        <f t="array" ref="HT14">IF(_xlfn.TEXTJOIN(", ", TRUE, IF(ISNUMBER(SEARCH("YEL", BL14:BT14)), COLUMN(BL14:BT14) - COLUMN(BL14) + 1, ""))&lt;&gt;"","YEL","")</f>
        <v/>
      </c>
      <c r="HU14" s="44" t="str" cm="1">
        <f t="array" ref="HU14">IF(_xlfn.TEXTJOIN(", ", TRUE, IF(ISNUMBER(SEARCH("ORA", BL14:BT14)), COLUMN(BL14:BT14) - COLUMN(BL14) + 1, ""))&lt;&gt;"","ORA","")</f>
        <v/>
      </c>
      <c r="HV14" s="44" t="str" cm="1">
        <f t="array" ref="HV14">IF(_xlfn.TEXTJOIN(", ", TRUE, IF(ISNUMBER(SEARCH("BRO", BL14:BT14)), COLUMN(BL14:BT14) - COLUMN(BL14) + 1, ""))&lt;&gt;"","BRO","")</f>
        <v/>
      </c>
      <c r="HW14" s="44" t="str" cm="1">
        <f t="array" ref="HW14">IF(_xlfn.TEXTJOIN(", ", TRUE, IF(ISNUMBER(SEARCH("PUR", BL14:BT14)), COLUMN(BL14:BT14) - COLUMN(BL14) + 1, ""))&lt;&gt;"","PUR","")</f>
        <v/>
      </c>
      <c r="HX14" s="44" t="str" cm="1">
        <f t="array" ref="HX14">IF(_xlfn.TEXTJOIN(", ", TRUE, IF(ISNUMBER(SEARCH("WHI", BL14:BT14)), COLUMN(BL14:BT14) - COLUMN(BL14) + 1, ""))&lt;&gt;"","WHI","")</f>
        <v>WHI</v>
      </c>
      <c r="HY14" s="72"/>
      <c r="HZ14" s="72"/>
      <c r="IA14" s="5"/>
      <c r="IB14" s="5"/>
      <c r="IC14" s="68"/>
      <c r="ID14" s="68"/>
      <c r="IE14" s="68"/>
      <c r="IF14" s="68"/>
      <c r="IG14" s="68"/>
      <c r="IH14" s="68"/>
      <c r="II14" s="68"/>
      <c r="IJ14" s="68"/>
      <c r="IK14" s="68"/>
      <c r="IL14" s="44">
        <f>SUM(IC14:IK14)</f>
        <v>0</v>
      </c>
      <c r="IM14" s="42">
        <f>COUNTIF(IC14:IK14,"&gt;0")-CG14</f>
        <v>-4</v>
      </c>
      <c r="IN14" s="69" t="str">
        <f>"http://mkweb.bcgsc.ca/color-summarizer/?url="&amp;D14&amp;"&amp;precision=low&amp;num_clusters="&amp;CG14&amp;"&amp;text=1"</f>
        <v>http://mkweb.bcgsc.ca/color-summarizer/?url=https://upload.wikimedia.org/wikipedia/commons/thumb/5/5d/Bandera_de_la_Provincia_del_R%C3%ADo_Negro.svg/320px-Bandera_de_la_Provincia_del_R%C3%ADo_Negro.svg.png&amp;precision=low&amp;num_clusters=4&amp;text=1</v>
      </c>
      <c r="IO14" s="44" t="str">
        <f>IF(HP14&lt;&gt;"",CHAR(34)&amp;"black"&amp;CHAR(34),"")</f>
        <v>"black"</v>
      </c>
      <c r="IP14" s="44" t="str">
        <f>IF(HQ14&lt;&gt;"",CHAR(34)&amp;"blue"&amp;CHAR(34),"")</f>
        <v>"blue"</v>
      </c>
      <c r="IQ14" s="44" t="str">
        <f>IF(HR14&lt;&gt;"",CHAR(34)&amp;"green"&amp;CHAR(34),"")</f>
        <v>"green"</v>
      </c>
      <c r="IR14" s="44" t="str">
        <f>IF(HS14&lt;&gt;"",CHAR(34)&amp;"red"&amp;CHAR(34),"")</f>
        <v/>
      </c>
      <c r="IS14" s="44" t="str">
        <f>IF(HT14&lt;&gt;"",CHAR(34)&amp;"yellow"&amp;CHAR(34),"")</f>
        <v/>
      </c>
      <c r="IT14" s="44" t="str">
        <f>IF(HU14&lt;&gt;"",CHAR(34)&amp;"orange"&amp;CHAR(34),"")</f>
        <v/>
      </c>
      <c r="IU14" s="44" t="str">
        <f>IF(HV14&lt;&gt;"",CHAR(34)&amp;"brown"&amp;CHAR(34),"")</f>
        <v/>
      </c>
      <c r="IV14" s="44" t="str">
        <f>IF(HW14&lt;&gt;"",CHAR(34)&amp;"purple"&amp;CHAR(34),"")</f>
        <v/>
      </c>
      <c r="IW14" s="44" t="str">
        <f>IF(HX14&lt;&gt;"",CHAR(34)&amp;"white"&amp;CHAR(34),"")</f>
        <v>"white"</v>
      </c>
      <c r="IX14" s="44" t="str">
        <f>"{"&amp;CHAR(34)&amp;"url"&amp;CHAR(34)&amp;":"&amp;CHAR(34)&amp;IN14&amp;CHAR(34)&amp;","&amp;CHAR(34)&amp;"name"&amp;CHAR(34)&amp;":"&amp;CHAR(34)&amp;A14&amp;CHAR(34)&amp;"},"</f>
        <v>{"url":"http://mkweb.bcgsc.ca/color-summarizer/?url=https://upload.wikimedia.org/wikipedia/commons/thumb/5/5d/Bandera_de_la_Provincia_del_R%C3%ADo_Negro.svg/320px-Bandera_de_la_Provincia_del_R%C3%ADo_Negro.svg.png&amp;precision=low&amp;num_clusters=4&amp;text=1","name":"[ARG] Rio Negro"},</v>
      </c>
      <c r="IY14" s="44">
        <v>286</v>
      </c>
    </row>
    <row r="15" spans="1:259" s="44" customFormat="1" ht="38.4" customHeight="1" thickBot="1" x14ac:dyDescent="0.35">
      <c r="A15" s="84" t="s">
        <v>530</v>
      </c>
      <c r="B15" s="83"/>
      <c r="C15" s="39">
        <v>2</v>
      </c>
      <c r="D15" s="70" t="s">
        <v>531</v>
      </c>
      <c r="E15" s="40" t="s">
        <v>532</v>
      </c>
      <c r="F15" s="41" t="s">
        <v>163</v>
      </c>
      <c r="G15" s="42">
        <f>COUNTIF($A$1:$A$8299,A15)</f>
        <v>1</v>
      </c>
      <c r="H15" s="43"/>
      <c r="I15" s="59" t="s">
        <v>533</v>
      </c>
      <c r="J15" s="44" t="str">
        <f>""</f>
        <v/>
      </c>
      <c r="K15" s="45"/>
      <c r="L15" s="46"/>
      <c r="M15" s="46"/>
      <c r="N15" s="47"/>
      <c r="O15" s="74">
        <v>1997</v>
      </c>
      <c r="P15" s="48" t="s">
        <v>534</v>
      </c>
      <c r="Q15" s="73">
        <v>1</v>
      </c>
      <c r="R15" s="49" t="s">
        <v>177</v>
      </c>
      <c r="S15" s="50">
        <v>5</v>
      </c>
      <c r="T15" s="51" t="s">
        <v>164</v>
      </c>
      <c r="U15" s="52" t="s">
        <v>164</v>
      </c>
      <c r="V15" s="52" t="s">
        <v>165</v>
      </c>
      <c r="W15" s="52" t="s">
        <v>164</v>
      </c>
      <c r="X15" s="52" t="s">
        <v>165</v>
      </c>
      <c r="Y15" s="52" t="s">
        <v>164</v>
      </c>
      <c r="Z15" s="52" t="s">
        <v>164</v>
      </c>
      <c r="AA15" s="52" t="s">
        <v>164</v>
      </c>
      <c r="AB15" s="52" t="s">
        <v>164</v>
      </c>
      <c r="AC15" s="52" t="s">
        <v>164</v>
      </c>
      <c r="AD15" s="52" t="s">
        <v>165</v>
      </c>
      <c r="AE15" s="52" t="s">
        <v>164</v>
      </c>
      <c r="AF15" s="53" t="s">
        <v>164</v>
      </c>
      <c r="AG15" s="53" t="s">
        <v>164</v>
      </c>
      <c r="AH15" s="53" t="s">
        <v>165</v>
      </c>
      <c r="AI15" s="53" t="s">
        <v>164</v>
      </c>
      <c r="AJ15" s="53" t="s">
        <v>164</v>
      </c>
      <c r="AK15" s="53" t="s">
        <v>164</v>
      </c>
      <c r="AL15" s="53" t="s">
        <v>164</v>
      </c>
      <c r="AM15" s="53" t="s">
        <v>164</v>
      </c>
      <c r="AN15" s="53" t="s">
        <v>165</v>
      </c>
      <c r="AO15" s="53" t="s">
        <v>164</v>
      </c>
      <c r="AP15" s="53" t="s">
        <v>164</v>
      </c>
      <c r="AQ15" s="53" t="s">
        <v>164</v>
      </c>
      <c r="AR15" s="53" t="s">
        <v>164</v>
      </c>
      <c r="AS15" s="53" t="s">
        <v>164</v>
      </c>
      <c r="AT15" s="54">
        <v>24</v>
      </c>
      <c r="AU15" s="53" t="s">
        <v>284</v>
      </c>
      <c r="AV15" s="53" t="str">
        <f>IF(LEFT(A15,1)="[",LEFT(A15,5)&amp;AU15&amp;A15,"")</f>
        <v>[ARG]Province[ARG] Salta</v>
      </c>
      <c r="AW15" s="53" t="str">
        <f>C15&amp;IFERROR(SUBSTITUTE(A15, " [ANT]",""),"")</f>
        <v>2[ARG] Salta</v>
      </c>
      <c r="AX15" s="55"/>
      <c r="AY15" s="55"/>
      <c r="AZ15" s="56" t="s">
        <v>155</v>
      </c>
      <c r="BA15" s="56" t="s">
        <v>155</v>
      </c>
      <c r="BB15" s="56"/>
      <c r="BC15" s="57"/>
      <c r="BD15" s="58" t="s">
        <v>154</v>
      </c>
      <c r="BE15" s="59"/>
      <c r="BF15" s="58" t="s">
        <v>154</v>
      </c>
      <c r="BG15" s="58" t="s">
        <v>154</v>
      </c>
      <c r="BH15" s="58" t="s">
        <v>154</v>
      </c>
      <c r="BI15" s="58"/>
      <c r="BJ15" s="58"/>
      <c r="BK15" s="59"/>
      <c r="BL15" s="58" t="s">
        <v>151</v>
      </c>
      <c r="BM15" s="58" t="s">
        <v>152</v>
      </c>
      <c r="BN15" s="58" t="s">
        <v>234</v>
      </c>
      <c r="BO15" s="58" t="s">
        <v>154</v>
      </c>
      <c r="BP15" s="58" t="s">
        <v>155</v>
      </c>
      <c r="BQ15" s="58" t="s">
        <v>234</v>
      </c>
      <c r="BR15" s="58" t="s">
        <v>234</v>
      </c>
      <c r="BS15" s="58" t="s">
        <v>234</v>
      </c>
      <c r="BT15" s="58" t="s">
        <v>159</v>
      </c>
      <c r="BU15" s="60"/>
      <c r="BV15" s="61"/>
      <c r="BW15" s="61">
        <v>0</v>
      </c>
      <c r="BX15" s="59"/>
      <c r="CB15" s="5"/>
      <c r="CC15" s="5"/>
      <c r="CD15" s="62">
        <v>0</v>
      </c>
      <c r="CE15" s="62">
        <v>0</v>
      </c>
      <c r="CF15" s="62">
        <f>COUNTIF([1]Sheet7!$B$2:'[1]Sheet7'!$B$100,ARG!#REF!)</f>
        <v>0</v>
      </c>
      <c r="CG15" s="75" cm="1">
        <f t="array" ref="CG15">SUMPRODUCT(--(LEN(TRIM(BL15:BT15))&gt;0))</f>
        <v>5</v>
      </c>
      <c r="CH15" s="53" t="str">
        <f>IF(CG15=2,"y","n")</f>
        <v>n</v>
      </c>
      <c r="CI15" s="53" t="str">
        <f>IF(CG15=3,"y","n")</f>
        <v>n</v>
      </c>
      <c r="CJ15" s="53" t="str">
        <f>IF(CG15=4,"y","n")</f>
        <v>n</v>
      </c>
      <c r="CK15" s="53" t="str">
        <f>IF(CG15&gt;4,"y","n")</f>
        <v>y</v>
      </c>
      <c r="CL15" s="53" t="str">
        <f>IF(S15=0,"y","n")</f>
        <v>n</v>
      </c>
      <c r="CM15" s="53" t="str">
        <f>IF(S15=2,"y","n")</f>
        <v>n</v>
      </c>
      <c r="CN15" s="53" t="str">
        <f>IF(S15=3,"y","n")</f>
        <v>n</v>
      </c>
      <c r="CO15" s="53" t="str">
        <f>IF(S15&gt;=4,"y","n")</f>
        <v>y</v>
      </c>
      <c r="CP15" s="53" t="str">
        <f>IF(AT15=0,"y","n")</f>
        <v>n</v>
      </c>
      <c r="CQ15" s="53" t="str">
        <f>IF(AT15=1,"y","n")</f>
        <v>n</v>
      </c>
      <c r="CR15" s="53" t="str">
        <f>IF(AT15=2,"y","n")</f>
        <v>n</v>
      </c>
      <c r="CS15" s="53" t="str">
        <f>IF(AT15&gt;=3,"y","n")</f>
        <v>y</v>
      </c>
      <c r="CT15" s="38" t="str">
        <f>CHAR(34)&amp;A15&amp;CHAR(34)</f>
        <v>"[ARG] Salta"</v>
      </c>
      <c r="CU15" s="63" t="str">
        <f>CHAR(34)&amp;"rgn_"&amp;R15&amp;CHAR(34)</f>
        <v>"rgn_South America"</v>
      </c>
      <c r="CV15" s="44" t="str">
        <f>CHAR(34)&amp;D15&amp;CHAR(34)</f>
        <v>"https://upload.wikimedia.org/wikipedia/commons/thumb/6/6a/Bandera_de_la_Provincia_de_Salta.svg/320px-Bandera_de_la_Provincia_de_Salta.svg.png"</v>
      </c>
      <c r="CW15" s="44" t="str">
        <f>IF(CH15="y",CHAR(34)&amp;CH$1&amp;CHAR(34)&amp;",","")</f>
        <v/>
      </c>
      <c r="CX15" s="44" t="str">
        <f>IF(CI15="y",CHAR(34)&amp;CI$1&amp;CHAR(34)&amp;",","")</f>
        <v/>
      </c>
      <c r="CY15" s="44" t="str">
        <f>IF(CJ15="y",CHAR(34)&amp;CJ$1&amp;CHAR(34)&amp;",","")</f>
        <v/>
      </c>
      <c r="CZ15" s="44" t="str">
        <f>IF(CK15="y",CHAR(34)&amp;CK$1&amp;CHAR(34)&amp;",","")</f>
        <v>"5+Colo",</v>
      </c>
      <c r="DA15" s="44" t="str">
        <f>IF(Q15&gt;1,CHAR(34)&amp;"words2"&amp;CHAR(34)&amp;",","")</f>
        <v/>
      </c>
      <c r="DB15" s="44" t="str">
        <f>IF(Q15&gt;2,CHAR(34)&amp;"words3"&amp;CHAR(34)&amp;",","")</f>
        <v/>
      </c>
      <c r="DD15" s="44" t="str">
        <f>IF(LEN(CHAR(34)&amp;"lets"&amp;LEN(SUBSTITUTE(SUBSTITUTE(IFERROR(TRIM(SUBSTITUTE(A15,MID(A15,FIND("[",A15),FIND("]",A15)-FIND("[",A15)+1),"")),A15)," ",""),"-",""))&amp;CHAR(34)&amp;",")=9,CHAR(34)&amp;"lets"&amp;LEN(SUBSTITUTE(SUBSTITUTE(IFERROR(TRIM(SUBSTITUTE(A15,MID(A15,FIND("[",A15),FIND("]",A15)-FIND("[",A15)+1),"")),A15)," ",""),"-",""))&amp;CHAR(34)&amp;",",CHAR(34)&amp;"lets0"&amp;LEN(SUBSTITUTE(SUBSTITUTE(IFERROR(TRIM(SUBSTITUTE(A15,MID(A15,FIND("[",A15),FIND("]",A15)-FIND("[",A15)+1),"")),A15)," ",""),"-",""))&amp;CHAR(34)&amp;",")</f>
        <v>"lets05",</v>
      </c>
      <c r="DE15" s="44" t="str">
        <f>CHAR(34)&amp;"start"&amp;IFERROR(LEFT(SUBSTITUTE(A15,"["&amp;MID(A15,FIND("[",A15)+1,FIND("]",A15)-FIND("[",A15)-1)&amp;"] ",""),1),LEFT(A15,1))&amp;CHAR(34)&amp;","</f>
        <v>"startS",</v>
      </c>
      <c r="DF15" s="44" t="str">
        <f>IFERROR(IF(SEARCH("tan",A15)&gt;0,CHAR(34)&amp;"withtn"&amp;CHAR(34)&amp;",",""),"")</f>
        <v/>
      </c>
      <c r="DG15" s="44" t="str">
        <f>IFERROR(IF(SEARCH("q",A15)&gt;0,CHAR(34)&amp;"with_q"&amp;CHAR(34)&amp;",",""),"")</f>
        <v/>
      </c>
      <c r="DH15" s="44" t="str">
        <f>IFERROR(IF(SEARCH("v",A15)&gt;0,CHAR(34)&amp;"with_v"&amp;CHAR(34)&amp;",",""),"")</f>
        <v/>
      </c>
      <c r="DI15" s="44" t="str">
        <f>IFERROR(IF(SEARCH("w",A15)&gt;0,CHAR(34)&amp;"with_w"&amp;CHAR(34)&amp;",",""),"")</f>
        <v/>
      </c>
      <c r="DJ15" s="44" t="str">
        <f>IFERROR(IF(SEARCH("y",A15)&gt;0,CHAR(34)&amp;"with_y"&amp;CHAR(34)&amp;",",""),"")</f>
        <v/>
      </c>
      <c r="DK15" s="44" t="str">
        <f>IFERROR(IF(SEARCH("z",A15)&gt;0,CHAR(34)&amp;"with_z"&amp;CHAR(34)&amp;",",""),"")</f>
        <v/>
      </c>
      <c r="DL15" s="44" t="str">
        <f>IF(CG15=2, CHAR(34) &amp; _xlfn.TEXTJOIN("", TRUE, _xlfn._xlws.SORT(HP15:HX15)) &amp; CHAR(34) &amp; ",", "")</f>
        <v/>
      </c>
      <c r="DM15" s="44" t="str" cm="1">
        <f t="array" ref="DM15">IF(CG15=3,CHAR(34) &amp; _xlfn.TEXTJOIN("", TRUE, RIGHT(HP15:HX15, 2)) &amp; CHAR(34) &amp; ",", "")</f>
        <v/>
      </c>
      <c r="DN15" s="44" t="str">
        <f>IF(AND(ISNUMBER(SEARCH("18", O15)), ISERROR(SEARCH("1918", O15)), ISERROR(SEARCH("2018", O15))), CHAR(34) &amp; "year18" &amp; CHAR(34) &amp; ",", "")</f>
        <v/>
      </c>
      <c r="DO15" s="44" t="str">
        <f>IF(AND(ISNUMBER(SEARCH("19", O15)), ISERROR(SEARCH("1819", O15)),  ISERROR(SEARCH("1219", O15)),ISERROR(SEARCH("1119", O15)),ISERROR(SEARCH("1190", O15)),ISERROR(SEARCH("2019", O15))), CHAR(34) &amp; "year19" &amp; CHAR(34) &amp; ",", "")</f>
        <v>"year19",</v>
      </c>
      <c r="DP15" s="5" t="str">
        <f>IF(AND(ISNUMBER(SEARCH("20", O15)), ISERROR(SEARCH("1920", O15))), CHAR(34)&amp;"year00"&amp;CHAR(34)&amp;",", "")</f>
        <v/>
      </c>
      <c r="DQ15" s="5" t="str">
        <f>IF(CC15="y",CHAR(34)&amp;"soviet"&amp;CHAR(34)&amp;",","")</f>
        <v/>
      </c>
      <c r="DR15" s="5" t="str">
        <f>IF(BY15="y",CHAR(34)&amp;"dgband"&amp;CHAR(34)&amp;",","")</f>
        <v/>
      </c>
      <c r="DS15" s="5" t="str">
        <f>IF(W15="y",IF(AND(V15="n",BY15&lt;&gt;"y"),CHAR(34)&amp;"allver"&amp;CHAR(34)&amp;",",""),"")</f>
        <v/>
      </c>
      <c r="DT15" s="5" t="str">
        <f>IF(V15="y",IF(AND(W15="n",BY15&lt;&gt;"y"),CHAR(34)&amp;"allhor"&amp;CHAR(34)&amp;",",""),"")</f>
        <v>"allhor",</v>
      </c>
      <c r="DU15" s="5" t="str">
        <f>IF(BY15="y",IF(AND(W15="n",V15="n"),CHAR(34)&amp;"alldia"&amp;CHAR(34)&amp;",",""),"")</f>
        <v/>
      </c>
      <c r="DW15" s="44" t="str">
        <f>IF(CL15="y",CHAR(34)&amp;CL$1&amp;CHAR(34)&amp;",","")</f>
        <v/>
      </c>
      <c r="DX15" s="44" t="str">
        <f>IF(CM15="y",CHAR(34)&amp;CM$1&amp;CHAR(34)&amp;",","")</f>
        <v/>
      </c>
      <c r="DY15" s="44" t="str">
        <f>IF(CN15="y",CHAR(34)&amp;CN$1&amp;CHAR(34)&amp;",","")</f>
        <v/>
      </c>
      <c r="DZ15" s="44" t="str">
        <f>IF(CO15="y",CHAR(34)&amp;CO$1&amp;CHAR(34)&amp;",","")</f>
        <v>"4+Band",</v>
      </c>
      <c r="EA15" s="44" t="str">
        <f>IF(T15="y",CHAR(34)&amp;T$1&amp;CHAR(34)&amp;",","")</f>
        <v/>
      </c>
      <c r="EB15" s="44" t="str">
        <f>IF(U15="y",CHAR(34)&amp;U$1&amp;CHAR(34)&amp;",","")</f>
        <v/>
      </c>
      <c r="EC15" s="44" t="str">
        <f>IF(V15="y",CHAR(34)&amp;V$1&amp;CHAR(34)&amp;",","")</f>
        <v>"Horizo",</v>
      </c>
      <c r="ED15" s="44" t="str">
        <f>IF(W15="y",CHAR(34)&amp;W$1&amp;CHAR(34)&amp;",","")</f>
        <v/>
      </c>
      <c r="EE15" s="44" t="str">
        <f>IF(X15="y",CHAR(34)&amp;X$1&amp;CHAR(34)&amp;",","")</f>
        <v>"Circle",</v>
      </c>
      <c r="EF15" s="44" t="str">
        <f>IF(AND(Y15&lt;&gt;"n",Y15&lt;&gt;""),CHAR(34)&amp;Y$1&amp;CHAR(34)&amp;",","")</f>
        <v/>
      </c>
      <c r="EG15" s="44" t="str">
        <f>IF(Z15="y",CHAR(34)&amp;Z$1&amp;CHAR(34)&amp;",","")</f>
        <v/>
      </c>
      <c r="EH15" s="44" t="str">
        <f>IF(AA15="y",CHAR(34)&amp;AA$1&amp;CHAR(34)&amp;",","")</f>
        <v/>
      </c>
      <c r="EI15" s="44" t="str">
        <f>IF(AB15="y",CHAR(34)&amp;AB$1&amp;CHAR(34)&amp;",","")</f>
        <v/>
      </c>
      <c r="EJ15" s="44" t="str">
        <f>IF(AC15="y",CHAR(34)&amp;AC$1&amp;CHAR(34)&amp;",","")</f>
        <v/>
      </c>
      <c r="EK15" s="44" t="str">
        <f>IF(AD15="y",CHAR(34)&amp;AD$1&amp;CHAR(34)&amp;",","")</f>
        <v>"HasSun",</v>
      </c>
      <c r="EL15" s="44" t="str">
        <f>IF(AE15="y",CHAR(34)&amp;AE$1&amp;CHAR(34)&amp;",","")</f>
        <v/>
      </c>
      <c r="EM15" s="44" t="str">
        <f>IF(AF15="y",CHAR(34)&amp;AF$1&amp;CHAR(34)&amp;",","")</f>
        <v/>
      </c>
      <c r="EN15" s="44" t="str">
        <f>IF(AG15="y",CHAR(34)&amp;AG$1&amp;CHAR(34)&amp;",","")</f>
        <v/>
      </c>
      <c r="EO15" s="44" t="str">
        <f>IF(AH15="y",CHAR(34)&amp;AH$1&amp;CHAR(34)&amp;",","")</f>
        <v>"Center",</v>
      </c>
      <c r="EP15" s="44" t="str">
        <f>IF(AI15="y",CHAR(34)&amp;AI$1&amp;CHAR(34)&amp;",","")</f>
        <v/>
      </c>
      <c r="EQ15" s="44" t="str">
        <f>IF(AJ15="y",CHAR(34)&amp;AJ$1&amp;CHAR(34)&amp;",","")</f>
        <v/>
      </c>
      <c r="ER15" s="44" t="str">
        <f>IF(AK15="y",CHAR(34)&amp;AK$1&amp;CHAR(34)&amp;",","")</f>
        <v/>
      </c>
      <c r="ES15" s="44" t="str">
        <f>IF(AL15="y",CHAR(34)&amp;AL$1&amp;CHAR(34)&amp;",","")</f>
        <v/>
      </c>
      <c r="ET15" s="44" t="str">
        <f>IF(AM15="y",CHAR(34)&amp;AM$1&amp;CHAR(34)&amp;",","")</f>
        <v/>
      </c>
      <c r="EU15" s="44" t="str">
        <f>IF(AN15="y",CHAR(34)&amp;AN$1&amp;CHAR(34)&amp;",","")</f>
        <v>"Humans",</v>
      </c>
      <c r="EV15" s="44" t="str">
        <f>IF(AO15="y",CHAR(34)&amp;AO$1&amp;CHAR(34)&amp;",","")</f>
        <v/>
      </c>
      <c r="EW15" s="44" t="str">
        <f>IF(AP15="y",CHAR(34)&amp;AP$1&amp;CHAR(34)&amp;",","")</f>
        <v/>
      </c>
      <c r="EX15" s="44" t="str">
        <f>IF(AQ15="y",CHAR(34)&amp;AQ$1&amp;CHAR(34)&amp;",","")</f>
        <v/>
      </c>
      <c r="EY15" s="44" t="str">
        <f>IF(AR15="y",CHAR(34)&amp;AR$1&amp;CHAR(34)&amp;",","")</f>
        <v/>
      </c>
      <c r="EZ15" s="44" t="str">
        <f>IF(AS15="y",CHAR(34)&amp;AS$1&amp;CHAR(34)&amp;",","")</f>
        <v/>
      </c>
      <c r="FA15" s="44" t="str">
        <f>IF(AT15&gt;0,CHAR(34)&amp;"sta"&amp;AZ15&amp;CHAR(34)&amp;",","")</f>
        <v>"staYEL",</v>
      </c>
      <c r="FB15" s="44" t="str">
        <f>IF(AND(AT15&gt;0,BA15&lt;&gt;""),CHAR(34)&amp;"sta"&amp;BA15&amp;CHAR(34)&amp;",","")</f>
        <v>"staYEL",</v>
      </c>
      <c r="FD15" s="44" t="str">
        <f>IF(BV15="n",CHAR(34)&amp;"tcWHYE"&amp;CHAR(34)&amp;",",IF(BV15="y",CHAR(34)&amp;FD$1&amp;CHAR(34)&amp;",",""))</f>
        <v/>
      </c>
      <c r="FE15" s="44" t="str">
        <f>IF(COUNTIF(BL15:BT15,"BLU")=0,CHAR(34)&amp;"NO_BLU"&amp;CHAR(34)&amp;",", "")</f>
        <v/>
      </c>
      <c r="FF15" s="44" t="str">
        <f>IF(COUNTIF(BL15:BT15,"WHI")=0,CHAR(34)&amp;"NO_WHI"&amp;CHAR(34)&amp;",", "")</f>
        <v/>
      </c>
      <c r="FG15" s="44" t="str">
        <f>IF(COUNTIF(BL15:BT15,"RED")=0,CHAR(34)&amp;"NO_RED"&amp;CHAR(34)&amp;",", "")</f>
        <v/>
      </c>
      <c r="FH15" s="44" t="str">
        <f>IF(COUNTIF(BL15:BS15,"GRE")=0,CHAR(34)&amp;"NO_GRE"&amp;CHAR(34)&amp;",", "")</f>
        <v>"NO_GRE",</v>
      </c>
      <c r="FI15" s="44" t="str">
        <f>IF(COUNTIF(BL15:BT15,"YEL")=0,CHAR(34)&amp;"NO_YEL"&amp;CHAR(34)&amp;",", "")</f>
        <v/>
      </c>
      <c r="FJ15" s="44" t="str">
        <f>IF(COUNTIF(BL15:BT15,"BLA")=0,CHAR(34)&amp;"NO_BLA"&amp;CHAR(34)&amp;",", "")</f>
        <v/>
      </c>
      <c r="FK15" s="44" t="str">
        <f>IF(AND(FH15&lt;&gt;"",FF15&lt;&gt;""),CHAR(34)&amp;"WHGRNO"&amp;CHAR(34)&amp;",","")</f>
        <v/>
      </c>
      <c r="FL15" s="44" t="str">
        <f>IF(AND(FI15&lt;&gt;"",FF15&lt;&gt;""),CHAR(34)&amp;"WHYENO"&amp;CHAR(34)&amp;",","")</f>
        <v/>
      </c>
      <c r="FM15" s="44" t="str">
        <f>IF(AND(FJ15&lt;&gt;"",FF15&lt;&gt;""),CHAR(34)&amp;"BAWHNO"&amp;CHAR(34)&amp;",","")</f>
        <v/>
      </c>
      <c r="FN15" s="44" t="str">
        <f>IF(AND(FE15&lt;&gt;"",FF15&lt;&gt;""),CHAR(34)&amp;"BLWHNO"&amp;CHAR(34)&amp;",","")</f>
        <v/>
      </c>
      <c r="FO15" s="44" t="str">
        <f>IF(AND(FE15&lt;&gt;"",FG15&lt;&gt;""),CHAR(34)&amp;"BLRENO"&amp;CHAR(34)&amp;",","")</f>
        <v/>
      </c>
      <c r="FP15" s="44" t="str">
        <f>IF(AND(FF15&lt;&gt;"",FF15&lt;&gt;""),CHAR(34)&amp;"WHRENO"&amp;CHAR(34)&amp;",","")</f>
        <v/>
      </c>
      <c r="FQ15" s="44" t="str">
        <f>IF(LEN(BF15)=3,CHAR(34)&amp;"001"&amp;BF15&amp;CHAR(34)&amp;",","")</f>
        <v>"001RED",</v>
      </c>
      <c r="FR15" s="44" t="str">
        <f>IF(LEN(BG15)=3,CHAR(34)&amp;"002"&amp;BG15&amp;CHAR(34)&amp;",","")</f>
        <v>"002RED",</v>
      </c>
      <c r="FS15" s="44" t="str">
        <f>IF(LEN(BH15)=3,CHAR(34)&amp;"003"&amp;BH15&amp;CHAR(34)&amp;",","")</f>
        <v>"003RED",</v>
      </c>
      <c r="FT15" s="44" t="str">
        <f>CHAR(34)&amp;"myr"&amp;BD15&amp;CHAR(34)&amp;","</f>
        <v>"myrRED",</v>
      </c>
      <c r="FU15" s="44" t="str">
        <f>IF(AY15="y",CHAR(34)&amp;"island"&amp;CHAR(34)&amp;",","")</f>
        <v/>
      </c>
      <c r="FV15" s="44" t="str">
        <f>IF(BZ15="y",CHAR(34)&amp;"landlo"&amp;CHAR(34)&amp;",","")</f>
        <v/>
      </c>
      <c r="FW15" s="44" t="str">
        <f>IF(CA15="y",CHAR(34)&amp;"eunion"&amp;CHAR(34)&amp;",","")</f>
        <v/>
      </c>
      <c r="FY15" s="44" t="str">
        <f>IFERROR(IF(SEARCH("Arabic",CB15)&gt;0,CHAR(34)&amp;"arabic"&amp;CHAR(34)&amp;",",""),"")</f>
        <v/>
      </c>
      <c r="FZ15" s="44" t="str">
        <f>IFERROR(IF(SEARCH("English",CB15)&gt;0,CHAR(34)&amp;"englis"&amp;CHAR(34)&amp;",",""),"")</f>
        <v/>
      </c>
      <c r="GA15" s="44" t="str">
        <f>IFERROR(IF(SEARCH("French",CB15)&gt;0,CHAR(34)&amp;"french"&amp;CHAR(34)&amp;",",""),"")</f>
        <v/>
      </c>
      <c r="GB15" s="44" t="str">
        <f>IFERROR(IF(SEARCH("Spanish",CB15)&gt;0,CHAR(34)&amp;"spanis"&amp;CHAR(34)&amp;",",""),"")</f>
        <v/>
      </c>
      <c r="GE15" s="44" t="str">
        <f>IFERROR(IF(SEARCH("Dutch",CB15)&gt;0,CHAR(34)&amp;"dutchs"&amp;CHAR(34)&amp;",",""),"")</f>
        <v/>
      </c>
      <c r="GF15" s="44" t="str">
        <f>IFERROR(IF(SEARCH("Historical",AU15)&gt;0,CHAR(34)&amp;"histor"&amp;CHAR(34)&amp;",",""),"")</f>
        <v/>
      </c>
      <c r="GG15" s="44" t="str">
        <f>IF(BU15="y",CHAR(34)&amp;"unjack"&amp;CHAR(34)&amp;",","")</f>
        <v/>
      </c>
      <c r="GH15" s="44" t="str">
        <f>IF(CD15=1,CHAR(34)&amp;"southc"&amp;CHAR(34)&amp;",","")</f>
        <v/>
      </c>
      <c r="GI15" s="44" t="str">
        <f>IF(CE15=1,CHAR(34)&amp;"hasmap"&amp;CHAR(34)&amp;",","")</f>
        <v/>
      </c>
      <c r="GJ15" s="44" t="str">
        <f>IF(CP15="y",CHAR(34)&amp;CP$1&amp;CHAR(34)&amp;",","")</f>
        <v/>
      </c>
      <c r="GK15" s="44" t="str">
        <f>IF(GJ15="",CHAR(34)&amp;"HasSta"&amp;CHAR(34)&amp;",","")</f>
        <v>"HasSta",</v>
      </c>
      <c r="GL15" s="44" t="str">
        <f>IF(CQ15="y",CHAR(34)&amp;CQ$1&amp;CHAR(34)&amp;",","")</f>
        <v/>
      </c>
      <c r="GM15" s="44" t="str">
        <f>IF(CR15="y",CHAR(34)&amp;CR$1&amp;CHAR(34)&amp;",","")</f>
        <v/>
      </c>
      <c r="GN15" s="44" t="str">
        <f>IF(CS15="y",CHAR(34)&amp;CS$1&amp;CHAR(34)&amp;",","")</f>
        <v>"3+Star",</v>
      </c>
      <c r="GP15" s="44" t="str">
        <f>CHAR(34)&amp;AU15&amp;CHAR(34)</f>
        <v>"Province"</v>
      </c>
      <c r="GS15" s="44" t="str">
        <f>SUBSTITUTE("["&amp;_xlfn.CONCAT(CW15:GN15)&amp;"]",",]","]")</f>
        <v>["5+Colo","lets05","startS","year19","allhor","4+Band","Horizo","Circle","HasSun","Center","Humans","staYEL","staYEL","NO_GRE","001RED","002RED","003RED","myrRED","HasSta","3+Star"]</v>
      </c>
      <c r="GT15" s="44" t="str">
        <f>IF(BL15&lt;&gt;"",CHAR(34)&amp;"cl_"&amp;BL15&amp;CHAR(34)&amp;",","")</f>
        <v>"cl_BLA",</v>
      </c>
      <c r="GU15" s="44" t="str">
        <f>IF(BM15&lt;&gt;"",CHAR(34)&amp;"cl_"&amp;BM15&amp;CHAR(34)&amp;",","")</f>
        <v>"cl_BLU",</v>
      </c>
      <c r="GV15" s="44" t="str">
        <f>IF(BN15&lt;&gt;"",CHAR(34)&amp;"cl_"&amp;BN15&amp;CHAR(34)&amp;",","")</f>
        <v/>
      </c>
      <c r="GW15" s="44" t="str">
        <f>IF(BO15&lt;&gt;"",CHAR(34)&amp;"cl_"&amp;BO15&amp;CHAR(34)&amp;",","")</f>
        <v>"cl_RED",</v>
      </c>
      <c r="GX15" s="44" t="str">
        <f>IF(BP15&lt;&gt;"",CHAR(34)&amp;"cl_"&amp;BP15&amp;CHAR(34)&amp;",","")</f>
        <v>"cl_YEL",</v>
      </c>
      <c r="GY15" s="44" t="str">
        <f>IF(BQ15&lt;&gt;"",CHAR(34)&amp;"cl_"&amp;BQ15&amp;CHAR(34)&amp;",","")</f>
        <v/>
      </c>
      <c r="GZ15" s="44" t="str">
        <f>IF(BR15&lt;&gt;"",CHAR(34)&amp;"cl_"&amp;BR15&amp;CHAR(34)&amp;",","")</f>
        <v/>
      </c>
      <c r="HA15" s="44" t="str">
        <f>IF(BS15&lt;&gt;"",CHAR(34)&amp;"cl_"&amp;BS15&amp;CHAR(34)&amp;",","")</f>
        <v/>
      </c>
      <c r="HB15" s="44" t="str">
        <f>IF(BT15&lt;&gt;"",CHAR(34)&amp;"cl_"&amp;BT15&amp;CHAR(34)&amp;",","")</f>
        <v>"cl_WHI",</v>
      </c>
      <c r="HC15" s="44" t="str">
        <f>SUBSTITUTE("["&amp;_xlfn.CONCAT(GT15:HB15)&amp;"]",",]","]")</f>
        <v>["cl_BLA","cl_BLU","cl_RED","cl_YEL","cl_WHI"]</v>
      </c>
      <c r="HE15" s="64"/>
      <c r="HF15" s="65" t="str">
        <f>"{couname:"&amp;CT15&amp;(IF(HK15&lt;&gt;"",",subtype:"&amp;CHAR(34)&amp;HK15&amp;CHAR(34),""))&amp;",year:"&amp;HJ15&amp;",region:"&amp;CU15&amp;",Colors:"&amp;HC15&amp;",Items:"&amp;GS15&amp;",Flag:"&amp;CV15&amp;",HDFlag:"&amp;CHAR(34)&amp;E15&amp;CHAR(34)&amp;",type:"&amp;GP15&amp;", describe: "&amp;HH15&amp;", isnew:"&amp;CHAR(34)&amp;F15&amp;CHAR(34)&amp;", links: "&amp;HL15&amp;"},"</f>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links: "https://en.wikipedia.org/wiki/Flag_of_Salta"},</v>
      </c>
      <c r="HG15" s="66" t="str">
        <f>"{couname:"&amp;CT15&amp;(IF(HK15&lt;&gt;"",",subtype:"&amp;CHAR(34)&amp;HK15&amp;CHAR(34),""))&amp;",year:"&amp;HJ15&amp;",region:"&amp;CU15&amp;",Colors:"&amp;HC15&amp;",Items:"&amp;GS15&amp;",Flag:"&amp;CV15&amp;",HDFlag:"&amp;CHAR(34)&amp;E15&amp;CHAR(34)&amp;",type:"&amp;GP15&amp;", describe: "&amp;HI15&amp;", links: "&amp;HL15&amp;"},"</f>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links: "https://en.wikipedia.org/wiki/Flag_of_Salta"},</v>
      </c>
      <c r="HH15" s="44" t="str">
        <f>IF(P15&lt;&gt;"",CHAR(34)&amp;"\n"&amp;P15&amp;CHAR(34),CHAR(34)&amp;CHAR(34))</f>
        <v>"\nThe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v>
      </c>
      <c r="HI15" s="44" t="str">
        <f>IF(J15=0,CHAR(34)&amp;CHAR(34),HH15)</f>
        <v>"\nThe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v>
      </c>
      <c r="HJ15" s="44" t="str">
        <f>CHAR(34)&amp;O15&amp;CHAR(34)</f>
        <v>"1997"</v>
      </c>
      <c r="HL15" s="44" t="str">
        <f>CHAR(34)&amp;I15&amp;CHAR(34)</f>
        <v>"https://en.wikipedia.org/wiki/Flag_of_Salta"</v>
      </c>
      <c r="HM15" s="65"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"&amp;HH15&amp;", "&amp;CHAR(34)&amp;"isnew"&amp;CHAR(34)&amp;": "&amp;CHAR(34)&amp;F15&amp;CHAR(34)&amp;", "&amp;CHAR(34)&amp;"links"&amp;CHAR(34)&amp;": "&amp;HL15&amp;"},"</f>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 "links": "https://en.wikipedia.org/wiki/Flag_of_Salta"},</v>
      </c>
      <c r="HN15" s="67"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"&amp;HI15&amp;", "&amp;CHAR(34)&amp;"isnew"&amp;CHAR(34)&amp;": "&amp;CHAR(34)&amp;F15&amp;CHAR(34)&amp;", "&amp;CHAR(34)&amp;"links"&amp;CHAR(34)&amp;": "&amp;HL15&amp;"},"</f>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 "links": "https://en.wikipedia.org/wiki/Flag_of_Salta"},</v>
      </c>
      <c r="HO15" s="71">
        <v>45618</v>
      </c>
      <c r="HP15" s="44" t="str" cm="1">
        <f t="array" ref="HP15">IF(_xlfn.TEXTJOIN(", ", TRUE, IF(ISNUMBER(SEARCH("BLA", BL15:BT15)), COLUMN(BL15:BT15) - COLUMN(BL15) + 1, ""))&lt;&gt;"","BLA","")</f>
        <v>BLA</v>
      </c>
      <c r="HQ15" s="44" t="str" cm="1">
        <f t="array" ref="HQ15">IF(_xlfn.TEXTJOIN(", ", TRUE, IF(ISNUMBER(SEARCH("BLU", BL15:BT15)), COLUMN(BL15:BT15) - COLUMN(BL15) + 1, ""))&lt;&gt;"","BLU","")</f>
        <v>BLU</v>
      </c>
      <c r="HR15" s="44" t="str" cm="1">
        <f t="array" ref="HR15">IF(_xlfn.TEXTJOIN(", ", TRUE, IF(ISNUMBER(SEARCH("GRE", BL15:BT15)), COLUMN(BL15:BT15) - COLUMN(BL15) + 1, ""))&lt;&gt;"","GRE","")</f>
        <v/>
      </c>
      <c r="HS15" s="44" t="str" cm="1">
        <f t="array" ref="HS15">IF(_xlfn.TEXTJOIN(", ", TRUE, IF(ISNUMBER(SEARCH("RED", BL15:BT15)), COLUMN(BL15:BT15) - COLUMN(BL15) + 1, ""))&lt;&gt;"","RED","")</f>
        <v>RED</v>
      </c>
      <c r="HT15" s="44" t="str" cm="1">
        <f t="array" ref="HT15">IF(_xlfn.TEXTJOIN(", ", TRUE, IF(ISNUMBER(SEARCH("YEL", BL15:BT15)), COLUMN(BL15:BT15) - COLUMN(BL15) + 1, ""))&lt;&gt;"","YEL","")</f>
        <v>YEL</v>
      </c>
      <c r="HU15" s="44" t="str" cm="1">
        <f t="array" ref="HU15">IF(_xlfn.TEXTJOIN(", ", TRUE, IF(ISNUMBER(SEARCH("ORA", BL15:BT15)), COLUMN(BL15:BT15) - COLUMN(BL15) + 1, ""))&lt;&gt;"","ORA","")</f>
        <v/>
      </c>
      <c r="HV15" s="44" t="str" cm="1">
        <f t="array" ref="HV15">IF(_xlfn.TEXTJOIN(", ", TRUE, IF(ISNUMBER(SEARCH("BRO", BL15:BT15)), COLUMN(BL15:BT15) - COLUMN(BL15) + 1, ""))&lt;&gt;"","BRO","")</f>
        <v/>
      </c>
      <c r="HW15" s="44" t="str" cm="1">
        <f t="array" ref="HW15">IF(_xlfn.TEXTJOIN(", ", TRUE, IF(ISNUMBER(SEARCH("PUR", BL15:BT15)), COLUMN(BL15:BT15) - COLUMN(BL15) + 1, ""))&lt;&gt;"","PUR","")</f>
        <v/>
      </c>
      <c r="HX15" s="44" t="str" cm="1">
        <f t="array" ref="HX15">IF(_xlfn.TEXTJOIN(", ", TRUE, IF(ISNUMBER(SEARCH("WHI", BL15:BT15)), COLUMN(BL15:BT15) - COLUMN(BL15) + 1, ""))&lt;&gt;"","WHI","")</f>
        <v>WHI</v>
      </c>
      <c r="HY15" s="72"/>
      <c r="HZ15" s="72"/>
      <c r="IA15" s="5"/>
      <c r="IB15" s="5"/>
      <c r="IC15" s="68"/>
      <c r="ID15" s="68"/>
      <c r="IE15" s="68"/>
      <c r="IF15" s="68"/>
      <c r="IG15" s="68"/>
      <c r="IH15" s="68"/>
      <c r="II15" s="68"/>
      <c r="IJ15" s="68"/>
      <c r="IK15" s="68"/>
      <c r="IM15" s="42">
        <f>COUNTIF(IC15:IK15,"&gt;0")-CG15</f>
        <v>-5</v>
      </c>
      <c r="IN15" s="69" t="str">
        <f>"http://mkweb.bcgsc.ca/color-summarizer/?url="&amp;D15&amp;"&amp;precision=low&amp;num_clusters="&amp;CG15&amp;"&amp;text=1"</f>
        <v>http://mkweb.bcgsc.ca/color-summarizer/?url=https://upload.wikimedia.org/wikipedia/commons/thumb/6/6a/Bandera_de_la_Provincia_de_Salta.svg/320px-Bandera_de_la_Provincia_de_Salta.svg.png&amp;precision=low&amp;num_clusters=5&amp;text=1</v>
      </c>
      <c r="IO15" s="44" t="str">
        <f>IF(HP15&lt;&gt;"",CHAR(34)&amp;"black"&amp;CHAR(34),"")</f>
        <v>"black"</v>
      </c>
      <c r="IP15" s="44" t="str">
        <f>IF(HQ15&lt;&gt;"",CHAR(34)&amp;"blue"&amp;CHAR(34),"")</f>
        <v>"blue"</v>
      </c>
      <c r="IQ15" s="44" t="str">
        <f>IF(HR15&lt;&gt;"",CHAR(34)&amp;"green"&amp;CHAR(34),"")</f>
        <v/>
      </c>
      <c r="IR15" s="44" t="str">
        <f>IF(HS15&lt;&gt;"",CHAR(34)&amp;"red"&amp;CHAR(34),"")</f>
        <v>"red"</v>
      </c>
      <c r="IS15" s="44" t="str">
        <f>IF(HT15&lt;&gt;"",CHAR(34)&amp;"yellow"&amp;CHAR(34),"")</f>
        <v>"yellow"</v>
      </c>
      <c r="IT15" s="44" t="str">
        <f>IF(HU15&lt;&gt;"",CHAR(34)&amp;"orange"&amp;CHAR(34),"")</f>
        <v/>
      </c>
      <c r="IU15" s="44" t="str">
        <f>IF(HV15&lt;&gt;"",CHAR(34)&amp;"brown"&amp;CHAR(34),"")</f>
        <v/>
      </c>
      <c r="IV15" s="44" t="str">
        <f>IF(HW15&lt;&gt;"",CHAR(34)&amp;"purple"&amp;CHAR(34),"")</f>
        <v/>
      </c>
      <c r="IW15" s="44" t="str">
        <f>IF(HX15&lt;&gt;"",CHAR(34)&amp;"white"&amp;CHAR(34),"")</f>
        <v>"white"</v>
      </c>
      <c r="IX15" s="44" t="str">
        <f>"{"&amp;CHAR(34)&amp;"url"&amp;CHAR(34)&amp;":"&amp;CHAR(34)&amp;IN15&amp;CHAR(34)&amp;","&amp;CHAR(34)&amp;"name"&amp;CHAR(34)&amp;":"&amp;CHAR(34)&amp;A15&amp;CHAR(34)&amp;"},"</f>
        <v>{"url":"http://mkweb.bcgsc.ca/color-summarizer/?url=https://upload.wikimedia.org/wikipedia/commons/thumb/6/6a/Bandera_de_la_Provincia_de_Salta.svg/320px-Bandera_de_la_Provincia_de_Salta.svg.png&amp;precision=low&amp;num_clusters=5&amp;text=1","name":"[ARG] Salta"},</v>
      </c>
      <c r="IY15" s="44">
        <v>937</v>
      </c>
    </row>
    <row r="16" spans="1:259" s="44" customFormat="1" ht="38.4" customHeight="1" thickBot="1" x14ac:dyDescent="0.35">
      <c r="A16" s="84" t="s">
        <v>639</v>
      </c>
      <c r="B16" s="83"/>
      <c r="C16" s="39">
        <v>2</v>
      </c>
      <c r="D16" s="70" t="s">
        <v>640</v>
      </c>
      <c r="E16" s="40" t="s">
        <v>641</v>
      </c>
      <c r="F16" s="41" t="s">
        <v>163</v>
      </c>
      <c r="G16" s="42">
        <f>COUNTIF($A$1:$A$8299,A16)</f>
        <v>1</v>
      </c>
      <c r="H16" s="43"/>
      <c r="I16" s="59" t="s">
        <v>642</v>
      </c>
      <c r="J16" s="44" t="str">
        <f>""</f>
        <v/>
      </c>
      <c r="K16" s="45"/>
      <c r="L16" s="46"/>
      <c r="M16" s="46"/>
      <c r="N16" s="47"/>
      <c r="O16" s="74">
        <v>1988</v>
      </c>
      <c r="P16" s="48" t="s">
        <v>643</v>
      </c>
      <c r="Q16" s="73">
        <v>2</v>
      </c>
      <c r="R16" s="49" t="s">
        <v>177</v>
      </c>
      <c r="S16" s="50">
        <v>0</v>
      </c>
      <c r="T16" s="51" t="s">
        <v>164</v>
      </c>
      <c r="U16" s="52" t="s">
        <v>164</v>
      </c>
      <c r="V16" s="52" t="s">
        <v>164</v>
      </c>
      <c r="W16" s="52" t="s">
        <v>164</v>
      </c>
      <c r="X16" s="52" t="s">
        <v>165</v>
      </c>
      <c r="Y16" s="52" t="s">
        <v>165</v>
      </c>
      <c r="Z16" s="52" t="s">
        <v>164</v>
      </c>
      <c r="AA16" s="52" t="s">
        <v>165</v>
      </c>
      <c r="AB16" s="52" t="s">
        <v>164</v>
      </c>
      <c r="AC16" s="52" t="s">
        <v>164</v>
      </c>
      <c r="AD16" s="52" t="s">
        <v>165</v>
      </c>
      <c r="AE16" s="52" t="s">
        <v>164</v>
      </c>
      <c r="AF16" s="53" t="s">
        <v>164</v>
      </c>
      <c r="AG16" s="53" t="s">
        <v>164</v>
      </c>
      <c r="AH16" s="53" t="s">
        <v>165</v>
      </c>
      <c r="AI16" s="53" t="s">
        <v>164</v>
      </c>
      <c r="AJ16" s="53" t="s">
        <v>164</v>
      </c>
      <c r="AK16" s="53" t="s">
        <v>164</v>
      </c>
      <c r="AL16" s="53" t="s">
        <v>164</v>
      </c>
      <c r="AM16" s="53" t="s">
        <v>165</v>
      </c>
      <c r="AN16" s="53" t="s">
        <v>165</v>
      </c>
      <c r="AO16" s="53" t="s">
        <v>164</v>
      </c>
      <c r="AP16" s="53" t="s">
        <v>164</v>
      </c>
      <c r="AQ16" s="53" t="s">
        <v>164</v>
      </c>
      <c r="AR16" s="53" t="s">
        <v>164</v>
      </c>
      <c r="AS16" s="53" t="s">
        <v>164</v>
      </c>
      <c r="AT16" s="54">
        <v>0</v>
      </c>
      <c r="AU16" s="53" t="s">
        <v>284</v>
      </c>
      <c r="AV16" s="53" t="str">
        <f>IF(LEFT(A16,1)="[",LEFT(A16,5)&amp;AU16&amp;A16,"")</f>
        <v>[ARG]Province[ARG] San Luis</v>
      </c>
      <c r="AW16" s="53" t="str">
        <f>C16&amp;IFERROR(SUBSTITUTE(A16, " [ANT]",""),"")</f>
        <v>2[ARG] San Luis</v>
      </c>
      <c r="AX16" s="55"/>
      <c r="AY16" s="55"/>
      <c r="AZ16" s="56" t="s">
        <v>234</v>
      </c>
      <c r="BA16" s="56" t="s">
        <v>234</v>
      </c>
      <c r="BB16" s="56"/>
      <c r="BC16" s="57"/>
      <c r="BD16" s="58" t="s">
        <v>159</v>
      </c>
      <c r="BE16" s="59"/>
      <c r="BF16" s="58" t="s">
        <v>234</v>
      </c>
      <c r="BG16" s="58" t="s">
        <v>234</v>
      </c>
      <c r="BH16" s="58" t="s">
        <v>234</v>
      </c>
      <c r="BI16" s="58"/>
      <c r="BJ16" s="58"/>
      <c r="BK16" s="59"/>
      <c r="BL16" s="58" t="s">
        <v>234</v>
      </c>
      <c r="BM16" s="58" t="s">
        <v>152</v>
      </c>
      <c r="BN16" s="58" t="s">
        <v>153</v>
      </c>
      <c r="BO16" s="58" t="s">
        <v>234</v>
      </c>
      <c r="BP16" s="58" t="s">
        <v>155</v>
      </c>
      <c r="BQ16" s="58" t="s">
        <v>156</v>
      </c>
      <c r="BR16" s="58" t="s">
        <v>157</v>
      </c>
      <c r="BS16" s="58" t="s">
        <v>234</v>
      </c>
      <c r="BT16" s="58" t="s">
        <v>159</v>
      </c>
      <c r="BU16" s="60"/>
      <c r="BV16" s="61"/>
      <c r="BW16" s="61">
        <v>0</v>
      </c>
      <c r="BX16" s="59"/>
      <c r="CB16" s="5"/>
      <c r="CC16" s="5"/>
      <c r="CD16" s="62">
        <v>0</v>
      </c>
      <c r="CE16" s="62">
        <v>0</v>
      </c>
      <c r="CF16" s="62">
        <f>COUNTIF([1]Sheet7!$B$2:'[1]Sheet7'!$B$100,ARG!#REF!)</f>
        <v>0</v>
      </c>
      <c r="CG16" s="75" cm="1">
        <f t="array" ref="CG16">SUMPRODUCT(--(LEN(TRIM(BL16:BT16))&gt;0))</f>
        <v>6</v>
      </c>
      <c r="CH16" s="53" t="str">
        <f>IF(CG16=2,"y","n")</f>
        <v>n</v>
      </c>
      <c r="CI16" s="53" t="str">
        <f>IF(CG16=3,"y","n")</f>
        <v>n</v>
      </c>
      <c r="CJ16" s="53" t="str">
        <f>IF(CG16=4,"y","n")</f>
        <v>n</v>
      </c>
      <c r="CK16" s="53" t="str">
        <f>IF(CG16&gt;4,"y","n")</f>
        <v>y</v>
      </c>
      <c r="CL16" s="53" t="str">
        <f>IF(S16=0,"y","n")</f>
        <v>y</v>
      </c>
      <c r="CM16" s="53" t="str">
        <f>IF(S16=2,"y","n")</f>
        <v>n</v>
      </c>
      <c r="CN16" s="53" t="str">
        <f>IF(S16=3,"y","n")</f>
        <v>n</v>
      </c>
      <c r="CO16" s="53" t="str">
        <f>IF(S16&gt;=4,"y","n")</f>
        <v>n</v>
      </c>
      <c r="CP16" s="53" t="str">
        <f>IF(AT16=0,"y","n")</f>
        <v>y</v>
      </c>
      <c r="CQ16" s="53" t="str">
        <f>IF(AT16=1,"y","n")</f>
        <v>n</v>
      </c>
      <c r="CR16" s="53" t="str">
        <f>IF(AT16=2,"y","n")</f>
        <v>n</v>
      </c>
      <c r="CS16" s="53" t="str">
        <f>IF(AT16&gt;=3,"y","n")</f>
        <v>n</v>
      </c>
      <c r="CT16" s="38" t="str">
        <f>CHAR(34)&amp;A16&amp;CHAR(34)</f>
        <v>"[ARG] San Luis"</v>
      </c>
      <c r="CU16" s="63" t="str">
        <f>CHAR(34)&amp;"rgn_"&amp;R16&amp;CHAR(34)</f>
        <v>"rgn_South America"</v>
      </c>
      <c r="CV16" s="44" t="str">
        <f>CHAR(34)&amp;D16&amp;CHAR(34)</f>
        <v>"https://upload.wikimedia.org/wikipedia/commons/thumb/0/0e/Bandera_de_la_Provincia_de_San_Luis.svg/320px-Bandera_de_la_Provincia_de_San_Luis.svg.png"</v>
      </c>
      <c r="CW16" s="44" t="str">
        <f>IF(CH16="y",CHAR(34)&amp;CH$1&amp;CHAR(34)&amp;",","")</f>
        <v/>
      </c>
      <c r="CX16" s="44" t="str">
        <f>IF(CI16="y",CHAR(34)&amp;CI$1&amp;CHAR(34)&amp;",","")</f>
        <v/>
      </c>
      <c r="CY16" s="44" t="str">
        <f>IF(CJ16="y",CHAR(34)&amp;CJ$1&amp;CHAR(34)&amp;",","")</f>
        <v/>
      </c>
      <c r="CZ16" s="44" t="str">
        <f>IF(CK16="y",CHAR(34)&amp;CK$1&amp;CHAR(34)&amp;",","")</f>
        <v>"5+Colo",</v>
      </c>
      <c r="DA16" s="44" t="str">
        <f>IF(Q16&gt;1,CHAR(34)&amp;"words2"&amp;CHAR(34)&amp;",","")</f>
        <v>"words2",</v>
      </c>
      <c r="DB16" s="44" t="str">
        <f>IF(Q16&gt;2,CHAR(34)&amp;"words3"&amp;CHAR(34)&amp;",","")</f>
        <v/>
      </c>
      <c r="DD16" s="44" t="str">
        <f>IF(LEN(CHAR(34)&amp;"lets"&amp;LEN(SUBSTITUTE(SUBSTITUTE(IFERROR(TRIM(SUBSTITUTE(A16,MID(A16,FIND("[",A16),FIND("]",A16)-FIND("[",A16)+1),"")),A16)," ",""),"-",""))&amp;CHAR(34)&amp;",")=9,CHAR(34)&amp;"lets"&amp;LEN(SUBSTITUTE(SUBSTITUTE(IFERROR(TRIM(SUBSTITUTE(A16,MID(A16,FIND("[",A16),FIND("]",A16)-FIND("[",A16)+1),"")),A16)," ",""),"-",""))&amp;CHAR(34)&amp;",",CHAR(34)&amp;"lets0"&amp;LEN(SUBSTITUTE(SUBSTITUTE(IFERROR(TRIM(SUBSTITUTE(A16,MID(A16,FIND("[",A16),FIND("]",A16)-FIND("[",A16)+1),"")),A16)," ",""),"-",""))&amp;CHAR(34)&amp;",")</f>
        <v>"lets07",</v>
      </c>
      <c r="DE16" s="44" t="str">
        <f>CHAR(34)&amp;"start"&amp;IFERROR(LEFT(SUBSTITUTE(A16,"["&amp;MID(A16,FIND("[",A16)+1,FIND("]",A16)-FIND("[",A16)-1)&amp;"] ",""),1),LEFT(A16,1))&amp;CHAR(34)&amp;","</f>
        <v>"startS",</v>
      </c>
      <c r="DF16" s="44" t="str">
        <f>IFERROR(IF(SEARCH("tan",A16)&gt;0,CHAR(34)&amp;"withtn"&amp;CHAR(34)&amp;",",""),"")</f>
        <v/>
      </c>
      <c r="DG16" s="44" t="str">
        <f>IFERROR(IF(SEARCH("q",A16)&gt;0,CHAR(34)&amp;"with_q"&amp;CHAR(34)&amp;",",""),"")</f>
        <v/>
      </c>
      <c r="DH16" s="44" t="str">
        <f>IFERROR(IF(SEARCH("v",A16)&gt;0,CHAR(34)&amp;"with_v"&amp;CHAR(34)&amp;",",""),"")</f>
        <v/>
      </c>
      <c r="DI16" s="44" t="str">
        <f>IFERROR(IF(SEARCH("w",A16)&gt;0,CHAR(34)&amp;"with_w"&amp;CHAR(34)&amp;",",""),"")</f>
        <v/>
      </c>
      <c r="DJ16" s="44" t="str">
        <f>IFERROR(IF(SEARCH("y",A16)&gt;0,CHAR(34)&amp;"with_y"&amp;CHAR(34)&amp;",",""),"")</f>
        <v/>
      </c>
      <c r="DK16" s="44" t="str">
        <f>IFERROR(IF(SEARCH("z",A16)&gt;0,CHAR(34)&amp;"with_z"&amp;CHAR(34)&amp;",",""),"")</f>
        <v/>
      </c>
      <c r="DL16" s="44" t="str">
        <f>IF(CG16=2, CHAR(34) &amp; _xlfn.TEXTJOIN("", TRUE, _xlfn._xlws.SORT(HP16:HX16)) &amp; CHAR(34) &amp; ",", "")</f>
        <v/>
      </c>
      <c r="DM16" s="44" t="str" cm="1">
        <f t="array" ref="DM16">IF(CG16=3,CHAR(34) &amp; _xlfn.TEXTJOIN("", TRUE, RIGHT(HP16:HX16, 2)) &amp; CHAR(34) &amp; ",", "")</f>
        <v/>
      </c>
      <c r="DN16" s="44" t="str">
        <f>IF(AND(ISNUMBER(SEARCH("18", O16)), ISERROR(SEARCH("1918", O16)), ISERROR(SEARCH("2018", O16))), CHAR(34) &amp; "year18" &amp; CHAR(34) &amp; ",", "")</f>
        <v/>
      </c>
      <c r="DO16" s="44" t="str">
        <f>IF(AND(ISNUMBER(SEARCH("19", O16)), ISERROR(SEARCH("1819", O16)),  ISERROR(SEARCH("1219", O16)),ISERROR(SEARCH("1119", O16)),ISERROR(SEARCH("1190", O16)),ISERROR(SEARCH("2019", O16))), CHAR(34) &amp; "year19" &amp; CHAR(34) &amp; ",", "")</f>
        <v>"year19",</v>
      </c>
      <c r="DP16" s="5" t="str">
        <f>IF(AND(ISNUMBER(SEARCH("20", O16)), ISERROR(SEARCH("1920", O16))), CHAR(34)&amp;"year00"&amp;CHAR(34)&amp;",", "")</f>
        <v/>
      </c>
      <c r="DQ16" s="5" t="str">
        <f>IF(CC16="y",CHAR(34)&amp;"soviet"&amp;CHAR(34)&amp;",","")</f>
        <v/>
      </c>
      <c r="DR16" s="5" t="str">
        <f>IF(BY16="y",CHAR(34)&amp;"dgband"&amp;CHAR(34)&amp;",","")</f>
        <v/>
      </c>
      <c r="DS16" s="5" t="str">
        <f>IF(W16="y",IF(AND(V16="n",BY16&lt;&gt;"y"),CHAR(34)&amp;"allver"&amp;CHAR(34)&amp;",",""),"")</f>
        <v/>
      </c>
      <c r="DT16" s="5" t="str">
        <f>IF(V16="y",IF(AND(W16="n",BY16&lt;&gt;"y"),CHAR(34)&amp;"allhor"&amp;CHAR(34)&amp;",",""),"")</f>
        <v/>
      </c>
      <c r="DU16" s="5" t="str">
        <f>IF(BY16="y",IF(AND(W16="n",V16="n"),CHAR(34)&amp;"alldia"&amp;CHAR(34)&amp;",",""),"")</f>
        <v/>
      </c>
      <c r="DW16" s="44" t="str">
        <f>IF(CL16="y",CHAR(34)&amp;CL$1&amp;CHAR(34)&amp;",","")</f>
        <v>"NoBand",</v>
      </c>
      <c r="DX16" s="44" t="str">
        <f>IF(CM16="y",CHAR(34)&amp;CM$1&amp;CHAR(34)&amp;",","")</f>
        <v/>
      </c>
      <c r="DY16" s="44" t="str">
        <f>IF(CN16="y",CHAR(34)&amp;CN$1&amp;CHAR(34)&amp;",","")</f>
        <v/>
      </c>
      <c r="DZ16" s="44" t="str">
        <f>IF(CO16="y",CHAR(34)&amp;CO$1&amp;CHAR(34)&amp;",","")</f>
        <v/>
      </c>
      <c r="EA16" s="44" t="str">
        <f>IF(T16="y",CHAR(34)&amp;T$1&amp;CHAR(34)&amp;",","")</f>
        <v/>
      </c>
      <c r="EB16" s="44" t="str">
        <f>IF(U16="y",CHAR(34)&amp;U$1&amp;CHAR(34)&amp;",","")</f>
        <v/>
      </c>
      <c r="EC16" s="44" t="str">
        <f>IF(V16="y",CHAR(34)&amp;V$1&amp;CHAR(34)&amp;",","")</f>
        <v/>
      </c>
      <c r="ED16" s="44" t="str">
        <f>IF(W16="y",CHAR(34)&amp;W$1&amp;CHAR(34)&amp;",","")</f>
        <v/>
      </c>
      <c r="EE16" s="44" t="str">
        <f>IF(X16="y",CHAR(34)&amp;X$1&amp;CHAR(34)&amp;",","")</f>
        <v>"Circle",</v>
      </c>
      <c r="EF16" s="44" t="str">
        <f>IF(AND(Y16&lt;&gt;"n",Y16&lt;&gt;""),CHAR(34)&amp;Y$1&amp;CHAR(34)&amp;",","")</f>
        <v>"Animal",</v>
      </c>
      <c r="EG16" s="44" t="str">
        <f>IF(Z16="y",CHAR(34)&amp;Z$1&amp;CHAR(34)&amp;",","")</f>
        <v/>
      </c>
      <c r="EH16" s="44" t="str">
        <f>IF(AA16="y",CHAR(34)&amp;AA$1&amp;CHAR(34)&amp;",","")</f>
        <v>"Plants",</v>
      </c>
      <c r="EI16" s="44" t="str">
        <f>IF(AB16="y",CHAR(34)&amp;AB$1&amp;CHAR(34)&amp;",","")</f>
        <v/>
      </c>
      <c r="EJ16" s="44" t="str">
        <f>IF(AC16="y",CHAR(34)&amp;AC$1&amp;CHAR(34)&amp;",","")</f>
        <v/>
      </c>
      <c r="EK16" s="44" t="str">
        <f>IF(AD16="y",CHAR(34)&amp;AD$1&amp;CHAR(34)&amp;",","")</f>
        <v>"HasSun",</v>
      </c>
      <c r="EL16" s="44" t="str">
        <f>IF(AE16="y",CHAR(34)&amp;AE$1&amp;CHAR(34)&amp;",","")</f>
        <v/>
      </c>
      <c r="EM16" s="44" t="str">
        <f>IF(AF16="y",CHAR(34)&amp;AF$1&amp;CHAR(34)&amp;",","")</f>
        <v/>
      </c>
      <c r="EN16" s="44" t="str">
        <f>IF(AG16="y",CHAR(34)&amp;AG$1&amp;CHAR(34)&amp;",","")</f>
        <v/>
      </c>
      <c r="EO16" s="44" t="str">
        <f>IF(AH16="y",CHAR(34)&amp;AH$1&amp;CHAR(34)&amp;",","")</f>
        <v>"Center",</v>
      </c>
      <c r="EP16" s="44" t="str">
        <f>IF(AI16="y",CHAR(34)&amp;AI$1&amp;CHAR(34)&amp;",","")</f>
        <v/>
      </c>
      <c r="EQ16" s="44" t="str">
        <f>IF(AJ16="y",CHAR(34)&amp;AJ$1&amp;CHAR(34)&amp;",","")</f>
        <v/>
      </c>
      <c r="ER16" s="44" t="str">
        <f>IF(AK16="y",CHAR(34)&amp;AK$1&amp;CHAR(34)&amp;",","")</f>
        <v/>
      </c>
      <c r="ES16" s="44" t="str">
        <f>IF(AL16="y",CHAR(34)&amp;AL$1&amp;CHAR(34)&amp;",","")</f>
        <v/>
      </c>
      <c r="ET16" s="44" t="str">
        <f>IF(AM16="y",CHAR(34)&amp;AM$1&amp;CHAR(34)&amp;",","")</f>
        <v>"Geogrh",</v>
      </c>
      <c r="EU16" s="44" t="str">
        <f>IF(AN16="y",CHAR(34)&amp;AN$1&amp;CHAR(34)&amp;",","")</f>
        <v>"Humans",</v>
      </c>
      <c r="EV16" s="44" t="str">
        <f>IF(AO16="y",CHAR(34)&amp;AO$1&amp;CHAR(34)&amp;",","")</f>
        <v/>
      </c>
      <c r="EW16" s="44" t="str">
        <f>IF(AP16="y",CHAR(34)&amp;AP$1&amp;CHAR(34)&amp;",","")</f>
        <v/>
      </c>
      <c r="EX16" s="44" t="str">
        <f>IF(AQ16="y",CHAR(34)&amp;AQ$1&amp;CHAR(34)&amp;",","")</f>
        <v/>
      </c>
      <c r="EY16" s="44" t="str">
        <f>IF(AR16="y",CHAR(34)&amp;AR$1&amp;CHAR(34)&amp;",","")</f>
        <v/>
      </c>
      <c r="EZ16" s="44" t="str">
        <f>IF(AS16="y",CHAR(34)&amp;AS$1&amp;CHAR(34)&amp;",","")</f>
        <v/>
      </c>
      <c r="FA16" s="44" t="str">
        <f>IF(AT16&gt;0,CHAR(34)&amp;"sta"&amp;AZ16&amp;CHAR(34)&amp;",","")</f>
        <v/>
      </c>
      <c r="FB16" s="44" t="str">
        <f>IF(AND(AT16&gt;0,BA16&lt;&gt;""),CHAR(34)&amp;"sta"&amp;BA16&amp;CHAR(34)&amp;",","")</f>
        <v/>
      </c>
      <c r="FD16" s="44" t="str">
        <f>IF(BV16="n",CHAR(34)&amp;"tcWHYE"&amp;CHAR(34)&amp;",",IF(BV16="y",CHAR(34)&amp;FD$1&amp;CHAR(34)&amp;",",""))</f>
        <v/>
      </c>
      <c r="FE16" s="44" t="str">
        <f>IF(COUNTIF(BL16:BT16,"BLU")=0,CHAR(34)&amp;"NO_BLU"&amp;CHAR(34)&amp;",", "")</f>
        <v/>
      </c>
      <c r="FF16" s="44" t="str">
        <f>IF(COUNTIF(BL16:BT16,"WHI")=0,CHAR(34)&amp;"NO_WHI"&amp;CHAR(34)&amp;",", "")</f>
        <v/>
      </c>
      <c r="FG16" s="44" t="str">
        <f>IF(COUNTIF(BL16:BT16,"RED")=0,CHAR(34)&amp;"NO_RED"&amp;CHAR(34)&amp;",", "")</f>
        <v>"NO_RED",</v>
      </c>
      <c r="FH16" s="44" t="str">
        <f>IF(COUNTIF(BL16:BS16,"GRE")=0,CHAR(34)&amp;"NO_GRE"&amp;CHAR(34)&amp;",", "")</f>
        <v/>
      </c>
      <c r="FI16" s="44" t="str">
        <f>IF(COUNTIF(BL16:BT16,"YEL")=0,CHAR(34)&amp;"NO_YEL"&amp;CHAR(34)&amp;",", "")</f>
        <v/>
      </c>
      <c r="FJ16" s="44" t="str">
        <f>IF(COUNTIF(BL16:BT16,"BLA")=0,CHAR(34)&amp;"NO_BLA"&amp;CHAR(34)&amp;",", "")</f>
        <v>"NO_BLA",</v>
      </c>
      <c r="FK16" s="44" t="str">
        <f>IF(AND(FH16&lt;&gt;"",FF16&lt;&gt;""),CHAR(34)&amp;"WHGRNO"&amp;CHAR(34)&amp;",","")</f>
        <v/>
      </c>
      <c r="FL16" s="44" t="str">
        <f>IF(AND(FI16&lt;&gt;"",FF16&lt;&gt;""),CHAR(34)&amp;"WHYENO"&amp;CHAR(34)&amp;",","")</f>
        <v/>
      </c>
      <c r="FM16" s="44" t="str">
        <f>IF(AND(FJ16&lt;&gt;"",FF16&lt;&gt;""),CHAR(34)&amp;"BAWHNO"&amp;CHAR(34)&amp;",","")</f>
        <v/>
      </c>
      <c r="FN16" s="44" t="str">
        <f>IF(AND(FE16&lt;&gt;"",FF16&lt;&gt;""),CHAR(34)&amp;"BLWHNO"&amp;CHAR(34)&amp;",","")</f>
        <v/>
      </c>
      <c r="FO16" s="44" t="str">
        <f>IF(AND(FE16&lt;&gt;"",FG16&lt;&gt;""),CHAR(34)&amp;"BLRENO"&amp;CHAR(34)&amp;",","")</f>
        <v/>
      </c>
      <c r="FP16" s="44" t="str">
        <f>IF(AND(FF16&lt;&gt;"",FF16&lt;&gt;""),CHAR(34)&amp;"WHRENO"&amp;CHAR(34)&amp;",","")</f>
        <v/>
      </c>
      <c r="FQ16" s="44" t="str">
        <f>IF(LEN(BF16)=3,CHAR(34)&amp;"001"&amp;BF16&amp;CHAR(34)&amp;",","")</f>
        <v/>
      </c>
      <c r="FR16" s="44" t="str">
        <f>IF(LEN(BG16)=3,CHAR(34)&amp;"002"&amp;BG16&amp;CHAR(34)&amp;",","")</f>
        <v/>
      </c>
      <c r="FS16" s="44" t="str">
        <f>IF(LEN(BH16)=3,CHAR(34)&amp;"003"&amp;BH16&amp;CHAR(34)&amp;",","")</f>
        <v/>
      </c>
      <c r="FT16" s="44" t="str">
        <f>CHAR(34)&amp;"myr"&amp;BD16&amp;CHAR(34)&amp;","</f>
        <v>"myrWHI",</v>
      </c>
      <c r="FU16" s="44" t="str">
        <f>IF(AY16="y",CHAR(34)&amp;"island"&amp;CHAR(34)&amp;",","")</f>
        <v/>
      </c>
      <c r="FV16" s="44" t="str">
        <f>IF(BZ16="y",CHAR(34)&amp;"landlo"&amp;CHAR(34)&amp;",","")</f>
        <v/>
      </c>
      <c r="FW16" s="44" t="str">
        <f>IF(CA16="y",CHAR(34)&amp;"eunion"&amp;CHAR(34)&amp;",","")</f>
        <v/>
      </c>
      <c r="FY16" s="44" t="str">
        <f>IFERROR(IF(SEARCH("Arabic",CB16)&gt;0,CHAR(34)&amp;"arabic"&amp;CHAR(34)&amp;",",""),"")</f>
        <v/>
      </c>
      <c r="FZ16" s="44" t="str">
        <f>IFERROR(IF(SEARCH("English",CB16)&gt;0,CHAR(34)&amp;"englis"&amp;CHAR(34)&amp;",",""),"")</f>
        <v/>
      </c>
      <c r="GA16" s="44" t="str">
        <f>IFERROR(IF(SEARCH("French",CB16)&gt;0,CHAR(34)&amp;"french"&amp;CHAR(34)&amp;",",""),"")</f>
        <v/>
      </c>
      <c r="GB16" s="44" t="str">
        <f>IFERROR(IF(SEARCH("Spanish",CB16)&gt;0,CHAR(34)&amp;"spanis"&amp;CHAR(34)&amp;",",""),"")</f>
        <v/>
      </c>
      <c r="GE16" s="44" t="str">
        <f>IFERROR(IF(SEARCH("Dutch",CB16)&gt;0,CHAR(34)&amp;"dutchs"&amp;CHAR(34)&amp;",",""),"")</f>
        <v/>
      </c>
      <c r="GF16" s="44" t="str">
        <f>IFERROR(IF(SEARCH("Historical",AU16)&gt;0,CHAR(34)&amp;"histor"&amp;CHAR(34)&amp;",",""),"")</f>
        <v/>
      </c>
      <c r="GG16" s="44" t="str">
        <f>IF(BU16="y",CHAR(34)&amp;"unjack"&amp;CHAR(34)&amp;",","")</f>
        <v/>
      </c>
      <c r="GH16" s="44" t="str">
        <f>IF(CD16=1,CHAR(34)&amp;"southc"&amp;CHAR(34)&amp;",","")</f>
        <v/>
      </c>
      <c r="GI16" s="44" t="str">
        <f>IF(CE16=1,CHAR(34)&amp;"hasmap"&amp;CHAR(34)&amp;",","")</f>
        <v/>
      </c>
      <c r="GJ16" s="44" t="str">
        <f>IF(CP16="y",CHAR(34)&amp;CP$1&amp;CHAR(34)&amp;",","")</f>
        <v>"NoStar",</v>
      </c>
      <c r="GK16" s="44" t="str">
        <f>IF(GJ16="",CHAR(34)&amp;"HasSta"&amp;CHAR(34)&amp;",","")</f>
        <v/>
      </c>
      <c r="GL16" s="44" t="str">
        <f>IF(CQ16="y",CHAR(34)&amp;CQ$1&amp;CHAR(34)&amp;",","")</f>
        <v/>
      </c>
      <c r="GM16" s="44" t="str">
        <f>IF(CR16="y",CHAR(34)&amp;CR$1&amp;CHAR(34)&amp;",","")</f>
        <v/>
      </c>
      <c r="GN16" s="44" t="str">
        <f>IF(CS16="y",CHAR(34)&amp;CS$1&amp;CHAR(34)&amp;",","")</f>
        <v/>
      </c>
      <c r="GP16" s="44" t="str">
        <f>CHAR(34)&amp;AU16&amp;CHAR(34)</f>
        <v>"Province"</v>
      </c>
      <c r="GS16" s="44" t="str">
        <f>SUBSTITUTE("["&amp;_xlfn.CONCAT(CW16:GN16)&amp;"]",",]","]")</f>
        <v>["5+Colo","words2","lets07","startS","year19","NoBand","Circle","Animal","Plants","HasSun","Center","Geogrh","Humans","NO_RED","NO_BLA","myrWHI","NoStar"]</v>
      </c>
      <c r="GT16" s="44" t="str">
        <f>IF(BL16&lt;&gt;"",CHAR(34)&amp;"cl_"&amp;BL16&amp;CHAR(34)&amp;",","")</f>
        <v/>
      </c>
      <c r="GU16" s="44" t="str">
        <f>IF(BM16&lt;&gt;"",CHAR(34)&amp;"cl_"&amp;BM16&amp;CHAR(34)&amp;",","")</f>
        <v>"cl_BLU",</v>
      </c>
      <c r="GV16" s="44" t="str">
        <f>IF(BN16&lt;&gt;"",CHAR(34)&amp;"cl_"&amp;BN16&amp;CHAR(34)&amp;",","")</f>
        <v>"cl_GRE",</v>
      </c>
      <c r="GW16" s="44" t="str">
        <f>IF(BO16&lt;&gt;"",CHAR(34)&amp;"cl_"&amp;BO16&amp;CHAR(34)&amp;",","")</f>
        <v/>
      </c>
      <c r="GX16" s="44" t="str">
        <f>IF(BP16&lt;&gt;"",CHAR(34)&amp;"cl_"&amp;BP16&amp;CHAR(34)&amp;",","")</f>
        <v>"cl_YEL",</v>
      </c>
      <c r="GY16" s="44" t="str">
        <f>IF(BQ16&lt;&gt;"",CHAR(34)&amp;"cl_"&amp;BQ16&amp;CHAR(34)&amp;",","")</f>
        <v>"cl_ORA",</v>
      </c>
      <c r="GZ16" s="44" t="str">
        <f>IF(BR16&lt;&gt;"",CHAR(34)&amp;"cl_"&amp;BR16&amp;CHAR(34)&amp;",","")</f>
        <v>"cl_BRO",</v>
      </c>
      <c r="HA16" s="44" t="str">
        <f>IF(BS16&lt;&gt;"",CHAR(34)&amp;"cl_"&amp;BS16&amp;CHAR(34)&amp;",","")</f>
        <v/>
      </c>
      <c r="HB16" s="44" t="str">
        <f>IF(BT16&lt;&gt;"",CHAR(34)&amp;"cl_"&amp;BT16&amp;CHAR(34)&amp;",","")</f>
        <v>"cl_WHI",</v>
      </c>
      <c r="HC16" s="44" t="str">
        <f>SUBSTITUTE("["&amp;_xlfn.CONCAT(GT16:HB16)&amp;"]",",]","]")</f>
        <v>["cl_BLU","cl_GRE","cl_YEL","cl_ORA","cl_BRO","cl_WHI"]</v>
      </c>
      <c r="HE16" s="64"/>
      <c r="HF16" s="65" t="str">
        <f>"{couname:"&amp;CT16&amp;(IF(HK16&lt;&gt;"",",subtype:"&amp;CHAR(34)&amp;HK16&amp;CHAR(34),""))&amp;",year:"&amp;HJ16&amp;",region:"&amp;CU16&amp;",Colors:"&amp;HC16&amp;",Items:"&amp;GS16&amp;",Flag:"&amp;CV16&amp;",HDFlag:"&amp;CHAR(34)&amp;E16&amp;CHAR(34)&amp;",type:"&amp;GP16&amp;", describe: "&amp;HH16&amp;", isnew:"&amp;CHAR(34)&amp;F16&amp;CHAR(34)&amp;", links: "&amp;HL16&amp;"},"</f>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links: "https://www.crwflags.com/fotw/flags/ar-d.html"},</v>
      </c>
      <c r="HG16" s="66" t="str">
        <f>"{couname:"&amp;CT16&amp;(IF(HK16&lt;&gt;"",",subtype:"&amp;CHAR(34)&amp;HK16&amp;CHAR(34),""))&amp;",year:"&amp;HJ16&amp;",region:"&amp;CU16&amp;",Colors:"&amp;HC16&amp;",Items:"&amp;GS16&amp;",Flag:"&amp;CV16&amp;",HDFlag:"&amp;CHAR(34)&amp;E16&amp;CHAR(34)&amp;",type:"&amp;GP16&amp;", describe: "&amp;HI16&amp;", links: "&amp;HL16&amp;"},"</f>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links: "https://www.crwflags.com/fotw/flags/ar-d.html"},</v>
      </c>
      <c r="HH16" s="44" t="str">
        <f>IF(P16&lt;&gt;"",CHAR(34)&amp;"\n"&amp;P16&amp;CHAR(34),CHAR(34)&amp;CHAR(34))</f>
        <v>"\nThe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v>
      </c>
      <c r="HI16" s="44" t="str">
        <f>IF(J16=0,CHAR(34)&amp;CHAR(34),HH16)</f>
        <v>"\nThe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v>
      </c>
      <c r="HJ16" s="44" t="str">
        <f>CHAR(34)&amp;O16&amp;CHAR(34)</f>
        <v>"1988"</v>
      </c>
      <c r="HL16" s="44" t="str">
        <f>CHAR(34)&amp;I16&amp;CHAR(34)</f>
        <v>"https://www.crwflags.com/fotw/flags/ar-d.html"</v>
      </c>
      <c r="HM16" s="65"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"&amp;HH16&amp;", "&amp;CHAR(34)&amp;"isnew"&amp;CHAR(34)&amp;": "&amp;CHAR(34)&amp;F16&amp;CHAR(34)&amp;", "&amp;CHAR(34)&amp;"links"&amp;CHAR(34)&amp;": "&amp;HL16&amp;"},"</f>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 "links": "https://www.crwflags.com/fotw/flags/ar-d.html"},</v>
      </c>
      <c r="HN16" s="67"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"&amp;HI16&amp;", "&amp;CHAR(34)&amp;"isnew"&amp;CHAR(34)&amp;": "&amp;CHAR(34)&amp;F16&amp;CHAR(34)&amp;", "&amp;CHAR(34)&amp;"links"&amp;CHAR(34)&amp;": "&amp;HL16&amp;"},"</f>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 "links": "https://www.crwflags.com/fotw/flags/ar-d.html"},</v>
      </c>
      <c r="HO16" s="71">
        <v>45610</v>
      </c>
      <c r="HP16" s="44" t="str" cm="1">
        <f t="array" ref="HP16">IF(_xlfn.TEXTJOIN(", ", TRUE, IF(ISNUMBER(SEARCH("BLA", BL16:BT16)), COLUMN(BL16:BT16) - COLUMN(BL16) + 1, ""))&lt;&gt;"","BLA","")</f>
        <v/>
      </c>
      <c r="HQ16" s="44" t="str" cm="1">
        <f t="array" ref="HQ16">IF(_xlfn.TEXTJOIN(", ", TRUE, IF(ISNUMBER(SEARCH("BLU", BL16:BT16)), COLUMN(BL16:BT16) - COLUMN(BL16) + 1, ""))&lt;&gt;"","BLU","")</f>
        <v>BLU</v>
      </c>
      <c r="HR16" s="44" t="str" cm="1">
        <f t="array" ref="HR16">IF(_xlfn.TEXTJOIN(", ", TRUE, IF(ISNUMBER(SEARCH("GRE", BL16:BT16)), COLUMN(BL16:BT16) - COLUMN(BL16) + 1, ""))&lt;&gt;"","GRE","")</f>
        <v>GRE</v>
      </c>
      <c r="HS16" s="44" t="str" cm="1">
        <f t="array" ref="HS16">IF(_xlfn.TEXTJOIN(", ", TRUE, IF(ISNUMBER(SEARCH("RED", BL16:BT16)), COLUMN(BL16:BT16) - COLUMN(BL16) + 1, ""))&lt;&gt;"","RED","")</f>
        <v/>
      </c>
      <c r="HT16" s="44" t="str" cm="1">
        <f t="array" ref="HT16">IF(_xlfn.TEXTJOIN(", ", TRUE, IF(ISNUMBER(SEARCH("YEL", BL16:BT16)), COLUMN(BL16:BT16) - COLUMN(BL16) + 1, ""))&lt;&gt;"","YEL","")</f>
        <v>YEL</v>
      </c>
      <c r="HU16" s="44" t="str" cm="1">
        <f t="array" ref="HU16">IF(_xlfn.TEXTJOIN(", ", TRUE, IF(ISNUMBER(SEARCH("ORA", BL16:BT16)), COLUMN(BL16:BT16) - COLUMN(BL16) + 1, ""))&lt;&gt;"","ORA","")</f>
        <v>ORA</v>
      </c>
      <c r="HV16" s="44" t="str" cm="1">
        <f t="array" ref="HV16">IF(_xlfn.TEXTJOIN(", ", TRUE, IF(ISNUMBER(SEARCH("BRO", BL16:BT16)), COLUMN(BL16:BT16) - COLUMN(BL16) + 1, ""))&lt;&gt;"","BRO","")</f>
        <v>BRO</v>
      </c>
      <c r="HW16" s="44" t="str" cm="1">
        <f t="array" ref="HW16">IF(_xlfn.TEXTJOIN(", ", TRUE, IF(ISNUMBER(SEARCH("PUR", BL16:BT16)), COLUMN(BL16:BT16) - COLUMN(BL16) + 1, ""))&lt;&gt;"","PUR","")</f>
        <v/>
      </c>
      <c r="HX16" s="44" t="str" cm="1">
        <f t="array" ref="HX16">IF(_xlfn.TEXTJOIN(", ", TRUE, IF(ISNUMBER(SEARCH("WHI", BL16:BT16)), COLUMN(BL16:BT16) - COLUMN(BL16) + 1, ""))&lt;&gt;"","WHI","")</f>
        <v>WHI</v>
      </c>
      <c r="HY16" s="72"/>
      <c r="HZ16" s="72"/>
      <c r="IA16" s="5"/>
      <c r="IB16" s="5"/>
      <c r="IC16" s="68"/>
      <c r="ID16" s="68"/>
      <c r="IE16" s="68"/>
      <c r="IF16" s="68"/>
      <c r="IG16" s="68"/>
      <c r="IH16" s="68"/>
      <c r="II16" s="68"/>
      <c r="IJ16" s="68"/>
      <c r="IK16" s="68"/>
      <c r="IM16" s="42">
        <f>COUNTIF(IC16:IK16,"&gt;0")-CG16</f>
        <v>-6</v>
      </c>
      <c r="IN16" s="69" t="str">
        <f>"http://mkweb.bcgsc.ca/color-summarizer/?url="&amp;D16&amp;"&amp;precision=low&amp;num_clusters="&amp;CG16&amp;"&amp;text=1"</f>
        <v>http://mkweb.bcgsc.ca/color-summarizer/?url=https://upload.wikimedia.org/wikipedia/commons/thumb/0/0e/Bandera_de_la_Provincia_de_San_Luis.svg/320px-Bandera_de_la_Provincia_de_San_Luis.svg.png&amp;precision=low&amp;num_clusters=6&amp;text=1</v>
      </c>
      <c r="IO16" s="44" t="str">
        <f>IF(HP16&lt;&gt;"",CHAR(34)&amp;"black"&amp;CHAR(34),"")</f>
        <v/>
      </c>
      <c r="IP16" s="44" t="str">
        <f>IF(HQ16&lt;&gt;"",CHAR(34)&amp;"blue"&amp;CHAR(34),"")</f>
        <v>"blue"</v>
      </c>
      <c r="IQ16" s="44" t="str">
        <f>IF(HR16&lt;&gt;"",CHAR(34)&amp;"green"&amp;CHAR(34),"")</f>
        <v>"green"</v>
      </c>
      <c r="IR16" s="44" t="str">
        <f>IF(HS16&lt;&gt;"",CHAR(34)&amp;"red"&amp;CHAR(34),"")</f>
        <v/>
      </c>
      <c r="IS16" s="44" t="str">
        <f>IF(HT16&lt;&gt;"",CHAR(34)&amp;"yellow"&amp;CHAR(34),"")</f>
        <v>"yellow"</v>
      </c>
      <c r="IT16" s="44" t="str">
        <f>IF(HU16&lt;&gt;"",CHAR(34)&amp;"orange"&amp;CHAR(34),"")</f>
        <v>"orange"</v>
      </c>
      <c r="IU16" s="44" t="str">
        <f>IF(HV16&lt;&gt;"",CHAR(34)&amp;"brown"&amp;CHAR(34),"")</f>
        <v>"brown"</v>
      </c>
      <c r="IV16" s="44" t="str">
        <f>IF(HW16&lt;&gt;"",CHAR(34)&amp;"purple"&amp;CHAR(34),"")</f>
        <v/>
      </c>
      <c r="IW16" s="44" t="str">
        <f>IF(HX16&lt;&gt;"",CHAR(34)&amp;"white"&amp;CHAR(34),"")</f>
        <v>"white"</v>
      </c>
      <c r="IX16" s="44" t="str">
        <f>"{"&amp;CHAR(34)&amp;"url"&amp;CHAR(34)&amp;":"&amp;CHAR(34)&amp;IN16&amp;CHAR(34)&amp;","&amp;CHAR(34)&amp;"name"&amp;CHAR(34)&amp;":"&amp;CHAR(34)&amp;A16&amp;CHAR(34)&amp;"},"</f>
        <v>{"url":"http://mkweb.bcgsc.ca/color-summarizer/?url=https://upload.wikimedia.org/wikipedia/commons/thumb/0/0e/Bandera_de_la_Provincia_de_San_Luis.svg/320px-Bandera_de_la_Provincia_de_San_Luis.svg.png&amp;precision=low&amp;num_clusters=6&amp;text=1","name":"[ARG] San Luis"},</v>
      </c>
      <c r="IY16" s="44">
        <v>1241</v>
      </c>
    </row>
    <row r="17" spans="1:259" s="44" customFormat="1" ht="38.4" customHeight="1" thickBot="1" x14ac:dyDescent="0.35">
      <c r="A17" s="84" t="s">
        <v>644</v>
      </c>
      <c r="B17" s="83"/>
      <c r="C17" s="39">
        <v>2</v>
      </c>
      <c r="D17" s="70" t="s">
        <v>645</v>
      </c>
      <c r="E17" s="40" t="s">
        <v>646</v>
      </c>
      <c r="F17" s="41" t="s">
        <v>163</v>
      </c>
      <c r="G17" s="42">
        <f>COUNTIF($A$1:$A$8299,A17)</f>
        <v>1</v>
      </c>
      <c r="H17" s="43"/>
      <c r="I17" s="59" t="s">
        <v>647</v>
      </c>
      <c r="J17" s="44" t="str">
        <f>""</f>
        <v/>
      </c>
      <c r="K17" s="45"/>
      <c r="L17" s="46"/>
      <c r="M17" s="46"/>
      <c r="N17" s="47"/>
      <c r="O17" s="74">
        <v>2000</v>
      </c>
      <c r="P17" s="48" t="s">
        <v>648</v>
      </c>
      <c r="Q17" s="73">
        <v>2</v>
      </c>
      <c r="R17" s="49" t="s">
        <v>177</v>
      </c>
      <c r="S17" s="50">
        <v>5</v>
      </c>
      <c r="T17" s="51" t="s">
        <v>164</v>
      </c>
      <c r="U17" s="52" t="s">
        <v>164</v>
      </c>
      <c r="V17" s="52" t="s">
        <v>165</v>
      </c>
      <c r="W17" s="52" t="s">
        <v>164</v>
      </c>
      <c r="X17" s="52" t="s">
        <v>164</v>
      </c>
      <c r="Y17" s="52" t="s">
        <v>164</v>
      </c>
      <c r="Z17" s="52" t="s">
        <v>164</v>
      </c>
      <c r="AA17" s="52" t="s">
        <v>164</v>
      </c>
      <c r="AB17" s="52" t="s">
        <v>164</v>
      </c>
      <c r="AC17" s="52" t="s">
        <v>164</v>
      </c>
      <c r="AD17" s="52" t="s">
        <v>165</v>
      </c>
      <c r="AE17" s="52" t="s">
        <v>164</v>
      </c>
      <c r="AF17" s="53" t="s">
        <v>164</v>
      </c>
      <c r="AG17" s="53" t="s">
        <v>164</v>
      </c>
      <c r="AH17" s="53" t="s">
        <v>165</v>
      </c>
      <c r="AI17" s="53" t="s">
        <v>164</v>
      </c>
      <c r="AJ17" s="53" t="s">
        <v>164</v>
      </c>
      <c r="AK17" s="53" t="s">
        <v>164</v>
      </c>
      <c r="AL17" s="53" t="s">
        <v>164</v>
      </c>
      <c r="AM17" s="53" t="s">
        <v>165</v>
      </c>
      <c r="AN17" s="53" t="s">
        <v>164</v>
      </c>
      <c r="AO17" s="53" t="s">
        <v>164</v>
      </c>
      <c r="AP17" s="53" t="s">
        <v>164</v>
      </c>
      <c r="AQ17" s="53" t="s">
        <v>164</v>
      </c>
      <c r="AR17" s="53" t="s">
        <v>164</v>
      </c>
      <c r="AS17" s="53" t="s">
        <v>164</v>
      </c>
      <c r="AT17" s="54">
        <v>4</v>
      </c>
      <c r="AU17" s="53" t="s">
        <v>284</v>
      </c>
      <c r="AV17" s="53" t="str">
        <f>IF(LEFT(A17,1)="[",LEFT(A17,5)&amp;AU17&amp;A17,"")</f>
        <v>[ARG]Province[ARG] Santa Cruz</v>
      </c>
      <c r="AW17" s="53" t="str">
        <f>C17&amp;IFERROR(SUBSTITUTE(A17, " [ANT]",""),"")</f>
        <v>2[ARG] Santa Cruz</v>
      </c>
      <c r="AX17" s="55"/>
      <c r="AY17" s="55"/>
      <c r="AZ17" s="56" t="s">
        <v>159</v>
      </c>
      <c r="BA17" s="56" t="s">
        <v>234</v>
      </c>
      <c r="BB17" s="56"/>
      <c r="BC17" s="57"/>
      <c r="BD17" s="58" t="s">
        <v>152</v>
      </c>
      <c r="BE17" s="59"/>
      <c r="BF17" s="58" t="s">
        <v>152</v>
      </c>
      <c r="BG17" s="58" t="s">
        <v>152</v>
      </c>
      <c r="BH17" s="58" t="s">
        <v>152</v>
      </c>
      <c r="BI17" s="58"/>
      <c r="BJ17" s="58"/>
      <c r="BK17" s="59"/>
      <c r="BL17" s="58" t="s">
        <v>234</v>
      </c>
      <c r="BM17" s="58" t="s">
        <v>152</v>
      </c>
      <c r="BN17" s="58" t="s">
        <v>234</v>
      </c>
      <c r="BO17" s="58" t="s">
        <v>234</v>
      </c>
      <c r="BP17" s="58" t="s">
        <v>155</v>
      </c>
      <c r="BQ17" s="58" t="s">
        <v>234</v>
      </c>
      <c r="BR17" s="58" t="s">
        <v>157</v>
      </c>
      <c r="BS17" s="58" t="s">
        <v>234</v>
      </c>
      <c r="BT17" s="58" t="s">
        <v>159</v>
      </c>
      <c r="BU17" s="60"/>
      <c r="BV17" s="61"/>
      <c r="BW17" s="61">
        <v>0</v>
      </c>
      <c r="BX17" s="59"/>
      <c r="CB17" s="5"/>
      <c r="CC17" s="5"/>
      <c r="CD17" s="62">
        <v>1</v>
      </c>
      <c r="CE17" s="62">
        <v>0</v>
      </c>
      <c r="CF17" s="62">
        <f>COUNTIF([1]Sheet7!$B$2:'[1]Sheet7'!$B$100,ARG!#REF!)</f>
        <v>0</v>
      </c>
      <c r="CG17" s="75" cm="1">
        <f t="array" ref="CG17">SUMPRODUCT(--(LEN(TRIM(BL17:BT17))&gt;0))</f>
        <v>4</v>
      </c>
      <c r="CH17" s="53" t="str">
        <f>IF(CG17=2,"y","n")</f>
        <v>n</v>
      </c>
      <c r="CI17" s="53" t="str">
        <f>IF(CG17=3,"y","n")</f>
        <v>n</v>
      </c>
      <c r="CJ17" s="53" t="str">
        <f>IF(CG17=4,"y","n")</f>
        <v>y</v>
      </c>
      <c r="CK17" s="53" t="str">
        <f>IF(CG17&gt;4,"y","n")</f>
        <v>n</v>
      </c>
      <c r="CL17" s="53" t="str">
        <f>IF(S17=0,"y","n")</f>
        <v>n</v>
      </c>
      <c r="CM17" s="53" t="str">
        <f>IF(S17=2,"y","n")</f>
        <v>n</v>
      </c>
      <c r="CN17" s="53" t="str">
        <f>IF(S17=3,"y","n")</f>
        <v>n</v>
      </c>
      <c r="CO17" s="53" t="str">
        <f>IF(S17&gt;=4,"y","n")</f>
        <v>y</v>
      </c>
      <c r="CP17" s="53" t="str">
        <f>IF(AT17=0,"y","n")</f>
        <v>n</v>
      </c>
      <c r="CQ17" s="53" t="str">
        <f>IF(AT17=1,"y","n")</f>
        <v>n</v>
      </c>
      <c r="CR17" s="53" t="str">
        <f>IF(AT17=2,"y","n")</f>
        <v>n</v>
      </c>
      <c r="CS17" s="53" t="str">
        <f>IF(AT17&gt;=3,"y","n")</f>
        <v>y</v>
      </c>
      <c r="CT17" s="38" t="str">
        <f>CHAR(34)&amp;A17&amp;CHAR(34)</f>
        <v>"[ARG] Santa Cruz"</v>
      </c>
      <c r="CU17" s="63" t="str">
        <f>CHAR(34)&amp;"rgn_"&amp;R17&amp;CHAR(34)</f>
        <v>"rgn_South America"</v>
      </c>
      <c r="CV17" s="44" t="str">
        <f>CHAR(34)&amp;D17&amp;CHAR(34)</f>
        <v>"https://upload.wikimedia.org/wikipedia/commons/thumb/4/45/Bandera_de_la_Provincia_de_Santa_Cruz.svg/320px-Bandera_de_la_Provincia_de_Santa_Cruz.svg.png"</v>
      </c>
      <c r="CW17" s="44" t="str">
        <f>IF(CH17="y",CHAR(34)&amp;CH$1&amp;CHAR(34)&amp;",","")</f>
        <v/>
      </c>
      <c r="CX17" s="44" t="str">
        <f>IF(CI17="y",CHAR(34)&amp;CI$1&amp;CHAR(34)&amp;",","")</f>
        <v/>
      </c>
      <c r="CY17" s="44" t="str">
        <f>IF(CJ17="y",CHAR(34)&amp;CJ$1&amp;CHAR(34)&amp;",","")</f>
        <v>"4Color",</v>
      </c>
      <c r="CZ17" s="44" t="str">
        <f>IF(CK17="y",CHAR(34)&amp;CK$1&amp;CHAR(34)&amp;",","")</f>
        <v/>
      </c>
      <c r="DA17" s="44" t="str">
        <f>IF(Q17&gt;1,CHAR(34)&amp;"words2"&amp;CHAR(34)&amp;",","")</f>
        <v>"words2",</v>
      </c>
      <c r="DB17" s="44" t="str">
        <f>IF(Q17&gt;2,CHAR(34)&amp;"words3"&amp;CHAR(34)&amp;",","")</f>
        <v/>
      </c>
      <c r="DD17" s="44" t="str">
        <f>IF(LEN(CHAR(34)&amp;"lets"&amp;LEN(SUBSTITUTE(SUBSTITUTE(IFERROR(TRIM(SUBSTITUTE(A17,MID(A17,FIND("[",A17),FIND("]",A17)-FIND("[",A17)+1),"")),A17)," ",""),"-",""))&amp;CHAR(34)&amp;",")=9,CHAR(34)&amp;"lets"&amp;LEN(SUBSTITUTE(SUBSTITUTE(IFERROR(TRIM(SUBSTITUTE(A17,MID(A17,FIND("[",A17),FIND("]",A17)-FIND("[",A17)+1),"")),A17)," ",""),"-",""))&amp;CHAR(34)&amp;",",CHAR(34)&amp;"lets0"&amp;LEN(SUBSTITUTE(SUBSTITUTE(IFERROR(TRIM(SUBSTITUTE(A17,MID(A17,FIND("[",A17),FIND("]",A17)-FIND("[",A17)+1),"")),A17)," ",""),"-",""))&amp;CHAR(34)&amp;",")</f>
        <v>"lets09",</v>
      </c>
      <c r="DE17" s="44" t="str">
        <f>CHAR(34)&amp;"start"&amp;IFERROR(LEFT(SUBSTITUTE(A17,"["&amp;MID(A17,FIND("[",A17)+1,FIND("]",A17)-FIND("[",A17)-1)&amp;"] ",""),1),LEFT(A17,1))&amp;CHAR(34)&amp;","</f>
        <v>"startS",</v>
      </c>
      <c r="DF17" s="44" t="str">
        <f>IFERROR(IF(SEARCH("tan",A17)&gt;0,CHAR(34)&amp;"withtn"&amp;CHAR(34)&amp;",",""),"")</f>
        <v/>
      </c>
      <c r="DG17" s="44" t="str">
        <f>IFERROR(IF(SEARCH("q",A17)&gt;0,CHAR(34)&amp;"with_q"&amp;CHAR(34)&amp;",",""),"")</f>
        <v/>
      </c>
      <c r="DH17" s="44" t="str">
        <f>IFERROR(IF(SEARCH("v",A17)&gt;0,CHAR(34)&amp;"with_v"&amp;CHAR(34)&amp;",",""),"")</f>
        <v/>
      </c>
      <c r="DI17" s="44" t="str">
        <f>IFERROR(IF(SEARCH("w",A17)&gt;0,CHAR(34)&amp;"with_w"&amp;CHAR(34)&amp;",",""),"")</f>
        <v/>
      </c>
      <c r="DJ17" s="44" t="str">
        <f>IFERROR(IF(SEARCH("y",A17)&gt;0,CHAR(34)&amp;"with_y"&amp;CHAR(34)&amp;",",""),"")</f>
        <v/>
      </c>
      <c r="DK17" s="44" t="str">
        <f>IFERROR(IF(SEARCH("z",A17)&gt;0,CHAR(34)&amp;"with_z"&amp;CHAR(34)&amp;",",""),"")</f>
        <v>"with_z",</v>
      </c>
      <c r="DL17" s="44" t="str">
        <f>IF(CG17=2, CHAR(34) &amp; _xlfn.TEXTJOIN("", TRUE, _xlfn._xlws.SORT(HP17:HX17)) &amp; CHAR(34) &amp; ",", "")</f>
        <v/>
      </c>
      <c r="DM17" s="44" t="str" cm="1">
        <f t="array" ref="DM17">IF(CG17=3,CHAR(34) &amp; _xlfn.TEXTJOIN("", TRUE, RIGHT(HP17:HX17, 2)) &amp; CHAR(34) &amp; ",", "")</f>
        <v/>
      </c>
      <c r="DN17" s="44" t="str">
        <f>IF(AND(ISNUMBER(SEARCH("18", O17)), ISERROR(SEARCH("1918", O17)), ISERROR(SEARCH("2018", O17))), CHAR(34) &amp; "year18" &amp; CHAR(34) &amp; ",", "")</f>
        <v/>
      </c>
      <c r="DO17" s="44" t="str">
        <f>IF(AND(ISNUMBER(SEARCH("19", O17)), ISERROR(SEARCH("1819", O17)),  ISERROR(SEARCH("1219", O17)),ISERROR(SEARCH("1119", O17)),ISERROR(SEARCH("1190", O17)),ISERROR(SEARCH("2019", O17))), CHAR(34) &amp; "year19" &amp; CHAR(34) &amp; ",", "")</f>
        <v/>
      </c>
      <c r="DP17" s="5" t="str">
        <f>IF(AND(ISNUMBER(SEARCH("20", O17)), ISERROR(SEARCH("1920", O17))), CHAR(34)&amp;"year00"&amp;CHAR(34)&amp;",", "")</f>
        <v>"year00",</v>
      </c>
      <c r="DQ17" s="5" t="str">
        <f>IF(CC17="y",CHAR(34)&amp;"soviet"&amp;CHAR(34)&amp;",","")</f>
        <v/>
      </c>
      <c r="DR17" s="5" t="str">
        <f>IF(BY17="y",CHAR(34)&amp;"dgband"&amp;CHAR(34)&amp;",","")</f>
        <v/>
      </c>
      <c r="DS17" s="5" t="str">
        <f>IF(W17="y",IF(AND(V17="n",BY17&lt;&gt;"y"),CHAR(34)&amp;"allver"&amp;CHAR(34)&amp;",",""),"")</f>
        <v/>
      </c>
      <c r="DT17" s="5" t="str">
        <f>IF(V17="y",IF(AND(W17="n",BY17&lt;&gt;"y"),CHAR(34)&amp;"allhor"&amp;CHAR(34)&amp;",",""),"")</f>
        <v>"allhor",</v>
      </c>
      <c r="DU17" s="5" t="str">
        <f>IF(BY17="y",IF(AND(W17="n",V17="n"),CHAR(34)&amp;"alldia"&amp;CHAR(34)&amp;",",""),"")</f>
        <v/>
      </c>
      <c r="DW17" s="44" t="str">
        <f>IF(CL17="y",CHAR(34)&amp;CL$1&amp;CHAR(34)&amp;",","")</f>
        <v/>
      </c>
      <c r="DX17" s="44" t="str">
        <f>IF(CM17="y",CHAR(34)&amp;CM$1&amp;CHAR(34)&amp;",","")</f>
        <v/>
      </c>
      <c r="DY17" s="44" t="str">
        <f>IF(CN17="y",CHAR(34)&amp;CN$1&amp;CHAR(34)&amp;",","")</f>
        <v/>
      </c>
      <c r="DZ17" s="44" t="str">
        <f>IF(CO17="y",CHAR(34)&amp;CO$1&amp;CHAR(34)&amp;",","")</f>
        <v>"4+Band",</v>
      </c>
      <c r="EA17" s="44" t="str">
        <f>IF(T17="y",CHAR(34)&amp;T$1&amp;CHAR(34)&amp;",","")</f>
        <v/>
      </c>
      <c r="EB17" s="44" t="str">
        <f>IF(U17="y",CHAR(34)&amp;U$1&amp;CHAR(34)&amp;",","")</f>
        <v/>
      </c>
      <c r="EC17" s="44" t="str">
        <f>IF(V17="y",CHAR(34)&amp;V$1&amp;CHAR(34)&amp;",","")</f>
        <v>"Horizo",</v>
      </c>
      <c r="ED17" s="44" t="str">
        <f>IF(W17="y",CHAR(34)&amp;W$1&amp;CHAR(34)&amp;",","")</f>
        <v/>
      </c>
      <c r="EE17" s="44" t="str">
        <f>IF(X17="y",CHAR(34)&amp;X$1&amp;CHAR(34)&amp;",","")</f>
        <v/>
      </c>
      <c r="EF17" s="44" t="str">
        <f>IF(AND(Y17&lt;&gt;"n",Y17&lt;&gt;""),CHAR(34)&amp;Y$1&amp;CHAR(34)&amp;",","")</f>
        <v/>
      </c>
      <c r="EG17" s="44" t="str">
        <f>IF(Z17="y",CHAR(34)&amp;Z$1&amp;CHAR(34)&amp;",","")</f>
        <v/>
      </c>
      <c r="EH17" s="44" t="str">
        <f>IF(AA17="y",CHAR(34)&amp;AA$1&amp;CHAR(34)&amp;",","")</f>
        <v/>
      </c>
      <c r="EI17" s="44" t="str">
        <f>IF(AB17="y",CHAR(34)&amp;AB$1&amp;CHAR(34)&amp;",","")</f>
        <v/>
      </c>
      <c r="EJ17" s="44" t="str">
        <f>IF(AC17="y",CHAR(34)&amp;AC$1&amp;CHAR(34)&amp;",","")</f>
        <v/>
      </c>
      <c r="EK17" s="44" t="str">
        <f>IF(AD17="y",CHAR(34)&amp;AD$1&amp;CHAR(34)&amp;",","")</f>
        <v>"HasSun",</v>
      </c>
      <c r="EL17" s="44" t="str">
        <f>IF(AE17="y",CHAR(34)&amp;AE$1&amp;CHAR(34)&amp;",","")</f>
        <v/>
      </c>
      <c r="EM17" s="44" t="str">
        <f>IF(AF17="y",CHAR(34)&amp;AF$1&amp;CHAR(34)&amp;",","")</f>
        <v/>
      </c>
      <c r="EN17" s="44" t="str">
        <f>IF(AG17="y",CHAR(34)&amp;AG$1&amp;CHAR(34)&amp;",","")</f>
        <v/>
      </c>
      <c r="EO17" s="44" t="str">
        <f>IF(AH17="y",CHAR(34)&amp;AH$1&amp;CHAR(34)&amp;",","")</f>
        <v>"Center",</v>
      </c>
      <c r="EP17" s="44" t="str">
        <f>IF(AI17="y",CHAR(34)&amp;AI$1&amp;CHAR(34)&amp;",","")</f>
        <v/>
      </c>
      <c r="EQ17" s="44" t="str">
        <f>IF(AJ17="y",CHAR(34)&amp;AJ$1&amp;CHAR(34)&amp;",","")</f>
        <v/>
      </c>
      <c r="ER17" s="44" t="str">
        <f>IF(AK17="y",CHAR(34)&amp;AK$1&amp;CHAR(34)&amp;",","")</f>
        <v/>
      </c>
      <c r="ES17" s="44" t="str">
        <f>IF(AL17="y",CHAR(34)&amp;AL$1&amp;CHAR(34)&amp;",","")</f>
        <v/>
      </c>
      <c r="ET17" s="44" t="str">
        <f>IF(AM17="y",CHAR(34)&amp;AM$1&amp;CHAR(34)&amp;",","")</f>
        <v>"Geogrh",</v>
      </c>
      <c r="EU17" s="44" t="str">
        <f>IF(AN17="y",CHAR(34)&amp;AN$1&amp;CHAR(34)&amp;",","")</f>
        <v/>
      </c>
      <c r="EV17" s="44" t="str">
        <f>IF(AO17="y",CHAR(34)&amp;AO$1&amp;CHAR(34)&amp;",","")</f>
        <v/>
      </c>
      <c r="EW17" s="44" t="str">
        <f>IF(AP17="y",CHAR(34)&amp;AP$1&amp;CHAR(34)&amp;",","")</f>
        <v/>
      </c>
      <c r="EX17" s="44" t="str">
        <f>IF(AQ17="y",CHAR(34)&amp;AQ$1&amp;CHAR(34)&amp;",","")</f>
        <v/>
      </c>
      <c r="EY17" s="44" t="str">
        <f>IF(AR17="y",CHAR(34)&amp;AR$1&amp;CHAR(34)&amp;",","")</f>
        <v/>
      </c>
      <c r="EZ17" s="44" t="str">
        <f>IF(AS17="y",CHAR(34)&amp;AS$1&amp;CHAR(34)&amp;",","")</f>
        <v/>
      </c>
      <c r="FA17" s="44" t="str">
        <f>IF(AT17&gt;0,CHAR(34)&amp;"sta"&amp;AZ17&amp;CHAR(34)&amp;",","")</f>
        <v>"staWHI",</v>
      </c>
      <c r="FB17" s="44" t="str">
        <f>IF(AND(AT17&gt;0,BA17&lt;&gt;""),CHAR(34)&amp;"sta"&amp;BA17&amp;CHAR(34)&amp;",","")</f>
        <v/>
      </c>
      <c r="FD17" s="44" t="str">
        <f>IF(BV17="n",CHAR(34)&amp;"tcWHYE"&amp;CHAR(34)&amp;",",IF(BV17="y",CHAR(34)&amp;FD$1&amp;CHAR(34)&amp;",",""))</f>
        <v/>
      </c>
      <c r="FE17" s="44" t="str">
        <f>IF(COUNTIF(BL17:BT17,"BLU")=0,CHAR(34)&amp;"NO_BLU"&amp;CHAR(34)&amp;",", "")</f>
        <v/>
      </c>
      <c r="FF17" s="44" t="str">
        <f>IF(COUNTIF(BL17:BT17,"WHI")=0,CHAR(34)&amp;"NO_WHI"&amp;CHAR(34)&amp;",", "")</f>
        <v/>
      </c>
      <c r="FG17" s="44" t="str">
        <f>IF(COUNTIF(BL17:BT17,"RED")=0,CHAR(34)&amp;"NO_RED"&amp;CHAR(34)&amp;",", "")</f>
        <v>"NO_RED",</v>
      </c>
      <c r="FH17" s="44" t="str">
        <f>IF(COUNTIF(BL17:BS17,"GRE")=0,CHAR(34)&amp;"NO_GRE"&amp;CHAR(34)&amp;",", "")</f>
        <v>"NO_GRE",</v>
      </c>
      <c r="FI17" s="44" t="str">
        <f>IF(COUNTIF(BL17:BT17,"YEL")=0,CHAR(34)&amp;"NO_YEL"&amp;CHAR(34)&amp;",", "")</f>
        <v/>
      </c>
      <c r="FJ17" s="44" t="str">
        <f>IF(COUNTIF(BL17:BT17,"BLA")=0,CHAR(34)&amp;"NO_BLA"&amp;CHAR(34)&amp;",", "")</f>
        <v>"NO_BLA",</v>
      </c>
      <c r="FK17" s="44" t="str">
        <f>IF(AND(FH17&lt;&gt;"",FF17&lt;&gt;""),CHAR(34)&amp;"WHGRNO"&amp;CHAR(34)&amp;",","")</f>
        <v/>
      </c>
      <c r="FL17" s="44" t="str">
        <f>IF(AND(FI17&lt;&gt;"",FF17&lt;&gt;""),CHAR(34)&amp;"WHYENO"&amp;CHAR(34)&amp;",","")</f>
        <v/>
      </c>
      <c r="FM17" s="44" t="str">
        <f>IF(AND(FJ17&lt;&gt;"",FF17&lt;&gt;""),CHAR(34)&amp;"BAWHNO"&amp;CHAR(34)&amp;",","")</f>
        <v/>
      </c>
      <c r="FN17" s="44" t="str">
        <f>IF(AND(FE17&lt;&gt;"",FF17&lt;&gt;""),CHAR(34)&amp;"BLWHNO"&amp;CHAR(34)&amp;",","")</f>
        <v/>
      </c>
      <c r="FO17" s="44" t="str">
        <f>IF(AND(FE17&lt;&gt;"",FG17&lt;&gt;""),CHAR(34)&amp;"BLRENO"&amp;CHAR(34)&amp;",","")</f>
        <v/>
      </c>
      <c r="FP17" s="44" t="str">
        <f>IF(AND(FF17&lt;&gt;"",FF17&lt;&gt;""),CHAR(34)&amp;"WHRENO"&amp;CHAR(34)&amp;",","")</f>
        <v/>
      </c>
      <c r="FQ17" s="44" t="str">
        <f>IF(LEN(BF17)=3,CHAR(34)&amp;"001"&amp;BF17&amp;CHAR(34)&amp;",","")</f>
        <v>"001BLU",</v>
      </c>
      <c r="FR17" s="44" t="str">
        <f>IF(LEN(BG17)=3,CHAR(34)&amp;"002"&amp;BG17&amp;CHAR(34)&amp;",","")</f>
        <v>"002BLU",</v>
      </c>
      <c r="FS17" s="44" t="str">
        <f>IF(LEN(BH17)=3,CHAR(34)&amp;"003"&amp;BH17&amp;CHAR(34)&amp;",","")</f>
        <v>"003BLU",</v>
      </c>
      <c r="FT17" s="44" t="str">
        <f>CHAR(34)&amp;"myr"&amp;BD17&amp;CHAR(34)&amp;","</f>
        <v>"myrBLU",</v>
      </c>
      <c r="FU17" s="44" t="str">
        <f>IF(AY17="y",CHAR(34)&amp;"island"&amp;CHAR(34)&amp;",","")</f>
        <v/>
      </c>
      <c r="FV17" s="44" t="str">
        <f>IF(BZ17="y",CHAR(34)&amp;"landlo"&amp;CHAR(34)&amp;",","")</f>
        <v/>
      </c>
      <c r="FW17" s="44" t="str">
        <f>IF(CA17="y",CHAR(34)&amp;"eunion"&amp;CHAR(34)&amp;",","")</f>
        <v/>
      </c>
      <c r="FY17" s="44" t="str">
        <f>IFERROR(IF(SEARCH("Arabic",CB17)&gt;0,CHAR(34)&amp;"arabic"&amp;CHAR(34)&amp;",",""),"")</f>
        <v/>
      </c>
      <c r="FZ17" s="44" t="str">
        <f>IFERROR(IF(SEARCH("English",CB17)&gt;0,CHAR(34)&amp;"englis"&amp;CHAR(34)&amp;",",""),"")</f>
        <v/>
      </c>
      <c r="GA17" s="44" t="str">
        <f>IFERROR(IF(SEARCH("French",CB17)&gt;0,CHAR(34)&amp;"french"&amp;CHAR(34)&amp;",",""),"")</f>
        <v/>
      </c>
      <c r="GB17" s="44" t="str">
        <f>IFERROR(IF(SEARCH("Spanish",CB17)&gt;0,CHAR(34)&amp;"spanis"&amp;CHAR(34)&amp;",",""),"")</f>
        <v/>
      </c>
      <c r="GE17" s="44" t="str">
        <f>IFERROR(IF(SEARCH("Dutch",CB17)&gt;0,CHAR(34)&amp;"dutchs"&amp;CHAR(34)&amp;",",""),"")</f>
        <v/>
      </c>
      <c r="GF17" s="44" t="str">
        <f>IFERROR(IF(SEARCH("Historical",AU17)&gt;0,CHAR(34)&amp;"histor"&amp;CHAR(34)&amp;",",""),"")</f>
        <v/>
      </c>
      <c r="GG17" s="44" t="str">
        <f>IF(BU17="y",CHAR(34)&amp;"unjack"&amp;CHAR(34)&amp;",","")</f>
        <v/>
      </c>
      <c r="GH17" s="44" t="str">
        <f>IF(CD17=1,CHAR(34)&amp;"southc"&amp;CHAR(34)&amp;",","")</f>
        <v>"southc",</v>
      </c>
      <c r="GI17" s="44" t="str">
        <f>IF(CE17=1,CHAR(34)&amp;"hasmap"&amp;CHAR(34)&amp;",","")</f>
        <v/>
      </c>
      <c r="GJ17" s="44" t="str">
        <f>IF(CP17="y",CHAR(34)&amp;CP$1&amp;CHAR(34)&amp;",","")</f>
        <v/>
      </c>
      <c r="GK17" s="44" t="str">
        <f>IF(GJ17="",CHAR(34)&amp;"HasSta"&amp;CHAR(34)&amp;",","")</f>
        <v>"HasSta",</v>
      </c>
      <c r="GL17" s="44" t="str">
        <f>IF(CQ17="y",CHAR(34)&amp;CQ$1&amp;CHAR(34)&amp;",","")</f>
        <v/>
      </c>
      <c r="GM17" s="44" t="str">
        <f>IF(CR17="y",CHAR(34)&amp;CR$1&amp;CHAR(34)&amp;",","")</f>
        <v/>
      </c>
      <c r="GN17" s="44" t="str">
        <f>IF(CS17="y",CHAR(34)&amp;CS$1&amp;CHAR(34)&amp;",","")</f>
        <v>"3+Star",</v>
      </c>
      <c r="GP17" s="44" t="str">
        <f>CHAR(34)&amp;AU17&amp;CHAR(34)</f>
        <v>"Province"</v>
      </c>
      <c r="GS17" s="44" t="str">
        <f>SUBSTITUTE("["&amp;_xlfn.CONCAT(CW17:GN17)&amp;"]",",]","]")</f>
        <v>["4Color","words2","lets09","startS","with_z","year00","allhor","4+Band","Horizo","HasSun","Center","Geogrh","staWHI","NO_RED","NO_GRE","NO_BLA","001BLU","002BLU","003BLU","myrBLU","southc","HasSta","3+Star"]</v>
      </c>
      <c r="GT17" s="44" t="str">
        <f>IF(BL17&lt;&gt;"",CHAR(34)&amp;"cl_"&amp;BL17&amp;CHAR(34)&amp;",","")</f>
        <v/>
      </c>
      <c r="GU17" s="44" t="str">
        <f>IF(BM17&lt;&gt;"",CHAR(34)&amp;"cl_"&amp;BM17&amp;CHAR(34)&amp;",","")</f>
        <v>"cl_BLU",</v>
      </c>
      <c r="GV17" s="44" t="str">
        <f>IF(BN17&lt;&gt;"",CHAR(34)&amp;"cl_"&amp;BN17&amp;CHAR(34)&amp;",","")</f>
        <v/>
      </c>
      <c r="GW17" s="44" t="str">
        <f>IF(BO17&lt;&gt;"",CHAR(34)&amp;"cl_"&amp;BO17&amp;CHAR(34)&amp;",","")</f>
        <v/>
      </c>
      <c r="GX17" s="44" t="str">
        <f>IF(BP17&lt;&gt;"",CHAR(34)&amp;"cl_"&amp;BP17&amp;CHAR(34)&amp;",","")</f>
        <v>"cl_YEL",</v>
      </c>
      <c r="GY17" s="44" t="str">
        <f>IF(BQ17&lt;&gt;"",CHAR(34)&amp;"cl_"&amp;BQ17&amp;CHAR(34)&amp;",","")</f>
        <v/>
      </c>
      <c r="GZ17" s="44" t="str">
        <f>IF(BR17&lt;&gt;"",CHAR(34)&amp;"cl_"&amp;BR17&amp;CHAR(34)&amp;",","")</f>
        <v>"cl_BRO",</v>
      </c>
      <c r="HA17" s="44" t="str">
        <f>IF(BS17&lt;&gt;"",CHAR(34)&amp;"cl_"&amp;BS17&amp;CHAR(34)&amp;",","")</f>
        <v/>
      </c>
      <c r="HB17" s="44" t="str">
        <f>IF(BT17&lt;&gt;"",CHAR(34)&amp;"cl_"&amp;BT17&amp;CHAR(34)&amp;",","")</f>
        <v>"cl_WHI",</v>
      </c>
      <c r="HC17" s="44" t="str">
        <f>SUBSTITUTE("["&amp;_xlfn.CONCAT(GT17:HB17)&amp;"]",",]","]")</f>
        <v>["cl_BLU","cl_YEL","cl_BRO","cl_WHI"]</v>
      </c>
      <c r="HE17" s="64"/>
      <c r="HF17" s="65" t="str">
        <f>"{couname:"&amp;CT17&amp;(IF(HK17&lt;&gt;"",",subtype:"&amp;CHAR(34)&amp;HK17&amp;CHAR(34),""))&amp;",year:"&amp;HJ17&amp;",region:"&amp;CU17&amp;",Colors:"&amp;HC17&amp;",Items:"&amp;GS17&amp;",Flag:"&amp;CV17&amp;",HDFlag:"&amp;CHAR(34)&amp;E17&amp;CHAR(34)&amp;",type:"&amp;GP17&amp;", describe: "&amp;HH17&amp;", isnew:"&amp;CHAR(34)&amp;F17&amp;CHAR(34)&amp;", links: "&amp;HL17&amp;"},"</f>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links: "https://www.crwflags.com/fotw/flags/ar-z.html"},</v>
      </c>
      <c r="HG17" s="66" t="str">
        <f>"{couname:"&amp;CT17&amp;(IF(HK17&lt;&gt;"",",subtype:"&amp;CHAR(34)&amp;HK17&amp;CHAR(34),""))&amp;",year:"&amp;HJ17&amp;",region:"&amp;CU17&amp;",Colors:"&amp;HC17&amp;",Items:"&amp;GS17&amp;",Flag:"&amp;CV17&amp;",HDFlag:"&amp;CHAR(34)&amp;E17&amp;CHAR(34)&amp;",type:"&amp;GP17&amp;", describe: "&amp;HI17&amp;", links: "&amp;HL17&amp;"},"</f>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links: "https://www.crwflags.com/fotw/flags/ar-z.html"},</v>
      </c>
      <c r="HH17" s="44" t="str">
        <f>IF(P17&lt;&gt;"",CHAR(34)&amp;"\n"&amp;P17&amp;CHAR(34),CHAR(34)&amp;CHAR(34))</f>
        <v>"\nAccording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v>
      </c>
      <c r="HI17" s="44" t="str">
        <f>IF(J17=0,CHAR(34)&amp;CHAR(34),HH17)</f>
        <v>"\nAccording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v>
      </c>
      <c r="HJ17" s="44" t="str">
        <f>CHAR(34)&amp;O17&amp;CHAR(34)</f>
        <v>"2000"</v>
      </c>
      <c r="HL17" s="44" t="str">
        <f>CHAR(34)&amp;I17&amp;CHAR(34)</f>
        <v>"https://www.crwflags.com/fotw/flags/ar-z.html"</v>
      </c>
      <c r="HM17" s="65"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"&amp;HH17&amp;", "&amp;CHAR(34)&amp;"isnew"&amp;CHAR(34)&amp;": "&amp;CHAR(34)&amp;F17&amp;CHAR(34)&amp;", "&amp;CHAR(34)&amp;"links"&amp;CHAR(34)&amp;": "&amp;HL17&amp;"},"</f>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 "links": "https://www.crwflags.com/fotw/flags/ar-z.html"},</v>
      </c>
      <c r="HN17" s="67"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"&amp;HI17&amp;", "&amp;CHAR(34)&amp;"isnew"&amp;CHAR(34)&amp;": "&amp;CHAR(34)&amp;F17&amp;CHAR(34)&amp;", "&amp;CHAR(34)&amp;"links"&amp;CHAR(34)&amp;": "&amp;HL17&amp;"},"</f>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 "links": "https://www.crwflags.com/fotw/flags/ar-z.html"},</v>
      </c>
      <c r="HO17" s="71">
        <v>45610</v>
      </c>
      <c r="HP17" s="44" t="str" cm="1">
        <f t="array" ref="HP17">IF(_xlfn.TEXTJOIN(", ", TRUE, IF(ISNUMBER(SEARCH("BLA", BL17:BT17)), COLUMN(BL17:BT17) - COLUMN(BL17) + 1, ""))&lt;&gt;"","BLA","")</f>
        <v/>
      </c>
      <c r="HQ17" s="44" t="str" cm="1">
        <f t="array" ref="HQ17">IF(_xlfn.TEXTJOIN(", ", TRUE, IF(ISNUMBER(SEARCH("BLU", BL17:BT17)), COLUMN(BL17:BT17) - COLUMN(BL17) + 1, ""))&lt;&gt;"","BLU","")</f>
        <v>BLU</v>
      </c>
      <c r="HR17" s="44" t="str" cm="1">
        <f t="array" ref="HR17">IF(_xlfn.TEXTJOIN(", ", TRUE, IF(ISNUMBER(SEARCH("GRE", BL17:BT17)), COLUMN(BL17:BT17) - COLUMN(BL17) + 1, ""))&lt;&gt;"","GRE","")</f>
        <v/>
      </c>
      <c r="HS17" s="44" t="str" cm="1">
        <f t="array" ref="HS17">IF(_xlfn.TEXTJOIN(", ", TRUE, IF(ISNUMBER(SEARCH("RED", BL17:BT17)), COLUMN(BL17:BT17) - COLUMN(BL17) + 1, ""))&lt;&gt;"","RED","")</f>
        <v/>
      </c>
      <c r="HT17" s="44" t="str" cm="1">
        <f t="array" ref="HT17">IF(_xlfn.TEXTJOIN(", ", TRUE, IF(ISNUMBER(SEARCH("YEL", BL17:BT17)), COLUMN(BL17:BT17) - COLUMN(BL17) + 1, ""))&lt;&gt;"","YEL","")</f>
        <v>YEL</v>
      </c>
      <c r="HU17" s="44" t="str" cm="1">
        <f t="array" ref="HU17">IF(_xlfn.TEXTJOIN(", ", TRUE, IF(ISNUMBER(SEARCH("ORA", BL17:BT17)), COLUMN(BL17:BT17) - COLUMN(BL17) + 1, ""))&lt;&gt;"","ORA","")</f>
        <v/>
      </c>
      <c r="HV17" s="44" t="str" cm="1">
        <f t="array" ref="HV17">IF(_xlfn.TEXTJOIN(", ", TRUE, IF(ISNUMBER(SEARCH("BRO", BL17:BT17)), COLUMN(BL17:BT17) - COLUMN(BL17) + 1, ""))&lt;&gt;"","BRO","")</f>
        <v>BRO</v>
      </c>
      <c r="HW17" s="44" t="str" cm="1">
        <f t="array" ref="HW17">IF(_xlfn.TEXTJOIN(", ", TRUE, IF(ISNUMBER(SEARCH("PUR", BL17:BT17)), COLUMN(BL17:BT17) - COLUMN(BL17) + 1, ""))&lt;&gt;"","PUR","")</f>
        <v/>
      </c>
      <c r="HX17" s="44" t="str" cm="1">
        <f t="array" ref="HX17">IF(_xlfn.TEXTJOIN(", ", TRUE, IF(ISNUMBER(SEARCH("WHI", BL17:BT17)), COLUMN(BL17:BT17) - COLUMN(BL17) + 1, ""))&lt;&gt;"","WHI","")</f>
        <v>WHI</v>
      </c>
      <c r="HY17" s="72"/>
      <c r="HZ17" s="72"/>
      <c r="IA17" s="5"/>
      <c r="IB17" s="5"/>
      <c r="IC17" s="68"/>
      <c r="ID17" s="68"/>
      <c r="IE17" s="68"/>
      <c r="IF17" s="68"/>
      <c r="IG17" s="68"/>
      <c r="IH17" s="68"/>
      <c r="II17" s="68"/>
      <c r="IJ17" s="68"/>
      <c r="IK17" s="68"/>
      <c r="IM17" s="42">
        <f>COUNTIF(IC17:IK17,"&gt;0")-CG17</f>
        <v>-4</v>
      </c>
      <c r="IN17" s="69" t="str">
        <f>"http://mkweb.bcgsc.ca/color-summarizer/?url="&amp;D17&amp;"&amp;precision=low&amp;num_clusters="&amp;CG17&amp;"&amp;text=1"</f>
        <v>http://mkweb.bcgsc.ca/color-summarizer/?url=https://upload.wikimedia.org/wikipedia/commons/thumb/4/45/Bandera_de_la_Provincia_de_Santa_Cruz.svg/320px-Bandera_de_la_Provincia_de_Santa_Cruz.svg.png&amp;precision=low&amp;num_clusters=4&amp;text=1</v>
      </c>
      <c r="IO17" s="44" t="str">
        <f>IF(HP17&lt;&gt;"",CHAR(34)&amp;"black"&amp;CHAR(34),"")</f>
        <v/>
      </c>
      <c r="IP17" s="44" t="str">
        <f>IF(HQ17&lt;&gt;"",CHAR(34)&amp;"blue"&amp;CHAR(34),"")</f>
        <v>"blue"</v>
      </c>
      <c r="IQ17" s="44" t="str">
        <f>IF(HR17&lt;&gt;"",CHAR(34)&amp;"green"&amp;CHAR(34),"")</f>
        <v/>
      </c>
      <c r="IR17" s="44" t="str">
        <f>IF(HS17&lt;&gt;"",CHAR(34)&amp;"red"&amp;CHAR(34),"")</f>
        <v/>
      </c>
      <c r="IS17" s="44" t="str">
        <f>IF(HT17&lt;&gt;"",CHAR(34)&amp;"yellow"&amp;CHAR(34),"")</f>
        <v>"yellow"</v>
      </c>
      <c r="IT17" s="44" t="str">
        <f>IF(HU17&lt;&gt;"",CHAR(34)&amp;"orange"&amp;CHAR(34),"")</f>
        <v/>
      </c>
      <c r="IU17" s="44" t="str">
        <f>IF(HV17&lt;&gt;"",CHAR(34)&amp;"brown"&amp;CHAR(34),"")</f>
        <v>"brown"</v>
      </c>
      <c r="IV17" s="44" t="str">
        <f>IF(HW17&lt;&gt;"",CHAR(34)&amp;"purple"&amp;CHAR(34),"")</f>
        <v/>
      </c>
      <c r="IW17" s="44" t="str">
        <f>IF(HX17&lt;&gt;"",CHAR(34)&amp;"white"&amp;CHAR(34),"")</f>
        <v>"white"</v>
      </c>
      <c r="IX17" s="44" t="str">
        <f>"{"&amp;CHAR(34)&amp;"url"&amp;CHAR(34)&amp;":"&amp;CHAR(34)&amp;IN17&amp;CHAR(34)&amp;","&amp;CHAR(34)&amp;"name"&amp;CHAR(34)&amp;":"&amp;CHAR(34)&amp;A17&amp;CHAR(34)&amp;"},"</f>
        <v>{"url":"http://mkweb.bcgsc.ca/color-summarizer/?url=https://upload.wikimedia.org/wikipedia/commons/thumb/4/45/Bandera_de_la_Provincia_de_Santa_Cruz.svg/320px-Bandera_de_la_Provincia_de_Santa_Cruz.svg.png&amp;precision=low&amp;num_clusters=4&amp;text=1","name":"[ARG] Santa Cruz"},</v>
      </c>
      <c r="IY17" s="44">
        <v>1242</v>
      </c>
    </row>
    <row r="18" spans="1:259" s="44" customFormat="1" ht="38.4" customHeight="1" thickBot="1" x14ac:dyDescent="0.35">
      <c r="A18" s="84" t="s">
        <v>535</v>
      </c>
      <c r="B18" s="83"/>
      <c r="C18" s="39">
        <v>2</v>
      </c>
      <c r="D18" s="70" t="s">
        <v>536</v>
      </c>
      <c r="E18" s="40" t="s">
        <v>537</v>
      </c>
      <c r="F18" s="41" t="s">
        <v>163</v>
      </c>
      <c r="G18" s="42">
        <f>COUNTIF($A$1:$A$8299,A18)</f>
        <v>1</v>
      </c>
      <c r="H18" s="43"/>
      <c r="I18" s="59" t="s">
        <v>538</v>
      </c>
      <c r="J18" s="44" t="str">
        <f>""</f>
        <v/>
      </c>
      <c r="K18" s="45"/>
      <c r="L18" s="46"/>
      <c r="M18" s="46"/>
      <c r="N18" s="47"/>
      <c r="O18" s="74" t="s">
        <v>539</v>
      </c>
      <c r="P18" s="48" t="s">
        <v>540</v>
      </c>
      <c r="Q18" s="73">
        <v>2</v>
      </c>
      <c r="R18" s="49" t="s">
        <v>177</v>
      </c>
      <c r="S18" s="50">
        <v>3</v>
      </c>
      <c r="T18" s="51" t="s">
        <v>164</v>
      </c>
      <c r="U18" s="52" t="s">
        <v>164</v>
      </c>
      <c r="V18" s="52" t="s">
        <v>164</v>
      </c>
      <c r="W18" s="52" t="s">
        <v>165</v>
      </c>
      <c r="X18" s="52" t="s">
        <v>164</v>
      </c>
      <c r="Y18" s="52" t="s">
        <v>164</v>
      </c>
      <c r="Z18" s="52" t="s">
        <v>164</v>
      </c>
      <c r="AA18" s="52" t="s">
        <v>164</v>
      </c>
      <c r="AB18" s="52" t="s">
        <v>165</v>
      </c>
      <c r="AC18" s="52" t="s">
        <v>165</v>
      </c>
      <c r="AD18" s="52" t="s">
        <v>165</v>
      </c>
      <c r="AE18" s="52" t="s">
        <v>164</v>
      </c>
      <c r="AF18" s="53" t="s">
        <v>164</v>
      </c>
      <c r="AG18" s="53" t="s">
        <v>165</v>
      </c>
      <c r="AH18" s="53" t="s">
        <v>165</v>
      </c>
      <c r="AI18" s="53" t="s">
        <v>164</v>
      </c>
      <c r="AJ18" s="53" t="s">
        <v>164</v>
      </c>
      <c r="AK18" s="53" t="s">
        <v>164</v>
      </c>
      <c r="AL18" s="53" t="s">
        <v>164</v>
      </c>
      <c r="AM18" s="53" t="s">
        <v>164</v>
      </c>
      <c r="AN18" s="53" t="s">
        <v>164</v>
      </c>
      <c r="AO18" s="53" t="s">
        <v>164</v>
      </c>
      <c r="AP18" s="53" t="s">
        <v>164</v>
      </c>
      <c r="AQ18" s="53" t="s">
        <v>164</v>
      </c>
      <c r="AR18" s="53" t="s">
        <v>164</v>
      </c>
      <c r="AS18" s="53" t="s">
        <v>164</v>
      </c>
      <c r="AT18" s="54">
        <v>0</v>
      </c>
      <c r="AU18" s="53" t="s">
        <v>284</v>
      </c>
      <c r="AV18" s="53" t="str">
        <f>IF(LEFT(A18,1)="[",LEFT(A18,5)&amp;AU18&amp;A18,"")</f>
        <v>[ARG]Province[ARG] Santa Fe</v>
      </c>
      <c r="AW18" s="53" t="str">
        <f>C18&amp;IFERROR(SUBSTITUTE(A18, " [ANT]",""),"")</f>
        <v>2[ARG] Santa Fe</v>
      </c>
      <c r="AX18" s="55"/>
      <c r="AY18" s="55"/>
      <c r="AZ18" s="56" t="s">
        <v>234</v>
      </c>
      <c r="BA18" s="56" t="s">
        <v>234</v>
      </c>
      <c r="BB18" s="56"/>
      <c r="BC18" s="57"/>
      <c r="BD18" s="58" t="s">
        <v>167</v>
      </c>
      <c r="BE18" s="59"/>
      <c r="BF18" s="58" t="s">
        <v>154</v>
      </c>
      <c r="BG18" s="58" t="s">
        <v>159</v>
      </c>
      <c r="BH18" s="58" t="s">
        <v>152</v>
      </c>
      <c r="BI18" s="58"/>
      <c r="BJ18" s="58"/>
      <c r="BK18" s="59"/>
      <c r="BL18" s="58" t="s">
        <v>151</v>
      </c>
      <c r="BM18" s="58" t="s">
        <v>152</v>
      </c>
      <c r="BN18" s="58" t="s">
        <v>234</v>
      </c>
      <c r="BO18" s="58" t="s">
        <v>154</v>
      </c>
      <c r="BP18" s="58" t="s">
        <v>155</v>
      </c>
      <c r="BQ18" s="58" t="s">
        <v>234</v>
      </c>
      <c r="BR18" s="58" t="s">
        <v>157</v>
      </c>
      <c r="BS18" s="58" t="s">
        <v>234</v>
      </c>
      <c r="BT18" s="58" t="s">
        <v>159</v>
      </c>
      <c r="BU18" s="60"/>
      <c r="BV18" s="61"/>
      <c r="BW18" s="61">
        <v>0</v>
      </c>
      <c r="BX18" s="59"/>
      <c r="CB18" s="5"/>
      <c r="CC18" s="5"/>
      <c r="CD18" s="62">
        <v>0</v>
      </c>
      <c r="CE18" s="62">
        <v>0</v>
      </c>
      <c r="CF18" s="62">
        <f>COUNTIF([1]Sheet7!$B$2:'[1]Sheet7'!$B$100,ARG!#REF!)</f>
        <v>0</v>
      </c>
      <c r="CG18" s="75" cm="1">
        <f t="array" ref="CG18">SUMPRODUCT(--(LEN(TRIM(BL18:BT18))&gt;0))</f>
        <v>6</v>
      </c>
      <c r="CH18" s="53" t="str">
        <f>IF(CG18=2,"y","n")</f>
        <v>n</v>
      </c>
      <c r="CI18" s="53" t="str">
        <f>IF(CG18=3,"y","n")</f>
        <v>n</v>
      </c>
      <c r="CJ18" s="53" t="str">
        <f>IF(CG18=4,"y","n")</f>
        <v>n</v>
      </c>
      <c r="CK18" s="53" t="str">
        <f>IF(CG18&gt;4,"y","n")</f>
        <v>y</v>
      </c>
      <c r="CL18" s="53" t="str">
        <f>IF(S18=0,"y","n")</f>
        <v>n</v>
      </c>
      <c r="CM18" s="53" t="str">
        <f>IF(S18=2,"y","n")</f>
        <v>n</v>
      </c>
      <c r="CN18" s="53" t="str">
        <f>IF(S18=3,"y","n")</f>
        <v>y</v>
      </c>
      <c r="CO18" s="53" t="str">
        <f>IF(S18&gt;=4,"y","n")</f>
        <v>n</v>
      </c>
      <c r="CP18" s="53" t="str">
        <f>IF(AT18=0,"y","n")</f>
        <v>y</v>
      </c>
      <c r="CQ18" s="53" t="str">
        <f>IF(AT18=1,"y","n")</f>
        <v>n</v>
      </c>
      <c r="CR18" s="53" t="str">
        <f>IF(AT18=2,"y","n")</f>
        <v>n</v>
      </c>
      <c r="CS18" s="53" t="str">
        <f>IF(AT18&gt;=3,"y","n")</f>
        <v>n</v>
      </c>
      <c r="CT18" s="38" t="str">
        <f>CHAR(34)&amp;A18&amp;CHAR(34)</f>
        <v>"[ARG] Santa Fe"</v>
      </c>
      <c r="CU18" s="63" t="str">
        <f>CHAR(34)&amp;"rgn_"&amp;R18&amp;CHAR(34)</f>
        <v>"rgn_South America"</v>
      </c>
      <c r="CV18" s="44" t="str">
        <f>CHAR(34)&amp;D18&amp;CHAR(34)</f>
        <v>"https://upload.wikimedia.org/wikipedia/commons/thumb/8/84/Bandera_de_la_Provincia_de_Santa_Fe.svg/320px-Bandera_de_la_Provincia_de_Santa_Fe.svg.png"</v>
      </c>
      <c r="CW18" s="44" t="str">
        <f>IF(CH18="y",CHAR(34)&amp;CH$1&amp;CHAR(34)&amp;",","")</f>
        <v/>
      </c>
      <c r="CX18" s="44" t="str">
        <f>IF(CI18="y",CHAR(34)&amp;CI$1&amp;CHAR(34)&amp;",","")</f>
        <v/>
      </c>
      <c r="CY18" s="44" t="str">
        <f>IF(CJ18="y",CHAR(34)&amp;CJ$1&amp;CHAR(34)&amp;",","")</f>
        <v/>
      </c>
      <c r="CZ18" s="44" t="str">
        <f>IF(CK18="y",CHAR(34)&amp;CK$1&amp;CHAR(34)&amp;",","")</f>
        <v>"5+Colo",</v>
      </c>
      <c r="DA18" s="44" t="str">
        <f>IF(Q18&gt;1,CHAR(34)&amp;"words2"&amp;CHAR(34)&amp;",","")</f>
        <v>"words2",</v>
      </c>
      <c r="DB18" s="44" t="str">
        <f>IF(Q18&gt;2,CHAR(34)&amp;"words3"&amp;CHAR(34)&amp;",","")</f>
        <v/>
      </c>
      <c r="DD18" s="44" t="str">
        <f>IF(LEN(CHAR(34)&amp;"lets"&amp;LEN(SUBSTITUTE(SUBSTITUTE(IFERROR(TRIM(SUBSTITUTE(A18,MID(A18,FIND("[",A18),FIND("]",A18)-FIND("[",A18)+1),"")),A18)," ",""),"-",""))&amp;CHAR(34)&amp;",")=9,CHAR(34)&amp;"lets"&amp;LEN(SUBSTITUTE(SUBSTITUTE(IFERROR(TRIM(SUBSTITUTE(A18,MID(A18,FIND("[",A18),FIND("]",A18)-FIND("[",A18)+1),"")),A18)," ",""),"-",""))&amp;CHAR(34)&amp;",",CHAR(34)&amp;"lets0"&amp;LEN(SUBSTITUTE(SUBSTITUTE(IFERROR(TRIM(SUBSTITUTE(A18,MID(A18,FIND("[",A18),FIND("]",A18)-FIND("[",A18)+1),"")),A18)," ",""),"-",""))&amp;CHAR(34)&amp;",")</f>
        <v>"lets07",</v>
      </c>
      <c r="DE18" s="44" t="str">
        <f>CHAR(34)&amp;"start"&amp;IFERROR(LEFT(SUBSTITUTE(A18,"["&amp;MID(A18,FIND("[",A18)+1,FIND("]",A18)-FIND("[",A18)-1)&amp;"] ",""),1),LEFT(A18,1))&amp;CHAR(34)&amp;","</f>
        <v>"startS",</v>
      </c>
      <c r="DF18" s="44" t="str">
        <f>IFERROR(IF(SEARCH("tan",A18)&gt;0,CHAR(34)&amp;"withtn"&amp;CHAR(34)&amp;",",""),"")</f>
        <v/>
      </c>
      <c r="DG18" s="44" t="str">
        <f>IFERROR(IF(SEARCH("q",A18)&gt;0,CHAR(34)&amp;"with_q"&amp;CHAR(34)&amp;",",""),"")</f>
        <v/>
      </c>
      <c r="DH18" s="44" t="str">
        <f>IFERROR(IF(SEARCH("v",A18)&gt;0,CHAR(34)&amp;"with_v"&amp;CHAR(34)&amp;",",""),"")</f>
        <v/>
      </c>
      <c r="DI18" s="44" t="str">
        <f>IFERROR(IF(SEARCH("w",A18)&gt;0,CHAR(34)&amp;"with_w"&amp;CHAR(34)&amp;",",""),"")</f>
        <v/>
      </c>
      <c r="DJ18" s="44" t="str">
        <f>IFERROR(IF(SEARCH("y",A18)&gt;0,CHAR(34)&amp;"with_y"&amp;CHAR(34)&amp;",",""),"")</f>
        <v/>
      </c>
      <c r="DK18" s="44" t="str">
        <f>IFERROR(IF(SEARCH("z",A18)&gt;0,CHAR(34)&amp;"with_z"&amp;CHAR(34)&amp;",",""),"")</f>
        <v/>
      </c>
      <c r="DL18" s="44" t="str">
        <f>IF(CG18=2, CHAR(34) &amp; _xlfn.TEXTJOIN("", TRUE, _xlfn._xlws.SORT(HP18:HX18)) &amp; CHAR(34) &amp; ",", "")</f>
        <v/>
      </c>
      <c r="DM18" s="44" t="str" cm="1">
        <f t="array" ref="DM18">IF(CG18=3,CHAR(34) &amp; _xlfn.TEXTJOIN("", TRUE, RIGHT(HP18:HX18, 2)) &amp; CHAR(34) &amp; ",", "")</f>
        <v/>
      </c>
      <c r="DN18" s="44" t="str">
        <f>IF(AND(ISNUMBER(SEARCH("18", O18)), ISERROR(SEARCH("1918", O18)), ISERROR(SEARCH("2018", O18))), CHAR(34) &amp; "year18" &amp; CHAR(34) &amp; ",", "")</f>
        <v>"year18",</v>
      </c>
      <c r="DO18" s="44" t="str">
        <f>IF(AND(ISNUMBER(SEARCH("19", O18)), ISERROR(SEARCH("1819", O18)),  ISERROR(SEARCH("1219", O18)),ISERROR(SEARCH("1119", O18)),ISERROR(SEARCH("1190", O18)),ISERROR(SEARCH("2019", O18))), CHAR(34) &amp; "year19" &amp; CHAR(34) &amp; ",", "")</f>
        <v>"year19",</v>
      </c>
      <c r="DP18" s="5" t="str">
        <f>IF(AND(ISNUMBER(SEARCH("20", O18)), ISERROR(SEARCH("1920", O18))), CHAR(34)&amp;"year00"&amp;CHAR(34)&amp;",", "")</f>
        <v/>
      </c>
      <c r="DQ18" s="5" t="str">
        <f>IF(CC18="y",CHAR(34)&amp;"soviet"&amp;CHAR(34)&amp;",","")</f>
        <v/>
      </c>
      <c r="DR18" s="5" t="str">
        <f>IF(BY18="y",CHAR(34)&amp;"dgband"&amp;CHAR(34)&amp;",","")</f>
        <v/>
      </c>
      <c r="DS18" s="5" t="str">
        <f>IF(W18="y",IF(AND(V18="n",BY18&lt;&gt;"y"),CHAR(34)&amp;"allver"&amp;CHAR(34)&amp;",",""),"")</f>
        <v>"allver",</v>
      </c>
      <c r="DT18" s="5" t="str">
        <f>IF(V18="y",IF(AND(W18="n",BY18&lt;&gt;"y"),CHAR(34)&amp;"allhor"&amp;CHAR(34)&amp;",",""),"")</f>
        <v/>
      </c>
      <c r="DU18" s="5" t="str">
        <f>IF(BY18="y",IF(AND(W18="n",V18="n"),CHAR(34)&amp;"alldia"&amp;CHAR(34)&amp;",",""),"")</f>
        <v/>
      </c>
      <c r="DW18" s="44" t="str">
        <f>IF(CL18="y",CHAR(34)&amp;CL$1&amp;CHAR(34)&amp;",","")</f>
        <v/>
      </c>
      <c r="DX18" s="44" t="str">
        <f>IF(CM18="y",CHAR(34)&amp;CM$1&amp;CHAR(34)&amp;",","")</f>
        <v/>
      </c>
      <c r="DY18" s="44" t="str">
        <f>IF(CN18="y",CHAR(34)&amp;CN$1&amp;CHAR(34)&amp;",","")</f>
        <v>"3Bands",</v>
      </c>
      <c r="DZ18" s="44" t="str">
        <f>IF(CO18="y",CHAR(34)&amp;CO$1&amp;CHAR(34)&amp;",","")</f>
        <v/>
      </c>
      <c r="EA18" s="44" t="str">
        <f>IF(T18="y",CHAR(34)&amp;T$1&amp;CHAR(34)&amp;",","")</f>
        <v/>
      </c>
      <c r="EB18" s="44" t="str">
        <f>IF(U18="y",CHAR(34)&amp;U$1&amp;CHAR(34)&amp;",","")</f>
        <v/>
      </c>
      <c r="EC18" s="44" t="str">
        <f>IF(V18="y",CHAR(34)&amp;V$1&amp;CHAR(34)&amp;",","")</f>
        <v/>
      </c>
      <c r="ED18" s="44" t="str">
        <f>IF(W18="y",CHAR(34)&amp;W$1&amp;CHAR(34)&amp;",","")</f>
        <v>"Vertic",</v>
      </c>
      <c r="EE18" s="44" t="str">
        <f>IF(X18="y",CHAR(34)&amp;X$1&amp;CHAR(34)&amp;",","")</f>
        <v/>
      </c>
      <c r="EF18" s="44" t="str">
        <f>IF(AND(Y18&lt;&gt;"n",Y18&lt;&gt;""),CHAR(34)&amp;Y$1&amp;CHAR(34)&amp;",","")</f>
        <v/>
      </c>
      <c r="EG18" s="44" t="str">
        <f>IF(Z18="y",CHAR(34)&amp;Z$1&amp;CHAR(34)&amp;",","")</f>
        <v/>
      </c>
      <c r="EH18" s="44" t="str">
        <f>IF(AA18="y",CHAR(34)&amp;AA$1&amp;CHAR(34)&amp;",","")</f>
        <v/>
      </c>
      <c r="EI18" s="44" t="str">
        <f>IF(AB18="y",CHAR(34)&amp;AB$1&amp;CHAR(34)&amp;",","")</f>
        <v>"Texted",</v>
      </c>
      <c r="EJ18" s="44" t="str">
        <f>IF(AC18="y",CHAR(34)&amp;AC$1&amp;CHAR(34)&amp;",","")</f>
        <v>"Weapon",</v>
      </c>
      <c r="EK18" s="44" t="str">
        <f>IF(AD18="y",CHAR(34)&amp;AD$1&amp;CHAR(34)&amp;",","")</f>
        <v>"HasSun",</v>
      </c>
      <c r="EL18" s="44" t="str">
        <f>IF(AE18="y",CHAR(34)&amp;AE$1&amp;CHAR(34)&amp;",","")</f>
        <v/>
      </c>
      <c r="EM18" s="44" t="str">
        <f>IF(AF18="y",CHAR(34)&amp;AF$1&amp;CHAR(34)&amp;",","")</f>
        <v/>
      </c>
      <c r="EN18" s="44" t="str">
        <f>IF(AG18="y",CHAR(34)&amp;AG$1&amp;CHAR(34)&amp;",","")</f>
        <v>"Unequa",</v>
      </c>
      <c r="EO18" s="44" t="str">
        <f>IF(AH18="y",CHAR(34)&amp;AH$1&amp;CHAR(34)&amp;",","")</f>
        <v>"Center",</v>
      </c>
      <c r="EP18" s="44" t="str">
        <f>IF(AI18="y",CHAR(34)&amp;AI$1&amp;CHAR(34)&amp;",","")</f>
        <v/>
      </c>
      <c r="EQ18" s="44" t="str">
        <f>IF(AJ18="y",CHAR(34)&amp;AJ$1&amp;CHAR(34)&amp;",","")</f>
        <v/>
      </c>
      <c r="ER18" s="44" t="str">
        <f>IF(AK18="y",CHAR(34)&amp;AK$1&amp;CHAR(34)&amp;",","")</f>
        <v/>
      </c>
      <c r="ES18" s="44" t="str">
        <f>IF(AL18="y",CHAR(34)&amp;AL$1&amp;CHAR(34)&amp;",","")</f>
        <v/>
      </c>
      <c r="ET18" s="44" t="str">
        <f>IF(AM18="y",CHAR(34)&amp;AM$1&amp;CHAR(34)&amp;",","")</f>
        <v/>
      </c>
      <c r="EU18" s="44" t="str">
        <f>IF(AN18="y",CHAR(34)&amp;AN$1&amp;CHAR(34)&amp;",","")</f>
        <v/>
      </c>
      <c r="EV18" s="44" t="str">
        <f>IF(AO18="y",CHAR(34)&amp;AO$1&amp;CHAR(34)&amp;",","")</f>
        <v/>
      </c>
      <c r="EW18" s="44" t="str">
        <f>IF(AP18="y",CHAR(34)&amp;AP$1&amp;CHAR(34)&amp;",","")</f>
        <v/>
      </c>
      <c r="EX18" s="44" t="str">
        <f>IF(AQ18="y",CHAR(34)&amp;AQ$1&amp;CHAR(34)&amp;",","")</f>
        <v/>
      </c>
      <c r="EY18" s="44" t="str">
        <f>IF(AR18="y",CHAR(34)&amp;AR$1&amp;CHAR(34)&amp;",","")</f>
        <v/>
      </c>
      <c r="EZ18" s="44" t="str">
        <f>IF(AS18="y",CHAR(34)&amp;AS$1&amp;CHAR(34)&amp;",","")</f>
        <v/>
      </c>
      <c r="FA18" s="44" t="str">
        <f>IF(AT18&gt;0,CHAR(34)&amp;"sta"&amp;AZ18&amp;CHAR(34)&amp;",","")</f>
        <v/>
      </c>
      <c r="FB18" s="44" t="str">
        <f>IF(AND(AT18&gt;0,BA18&lt;&gt;""),CHAR(34)&amp;"sta"&amp;BA18&amp;CHAR(34)&amp;",","")</f>
        <v/>
      </c>
      <c r="FD18" s="44" t="str">
        <f>IF(BV18="n",CHAR(34)&amp;"tcWHYE"&amp;CHAR(34)&amp;",",IF(BV18="y",CHAR(34)&amp;FD$1&amp;CHAR(34)&amp;",",""))</f>
        <v/>
      </c>
      <c r="FE18" s="44" t="str">
        <f>IF(COUNTIF(BL18:BT18,"BLU")=0,CHAR(34)&amp;"NO_BLU"&amp;CHAR(34)&amp;",", "")</f>
        <v/>
      </c>
      <c r="FF18" s="44" t="str">
        <f>IF(COUNTIF(BL18:BT18,"WHI")=0,CHAR(34)&amp;"NO_WHI"&amp;CHAR(34)&amp;",", "")</f>
        <v/>
      </c>
      <c r="FG18" s="44" t="str">
        <f>IF(COUNTIF(BL18:BT18,"RED")=0,CHAR(34)&amp;"NO_RED"&amp;CHAR(34)&amp;",", "")</f>
        <v/>
      </c>
      <c r="FH18" s="44" t="str">
        <f>IF(COUNTIF(BL18:BS18,"GRE")=0,CHAR(34)&amp;"NO_GRE"&amp;CHAR(34)&amp;",", "")</f>
        <v>"NO_GRE",</v>
      </c>
      <c r="FI18" s="44" t="str">
        <f>IF(COUNTIF(BL18:BT18,"YEL")=0,CHAR(34)&amp;"NO_YEL"&amp;CHAR(34)&amp;",", "")</f>
        <v/>
      </c>
      <c r="FJ18" s="44" t="str">
        <f>IF(COUNTIF(BL18:BT18,"BLA")=0,CHAR(34)&amp;"NO_BLA"&amp;CHAR(34)&amp;",", "")</f>
        <v/>
      </c>
      <c r="FK18" s="44" t="str">
        <f>IF(AND(FH18&lt;&gt;"",FF18&lt;&gt;""),CHAR(34)&amp;"WHGRNO"&amp;CHAR(34)&amp;",","")</f>
        <v/>
      </c>
      <c r="FL18" s="44" t="str">
        <f>IF(AND(FI18&lt;&gt;"",FF18&lt;&gt;""),CHAR(34)&amp;"WHYENO"&amp;CHAR(34)&amp;",","")</f>
        <v/>
      </c>
      <c r="FM18" s="44" t="str">
        <f>IF(AND(FJ18&lt;&gt;"",FF18&lt;&gt;""),CHAR(34)&amp;"BAWHNO"&amp;CHAR(34)&amp;",","")</f>
        <v/>
      </c>
      <c r="FN18" s="44" t="str">
        <f>IF(AND(FE18&lt;&gt;"",FF18&lt;&gt;""),CHAR(34)&amp;"BLWHNO"&amp;CHAR(34)&amp;",","")</f>
        <v/>
      </c>
      <c r="FO18" s="44" t="str">
        <f>IF(AND(FE18&lt;&gt;"",FG18&lt;&gt;""),CHAR(34)&amp;"BLRENO"&amp;CHAR(34)&amp;",","")</f>
        <v/>
      </c>
      <c r="FP18" s="44" t="str">
        <f>IF(AND(FF18&lt;&gt;"",FF18&lt;&gt;""),CHAR(34)&amp;"WHRENO"&amp;CHAR(34)&amp;",","")</f>
        <v/>
      </c>
      <c r="FQ18" s="44" t="str">
        <f>IF(LEN(BF18)=3,CHAR(34)&amp;"001"&amp;BF18&amp;CHAR(34)&amp;",","")</f>
        <v>"001RED",</v>
      </c>
      <c r="FR18" s="44" t="str">
        <f>IF(LEN(BG18)=3,CHAR(34)&amp;"002"&amp;BG18&amp;CHAR(34)&amp;",","")</f>
        <v>"002WHI",</v>
      </c>
      <c r="FS18" s="44" t="str">
        <f>IF(LEN(BH18)=3,CHAR(34)&amp;"003"&amp;BH18&amp;CHAR(34)&amp;",","")</f>
        <v>"003BLU",</v>
      </c>
      <c r="FT18" s="44" t="str">
        <f>CHAR(34)&amp;"myr"&amp;BD18&amp;CHAR(34)&amp;","</f>
        <v>"myrEQ",</v>
      </c>
      <c r="FU18" s="44" t="str">
        <f>IF(AY18="y",CHAR(34)&amp;"island"&amp;CHAR(34)&amp;",","")</f>
        <v/>
      </c>
      <c r="FV18" s="44" t="str">
        <f>IF(BZ18="y",CHAR(34)&amp;"landlo"&amp;CHAR(34)&amp;",","")</f>
        <v/>
      </c>
      <c r="FW18" s="44" t="str">
        <f>IF(CA18="y",CHAR(34)&amp;"eunion"&amp;CHAR(34)&amp;",","")</f>
        <v/>
      </c>
      <c r="FY18" s="44" t="str">
        <f>IFERROR(IF(SEARCH("Arabic",CB18)&gt;0,CHAR(34)&amp;"arabic"&amp;CHAR(34)&amp;",",""),"")</f>
        <v/>
      </c>
      <c r="FZ18" s="44" t="str">
        <f>IFERROR(IF(SEARCH("English",CB18)&gt;0,CHAR(34)&amp;"englis"&amp;CHAR(34)&amp;",",""),"")</f>
        <v/>
      </c>
      <c r="GA18" s="44" t="str">
        <f>IFERROR(IF(SEARCH("French",CB18)&gt;0,CHAR(34)&amp;"french"&amp;CHAR(34)&amp;",",""),"")</f>
        <v/>
      </c>
      <c r="GB18" s="44" t="str">
        <f>IFERROR(IF(SEARCH("Spanish",CB18)&gt;0,CHAR(34)&amp;"spanis"&amp;CHAR(34)&amp;",",""),"")</f>
        <v/>
      </c>
      <c r="GE18" s="44" t="str">
        <f>IFERROR(IF(SEARCH("Dutch",CB18)&gt;0,CHAR(34)&amp;"dutchs"&amp;CHAR(34)&amp;",",""),"")</f>
        <v/>
      </c>
      <c r="GF18" s="44" t="str">
        <f>IFERROR(IF(SEARCH("Historical",AU18)&gt;0,CHAR(34)&amp;"histor"&amp;CHAR(34)&amp;",",""),"")</f>
        <v/>
      </c>
      <c r="GG18" s="44" t="str">
        <f>IF(BU18="y",CHAR(34)&amp;"unjack"&amp;CHAR(34)&amp;",","")</f>
        <v/>
      </c>
      <c r="GH18" s="44" t="str">
        <f>IF(CD18=1,CHAR(34)&amp;"southc"&amp;CHAR(34)&amp;",","")</f>
        <v/>
      </c>
      <c r="GI18" s="44" t="str">
        <f>IF(CE18=1,CHAR(34)&amp;"hasmap"&amp;CHAR(34)&amp;",","")</f>
        <v/>
      </c>
      <c r="GJ18" s="44" t="str">
        <f>IF(CP18="y",CHAR(34)&amp;CP$1&amp;CHAR(34)&amp;",","")</f>
        <v>"NoStar",</v>
      </c>
      <c r="GK18" s="44" t="str">
        <f>IF(GJ18="",CHAR(34)&amp;"HasSta"&amp;CHAR(34)&amp;",","")</f>
        <v/>
      </c>
      <c r="GL18" s="44" t="str">
        <f>IF(CQ18="y",CHAR(34)&amp;CQ$1&amp;CHAR(34)&amp;",","")</f>
        <v/>
      </c>
      <c r="GM18" s="44" t="str">
        <f>IF(CR18="y",CHAR(34)&amp;CR$1&amp;CHAR(34)&amp;",","")</f>
        <v/>
      </c>
      <c r="GN18" s="44" t="str">
        <f>IF(CS18="y",CHAR(34)&amp;CS$1&amp;CHAR(34)&amp;",","")</f>
        <v/>
      </c>
      <c r="GP18" s="44" t="str">
        <f>CHAR(34)&amp;AU18&amp;CHAR(34)</f>
        <v>"Province"</v>
      </c>
      <c r="GS18" s="44" t="str">
        <f>SUBSTITUTE("["&amp;_xlfn.CONCAT(CW18:GN18)&amp;"]",",]","]")</f>
        <v>["5+Colo","words2","lets07","startS","year18","year19","allver","3Bands","Vertic","Texted","Weapon","HasSun","Unequa","Center","NO_GRE","001RED","002WHI","003BLU","myrEQ","NoStar"]</v>
      </c>
      <c r="GT18" s="44" t="str">
        <f>IF(BL18&lt;&gt;"",CHAR(34)&amp;"cl_"&amp;BL18&amp;CHAR(34)&amp;",","")</f>
        <v>"cl_BLA",</v>
      </c>
      <c r="GU18" s="44" t="str">
        <f>IF(BM18&lt;&gt;"",CHAR(34)&amp;"cl_"&amp;BM18&amp;CHAR(34)&amp;",","")</f>
        <v>"cl_BLU",</v>
      </c>
      <c r="GV18" s="44" t="str">
        <f>IF(BN18&lt;&gt;"",CHAR(34)&amp;"cl_"&amp;BN18&amp;CHAR(34)&amp;",","")</f>
        <v/>
      </c>
      <c r="GW18" s="44" t="str">
        <f>IF(BO18&lt;&gt;"",CHAR(34)&amp;"cl_"&amp;BO18&amp;CHAR(34)&amp;",","")</f>
        <v>"cl_RED",</v>
      </c>
      <c r="GX18" s="44" t="str">
        <f>IF(BP18&lt;&gt;"",CHAR(34)&amp;"cl_"&amp;BP18&amp;CHAR(34)&amp;",","")</f>
        <v>"cl_YEL",</v>
      </c>
      <c r="GY18" s="44" t="str">
        <f>IF(BQ18&lt;&gt;"",CHAR(34)&amp;"cl_"&amp;BQ18&amp;CHAR(34)&amp;",","")</f>
        <v/>
      </c>
      <c r="GZ18" s="44" t="str">
        <f>IF(BR18&lt;&gt;"",CHAR(34)&amp;"cl_"&amp;BR18&amp;CHAR(34)&amp;",","")</f>
        <v>"cl_BRO",</v>
      </c>
      <c r="HA18" s="44" t="str">
        <f>IF(BS18&lt;&gt;"",CHAR(34)&amp;"cl_"&amp;BS18&amp;CHAR(34)&amp;",","")</f>
        <v/>
      </c>
      <c r="HB18" s="44" t="str">
        <f>IF(BT18&lt;&gt;"",CHAR(34)&amp;"cl_"&amp;BT18&amp;CHAR(34)&amp;",","")</f>
        <v>"cl_WHI",</v>
      </c>
      <c r="HC18" s="44" t="str">
        <f>SUBSTITUTE("["&amp;_xlfn.CONCAT(GT18:HB18)&amp;"]",",]","]")</f>
        <v>["cl_BLA","cl_BLU","cl_RED","cl_YEL","cl_BRO","cl_WHI"]</v>
      </c>
      <c r="HE18" s="64"/>
      <c r="HF18" s="65" t="str">
        <f>"{couname:"&amp;CT18&amp;(IF(HK18&lt;&gt;"",",subtype:"&amp;CHAR(34)&amp;HK18&amp;CHAR(34),""))&amp;",year:"&amp;HJ18&amp;",region:"&amp;CU18&amp;",Colors:"&amp;HC18&amp;",Items:"&amp;GS18&amp;",Flag:"&amp;CV18&amp;",HDFlag:"&amp;CHAR(34)&amp;E18&amp;CHAR(34)&amp;",type:"&amp;GP18&amp;", describe: "&amp;HH18&amp;", isnew:"&amp;CHAR(34)&amp;F18&amp;CHAR(34)&amp;", links: "&amp;HL18&amp;"},"</f>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links: "https://en.wikipedia.org/wiki/Flag_of_Santa_Fe_Province"},</v>
      </c>
      <c r="HG18" s="66" t="str">
        <f>"{couname:"&amp;CT18&amp;(IF(HK18&lt;&gt;"",",subtype:"&amp;CHAR(34)&amp;HK18&amp;CHAR(34),""))&amp;",year:"&amp;HJ18&amp;",region:"&amp;CU18&amp;",Colors:"&amp;HC18&amp;",Items:"&amp;GS18&amp;",Flag:"&amp;CV18&amp;",HDFlag:"&amp;CHAR(34)&amp;E18&amp;CHAR(34)&amp;",type:"&amp;GP18&amp;", describe: "&amp;HI18&amp;", links: "&amp;HL18&amp;"},"</f>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links: "https://en.wikipedia.org/wiki/Flag_of_Santa_Fe_Province"},</v>
      </c>
      <c r="HH18" s="44" t="str">
        <f>IF(P18&lt;&gt;"",CHAR(34)&amp;"\n"&amp;P18&amp;CHAR(34),CHAR(34)&amp;CHAR(34))</f>
        <v>"\nThe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v>
      </c>
      <c r="HI18" s="44" t="str">
        <f>IF(J18=0,CHAR(34)&amp;CHAR(34),HH18)</f>
        <v>"\nThe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v>
      </c>
      <c r="HJ18" s="44" t="str">
        <f>CHAR(34)&amp;O18&amp;CHAR(34)</f>
        <v>"1822, 1986"</v>
      </c>
      <c r="HL18" s="44" t="str">
        <f>CHAR(34)&amp;I18&amp;CHAR(34)</f>
        <v>"https://en.wikipedia.org/wiki/Flag_of_Santa_Fe_Province"</v>
      </c>
      <c r="HM18" s="65"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"&amp;HH18&amp;", "&amp;CHAR(34)&amp;"isnew"&amp;CHAR(34)&amp;": "&amp;CHAR(34)&amp;F18&amp;CHAR(34)&amp;", "&amp;CHAR(34)&amp;"links"&amp;CHAR(34)&amp;": "&amp;HL18&amp;"},"</f>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 "links": "https://en.wikipedia.org/wiki/Flag_of_Santa_Fe_Province"},</v>
      </c>
      <c r="HN18" s="67"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"&amp;HI18&amp;", "&amp;CHAR(34)&amp;"isnew"&amp;CHAR(34)&amp;": "&amp;CHAR(34)&amp;F18&amp;CHAR(34)&amp;", "&amp;CHAR(34)&amp;"links"&amp;CHAR(34)&amp;": "&amp;HL18&amp;"},"</f>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 "links": "https://en.wikipedia.org/wiki/Flag_of_Santa_Fe_Province"},</v>
      </c>
      <c r="HO18" s="71">
        <v>45618</v>
      </c>
      <c r="HP18" s="44" t="str" cm="1">
        <f t="array" ref="HP18">IF(_xlfn.TEXTJOIN(", ", TRUE, IF(ISNUMBER(SEARCH("BLA", BL18:BT18)), COLUMN(BL18:BT18) - COLUMN(BL18) + 1, ""))&lt;&gt;"","BLA","")</f>
        <v>BLA</v>
      </c>
      <c r="HQ18" s="44" t="str" cm="1">
        <f t="array" ref="HQ18">IF(_xlfn.TEXTJOIN(", ", TRUE, IF(ISNUMBER(SEARCH("BLU", BL18:BT18)), COLUMN(BL18:BT18) - COLUMN(BL18) + 1, ""))&lt;&gt;"","BLU","")</f>
        <v>BLU</v>
      </c>
      <c r="HR18" s="44" t="str" cm="1">
        <f t="array" ref="HR18">IF(_xlfn.TEXTJOIN(", ", TRUE, IF(ISNUMBER(SEARCH("GRE", BL18:BT18)), COLUMN(BL18:BT18) - COLUMN(BL18) + 1, ""))&lt;&gt;"","GRE","")</f>
        <v/>
      </c>
      <c r="HS18" s="44" t="str" cm="1">
        <f t="array" ref="HS18">IF(_xlfn.TEXTJOIN(", ", TRUE, IF(ISNUMBER(SEARCH("RED", BL18:BT18)), COLUMN(BL18:BT18) - COLUMN(BL18) + 1, ""))&lt;&gt;"","RED","")</f>
        <v>RED</v>
      </c>
      <c r="HT18" s="44" t="str" cm="1">
        <f t="array" ref="HT18">IF(_xlfn.TEXTJOIN(", ", TRUE, IF(ISNUMBER(SEARCH("YEL", BL18:BT18)), COLUMN(BL18:BT18) - COLUMN(BL18) + 1, ""))&lt;&gt;"","YEL","")</f>
        <v>YEL</v>
      </c>
      <c r="HU18" s="44" t="str" cm="1">
        <f t="array" ref="HU18">IF(_xlfn.TEXTJOIN(", ", TRUE, IF(ISNUMBER(SEARCH("ORA", BL18:BT18)), COLUMN(BL18:BT18) - COLUMN(BL18) + 1, ""))&lt;&gt;"","ORA","")</f>
        <v/>
      </c>
      <c r="HV18" s="44" t="str" cm="1">
        <f t="array" ref="HV18">IF(_xlfn.TEXTJOIN(", ", TRUE, IF(ISNUMBER(SEARCH("BRO", BL18:BT18)), COLUMN(BL18:BT18) - COLUMN(BL18) + 1, ""))&lt;&gt;"","BRO","")</f>
        <v>BRO</v>
      </c>
      <c r="HW18" s="44" t="str" cm="1">
        <f t="array" ref="HW18">IF(_xlfn.TEXTJOIN(", ", TRUE, IF(ISNUMBER(SEARCH("PUR", BL18:BT18)), COLUMN(BL18:BT18) - COLUMN(BL18) + 1, ""))&lt;&gt;"","PUR","")</f>
        <v/>
      </c>
      <c r="HX18" s="44" t="str" cm="1">
        <f t="array" ref="HX18">IF(_xlfn.TEXTJOIN(", ", TRUE, IF(ISNUMBER(SEARCH("WHI", BL18:BT18)), COLUMN(BL18:BT18) - COLUMN(BL18) + 1, ""))&lt;&gt;"","WHI","")</f>
        <v>WHI</v>
      </c>
      <c r="HY18" s="72"/>
      <c r="HZ18" s="72"/>
      <c r="IA18" s="5"/>
      <c r="IB18" s="5"/>
      <c r="IC18" s="68"/>
      <c r="ID18" s="68"/>
      <c r="IE18" s="68"/>
      <c r="IF18" s="68"/>
      <c r="IG18" s="68"/>
      <c r="IH18" s="68"/>
      <c r="II18" s="68"/>
      <c r="IJ18" s="68"/>
      <c r="IK18" s="68"/>
      <c r="IM18" s="42">
        <f>COUNTIF(IC18:IK18,"&gt;0")-CG18</f>
        <v>-6</v>
      </c>
      <c r="IN18" s="69" t="str">
        <f>"http://mkweb.bcgsc.ca/color-summarizer/?url="&amp;D18&amp;"&amp;precision=low&amp;num_clusters="&amp;CG18&amp;"&amp;text=1"</f>
        <v>http://mkweb.bcgsc.ca/color-summarizer/?url=https://upload.wikimedia.org/wikipedia/commons/thumb/8/84/Bandera_de_la_Provincia_de_Santa_Fe.svg/320px-Bandera_de_la_Provincia_de_Santa_Fe.svg.png&amp;precision=low&amp;num_clusters=6&amp;text=1</v>
      </c>
      <c r="IO18" s="44" t="str">
        <f>IF(HP18&lt;&gt;"",CHAR(34)&amp;"black"&amp;CHAR(34),"")</f>
        <v>"black"</v>
      </c>
      <c r="IP18" s="44" t="str">
        <f>IF(HQ18&lt;&gt;"",CHAR(34)&amp;"blue"&amp;CHAR(34),"")</f>
        <v>"blue"</v>
      </c>
      <c r="IQ18" s="44" t="str">
        <f>IF(HR18&lt;&gt;"",CHAR(34)&amp;"green"&amp;CHAR(34),"")</f>
        <v/>
      </c>
      <c r="IR18" s="44" t="str">
        <f>IF(HS18&lt;&gt;"",CHAR(34)&amp;"red"&amp;CHAR(34),"")</f>
        <v>"red"</v>
      </c>
      <c r="IS18" s="44" t="str">
        <f>IF(HT18&lt;&gt;"",CHAR(34)&amp;"yellow"&amp;CHAR(34),"")</f>
        <v>"yellow"</v>
      </c>
      <c r="IT18" s="44" t="str">
        <f>IF(HU18&lt;&gt;"",CHAR(34)&amp;"orange"&amp;CHAR(34),"")</f>
        <v/>
      </c>
      <c r="IU18" s="44" t="str">
        <f>IF(HV18&lt;&gt;"",CHAR(34)&amp;"brown"&amp;CHAR(34),"")</f>
        <v>"brown"</v>
      </c>
      <c r="IV18" s="44" t="str">
        <f>IF(HW18&lt;&gt;"",CHAR(34)&amp;"purple"&amp;CHAR(34),"")</f>
        <v/>
      </c>
      <c r="IW18" s="44" t="str">
        <f>IF(HX18&lt;&gt;"",CHAR(34)&amp;"white"&amp;CHAR(34),"")</f>
        <v>"white"</v>
      </c>
      <c r="IX18" s="44" t="str">
        <f>"{"&amp;CHAR(34)&amp;"url"&amp;CHAR(34)&amp;":"&amp;CHAR(34)&amp;IN18&amp;CHAR(34)&amp;","&amp;CHAR(34)&amp;"name"&amp;CHAR(34)&amp;":"&amp;CHAR(34)&amp;A18&amp;CHAR(34)&amp;"},"</f>
        <v>{"url":"http://mkweb.bcgsc.ca/color-summarizer/?url=https://upload.wikimedia.org/wikipedia/commons/thumb/8/84/Bandera_de_la_Provincia_de_Santa_Fe.svg/320px-Bandera_de_la_Provincia_de_Santa_Fe.svg.png&amp;precision=low&amp;num_clusters=6&amp;text=1","name":"[ARG] Santa Fe"},</v>
      </c>
      <c r="IY18" s="44">
        <v>938</v>
      </c>
    </row>
    <row r="19" spans="1:259" s="44" customFormat="1" ht="38.4" customHeight="1" thickBot="1" x14ac:dyDescent="0.35">
      <c r="A19" s="84" t="s">
        <v>541</v>
      </c>
      <c r="B19" s="83"/>
      <c r="C19" s="39">
        <v>2</v>
      </c>
      <c r="D19" s="70" t="s">
        <v>542</v>
      </c>
      <c r="E19" s="40" t="s">
        <v>543</v>
      </c>
      <c r="F19" s="41" t="s">
        <v>163</v>
      </c>
      <c r="G19" s="42">
        <f>COUNTIF($A$1:$A$8299,A19)</f>
        <v>1</v>
      </c>
      <c r="H19" s="43"/>
      <c r="I19" s="59" t="s">
        <v>544</v>
      </c>
      <c r="J19" s="44" t="str">
        <f>""</f>
        <v/>
      </c>
      <c r="K19" s="45"/>
      <c r="L19" s="46"/>
      <c r="M19" s="46"/>
      <c r="N19" s="47"/>
      <c r="O19" s="74">
        <v>1985</v>
      </c>
      <c r="P19" s="48" t="s">
        <v>545</v>
      </c>
      <c r="Q19" s="73">
        <v>3</v>
      </c>
      <c r="R19" s="49" t="s">
        <v>177</v>
      </c>
      <c r="S19" s="50">
        <v>5</v>
      </c>
      <c r="T19" s="51" t="s">
        <v>164</v>
      </c>
      <c r="U19" s="52" t="s">
        <v>164</v>
      </c>
      <c r="V19" s="52" t="s">
        <v>164</v>
      </c>
      <c r="W19" s="52" t="s">
        <v>165</v>
      </c>
      <c r="X19" s="52" t="s">
        <v>165</v>
      </c>
      <c r="Y19" s="52" t="s">
        <v>164</v>
      </c>
      <c r="Z19" s="52" t="s">
        <v>164</v>
      </c>
      <c r="AA19" s="52" t="s">
        <v>164</v>
      </c>
      <c r="AB19" s="52" t="s">
        <v>164</v>
      </c>
      <c r="AC19" s="52" t="s">
        <v>165</v>
      </c>
      <c r="AD19" s="52" t="s">
        <v>165</v>
      </c>
      <c r="AE19" s="52" t="s">
        <v>164</v>
      </c>
      <c r="AF19" s="53" t="s">
        <v>164</v>
      </c>
      <c r="AG19" s="53" t="s">
        <v>164</v>
      </c>
      <c r="AH19" s="53" t="s">
        <v>165</v>
      </c>
      <c r="AI19" s="53" t="s">
        <v>164</v>
      </c>
      <c r="AJ19" s="53" t="s">
        <v>164</v>
      </c>
      <c r="AK19" s="53" t="s">
        <v>164</v>
      </c>
      <c r="AL19" s="53" t="s">
        <v>164</v>
      </c>
      <c r="AM19" s="53" t="s">
        <v>164</v>
      </c>
      <c r="AN19" s="53" t="s">
        <v>164</v>
      </c>
      <c r="AO19" s="53" t="s">
        <v>164</v>
      </c>
      <c r="AP19" s="53" t="s">
        <v>164</v>
      </c>
      <c r="AQ19" s="53" t="s">
        <v>164</v>
      </c>
      <c r="AR19" s="53" t="s">
        <v>164</v>
      </c>
      <c r="AS19" s="53" t="s">
        <v>164</v>
      </c>
      <c r="AT19" s="54">
        <v>0</v>
      </c>
      <c r="AU19" s="53" t="s">
        <v>284</v>
      </c>
      <c r="AV19" s="53" t="str">
        <f>IF(LEFT(A19,1)="[",LEFT(A19,5)&amp;AU19&amp;A19,"")</f>
        <v>[ARG]Province[ARG] Santiago del Estero</v>
      </c>
      <c r="AW19" s="53" t="str">
        <f>C19&amp;IFERROR(SUBSTITUTE(A19, " [ANT]",""),"")</f>
        <v>2[ARG] Santiago del Estero</v>
      </c>
      <c r="AX19" s="55"/>
      <c r="AY19" s="55"/>
      <c r="AZ19" s="56" t="s">
        <v>234</v>
      </c>
      <c r="BA19" s="56" t="s">
        <v>234</v>
      </c>
      <c r="BB19" s="56"/>
      <c r="BC19" s="57"/>
      <c r="BD19" s="58" t="s">
        <v>152</v>
      </c>
      <c r="BE19" s="59"/>
      <c r="BF19" s="58" t="s">
        <v>152</v>
      </c>
      <c r="BG19" s="58" t="s">
        <v>154</v>
      </c>
      <c r="BH19" s="58" t="s">
        <v>152</v>
      </c>
      <c r="BI19" s="58"/>
      <c r="BJ19" s="58"/>
      <c r="BK19" s="59"/>
      <c r="BL19" s="58" t="s">
        <v>234</v>
      </c>
      <c r="BM19" s="58" t="s">
        <v>152</v>
      </c>
      <c r="BN19" s="58" t="s">
        <v>234</v>
      </c>
      <c r="BO19" s="58" t="s">
        <v>154</v>
      </c>
      <c r="BP19" s="58" t="s">
        <v>155</v>
      </c>
      <c r="BQ19" s="58" t="s">
        <v>234</v>
      </c>
      <c r="BR19" s="58" t="s">
        <v>234</v>
      </c>
      <c r="BS19" s="58" t="s">
        <v>234</v>
      </c>
      <c r="BT19" s="58" t="s">
        <v>159</v>
      </c>
      <c r="BU19" s="60"/>
      <c r="BV19" s="61"/>
      <c r="BW19" s="61">
        <v>0</v>
      </c>
      <c r="BX19" s="59"/>
      <c r="CB19" s="5"/>
      <c r="CC19" s="5"/>
      <c r="CD19" s="62">
        <v>0</v>
      </c>
      <c r="CE19" s="62">
        <v>0</v>
      </c>
      <c r="CF19" s="62">
        <f>COUNTIF([1]Sheet7!$B$2:'[1]Sheet7'!$B$100,ARG!#REF!)</f>
        <v>0</v>
      </c>
      <c r="CG19" s="75" cm="1">
        <f t="array" ref="CG19">SUMPRODUCT(--(LEN(TRIM(BL19:BT19))&gt;0))</f>
        <v>4</v>
      </c>
      <c r="CH19" s="53" t="str">
        <f>IF(CG19=2,"y","n")</f>
        <v>n</v>
      </c>
      <c r="CI19" s="53" t="str">
        <f>IF(CG19=3,"y","n")</f>
        <v>n</v>
      </c>
      <c r="CJ19" s="53" t="str">
        <f>IF(CG19=4,"y","n")</f>
        <v>y</v>
      </c>
      <c r="CK19" s="53" t="str">
        <f>IF(CG19&gt;4,"y","n")</f>
        <v>n</v>
      </c>
      <c r="CL19" s="53" t="str">
        <f>IF(S19=0,"y","n")</f>
        <v>n</v>
      </c>
      <c r="CM19" s="53" t="str">
        <f>IF(S19=2,"y","n")</f>
        <v>n</v>
      </c>
      <c r="CN19" s="53" t="str">
        <f>IF(S19=3,"y","n")</f>
        <v>n</v>
      </c>
      <c r="CO19" s="53" t="str">
        <f>IF(S19&gt;=4,"y","n")</f>
        <v>y</v>
      </c>
      <c r="CP19" s="53" t="str">
        <f>IF(AT19=0,"y","n")</f>
        <v>y</v>
      </c>
      <c r="CQ19" s="53" t="str">
        <f>IF(AT19=1,"y","n")</f>
        <v>n</v>
      </c>
      <c r="CR19" s="53" t="str">
        <f>IF(AT19=2,"y","n")</f>
        <v>n</v>
      </c>
      <c r="CS19" s="53" t="str">
        <f>IF(AT19&gt;=3,"y","n")</f>
        <v>n</v>
      </c>
      <c r="CT19" s="38" t="str">
        <f>CHAR(34)&amp;A19&amp;CHAR(34)</f>
        <v>"[ARG] Santiago del Estero"</v>
      </c>
      <c r="CU19" s="63" t="str">
        <f>CHAR(34)&amp;"rgn_"&amp;R19&amp;CHAR(34)</f>
        <v>"rgn_South America"</v>
      </c>
      <c r="CV19" s="44" t="str">
        <f>CHAR(34)&amp;D19&amp;CHAR(34)</f>
        <v>"https://upload.wikimedia.org/wikipedia/commons/thumb/0/07/Bandera_de_la_Provincia_de_Santiago_del_Estero.svg/320px-Bandera_de_la_Provincia_de_Santiago_del_Estero.svg.png"</v>
      </c>
      <c r="CW19" s="44" t="str">
        <f>IF(CH19="y",CHAR(34)&amp;CH$1&amp;CHAR(34)&amp;",","")</f>
        <v/>
      </c>
      <c r="CX19" s="44" t="str">
        <f>IF(CI19="y",CHAR(34)&amp;CI$1&amp;CHAR(34)&amp;",","")</f>
        <v/>
      </c>
      <c r="CY19" s="44" t="str">
        <f>IF(CJ19="y",CHAR(34)&amp;CJ$1&amp;CHAR(34)&amp;",","")</f>
        <v>"4Color",</v>
      </c>
      <c r="CZ19" s="44" t="str">
        <f>IF(CK19="y",CHAR(34)&amp;CK$1&amp;CHAR(34)&amp;",","")</f>
        <v/>
      </c>
      <c r="DA19" s="44" t="str">
        <f>IF(Q19&gt;1,CHAR(34)&amp;"words2"&amp;CHAR(34)&amp;",","")</f>
        <v>"words2",</v>
      </c>
      <c r="DB19" s="44" t="str">
        <f>IF(Q19&gt;2,CHAR(34)&amp;"words3"&amp;CHAR(34)&amp;",","")</f>
        <v>"words3",</v>
      </c>
      <c r="DD19" s="44" t="str">
        <f>IF(LEN(CHAR(34)&amp;"lets"&amp;LEN(SUBSTITUTE(SUBSTITUTE(IFERROR(TRIM(SUBSTITUTE(A19,MID(A19,FIND("[",A19),FIND("]",A19)-FIND("[",A19)+1),"")),A19)," ",""),"-",""))&amp;CHAR(34)&amp;",")=9,CHAR(34)&amp;"lets"&amp;LEN(SUBSTITUTE(SUBSTITUTE(IFERROR(TRIM(SUBSTITUTE(A19,MID(A19,FIND("[",A19),FIND("]",A19)-FIND("[",A19)+1),"")),A19)," ",""),"-",""))&amp;CHAR(34)&amp;",",CHAR(34)&amp;"lets0"&amp;LEN(SUBSTITUTE(SUBSTITUTE(IFERROR(TRIM(SUBSTITUTE(A19,MID(A19,FIND("[",A19),FIND("]",A19)-FIND("[",A19)+1),"")),A19)," ",""),"-",""))&amp;CHAR(34)&amp;",")</f>
        <v>"lets17",</v>
      </c>
      <c r="DE19" s="44" t="str">
        <f>CHAR(34)&amp;"start"&amp;IFERROR(LEFT(SUBSTITUTE(A19,"["&amp;MID(A19,FIND("[",A19)+1,FIND("]",A19)-FIND("[",A19)-1)&amp;"] ",""),1),LEFT(A19,1))&amp;CHAR(34)&amp;","</f>
        <v>"startS",</v>
      </c>
      <c r="DF19" s="44" t="str">
        <f>IFERROR(IF(SEARCH("tan",A19)&gt;0,CHAR(34)&amp;"withtn"&amp;CHAR(34)&amp;",",""),"")</f>
        <v/>
      </c>
      <c r="DG19" s="44" t="str">
        <f>IFERROR(IF(SEARCH("q",A19)&gt;0,CHAR(34)&amp;"with_q"&amp;CHAR(34)&amp;",",""),"")</f>
        <v/>
      </c>
      <c r="DH19" s="44" t="str">
        <f>IFERROR(IF(SEARCH("v",A19)&gt;0,CHAR(34)&amp;"with_v"&amp;CHAR(34)&amp;",",""),"")</f>
        <v/>
      </c>
      <c r="DI19" s="44" t="str">
        <f>IFERROR(IF(SEARCH("w",A19)&gt;0,CHAR(34)&amp;"with_w"&amp;CHAR(34)&amp;",",""),"")</f>
        <v/>
      </c>
      <c r="DJ19" s="44" t="str">
        <f>IFERROR(IF(SEARCH("y",A19)&gt;0,CHAR(34)&amp;"with_y"&amp;CHAR(34)&amp;",",""),"")</f>
        <v/>
      </c>
      <c r="DK19" s="44" t="str">
        <f>IFERROR(IF(SEARCH("z",A19)&gt;0,CHAR(34)&amp;"with_z"&amp;CHAR(34)&amp;",",""),"")</f>
        <v/>
      </c>
      <c r="DL19" s="44" t="str">
        <f>IF(CG19=2, CHAR(34) &amp; _xlfn.TEXTJOIN("", TRUE, _xlfn._xlws.SORT(HP19:HX19)) &amp; CHAR(34) &amp; ",", "")</f>
        <v/>
      </c>
      <c r="DM19" s="44" t="str" cm="1">
        <f t="array" ref="DM19">IF(CG19=3,CHAR(34) &amp; _xlfn.TEXTJOIN("", TRUE, RIGHT(HP19:HX19, 2)) &amp; CHAR(34) &amp; ",", "")</f>
        <v/>
      </c>
      <c r="DN19" s="44" t="str">
        <f>IF(AND(ISNUMBER(SEARCH("18", O19)), ISERROR(SEARCH("1918", O19)), ISERROR(SEARCH("2018", O19))), CHAR(34) &amp; "year18" &amp; CHAR(34) &amp; ",", "")</f>
        <v/>
      </c>
      <c r="DO19" s="44" t="str">
        <f>IF(AND(ISNUMBER(SEARCH("19", O19)), ISERROR(SEARCH("1819", O19)),  ISERROR(SEARCH("1219", O19)),ISERROR(SEARCH("1119", O19)),ISERROR(SEARCH("1190", O19)),ISERROR(SEARCH("2019", O19))), CHAR(34) &amp; "year19" &amp; CHAR(34) &amp; ",", "")</f>
        <v>"year19",</v>
      </c>
      <c r="DP19" s="5" t="str">
        <f>IF(AND(ISNUMBER(SEARCH("20", O19)), ISERROR(SEARCH("1920", O19))), CHAR(34)&amp;"year00"&amp;CHAR(34)&amp;",", "")</f>
        <v/>
      </c>
      <c r="DQ19" s="5" t="str">
        <f>IF(CC19="y",CHAR(34)&amp;"soviet"&amp;CHAR(34)&amp;",","")</f>
        <v/>
      </c>
      <c r="DR19" s="5" t="str">
        <f>IF(BY19="y",CHAR(34)&amp;"dgband"&amp;CHAR(34)&amp;",","")</f>
        <v/>
      </c>
      <c r="DS19" s="5" t="str">
        <f>IF(W19="y",IF(AND(V19="n",BY19&lt;&gt;"y"),CHAR(34)&amp;"allver"&amp;CHAR(34)&amp;",",""),"")</f>
        <v>"allver",</v>
      </c>
      <c r="DT19" s="5" t="str">
        <f>IF(V19="y",IF(AND(W19="n",BY19&lt;&gt;"y"),CHAR(34)&amp;"allhor"&amp;CHAR(34)&amp;",",""),"")</f>
        <v/>
      </c>
      <c r="DU19" s="5" t="str">
        <f>IF(BY19="y",IF(AND(W19="n",V19="n"),CHAR(34)&amp;"alldia"&amp;CHAR(34)&amp;",",""),"")</f>
        <v/>
      </c>
      <c r="DW19" s="44" t="str">
        <f>IF(CL19="y",CHAR(34)&amp;CL$1&amp;CHAR(34)&amp;",","")</f>
        <v/>
      </c>
      <c r="DX19" s="44" t="str">
        <f>IF(CM19="y",CHAR(34)&amp;CM$1&amp;CHAR(34)&amp;",","")</f>
        <v/>
      </c>
      <c r="DY19" s="44" t="str">
        <f>IF(CN19="y",CHAR(34)&amp;CN$1&amp;CHAR(34)&amp;",","")</f>
        <v/>
      </c>
      <c r="DZ19" s="44" t="str">
        <f>IF(CO19="y",CHAR(34)&amp;CO$1&amp;CHAR(34)&amp;",","")</f>
        <v>"4+Band",</v>
      </c>
      <c r="EA19" s="44" t="str">
        <f>IF(T19="y",CHAR(34)&amp;T$1&amp;CHAR(34)&amp;",","")</f>
        <v/>
      </c>
      <c r="EB19" s="44" t="str">
        <f>IF(U19="y",CHAR(34)&amp;U$1&amp;CHAR(34)&amp;",","")</f>
        <v/>
      </c>
      <c r="EC19" s="44" t="str">
        <f>IF(V19="y",CHAR(34)&amp;V$1&amp;CHAR(34)&amp;",","")</f>
        <v/>
      </c>
      <c r="ED19" s="44" t="str">
        <f>IF(W19="y",CHAR(34)&amp;W$1&amp;CHAR(34)&amp;",","")</f>
        <v>"Vertic",</v>
      </c>
      <c r="EE19" s="44" t="str">
        <f>IF(X19="y",CHAR(34)&amp;X$1&amp;CHAR(34)&amp;",","")</f>
        <v>"Circle",</v>
      </c>
      <c r="EF19" s="44" t="str">
        <f>IF(AND(Y19&lt;&gt;"n",Y19&lt;&gt;""),CHAR(34)&amp;Y$1&amp;CHAR(34)&amp;",","")</f>
        <v/>
      </c>
      <c r="EG19" s="44" t="str">
        <f>IF(Z19="y",CHAR(34)&amp;Z$1&amp;CHAR(34)&amp;",","")</f>
        <v/>
      </c>
      <c r="EH19" s="44" t="str">
        <f>IF(AA19="y",CHAR(34)&amp;AA$1&amp;CHAR(34)&amp;",","")</f>
        <v/>
      </c>
      <c r="EI19" s="44" t="str">
        <f>IF(AB19="y",CHAR(34)&amp;AB$1&amp;CHAR(34)&amp;",","")</f>
        <v/>
      </c>
      <c r="EJ19" s="44" t="str">
        <f>IF(AC19="y",CHAR(34)&amp;AC$1&amp;CHAR(34)&amp;",","")</f>
        <v>"Weapon",</v>
      </c>
      <c r="EK19" s="44" t="str">
        <f>IF(AD19="y",CHAR(34)&amp;AD$1&amp;CHAR(34)&amp;",","")</f>
        <v>"HasSun",</v>
      </c>
      <c r="EL19" s="44" t="str">
        <f>IF(AE19="y",CHAR(34)&amp;AE$1&amp;CHAR(34)&amp;",","")</f>
        <v/>
      </c>
      <c r="EM19" s="44" t="str">
        <f>IF(AF19="y",CHAR(34)&amp;AF$1&amp;CHAR(34)&amp;",","")</f>
        <v/>
      </c>
      <c r="EN19" s="44" t="str">
        <f>IF(AG19="y",CHAR(34)&amp;AG$1&amp;CHAR(34)&amp;",","")</f>
        <v/>
      </c>
      <c r="EO19" s="44" t="str">
        <f>IF(AH19="y",CHAR(34)&amp;AH$1&amp;CHAR(34)&amp;",","")</f>
        <v>"Center",</v>
      </c>
      <c r="EP19" s="44" t="str">
        <f>IF(AI19="y",CHAR(34)&amp;AI$1&amp;CHAR(34)&amp;",","")</f>
        <v/>
      </c>
      <c r="EQ19" s="44" t="str">
        <f>IF(AJ19="y",CHAR(34)&amp;AJ$1&amp;CHAR(34)&amp;",","")</f>
        <v/>
      </c>
      <c r="ER19" s="44" t="str">
        <f>IF(AK19="y",CHAR(34)&amp;AK$1&amp;CHAR(34)&amp;",","")</f>
        <v/>
      </c>
      <c r="ES19" s="44" t="str">
        <f>IF(AL19="y",CHAR(34)&amp;AL$1&amp;CHAR(34)&amp;",","")</f>
        <v/>
      </c>
      <c r="ET19" s="44" t="str">
        <f>IF(AM19="y",CHAR(34)&amp;AM$1&amp;CHAR(34)&amp;",","")</f>
        <v/>
      </c>
      <c r="EU19" s="44" t="str">
        <f>IF(AN19="y",CHAR(34)&amp;AN$1&amp;CHAR(34)&amp;",","")</f>
        <v/>
      </c>
      <c r="EV19" s="44" t="str">
        <f>IF(AO19="y",CHAR(34)&amp;AO$1&amp;CHAR(34)&amp;",","")</f>
        <v/>
      </c>
      <c r="EW19" s="44" t="str">
        <f>IF(AP19="y",CHAR(34)&amp;AP$1&amp;CHAR(34)&amp;",","")</f>
        <v/>
      </c>
      <c r="EX19" s="44" t="str">
        <f>IF(AQ19="y",CHAR(34)&amp;AQ$1&amp;CHAR(34)&amp;",","")</f>
        <v/>
      </c>
      <c r="EY19" s="44" t="str">
        <f>IF(AR19="y",CHAR(34)&amp;AR$1&amp;CHAR(34)&amp;",","")</f>
        <v/>
      </c>
      <c r="EZ19" s="44" t="str">
        <f>IF(AS19="y",CHAR(34)&amp;AS$1&amp;CHAR(34)&amp;",","")</f>
        <v/>
      </c>
      <c r="FA19" s="44" t="str">
        <f>IF(AT19&gt;0,CHAR(34)&amp;"sta"&amp;AZ19&amp;CHAR(34)&amp;",","")</f>
        <v/>
      </c>
      <c r="FB19" s="44" t="str">
        <f>IF(AND(AT19&gt;0,BA19&lt;&gt;""),CHAR(34)&amp;"sta"&amp;BA19&amp;CHAR(34)&amp;",","")</f>
        <v/>
      </c>
      <c r="FD19" s="44" t="str">
        <f>IF(BV19="n",CHAR(34)&amp;"tcWHYE"&amp;CHAR(34)&amp;",",IF(BV19="y",CHAR(34)&amp;FD$1&amp;CHAR(34)&amp;",",""))</f>
        <v/>
      </c>
      <c r="FE19" s="44" t="str">
        <f>IF(COUNTIF(BL19:BT19,"BLU")=0,CHAR(34)&amp;"NO_BLU"&amp;CHAR(34)&amp;",", "")</f>
        <v/>
      </c>
      <c r="FF19" s="44" t="str">
        <f>IF(COUNTIF(BL19:BT19,"WHI")=0,CHAR(34)&amp;"NO_WHI"&amp;CHAR(34)&amp;",", "")</f>
        <v/>
      </c>
      <c r="FG19" s="44" t="str">
        <f>IF(COUNTIF(BL19:BT19,"RED")=0,CHAR(34)&amp;"NO_RED"&amp;CHAR(34)&amp;",", "")</f>
        <v/>
      </c>
      <c r="FH19" s="44" t="str">
        <f>IF(COUNTIF(BL19:BS19,"GRE")=0,CHAR(34)&amp;"NO_GRE"&amp;CHAR(34)&amp;",", "")</f>
        <v>"NO_GRE",</v>
      </c>
      <c r="FI19" s="44" t="str">
        <f>IF(COUNTIF(BL19:BT19,"YEL")=0,CHAR(34)&amp;"NO_YEL"&amp;CHAR(34)&amp;",", "")</f>
        <v/>
      </c>
      <c r="FJ19" s="44" t="str">
        <f>IF(COUNTIF(BL19:BT19,"BLA")=0,CHAR(34)&amp;"NO_BLA"&amp;CHAR(34)&amp;",", "")</f>
        <v>"NO_BLA",</v>
      </c>
      <c r="FK19" s="44" t="str">
        <f>IF(AND(FH19&lt;&gt;"",FF19&lt;&gt;""),CHAR(34)&amp;"WHGRNO"&amp;CHAR(34)&amp;",","")</f>
        <v/>
      </c>
      <c r="FL19" s="44" t="str">
        <f>IF(AND(FI19&lt;&gt;"",FF19&lt;&gt;""),CHAR(34)&amp;"WHYENO"&amp;CHAR(34)&amp;",","")</f>
        <v/>
      </c>
      <c r="FM19" s="44" t="str">
        <f>IF(AND(FJ19&lt;&gt;"",FF19&lt;&gt;""),CHAR(34)&amp;"BAWHNO"&amp;CHAR(34)&amp;",","")</f>
        <v/>
      </c>
      <c r="FN19" s="44" t="str">
        <f>IF(AND(FE19&lt;&gt;"",FF19&lt;&gt;""),CHAR(34)&amp;"BLWHNO"&amp;CHAR(34)&amp;",","")</f>
        <v/>
      </c>
      <c r="FO19" s="44" t="str">
        <f>IF(AND(FE19&lt;&gt;"",FG19&lt;&gt;""),CHAR(34)&amp;"BLRENO"&amp;CHAR(34)&amp;",","")</f>
        <v/>
      </c>
      <c r="FP19" s="44" t="str">
        <f>IF(AND(FF19&lt;&gt;"",FF19&lt;&gt;""),CHAR(34)&amp;"WHRENO"&amp;CHAR(34)&amp;",","")</f>
        <v/>
      </c>
      <c r="FQ19" s="44" t="str">
        <f>IF(LEN(BF19)=3,CHAR(34)&amp;"001"&amp;BF19&amp;CHAR(34)&amp;",","")</f>
        <v>"001BLU",</v>
      </c>
      <c r="FR19" s="44" t="str">
        <f>IF(LEN(BG19)=3,CHAR(34)&amp;"002"&amp;BG19&amp;CHAR(34)&amp;",","")</f>
        <v>"002RED",</v>
      </c>
      <c r="FS19" s="44" t="str">
        <f>IF(LEN(BH19)=3,CHAR(34)&amp;"003"&amp;BH19&amp;CHAR(34)&amp;",","")</f>
        <v>"003BLU",</v>
      </c>
      <c r="FT19" s="44" t="str">
        <f>CHAR(34)&amp;"myr"&amp;BD19&amp;CHAR(34)&amp;","</f>
        <v>"myrBLU",</v>
      </c>
      <c r="FU19" s="44" t="str">
        <f>IF(AY19="y",CHAR(34)&amp;"island"&amp;CHAR(34)&amp;",","")</f>
        <v/>
      </c>
      <c r="FV19" s="44" t="str">
        <f>IF(BZ19="y",CHAR(34)&amp;"landlo"&amp;CHAR(34)&amp;",","")</f>
        <v/>
      </c>
      <c r="FW19" s="44" t="str">
        <f>IF(CA19="y",CHAR(34)&amp;"eunion"&amp;CHAR(34)&amp;",","")</f>
        <v/>
      </c>
      <c r="FY19" s="44" t="str">
        <f>IFERROR(IF(SEARCH("Arabic",CB19)&gt;0,CHAR(34)&amp;"arabic"&amp;CHAR(34)&amp;",",""),"")</f>
        <v/>
      </c>
      <c r="FZ19" s="44" t="str">
        <f>IFERROR(IF(SEARCH("English",CB19)&gt;0,CHAR(34)&amp;"englis"&amp;CHAR(34)&amp;",",""),"")</f>
        <v/>
      </c>
      <c r="GA19" s="44" t="str">
        <f>IFERROR(IF(SEARCH("French",CB19)&gt;0,CHAR(34)&amp;"french"&amp;CHAR(34)&amp;",",""),"")</f>
        <v/>
      </c>
      <c r="GB19" s="44" t="str">
        <f>IFERROR(IF(SEARCH("Spanish",CB19)&gt;0,CHAR(34)&amp;"spanis"&amp;CHAR(34)&amp;",",""),"")</f>
        <v/>
      </c>
      <c r="GE19" s="44" t="str">
        <f>IFERROR(IF(SEARCH("Dutch",CB19)&gt;0,CHAR(34)&amp;"dutchs"&amp;CHAR(34)&amp;",",""),"")</f>
        <v/>
      </c>
      <c r="GF19" s="44" t="str">
        <f>IFERROR(IF(SEARCH("Historical",AU19)&gt;0,CHAR(34)&amp;"histor"&amp;CHAR(34)&amp;",",""),"")</f>
        <v/>
      </c>
      <c r="GG19" s="44" t="str">
        <f>IF(BU19="y",CHAR(34)&amp;"unjack"&amp;CHAR(34)&amp;",","")</f>
        <v/>
      </c>
      <c r="GH19" s="44" t="str">
        <f>IF(CD19=1,CHAR(34)&amp;"southc"&amp;CHAR(34)&amp;",","")</f>
        <v/>
      </c>
      <c r="GI19" s="44" t="str">
        <f>IF(CE19=1,CHAR(34)&amp;"hasmap"&amp;CHAR(34)&amp;",","")</f>
        <v/>
      </c>
      <c r="GJ19" s="44" t="str">
        <f>IF(CP19="y",CHAR(34)&amp;CP$1&amp;CHAR(34)&amp;",","")</f>
        <v>"NoStar",</v>
      </c>
      <c r="GK19" s="44" t="str">
        <f>IF(GJ19="",CHAR(34)&amp;"HasSta"&amp;CHAR(34)&amp;",","")</f>
        <v/>
      </c>
      <c r="GL19" s="44" t="str">
        <f>IF(CQ19="y",CHAR(34)&amp;CQ$1&amp;CHAR(34)&amp;",","")</f>
        <v/>
      </c>
      <c r="GM19" s="44" t="str">
        <f>IF(CR19="y",CHAR(34)&amp;CR$1&amp;CHAR(34)&amp;",","")</f>
        <v/>
      </c>
      <c r="GN19" s="44" t="str">
        <f>IF(CS19="y",CHAR(34)&amp;CS$1&amp;CHAR(34)&amp;",","")</f>
        <v/>
      </c>
      <c r="GP19" s="44" t="str">
        <f>CHAR(34)&amp;AU19&amp;CHAR(34)</f>
        <v>"Province"</v>
      </c>
      <c r="GS19" s="44" t="str">
        <f>SUBSTITUTE("["&amp;_xlfn.CONCAT(CW19:GN19)&amp;"]",",]","]")</f>
        <v>["4Color","words2","words3","lets17","startS","year19","allver","4+Band","Vertic","Circle","Weapon","HasSun","Center","NO_GRE","NO_BLA","001BLU","002RED","003BLU","myrBLU","NoStar"]</v>
      </c>
      <c r="GT19" s="44" t="str">
        <f>IF(BL19&lt;&gt;"",CHAR(34)&amp;"cl_"&amp;BL19&amp;CHAR(34)&amp;",","")</f>
        <v/>
      </c>
      <c r="GU19" s="44" t="str">
        <f>IF(BM19&lt;&gt;"",CHAR(34)&amp;"cl_"&amp;BM19&amp;CHAR(34)&amp;",","")</f>
        <v>"cl_BLU",</v>
      </c>
      <c r="GV19" s="44" t="str">
        <f>IF(BN19&lt;&gt;"",CHAR(34)&amp;"cl_"&amp;BN19&amp;CHAR(34)&amp;",","")</f>
        <v/>
      </c>
      <c r="GW19" s="44" t="str">
        <f>IF(BO19&lt;&gt;"",CHAR(34)&amp;"cl_"&amp;BO19&amp;CHAR(34)&amp;",","")</f>
        <v>"cl_RED",</v>
      </c>
      <c r="GX19" s="44" t="str">
        <f>IF(BP19&lt;&gt;"",CHAR(34)&amp;"cl_"&amp;BP19&amp;CHAR(34)&amp;",","")</f>
        <v>"cl_YEL",</v>
      </c>
      <c r="GY19" s="44" t="str">
        <f>IF(BQ19&lt;&gt;"",CHAR(34)&amp;"cl_"&amp;BQ19&amp;CHAR(34)&amp;",","")</f>
        <v/>
      </c>
      <c r="GZ19" s="44" t="str">
        <f>IF(BR19&lt;&gt;"",CHAR(34)&amp;"cl_"&amp;BR19&amp;CHAR(34)&amp;",","")</f>
        <v/>
      </c>
      <c r="HA19" s="44" t="str">
        <f>IF(BS19&lt;&gt;"",CHAR(34)&amp;"cl_"&amp;BS19&amp;CHAR(34)&amp;",","")</f>
        <v/>
      </c>
      <c r="HB19" s="44" t="str">
        <f>IF(BT19&lt;&gt;"",CHAR(34)&amp;"cl_"&amp;BT19&amp;CHAR(34)&amp;",","")</f>
        <v>"cl_WHI",</v>
      </c>
      <c r="HC19" s="44" t="str">
        <f>SUBSTITUTE("["&amp;_xlfn.CONCAT(GT19:HB19)&amp;"]",",]","]")</f>
        <v>["cl_BLU","cl_RED","cl_YEL","cl_WHI"]</v>
      </c>
      <c r="HE19" s="64"/>
      <c r="HF19" s="65" t="str">
        <f>"{couname:"&amp;CT19&amp;(IF(HK19&lt;&gt;"",",subtype:"&amp;CHAR(34)&amp;HK19&amp;CHAR(34),""))&amp;",year:"&amp;HJ19&amp;",region:"&amp;CU19&amp;",Colors:"&amp;HC19&amp;",Items:"&amp;GS19&amp;",Flag:"&amp;CV19&amp;",HDFlag:"&amp;CHAR(34)&amp;E19&amp;CHAR(34)&amp;",type:"&amp;GP19&amp;", describe: "&amp;HH19&amp;", isnew:"&amp;CHAR(34)&amp;F19&amp;CHAR(34)&amp;", links: "&amp;HL19&amp;"},"</f>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links: "https://en.wikipedia.org/wiki/Flag_of_Santiago_del_Estero_Province"},</v>
      </c>
      <c r="HG19" s="66" t="str">
        <f>"{couname:"&amp;CT19&amp;(IF(HK19&lt;&gt;"",",subtype:"&amp;CHAR(34)&amp;HK19&amp;CHAR(34),""))&amp;",year:"&amp;HJ19&amp;",region:"&amp;CU19&amp;",Colors:"&amp;HC19&amp;",Items:"&amp;GS19&amp;",Flag:"&amp;CV19&amp;",HDFlag:"&amp;CHAR(34)&amp;E19&amp;CHAR(34)&amp;",type:"&amp;GP19&amp;", describe: "&amp;HI19&amp;", links: "&amp;HL19&amp;"},"</f>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links: "https://en.wikipedia.org/wiki/Flag_of_Santiago_del_Estero_Province"},</v>
      </c>
      <c r="HH19" s="44" t="str">
        <f>IF(P19&lt;&gt;"",CHAR(34)&amp;"\n"&amp;P19&amp;CHAR(34),CHAR(34)&amp;CHAR(34))</f>
        <v>"\nLight blue and white are the Argentine national colors, while red represents the Federalist Party to which the province owes its autonomy. The sun refers to the Sun of May present on the national flag. The cross represents the Catholic and Spanish heritage of the region."</v>
      </c>
      <c r="HI19" s="44" t="str">
        <f>IF(J19=0,CHAR(34)&amp;CHAR(34),HH19)</f>
        <v>"\nLight blue and white are the Argentine national colors, while red represents the Federalist Party to which the province owes its autonomy. The sun refers to the Sun of May present on the national flag. The cross represents the Catholic and Spanish heritage of the region."</v>
      </c>
      <c r="HJ19" s="44" t="str">
        <f>CHAR(34)&amp;O19&amp;CHAR(34)</f>
        <v>"1985"</v>
      </c>
      <c r="HL19" s="44" t="str">
        <f>CHAR(34)&amp;I19&amp;CHAR(34)</f>
        <v>"https://en.wikipedia.org/wiki/Flag_of_Santiago_del_Estero_Province"</v>
      </c>
      <c r="HM19" s="65"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"&amp;HH19&amp;", "&amp;CHAR(34)&amp;"isnew"&amp;CHAR(34)&amp;": "&amp;CHAR(34)&amp;F19&amp;CHAR(34)&amp;", "&amp;CHAR(34)&amp;"links"&amp;CHAR(34)&amp;": "&amp;HL19&amp;"},"</f>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 "links": "https://en.wikipedia.org/wiki/Flag_of_Santiago_del_Estero_Province"},</v>
      </c>
      <c r="HN19" s="67"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"&amp;HI19&amp;", "&amp;CHAR(34)&amp;"isnew"&amp;CHAR(34)&amp;": "&amp;CHAR(34)&amp;F19&amp;CHAR(34)&amp;", "&amp;CHAR(34)&amp;"links"&amp;CHAR(34)&amp;": "&amp;HL19&amp;"},"</f>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 "links": "https://en.wikipedia.org/wiki/Flag_of_Santiago_del_Estero_Province"},</v>
      </c>
      <c r="HO19" s="71">
        <v>45618</v>
      </c>
      <c r="HP19" s="44" t="str" cm="1">
        <f t="array" ref="HP19">IF(_xlfn.TEXTJOIN(", ", TRUE, IF(ISNUMBER(SEARCH("BLA", BL19:BT19)), COLUMN(BL19:BT19) - COLUMN(BL19) + 1, ""))&lt;&gt;"","BLA","")</f>
        <v/>
      </c>
      <c r="HQ19" s="44" t="str" cm="1">
        <f t="array" ref="HQ19">IF(_xlfn.TEXTJOIN(", ", TRUE, IF(ISNUMBER(SEARCH("BLU", BL19:BT19)), COLUMN(BL19:BT19) - COLUMN(BL19) + 1, ""))&lt;&gt;"","BLU","")</f>
        <v>BLU</v>
      </c>
      <c r="HR19" s="44" t="str" cm="1">
        <f t="array" ref="HR19">IF(_xlfn.TEXTJOIN(", ", TRUE, IF(ISNUMBER(SEARCH("GRE", BL19:BT19)), COLUMN(BL19:BT19) - COLUMN(BL19) + 1, ""))&lt;&gt;"","GRE","")</f>
        <v/>
      </c>
      <c r="HS19" s="44" t="str" cm="1">
        <f t="array" ref="HS19">IF(_xlfn.TEXTJOIN(", ", TRUE, IF(ISNUMBER(SEARCH("RED", BL19:BT19)), COLUMN(BL19:BT19) - COLUMN(BL19) + 1, ""))&lt;&gt;"","RED","")</f>
        <v>RED</v>
      </c>
      <c r="HT19" s="44" t="str" cm="1">
        <f t="array" ref="HT19">IF(_xlfn.TEXTJOIN(", ", TRUE, IF(ISNUMBER(SEARCH("YEL", BL19:BT19)), COLUMN(BL19:BT19) - COLUMN(BL19) + 1, ""))&lt;&gt;"","YEL","")</f>
        <v>YEL</v>
      </c>
      <c r="HU19" s="44" t="str" cm="1">
        <f t="array" ref="HU19">IF(_xlfn.TEXTJOIN(", ", TRUE, IF(ISNUMBER(SEARCH("ORA", BL19:BT19)), COLUMN(BL19:BT19) - COLUMN(BL19) + 1, ""))&lt;&gt;"","ORA","")</f>
        <v/>
      </c>
      <c r="HV19" s="44" t="str" cm="1">
        <f t="array" ref="HV19">IF(_xlfn.TEXTJOIN(", ", TRUE, IF(ISNUMBER(SEARCH("BRO", BL19:BT19)), COLUMN(BL19:BT19) - COLUMN(BL19) + 1, ""))&lt;&gt;"","BRO","")</f>
        <v/>
      </c>
      <c r="HW19" s="44" t="str" cm="1">
        <f t="array" ref="HW19">IF(_xlfn.TEXTJOIN(", ", TRUE, IF(ISNUMBER(SEARCH("PUR", BL19:BT19)), COLUMN(BL19:BT19) - COLUMN(BL19) + 1, ""))&lt;&gt;"","PUR","")</f>
        <v/>
      </c>
      <c r="HX19" s="44" t="str" cm="1">
        <f t="array" ref="HX19">IF(_xlfn.TEXTJOIN(", ", TRUE, IF(ISNUMBER(SEARCH("WHI", BL19:BT19)), COLUMN(BL19:BT19) - COLUMN(BL19) + 1, ""))&lt;&gt;"","WHI","")</f>
        <v>WHI</v>
      </c>
      <c r="HY19" s="72"/>
      <c r="HZ19" s="72"/>
      <c r="IA19" s="5"/>
      <c r="IB19" s="5"/>
      <c r="IC19" s="68"/>
      <c r="ID19" s="68"/>
      <c r="IE19" s="68"/>
      <c r="IF19" s="68"/>
      <c r="IG19" s="68"/>
      <c r="IH19" s="68"/>
      <c r="II19" s="68"/>
      <c r="IJ19" s="68"/>
      <c r="IK19" s="68"/>
      <c r="IM19" s="42">
        <f>COUNTIF(IC19:IK19,"&gt;0")-CG19</f>
        <v>-4</v>
      </c>
      <c r="IN19" s="69" t="str">
        <f>"http://mkweb.bcgsc.ca/color-summarizer/?url="&amp;D19&amp;"&amp;precision=low&amp;num_clusters="&amp;CG19&amp;"&amp;text=1"</f>
        <v>http://mkweb.bcgsc.ca/color-summarizer/?url=https://upload.wikimedia.org/wikipedia/commons/thumb/0/07/Bandera_de_la_Provincia_de_Santiago_del_Estero.svg/320px-Bandera_de_la_Provincia_de_Santiago_del_Estero.svg.png&amp;precision=low&amp;num_clusters=4&amp;text=1</v>
      </c>
      <c r="IO19" s="44" t="str">
        <f>IF(HP19&lt;&gt;"",CHAR(34)&amp;"black"&amp;CHAR(34),"")</f>
        <v/>
      </c>
      <c r="IP19" s="44" t="str">
        <f>IF(HQ19&lt;&gt;"",CHAR(34)&amp;"blue"&amp;CHAR(34),"")</f>
        <v>"blue"</v>
      </c>
      <c r="IQ19" s="44" t="str">
        <f>IF(HR19&lt;&gt;"",CHAR(34)&amp;"green"&amp;CHAR(34),"")</f>
        <v/>
      </c>
      <c r="IR19" s="44" t="str">
        <f>IF(HS19&lt;&gt;"",CHAR(34)&amp;"red"&amp;CHAR(34),"")</f>
        <v>"red"</v>
      </c>
      <c r="IS19" s="44" t="str">
        <f>IF(HT19&lt;&gt;"",CHAR(34)&amp;"yellow"&amp;CHAR(34),"")</f>
        <v>"yellow"</v>
      </c>
      <c r="IT19" s="44" t="str">
        <f>IF(HU19&lt;&gt;"",CHAR(34)&amp;"orange"&amp;CHAR(34),"")</f>
        <v/>
      </c>
      <c r="IU19" s="44" t="str">
        <f>IF(HV19&lt;&gt;"",CHAR(34)&amp;"brown"&amp;CHAR(34),"")</f>
        <v/>
      </c>
      <c r="IV19" s="44" t="str">
        <f>IF(HW19&lt;&gt;"",CHAR(34)&amp;"purple"&amp;CHAR(34),"")</f>
        <v/>
      </c>
      <c r="IW19" s="44" t="str">
        <f>IF(HX19&lt;&gt;"",CHAR(34)&amp;"white"&amp;CHAR(34),"")</f>
        <v>"white"</v>
      </c>
      <c r="IX19" s="44" t="str">
        <f>"{"&amp;CHAR(34)&amp;"url"&amp;CHAR(34)&amp;":"&amp;CHAR(34)&amp;IN19&amp;CHAR(34)&amp;","&amp;CHAR(34)&amp;"name"&amp;CHAR(34)&amp;":"&amp;CHAR(34)&amp;A19&amp;CHAR(34)&amp;"},"</f>
        <v>{"url":"http://mkweb.bcgsc.ca/color-summarizer/?url=https://upload.wikimedia.org/wikipedia/commons/thumb/0/07/Bandera_de_la_Provincia_de_Santiago_del_Estero.svg/320px-Bandera_de_la_Provincia_de_Santiago_del_Estero.svg.png&amp;precision=low&amp;num_clusters=4&amp;text=1","name":"[ARG] Santiago del Estero"},</v>
      </c>
      <c r="IY19" s="44">
        <v>939</v>
      </c>
    </row>
    <row r="20" spans="1:259" s="44" customFormat="1" ht="38.4" customHeight="1" thickBot="1" x14ac:dyDescent="0.35">
      <c r="A20" s="84" t="s">
        <v>850</v>
      </c>
      <c r="B20" s="83" t="e" vm="1">
        <v>#VALUE!</v>
      </c>
      <c r="C20" s="39">
        <v>2</v>
      </c>
      <c r="D20" s="70" t="s">
        <v>851</v>
      </c>
      <c r="E20" s="40" t="s">
        <v>852</v>
      </c>
      <c r="F20" s="41" t="s">
        <v>163</v>
      </c>
      <c r="G20" s="42">
        <f>COUNTIF($A$1:$A$9999,A20)</f>
        <v>1</v>
      </c>
      <c r="H20" s="43" t="s">
        <v>853</v>
      </c>
      <c r="I20" s="59" t="s">
        <v>854</v>
      </c>
      <c r="J20" s="44" t="str">
        <f>""</f>
        <v/>
      </c>
      <c r="K20" s="45"/>
      <c r="L20" s="46"/>
      <c r="M20" s="46"/>
      <c r="N20" s="47"/>
      <c r="O20" s="74" t="s">
        <v>180</v>
      </c>
      <c r="P20" s="48" t="s">
        <v>855</v>
      </c>
      <c r="Q20" s="73">
        <v>3</v>
      </c>
      <c r="R20" s="49" t="s">
        <v>856</v>
      </c>
      <c r="S20" s="50">
        <v>3</v>
      </c>
      <c r="T20" s="51" t="s">
        <v>165</v>
      </c>
      <c r="U20" s="52" t="s">
        <v>164</v>
      </c>
      <c r="V20" s="52" t="s">
        <v>164</v>
      </c>
      <c r="W20" s="52" t="s">
        <v>164</v>
      </c>
      <c r="X20" s="52" t="s">
        <v>164</v>
      </c>
      <c r="Y20" s="52" t="s">
        <v>165</v>
      </c>
      <c r="Z20" s="52" t="s">
        <v>165</v>
      </c>
      <c r="AA20" s="52" t="s">
        <v>164</v>
      </c>
      <c r="AB20" s="52" t="s">
        <v>164</v>
      </c>
      <c r="AC20" s="52" t="s">
        <v>164</v>
      </c>
      <c r="AD20" s="52" t="s">
        <v>164</v>
      </c>
      <c r="AE20" s="52" t="s">
        <v>164</v>
      </c>
      <c r="AF20" s="53" t="s">
        <v>164</v>
      </c>
      <c r="AG20" s="53" t="s">
        <v>164</v>
      </c>
      <c r="AH20" s="53" t="s">
        <v>164</v>
      </c>
      <c r="AI20" s="53" t="s">
        <v>164</v>
      </c>
      <c r="AJ20" s="53" t="s">
        <v>164</v>
      </c>
      <c r="AK20" s="53" t="s">
        <v>164</v>
      </c>
      <c r="AL20" s="53" t="s">
        <v>164</v>
      </c>
      <c r="AM20" s="53" t="s">
        <v>164</v>
      </c>
      <c r="AN20" s="53" t="s">
        <v>164</v>
      </c>
      <c r="AO20" s="53" t="s">
        <v>164</v>
      </c>
      <c r="AP20" s="53" t="s">
        <v>164</v>
      </c>
      <c r="AQ20" s="53" t="s">
        <v>164</v>
      </c>
      <c r="AR20" s="53" t="s">
        <v>164</v>
      </c>
      <c r="AS20" s="53" t="s">
        <v>164</v>
      </c>
      <c r="AT20" s="54">
        <v>5</v>
      </c>
      <c r="AU20" s="53" t="s">
        <v>284</v>
      </c>
      <c r="AV20" s="53" t="str">
        <f>IF(LEFT(A20,1)="[",LEFT(A20,5)&amp;AU20&amp;A20,"")</f>
        <v>[ARG]Province[ARG] [ANT] Tierra del Fuego</v>
      </c>
      <c r="AW20" s="53" t="str">
        <f>C20&amp;IFERROR(SUBSTITUTE(A20, " [ANT]",""),"")</f>
        <v>2[ARG] Tierra del Fuego</v>
      </c>
      <c r="AX20" s="55"/>
      <c r="AY20" s="55"/>
      <c r="AZ20" s="56" t="s">
        <v>159</v>
      </c>
      <c r="BA20" s="56"/>
      <c r="BB20" s="56"/>
      <c r="BC20" s="57"/>
      <c r="BD20" s="58" t="s">
        <v>156</v>
      </c>
      <c r="BE20" s="59"/>
      <c r="BF20" s="58" t="s">
        <v>156</v>
      </c>
      <c r="BG20" s="58" t="s">
        <v>159</v>
      </c>
      <c r="BH20" s="58" t="s">
        <v>152</v>
      </c>
      <c r="BI20" s="58"/>
      <c r="BJ20" s="58"/>
      <c r="BK20" s="59"/>
      <c r="BL20" s="58" t="s">
        <v>156</v>
      </c>
      <c r="BM20" s="58" t="s">
        <v>159</v>
      </c>
      <c r="BN20" s="58" t="s">
        <v>152</v>
      </c>
      <c r="BO20" s="58"/>
      <c r="BP20" s="58"/>
      <c r="BQ20" s="58"/>
      <c r="BR20" s="58"/>
      <c r="BS20" s="58"/>
      <c r="BT20" s="58"/>
      <c r="BU20" s="60"/>
      <c r="BV20" s="61"/>
      <c r="BW20" s="61">
        <v>0</v>
      </c>
      <c r="BX20" s="59"/>
      <c r="BY20" s="44" t="s">
        <v>165</v>
      </c>
      <c r="CB20" s="5"/>
      <c r="CC20" s="5"/>
      <c r="CD20" s="62">
        <v>1</v>
      </c>
      <c r="CE20" s="62">
        <v>0</v>
      </c>
      <c r="CF20" s="62">
        <f>COUNTIF([1]Sheet7!$B$2:'[1]Sheet7'!$B$100,[1]Main!A22)</f>
        <v>0</v>
      </c>
      <c r="CG20" s="75" cm="1">
        <f t="array" ref="CG20">SUMPRODUCT(--(LEN(TRIM(BL20:BT20))&gt;0))</f>
        <v>3</v>
      </c>
      <c r="CH20" s="53" t="str">
        <f>IF(CG20=2,"y","n")</f>
        <v>n</v>
      </c>
      <c r="CI20" s="53" t="str">
        <f>IF(CG20=3,"y","n")</f>
        <v>y</v>
      </c>
      <c r="CJ20" s="53" t="str">
        <f>IF(CG20=4,"y","n")</f>
        <v>n</v>
      </c>
      <c r="CK20" s="53" t="str">
        <f>IF(CG20&gt;4,"y","n")</f>
        <v>n</v>
      </c>
      <c r="CL20" s="53" t="str">
        <f>IF(S20=0,"y","n")</f>
        <v>n</v>
      </c>
      <c r="CM20" s="53" t="str">
        <f>IF(S20=2,"y","n")</f>
        <v>n</v>
      </c>
      <c r="CN20" s="53" t="str">
        <f>IF(S20=3,"y","n")</f>
        <v>y</v>
      </c>
      <c r="CO20" s="53" t="str">
        <f>IF(S20&gt;=4,"y","n")</f>
        <v>n</v>
      </c>
      <c r="CP20" s="53" t="str">
        <f>IF(AT20=0,"y","n")</f>
        <v>n</v>
      </c>
      <c r="CQ20" s="53" t="str">
        <f>IF(AT20=1,"y","n")</f>
        <v>n</v>
      </c>
      <c r="CR20" s="53" t="str">
        <f>IF(AT20=2,"y","n")</f>
        <v>n</v>
      </c>
      <c r="CS20" s="53" t="str">
        <f>IF(AT20&gt;=3,"y","n")</f>
        <v>y</v>
      </c>
      <c r="CT20" s="38" t="str">
        <f>CHAR(34)&amp;A20&amp;CHAR(34)</f>
        <v>"[ARG] [ANT] Tierra del Fuego"</v>
      </c>
      <c r="CU20" s="63" t="str">
        <f>CHAR(34)&amp;"rgn_"&amp;R20&amp;CHAR(34)</f>
        <v>"rgn_Antarctica, rgn_South America"</v>
      </c>
      <c r="CV20" s="44" t="str">
        <f>CHAR(34)&amp;D20&amp;CHAR(34)</f>
        <v>"https://upload.wikimedia.org/wikipedia/commons/thumb/9/94/Bandera_de_la_Provincia_de_Tierra_del_Fuego.svg/640px-Bandera_de_la_Provincia_de_Tierra_del_Fuego.svg.png"</v>
      </c>
      <c r="CW20" s="44" t="str">
        <f>IF(CH20="y",CHAR(34)&amp;CH$1&amp;CHAR(34)&amp;",","")</f>
        <v/>
      </c>
      <c r="CX20" s="44" t="str">
        <f>IF(CI20="y",CHAR(34)&amp;CI$1&amp;CHAR(34)&amp;",","")</f>
        <v>"3Color",</v>
      </c>
      <c r="CY20" s="44" t="str">
        <f>IF(CJ20="y",CHAR(34)&amp;CJ$1&amp;CHAR(34)&amp;",","")</f>
        <v/>
      </c>
      <c r="CZ20" s="44" t="str">
        <f>IF(CK20="y",CHAR(34)&amp;CK$1&amp;CHAR(34)&amp;",","")</f>
        <v/>
      </c>
      <c r="DA20" s="44" t="str">
        <f>IF(Q20&gt;1,CHAR(34)&amp;"words2"&amp;CHAR(34)&amp;",","")</f>
        <v>"words2",</v>
      </c>
      <c r="DB20" s="44" t="str">
        <f>IF(Q20&gt;2,CHAR(34)&amp;"words3"&amp;CHAR(34)&amp;",","")</f>
        <v>"words3",</v>
      </c>
      <c r="DC20" s="44" t="str">
        <f>IF(Q20=2,CHAR(34)&amp;"exact2"&amp;CHAR(34)&amp;",","")</f>
        <v/>
      </c>
      <c r="DD20" s="44" t="str">
        <f>IF(LEN(CHAR(34)&amp;"lets"&amp;LEN(SUBSTITUTE(SUBSTITUTE(IFERROR(TRIM(SUBSTITUTE(SUBSTITUTE(SUBSTITUTE(IFERROR(TRIM(SUBSTITUTE(A20,MID(A20,FIND("(",A20),FIND(")",A20)-FIND("(",A20)+1),"")),A20),"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",""),"-",""))&amp;CHAR(34)&amp;",")=9,CHAR(34)&amp;"lets"&amp;LEN(SUBSTITUTE(SUBSTITUTE(IFERROR(TRIM(SUBSTITUTE(SUBSTITUTE(SUBSTITUTE(IFERROR(TRIM(SUBSTITUTE(A20,MID(A20,FIND("(",A20),FIND(")",A20)-FIND("(",A20)+1),"")),A20),"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",""),"-",""))&amp;CHAR(34)&amp;",",CHAR(34)&amp;"lets0"&amp;LEN(SUBSTITUTE(SUBSTITUTE(IFERROR(TRIM(SUBSTITUTE(SUBSTITUTE(SUBSTITUTE(IFERROR(TRIM(SUBSTITUTE(A20,MID(A20,FIND("(",A20),FIND(")",A20)-FIND("(",A20)+1),"")),A20),"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f>
        <v>"lets19",</v>
      </c>
      <c r="DE20" s="44" t="str">
        <f>IFERROR(CHAR(34)&amp;"start"&amp;LEFT(TRIM(SUBSTITUTE(SUBSTITUTE(TRIM(SUBSTITUTE(SUBSTITUTE(A20, MID(A20, FIND("[", A20), FIND("]", A20) - FIND("[", A20) + 1), ""), "  ", " ")), MID(TRIM(SUBSTITUTE(SUBSTITUTE(A20, MID(A20, FIND("[", A20), FIND("]", A20) - FIND("[", A20) + 1), ""), "  ", " ")), FIND("[", TRIM(SUBSTITUTE(SUBSTITUTE(A20, MID(A20, FIND("[", A20), FIND("]", A20) - FIND("[", A20) + 1), ""), "  ", " "))), FIND("]", TRIM(SUBSTITUTE(SUBSTITUTE(A20, MID(A20, FIND("[", A20), FIND("]", A20) - FIND("[", A20) + 1), ""), "  ", " "))) - FIND("[", TRIM(SUBSTITUTE(SUBSTITUTE(A20, MID(A20, FIND("[", A20), FIND("]", A20) - FIND("[", A20) + 1), ""), "  ", " "))) + 1), ""), "  ", " ")),1)&amp;CHAR(34)&amp;",",CHAR(34)&amp;"start"&amp;IFERROR(LEFT(SUBSTITUTE(A20,"["&amp;MID(A20,FIND("[",A20)+1,FIND("]",A20)-FIND("[",A20)-1)&amp;"] ",""),1),LEFT(A20,1))&amp;CHAR(34)&amp;",")</f>
        <v>"startT",</v>
      </c>
      <c r="DF20" s="44" t="str">
        <f>IFERROR(IF(SEARCH("tan",A20)&gt;0,CHAR(34)&amp;"withtn"&amp;CHAR(34)&amp;",",""),"")</f>
        <v/>
      </c>
      <c r="DG20" s="44" t="str">
        <f>IFERROR(IF(SEARCH("q",A20)&gt;0,CHAR(34)&amp;"with_q"&amp;CHAR(34)&amp;",",""),"")</f>
        <v/>
      </c>
      <c r="DH20" s="44" t="str">
        <f>IFERROR(IF(SEARCH("v",A20)&gt;0,CHAR(34)&amp;"with_v"&amp;CHAR(34)&amp;",",""),"")</f>
        <v/>
      </c>
      <c r="DI20" s="44" t="str">
        <f>IFERROR(IF(SEARCH("w",A20)&gt;0,CHAR(34)&amp;"with_w"&amp;CHAR(34)&amp;",",""),"")</f>
        <v/>
      </c>
      <c r="DJ20" s="44" t="str">
        <f>IFERROR(IF(SEARCH("y",A20)&gt;0,CHAR(34)&amp;"with_y"&amp;CHAR(34)&amp;",",""),"")</f>
        <v/>
      </c>
      <c r="DK20" s="44" t="str">
        <f>IFERROR(IF(SEARCH("z",A20)&gt;0,CHAR(34)&amp;"with_z"&amp;CHAR(34)&amp;",",""),"")</f>
        <v/>
      </c>
      <c r="DL20" s="44" t="str">
        <f>IF(CG20=2, CHAR(34) &amp; _xlfn.TEXTJOIN("", TRUE, _xlfn._xlws.SORT(HP20:HX20)) &amp; CHAR(34) &amp; ",", "")</f>
        <v/>
      </c>
      <c r="DM20" s="44" t="str" cm="1">
        <f t="array" ref="DM20">IF(CG20=3,CHAR(34) &amp; _xlfn.TEXTJOIN("", TRUE, RIGHT(HP20:HX20, 2)) &amp; CHAR(34) &amp; ",", "")</f>
        <v>"LURAHI",</v>
      </c>
      <c r="DN20" s="44" t="str">
        <f>IF(AND(ISNUMBER(SEARCH("18", O20)), ISERROR(SEARCH("1918", O20)), ISERROR(SEARCH("2018", O20))), CHAR(34) &amp; "year18" &amp; CHAR(34) &amp; ",", "")</f>
        <v/>
      </c>
      <c r="DO20" s="44" t="str">
        <f>IF(AND(ISNUMBER(SEARCH("19", O20)), ISERROR(SEARCH("1819", O20)),  ISERROR(SEARCH("1219", O20)),ISERROR(SEARCH("1119", O20)),ISERROR(SEARCH("1190", O20)),ISERROR(SEARCH("2019", O20))), CHAR(34) &amp; "year19" &amp; CHAR(34) &amp; ",", "")</f>
        <v>"year19",</v>
      </c>
      <c r="DP20" s="5" t="str">
        <f>IF(AND(ISNUMBER(SEARCH("20", O20)), ISERROR(SEARCH("1920", O20))), CHAR(34)&amp;"year00"&amp;CHAR(34)&amp;",", "")</f>
        <v/>
      </c>
      <c r="DQ20" s="5" t="str">
        <f>IF(CC20="y",CHAR(34)&amp;"soviet"&amp;CHAR(34)&amp;",","")</f>
        <v/>
      </c>
      <c r="DR20" s="5" t="str">
        <f>IF(BY20="y",CHAR(34)&amp;"dgband"&amp;CHAR(34)&amp;",","")</f>
        <v>"dgband",</v>
      </c>
      <c r="DS20" s="5" t="str">
        <f>IF(W20="y",IF(AND(V20="n",BY20&lt;&gt;"y"),CHAR(34)&amp;"allver"&amp;CHAR(34)&amp;",",""),"")</f>
        <v/>
      </c>
      <c r="DT20" s="5" t="str">
        <f>IF(V20="y",IF(AND(W20="n",BY20&lt;&gt;"y"),CHAR(34)&amp;"allhor"&amp;CHAR(34)&amp;",",""),"")</f>
        <v/>
      </c>
      <c r="DU20" s="5" t="str">
        <f>IF(BY20="y",IF(AND(W20="n",V20="n"),CHAR(34)&amp;"alldia"&amp;CHAR(34)&amp;",",""),"")</f>
        <v>"alldia",</v>
      </c>
      <c r="DV20" s="44" t="str">
        <f>IF(IA20&lt;&gt;"",(IF(IA20="y",CHAR(34)&amp;"largec"&amp;CHAR(34)&amp;",",CHAR(34)&amp;"smallc"&amp;CHAR(34)&amp;",")),"")</f>
        <v/>
      </c>
      <c r="DW20" s="44" t="str">
        <f>IF(CL20="y",CHAR(34)&amp;CL$1&amp;CHAR(34)&amp;",","")</f>
        <v/>
      </c>
      <c r="DX20" s="44" t="str">
        <f>IF(CM20="y",CHAR(34)&amp;CM$1&amp;CHAR(34)&amp;",","")</f>
        <v/>
      </c>
      <c r="DY20" s="44" t="str">
        <f>IF(CN20="y",CHAR(34)&amp;CN$1&amp;CHAR(34)&amp;",","")</f>
        <v>"3Bands",</v>
      </c>
      <c r="DZ20" s="44" t="str">
        <f>IF(CO20="y",CHAR(34)&amp;CO$1&amp;CHAR(34)&amp;",","")</f>
        <v/>
      </c>
      <c r="EA20" s="44" t="str">
        <f>IF(T20="y",CHAR(34)&amp;T$1&amp;CHAR(34)&amp;",","")</f>
        <v>"Diagon",</v>
      </c>
      <c r="EB20" s="44" t="str">
        <f>IF(U20="y",CHAR(34)&amp;U$1&amp;CHAR(34)&amp;",","")</f>
        <v/>
      </c>
      <c r="EC20" s="44" t="str">
        <f>IF(V20="y",CHAR(34)&amp;V$1&amp;CHAR(34)&amp;",","")</f>
        <v/>
      </c>
      <c r="ED20" s="44" t="str">
        <f>IF(W20="y",CHAR(34)&amp;W$1&amp;CHAR(34)&amp;",","")</f>
        <v/>
      </c>
      <c r="EE20" s="44" t="str">
        <f>IF(X20="y",CHAR(34)&amp;X$1&amp;CHAR(34)&amp;",","")</f>
        <v/>
      </c>
      <c r="EF20" s="44" t="str">
        <f>IF(AND(Y20&lt;&gt;"n",Y20&lt;&gt;""),CHAR(34)&amp;Y$1&amp;CHAR(34)&amp;",","")</f>
        <v>"Animal",</v>
      </c>
      <c r="EG20" s="44" t="str">
        <f>IF(Z20="y",CHAR(34)&amp;Z$1&amp;CHAR(34)&amp;",","")</f>
        <v>"Bird",</v>
      </c>
      <c r="EH20" s="44" t="str">
        <f>IF(AA20="y",CHAR(34)&amp;AA$1&amp;CHAR(34)&amp;",","")</f>
        <v/>
      </c>
      <c r="EI20" s="44" t="str">
        <f>IF(AB20="y",CHAR(34)&amp;AB$1&amp;CHAR(34)&amp;",","")</f>
        <v/>
      </c>
      <c r="EJ20" s="44" t="str">
        <f>IF(AC20="y",CHAR(34)&amp;AC$1&amp;CHAR(34)&amp;",","")</f>
        <v/>
      </c>
      <c r="EK20" s="44" t="str">
        <f>IF(AD20="y",CHAR(34)&amp;AD$1&amp;CHAR(34)&amp;",","")</f>
        <v/>
      </c>
      <c r="EL20" s="44" t="str">
        <f>IF(AE20="y",CHAR(34)&amp;AE$1&amp;CHAR(34)&amp;",","")</f>
        <v/>
      </c>
      <c r="EM20" s="44" t="str">
        <f>IF(AF20="y",CHAR(34)&amp;AF$1&amp;CHAR(34)&amp;",","")</f>
        <v/>
      </c>
      <c r="EN20" s="44" t="str">
        <f>IF(AG20="y",CHAR(34)&amp;AG$1&amp;CHAR(34)&amp;",","")</f>
        <v/>
      </c>
      <c r="EO20" s="44" t="str">
        <f>IF(AH20="y",CHAR(34)&amp;AH$1&amp;CHAR(34)&amp;",","")</f>
        <v/>
      </c>
      <c r="EP20" s="44" t="str">
        <f>IF(AI20="y",CHAR(34)&amp;AI$1&amp;CHAR(34)&amp;",","")</f>
        <v/>
      </c>
      <c r="EQ20" s="44" t="str">
        <f>IF(AJ20="y",CHAR(34)&amp;AJ$1&amp;CHAR(34)&amp;",","")</f>
        <v/>
      </c>
      <c r="ER20" s="44" t="str">
        <f>IF(AK20="y",CHAR(34)&amp;AK$1&amp;CHAR(34)&amp;",","")</f>
        <v/>
      </c>
      <c r="ES20" s="44" t="str">
        <f>IF(AL20="y",CHAR(34)&amp;AL$1&amp;CHAR(34)&amp;",","")</f>
        <v/>
      </c>
      <c r="ET20" s="44" t="str">
        <f>IF(AM20="y",CHAR(34)&amp;AM$1&amp;CHAR(34)&amp;",","")</f>
        <v/>
      </c>
      <c r="EU20" s="44" t="str">
        <f>IF(AN20="y",CHAR(34)&amp;AN$1&amp;CHAR(34)&amp;",","")</f>
        <v/>
      </c>
      <c r="EV20" s="44" t="str">
        <f>IF(AO20="y",CHAR(34)&amp;AO$1&amp;CHAR(34)&amp;",","")</f>
        <v/>
      </c>
      <c r="EW20" s="44" t="str">
        <f>IF(AP20="y",CHAR(34)&amp;AP$1&amp;CHAR(34)&amp;",","")</f>
        <v/>
      </c>
      <c r="EX20" s="44" t="str">
        <f>IF(AQ20="y",CHAR(34)&amp;AQ$1&amp;CHAR(34)&amp;",","")</f>
        <v/>
      </c>
      <c r="EY20" s="44" t="str">
        <f>IF(AR20="y",CHAR(34)&amp;AR$1&amp;CHAR(34)&amp;",","")</f>
        <v/>
      </c>
      <c r="EZ20" s="44" t="str">
        <f>IF(AS20="y",CHAR(34)&amp;AS$1&amp;CHAR(34)&amp;",","")</f>
        <v/>
      </c>
      <c r="FA20" s="44" t="str">
        <f>IF(AT20&gt;0,CHAR(34)&amp;"sta"&amp;AZ20&amp;CHAR(34)&amp;",","")</f>
        <v>"staWHI",</v>
      </c>
      <c r="FB20" s="44" t="str">
        <f>IF(AND(AT20&gt;0,BA20&lt;&gt;""),CHAR(34)&amp;"sta"&amp;BA20&amp;CHAR(34)&amp;",","")</f>
        <v/>
      </c>
      <c r="FC20" s="44" t="str">
        <f>IF(AND(AT20&gt;0,BB20&lt;&gt;""),CHAR(34)&amp;"sta"&amp;BB20&amp;CHAR(34)&amp;",","")</f>
        <v/>
      </c>
      <c r="FD20" s="44" t="str">
        <f>IF(BV20="n",CHAR(34)&amp;"tcWHYE"&amp;CHAR(34)&amp;",",IF(BV20="y",CHAR(34)&amp;FD$1&amp;CHAR(34)&amp;",",""))</f>
        <v/>
      </c>
      <c r="FE20" s="44" t="str">
        <f>IF(COUNTIF(BL20:BT20,"BLU")=0,CHAR(34)&amp;"NO_BLU"&amp;CHAR(34)&amp;",", "")</f>
        <v/>
      </c>
      <c r="FF20" s="44" t="str">
        <f>IF(COUNTIF(BL20:BT20,"WHI")=0,CHAR(34)&amp;"NO_WHI"&amp;CHAR(34)&amp;",", "")</f>
        <v/>
      </c>
      <c r="FG20" s="44" t="str">
        <f>IF(COUNTIF(BL20:BT20,"RED")=0,CHAR(34)&amp;"NO_RED"&amp;CHAR(34)&amp;",", "")</f>
        <v>"NO_RED",</v>
      </c>
      <c r="FH20" s="44" t="str">
        <f>IF(COUNTIF(BL20:BS20,"GRE")=0,CHAR(34)&amp;"NO_GRE"&amp;CHAR(34)&amp;",", "")</f>
        <v>"NO_GRE",</v>
      </c>
      <c r="FI20" s="44" t="str">
        <f>IF(COUNTIF(BL20:BT20,"YEL")=0,CHAR(34)&amp;"NO_YEL"&amp;CHAR(34)&amp;",", "")</f>
        <v>"NO_YEL",</v>
      </c>
      <c r="FJ20" s="44" t="str">
        <f>IF(COUNTIF(BL20:BT20,"BLA")=0,CHAR(34)&amp;"NO_BLA"&amp;CHAR(34)&amp;",", "")</f>
        <v>"NO_BLA",</v>
      </c>
      <c r="FK20" s="44" t="str">
        <f>IF(AND(FH20&lt;&gt;"",FF20&lt;&gt;""),CHAR(34)&amp;"WHGRNO"&amp;CHAR(34)&amp;",","")</f>
        <v/>
      </c>
      <c r="FL20" s="44" t="str">
        <f>IF(AND(FI20&lt;&gt;"",FF20&lt;&gt;""),CHAR(34)&amp;"WHYENO"&amp;CHAR(34)&amp;",","")</f>
        <v/>
      </c>
      <c r="FM20" s="44" t="str">
        <f>IF(AND(FJ20&lt;&gt;"",FF20&lt;&gt;""),CHAR(34)&amp;"BAWHNO"&amp;CHAR(34)&amp;",","")</f>
        <v/>
      </c>
      <c r="FN20" s="44" t="str">
        <f>IF(AND(FE20&lt;&gt;"",FF20&lt;&gt;""),CHAR(34)&amp;"BLWHNO"&amp;CHAR(34)&amp;",","")</f>
        <v/>
      </c>
      <c r="FO20" s="44" t="str">
        <f>IF(AND(FE20&lt;&gt;"",FG20&lt;&gt;""),CHAR(34)&amp;"BLRENO"&amp;CHAR(34)&amp;",","")</f>
        <v/>
      </c>
      <c r="FP20" s="44" t="str">
        <f>IF(AND(FF20&lt;&gt;"",FF20&lt;&gt;""),CHAR(34)&amp;"WHRENO"&amp;CHAR(34)&amp;",","")</f>
        <v/>
      </c>
      <c r="FQ20" s="44" t="str">
        <f>IF(LEN(BF20)=3,CHAR(34)&amp;"001"&amp;BF20&amp;CHAR(34)&amp;",","")</f>
        <v>"001ORA",</v>
      </c>
      <c r="FR20" s="44" t="str">
        <f>IF(LEN(BG20)=3,CHAR(34)&amp;"002"&amp;BG20&amp;CHAR(34)&amp;",","")</f>
        <v>"002WHI",</v>
      </c>
      <c r="FS20" s="44" t="str">
        <f>IF(LEN(BH20)=3,CHAR(34)&amp;"003"&amp;BH20&amp;CHAR(34)&amp;",","")</f>
        <v>"003BLU",</v>
      </c>
      <c r="FT20" s="44" t="str">
        <f>CHAR(34)&amp;"myr"&amp;BD20&amp;CHAR(34)&amp;","</f>
        <v>"myrORA",</v>
      </c>
      <c r="FU20" s="44" t="str">
        <f>IF(AY20="y",CHAR(34)&amp;"island"&amp;CHAR(34)&amp;",","")</f>
        <v/>
      </c>
      <c r="FV20" s="44" t="str">
        <f>IF(BZ20="y",CHAR(34)&amp;"landlo"&amp;CHAR(34)&amp;",","")</f>
        <v/>
      </c>
      <c r="FW20" s="44" t="str">
        <f>IF(CA20="y",CHAR(34)&amp;"eunion"&amp;CHAR(34)&amp;",","")</f>
        <v/>
      </c>
      <c r="FX20" s="44" t="str">
        <f>SUBSTITUTE(IFERROR(SEARCH("[",A20),IFERROR(IF(AND(CA20&lt;&gt;"y",SEARCH("Europe",R20)&gt;0),CHAR(34)&amp;"noeuni"&amp;CHAR(34)&amp;",",""),"")),"1","")</f>
        <v/>
      </c>
      <c r="FY20" s="44" t="str">
        <f>IFERROR(IF(SEARCH("Arabic",CB20)&gt;0,CHAR(34)&amp;"arabic"&amp;CHAR(34)&amp;",",""),"")</f>
        <v/>
      </c>
      <c r="FZ20" s="44" t="str">
        <f>IFERROR(IF(SEARCH("English",CB20)&gt;0,CHAR(34)&amp;"englis"&amp;CHAR(34)&amp;",",""),"")</f>
        <v/>
      </c>
      <c r="GA20" s="44" t="str">
        <f>IFERROR(IF(SEARCH("French",CB20)&gt;0,CHAR(34)&amp;"french"&amp;CHAR(34)&amp;",",""),"")</f>
        <v/>
      </c>
      <c r="GB20" s="44" t="str">
        <f>IFERROR(IF(SEARCH("Spanish",CB20)&gt;0,CHAR(34)&amp;"spanis"&amp;CHAR(34)&amp;",",""),"")</f>
        <v/>
      </c>
      <c r="GC20" s="44" t="str">
        <f>IFERROR(IF(SEARCH("Portuguese",CB20)&gt;0,CHAR(34)&amp;"portug"&amp;CHAR(34)&amp;",",""),"")</f>
        <v/>
      </c>
      <c r="GD20" s="44" t="str">
        <f>IFERROR(IF(SEARCH("German",CB20)&gt;0,CHAR(34)&amp;"german"&amp;CHAR(34)&amp;",",""),"")</f>
        <v/>
      </c>
      <c r="GE20" s="44" t="str">
        <f>IFERROR(IF(SEARCH("Dutch",CB20)&gt;0,CHAR(34)&amp;"dutchs"&amp;CHAR(34)&amp;",",""),"")</f>
        <v/>
      </c>
      <c r="GF20" s="44" t="str">
        <f>IFERROR(IF(SEARCH("Histor",AU20)&gt;0,CHAR(34)&amp;"histor"&amp;CHAR(34)&amp;",",""),"")</f>
        <v/>
      </c>
      <c r="GG20" s="44" t="str">
        <f>IF(BU20="y",CHAR(34)&amp;"unjack"&amp;CHAR(34)&amp;",","")</f>
        <v/>
      </c>
      <c r="GH20" s="44" t="str">
        <f>IF(CD20=1,CHAR(34)&amp;"southc"&amp;CHAR(34)&amp;",","")</f>
        <v>"southc",</v>
      </c>
      <c r="GI20" s="44" t="str">
        <f>IF(CE20=1,CHAR(34)&amp;"hasmap"&amp;CHAR(34)&amp;",","")</f>
        <v/>
      </c>
      <c r="GJ20" s="44" t="str">
        <f>IF(CP20="y",CHAR(34)&amp;CP$1&amp;CHAR(34)&amp;",","")</f>
        <v/>
      </c>
      <c r="GK20" s="44" t="str">
        <f>IF(GJ20="",CHAR(34)&amp;"HasSta"&amp;CHAR(34)&amp;",","")</f>
        <v>"HasSta",</v>
      </c>
      <c r="GL20" s="44" t="str">
        <f>IF(CQ20="y",CHAR(34)&amp;CQ$1&amp;CHAR(34)&amp;",","")</f>
        <v/>
      </c>
      <c r="GM20" s="44" t="str">
        <f>IF(CR20="y",CHAR(34)&amp;CR$1&amp;CHAR(34)&amp;",","")</f>
        <v/>
      </c>
      <c r="GN20" s="44" t="str">
        <f>IF(CS20="y",CHAR(34)&amp;CS$1&amp;CHAR(34)&amp;",","")</f>
        <v>"3+Star",</v>
      </c>
      <c r="GP20" s="44" t="str">
        <f>CHAR(34)&amp;AU20&amp;CHAR(34)</f>
        <v>"Province"</v>
      </c>
      <c r="GS20" s="44" t="str">
        <f>SUBSTITUTE("["&amp;_xlfn.CONCAT(CW20:GN20)&amp;"]",",]","]")</f>
        <v>["3Color","words2","words3","lets19","startT","LURAHI","year19","dgband","alldia","3Bands","Diagon","Animal","Bird","staWHI","NO_RED","NO_GRE","NO_YEL","NO_BLA","001ORA","002WHI","003BLU","myrORA","southc","HasSta","3+Star"]</v>
      </c>
      <c r="GT20" s="44" t="str">
        <f>IF(BL20&lt;&gt;"",CHAR(34)&amp;"cl_"&amp;BL20&amp;CHAR(34)&amp;",","")</f>
        <v>"cl_ORA",</v>
      </c>
      <c r="GU20" s="44" t="str">
        <f>IF(BM20&lt;&gt;"",CHAR(34)&amp;"cl_"&amp;BM20&amp;CHAR(34)&amp;",","")</f>
        <v>"cl_WHI",</v>
      </c>
      <c r="GV20" s="44" t="str">
        <f>IF(BN20&lt;&gt;"",CHAR(34)&amp;"cl_"&amp;BN20&amp;CHAR(34)&amp;",","")</f>
        <v>"cl_BLU",</v>
      </c>
      <c r="GW20" s="44" t="str">
        <f>IF(BO20&lt;&gt;"",CHAR(34)&amp;"cl_"&amp;BO20&amp;CHAR(34)&amp;",","")</f>
        <v/>
      </c>
      <c r="GX20" s="44" t="str">
        <f>IF(BP20&lt;&gt;"",CHAR(34)&amp;"cl_"&amp;BP20&amp;CHAR(34)&amp;",","")</f>
        <v/>
      </c>
      <c r="GY20" s="44" t="str">
        <f>IF(BQ20&lt;&gt;"",CHAR(34)&amp;"cl_"&amp;BQ20&amp;CHAR(34)&amp;",","")</f>
        <v/>
      </c>
      <c r="GZ20" s="44" t="str">
        <f>IF(BR20&lt;&gt;"",CHAR(34)&amp;"cl_"&amp;BR20&amp;CHAR(34)&amp;",","")</f>
        <v/>
      </c>
      <c r="HA20" s="44" t="str">
        <f>IF(BS20&lt;&gt;"",CHAR(34)&amp;"cl_"&amp;BS20&amp;CHAR(34)&amp;",","")</f>
        <v/>
      </c>
      <c r="HB20" s="44" t="str">
        <f>IF(BT20&lt;&gt;"",CHAR(34)&amp;"cl_"&amp;BT20&amp;CHAR(34)&amp;",","")</f>
        <v/>
      </c>
      <c r="HC20" s="44" t="str">
        <f>SUBSTITUTE("["&amp;_xlfn.CONCAT(GT20:HB20)&amp;"]",",]","]")</f>
        <v>["cl_ORA","cl_WHI","cl_BLU"]</v>
      </c>
      <c r="HE20" s="64"/>
      <c r="HF20" s="65" t="str">
        <f>"{couname:"&amp;CT20&amp;(IF(HK20&lt;&gt;"",",subtype:"&amp;CHAR(34)&amp;HK20&amp;CHAR(34),""))&amp;",year:"&amp;HJ20&amp;",region:"&amp;CU20&amp;",Colors:"&amp;HC20&amp;",Items:"&amp;GS20&amp;",Flag:"&amp;CV20&amp;",HDFlag:"&amp;CHAR(34)&amp;E20&amp;CHAR(34)&amp;",type:"&amp;GP20&amp;", describe: "&amp;HH20&amp;", isnew:"&amp;CHAR(34)&amp;F20&amp;CHAR(34)&amp;", links: "&amp;HL20&amp;"},"</f>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links: "https://en.wikipedia.org/wiki/Flag_of_the_Tierra_del_Fuego_Province,_Argentina"},</v>
      </c>
      <c r="HG20" s="66" t="str">
        <f>"{couname:"&amp;CT20&amp;(IF(HK20&lt;&gt;"",",subtype:"&amp;CHAR(34)&amp;HK20&amp;CHAR(34),""))&amp;",year:"&amp;HJ20&amp;",region:"&amp;CU20&amp;",Colors:"&amp;HC20&amp;",Items:"&amp;GS20&amp;",Flag:"&amp;CV20&amp;",HDFlag:"&amp;CHAR(34)&amp;E20&amp;CHAR(34)&amp;",type:"&amp;GP20&amp;", describe: "&amp;HI20&amp;", links: "&amp;HL20&amp;"},"</f>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links: "https://en.wikipedia.org/wiki/Flag_of_the_Tierra_del_Fuego_Province,_Argentina"},</v>
      </c>
      <c r="HH20" s="44" t="str">
        <f>IF(P20&lt;&gt;"",CHAR(34)&amp;"\n"&amp;P20&amp;CHAR(34),CHAR(34)&amp;CHAR(34))</f>
        <v>"\nThe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v>
      </c>
      <c r="HI20" s="44" t="str">
        <f>IF(J20=0,CHAR(34)&amp;CHAR(34),HH20)</f>
        <v>"\nThe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v>
      </c>
      <c r="HJ20" s="44" t="str">
        <f>CHAR(34)&amp;O20&amp;CHAR(34)</f>
        <v>"1999 "</v>
      </c>
      <c r="HK20" s="44" t="s">
        <v>853</v>
      </c>
      <c r="HL20" s="44" t="str">
        <f>CHAR(34)&amp;I20&amp;CHAR(34)</f>
        <v>"https://en.wikipedia.org/wiki/Flag_of_the_Tierra_del_Fuego_Province,_Argentina"</v>
      </c>
      <c r="HM20" s="65"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"&amp;HH20&amp;", "&amp;CHAR(34)&amp;"isnew"&amp;CHAR(34)&amp;": "&amp;CHAR(34)&amp;F20&amp;CHAR(34)&amp;", "&amp;CHAR(34)&amp;"links"&amp;CHAR(34)&amp;": "&amp;HL20&amp;"},"</f>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v>
      </c>
      <c r="HN20" s="67"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"&amp;HI20&amp;", "&amp;CHAR(34)&amp;"isnew"&amp;CHAR(34)&amp;": "&amp;CHAR(34)&amp;F20&amp;CHAR(34)&amp;", "&amp;CHAR(34)&amp;"links"&amp;CHAR(34)&amp;": "&amp;HL20&amp;"},"</f>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v>
      </c>
      <c r="HO20" s="71"/>
      <c r="HP20" s="44" t="str" cm="1">
        <f t="array" ref="HP20">IF(_xlfn.TEXTJOIN(", ", TRUE, IF(ISNUMBER(SEARCH("BLA", BL20:BT20)), COLUMN(BL20:BT20) - COLUMN(BL20) + 1, ""))&lt;&gt;"","BLA","")</f>
        <v/>
      </c>
      <c r="HQ20" s="44" t="str" cm="1">
        <f t="array" ref="HQ20">IF(_xlfn.TEXTJOIN(", ", TRUE, IF(ISNUMBER(SEARCH("BLU", BL20:BT20)), COLUMN(BL20:BT20) - COLUMN(BL20) + 1, ""))&lt;&gt;"","BLU","")</f>
        <v>BLU</v>
      </c>
      <c r="HR20" s="44" t="str" cm="1">
        <f t="array" ref="HR20">IF(_xlfn.TEXTJOIN(", ", TRUE, IF(ISNUMBER(SEARCH("GRE", BL20:BT20)), COLUMN(BL20:BT20) - COLUMN(BL20) + 1, ""))&lt;&gt;"","GRE","")</f>
        <v/>
      </c>
      <c r="HS20" s="44" t="str" cm="1">
        <f t="array" ref="HS20">IF(_xlfn.TEXTJOIN(", ", TRUE, IF(ISNUMBER(SEARCH("RED", BL20:BT20)), COLUMN(BL20:BT20) - COLUMN(BL20) + 1, ""))&lt;&gt;"","RED","")</f>
        <v/>
      </c>
      <c r="HT20" s="44" t="str" cm="1">
        <f t="array" ref="HT20">IF(_xlfn.TEXTJOIN(", ", TRUE, IF(ISNUMBER(SEARCH("YEL", BL20:BT20)), COLUMN(BL20:BT20) - COLUMN(BL20) + 1, ""))&lt;&gt;"","YEL","")</f>
        <v/>
      </c>
      <c r="HU20" s="44" t="str" cm="1">
        <f t="array" ref="HU20">IF(_xlfn.TEXTJOIN(", ", TRUE, IF(ISNUMBER(SEARCH("ORA", BL20:BT20)), COLUMN(BL20:BT20) - COLUMN(BL20) + 1, ""))&lt;&gt;"","ORA","")</f>
        <v>ORA</v>
      </c>
      <c r="HV20" s="44" t="str" cm="1">
        <f t="array" ref="HV20">IF(_xlfn.TEXTJOIN(", ", TRUE, IF(ISNUMBER(SEARCH("BRO", BL20:BT20)), COLUMN(BL20:BT20) - COLUMN(BL20) + 1, ""))&lt;&gt;"","BRO","")</f>
        <v/>
      </c>
      <c r="HW20" s="44" t="str" cm="1">
        <f t="array" ref="HW20">IF(_xlfn.TEXTJOIN(", ", TRUE, IF(ISNUMBER(SEARCH("PUR", BL20:BT20)), COLUMN(BL20:BT20) - COLUMN(BL20) + 1, ""))&lt;&gt;"","PUR","")</f>
        <v/>
      </c>
      <c r="HX20" s="44" t="str" cm="1">
        <f t="array" ref="HX20">IF(_xlfn.TEXTJOIN(", ", TRUE, IF(ISNUMBER(SEARCH("WHI", BL20:BT20)), COLUMN(BL20:BT20) - COLUMN(BL20) + 1, ""))&lt;&gt;"","WHI","")</f>
        <v>WHI</v>
      </c>
      <c r="HY20" s="72"/>
      <c r="HZ20" s="72"/>
      <c r="IA20" s="5"/>
      <c r="IB20" s="5"/>
      <c r="IC20" s="68"/>
      <c r="ID20" s="68"/>
      <c r="IE20" s="68"/>
      <c r="IF20" s="68"/>
      <c r="IG20" s="68"/>
      <c r="IH20" s="68"/>
      <c r="II20" s="68"/>
      <c r="IJ20" s="68"/>
      <c r="IK20" s="68"/>
      <c r="IL20" s="44">
        <f>SUM(IC20:IK20)</f>
        <v>0</v>
      </c>
      <c r="IM20" s="42">
        <f>COUNTIF(IC20:IK20,"&gt;0")-CG20</f>
        <v>-3</v>
      </c>
      <c r="IN20" s="69" t="str">
        <f>"http://mkweb.bcgsc.ca/color-summarizer/?url="&amp;D20&amp;"&amp;precision=low&amp;num_clusters="&amp;CG20&amp;"&amp;text=1"</f>
        <v>http://mkweb.bcgsc.ca/color-summarizer/?url=https://upload.wikimedia.org/wikipedia/commons/thumb/9/94/Bandera_de_la_Provincia_de_Tierra_del_Fuego.svg/640px-Bandera_de_la_Provincia_de_Tierra_del_Fuego.svg.png&amp;precision=low&amp;num_clusters=3&amp;text=1</v>
      </c>
      <c r="IO20" s="44" t="str">
        <f>IF(HP20&lt;&gt;"",CHAR(34)&amp;"black"&amp;CHAR(34),"")</f>
        <v/>
      </c>
      <c r="IP20" s="44" t="str">
        <f>IF(HQ20&lt;&gt;"",CHAR(34)&amp;"blue"&amp;CHAR(34),"")</f>
        <v>"blue"</v>
      </c>
      <c r="IQ20" s="44" t="str">
        <f>IF(HR20&lt;&gt;"",CHAR(34)&amp;"green"&amp;CHAR(34),"")</f>
        <v/>
      </c>
      <c r="IR20" s="44" t="str">
        <f>IF(HS20&lt;&gt;"",CHAR(34)&amp;"red"&amp;CHAR(34),"")</f>
        <v/>
      </c>
      <c r="IS20" s="44" t="str">
        <f>IF(HT20&lt;&gt;"",CHAR(34)&amp;"yellow"&amp;CHAR(34),"")</f>
        <v/>
      </c>
      <c r="IT20" s="44" t="str">
        <f>IF(HU20&lt;&gt;"",CHAR(34)&amp;"orange"&amp;CHAR(34),"")</f>
        <v>"orange"</v>
      </c>
      <c r="IU20" s="44" t="str">
        <f>IF(HV20&lt;&gt;"",CHAR(34)&amp;"brown"&amp;CHAR(34),"")</f>
        <v/>
      </c>
      <c r="IV20" s="44" t="str">
        <f>IF(HW20&lt;&gt;"",CHAR(34)&amp;"purple"&amp;CHAR(34),"")</f>
        <v/>
      </c>
      <c r="IW20" s="44" t="str">
        <f>IF(HX20&lt;&gt;"",CHAR(34)&amp;"white"&amp;CHAR(34),"")</f>
        <v>"white"</v>
      </c>
      <c r="IX20" s="44" t="str">
        <f>"{"&amp;CHAR(34)&amp;"url"&amp;CHAR(34)&amp;":"&amp;CHAR(34)&amp;IN20&amp;CHAR(34)&amp;","&amp;CHAR(34)&amp;"name"&amp;CHAR(34)&amp;":"&amp;CHAR(34)&amp;A20&amp;CHAR(34)&amp;"},"</f>
        <v>{"url":"http://mkweb.bcgsc.ca/color-summarizer/?url=https://upload.wikimedia.org/wikipedia/commons/thumb/9/94/Bandera_de_la_Provincia_de_Tierra_del_Fuego.svg/640px-Bandera_de_la_Provincia_de_Tierra_del_Fuego.svg.png&amp;precision=low&amp;num_clusters=3&amp;text=1","name":"[ARG] [ANT] Tierra del Fuego"},</v>
      </c>
      <c r="IY20" s="44">
        <v>282</v>
      </c>
    </row>
    <row r="21" spans="1:259" s="44" customFormat="1" ht="38.4" customHeight="1" thickBot="1" x14ac:dyDescent="0.35">
      <c r="A21" s="84" t="s">
        <v>546</v>
      </c>
      <c r="B21" s="83"/>
      <c r="C21" s="39">
        <v>2</v>
      </c>
      <c r="D21" s="70" t="s">
        <v>547</v>
      </c>
      <c r="E21" s="40" t="s">
        <v>548</v>
      </c>
      <c r="F21" s="41" t="s">
        <v>163</v>
      </c>
      <c r="G21" s="42">
        <f>COUNTIF($A$1:$A$8299,A21)</f>
        <v>1</v>
      </c>
      <c r="H21" s="43"/>
      <c r="I21" s="59" t="s">
        <v>549</v>
      </c>
      <c r="J21" s="44" t="str">
        <f>""</f>
        <v/>
      </c>
      <c r="K21" s="45"/>
      <c r="L21" s="46"/>
      <c r="M21" s="46"/>
      <c r="N21" s="47"/>
      <c r="O21" s="74">
        <v>2010</v>
      </c>
      <c r="P21" s="48" t="s">
        <v>550</v>
      </c>
      <c r="Q21" s="73">
        <v>1</v>
      </c>
      <c r="R21" s="49" t="s">
        <v>177</v>
      </c>
      <c r="S21" s="50">
        <v>3</v>
      </c>
      <c r="T21" s="51" t="s">
        <v>164</v>
      </c>
      <c r="U21" s="52" t="s">
        <v>164</v>
      </c>
      <c r="V21" s="52" t="s">
        <v>165</v>
      </c>
      <c r="W21" s="52" t="s">
        <v>164</v>
      </c>
      <c r="X21" s="52" t="s">
        <v>164</v>
      </c>
      <c r="Y21" s="52" t="s">
        <v>164</v>
      </c>
      <c r="Z21" s="52" t="s">
        <v>164</v>
      </c>
      <c r="AA21" s="52" t="s">
        <v>164</v>
      </c>
      <c r="AB21" s="52" t="s">
        <v>164</v>
      </c>
      <c r="AC21" s="52" t="s">
        <v>164</v>
      </c>
      <c r="AD21" s="52" t="s">
        <v>164</v>
      </c>
      <c r="AE21" s="52" t="s">
        <v>164</v>
      </c>
      <c r="AF21" s="53" t="s">
        <v>164</v>
      </c>
      <c r="AG21" s="53" t="s">
        <v>165</v>
      </c>
      <c r="AH21" s="53" t="s">
        <v>164</v>
      </c>
      <c r="AI21" s="53" t="s">
        <v>164</v>
      </c>
      <c r="AJ21" s="53" t="s">
        <v>164</v>
      </c>
      <c r="AK21" s="53" t="s">
        <v>165</v>
      </c>
      <c r="AL21" s="53" t="s">
        <v>164</v>
      </c>
      <c r="AM21" s="53" t="s">
        <v>164</v>
      </c>
      <c r="AN21" s="53" t="s">
        <v>164</v>
      </c>
      <c r="AO21" s="53" t="s">
        <v>164</v>
      </c>
      <c r="AP21" s="53" t="s">
        <v>164</v>
      </c>
      <c r="AQ21" s="53" t="s">
        <v>164</v>
      </c>
      <c r="AR21" s="53" t="s">
        <v>165</v>
      </c>
      <c r="AS21" s="53" t="s">
        <v>164</v>
      </c>
      <c r="AT21" s="54">
        <v>0</v>
      </c>
      <c r="AU21" s="53" t="s">
        <v>284</v>
      </c>
      <c r="AV21" s="53" t="str">
        <f>IF(LEFT(A21,1)="[",LEFT(A21,5)&amp;AU21&amp;A21,"")</f>
        <v>[ARG]Province[ARG] Tucumán</v>
      </c>
      <c r="AW21" s="53" t="str">
        <f>C21&amp;IFERROR(SUBSTITUTE(A21, " [ANT]",""),"")</f>
        <v>2[ARG] Tucumán</v>
      </c>
      <c r="AX21" s="55"/>
      <c r="AY21" s="55"/>
      <c r="AZ21" s="56" t="s">
        <v>234</v>
      </c>
      <c r="BA21" s="56" t="s">
        <v>234</v>
      </c>
      <c r="BB21" s="56"/>
      <c r="BC21" s="57"/>
      <c r="BD21" s="58" t="s">
        <v>159</v>
      </c>
      <c r="BE21" s="59"/>
      <c r="BF21" s="58" t="s">
        <v>159</v>
      </c>
      <c r="BG21" s="58" t="s">
        <v>152</v>
      </c>
      <c r="BH21" s="58" t="s">
        <v>159</v>
      </c>
      <c r="BI21" s="58"/>
      <c r="BJ21" s="58"/>
      <c r="BK21" s="59"/>
      <c r="BL21" s="58" t="s">
        <v>234</v>
      </c>
      <c r="BM21" s="58" t="s">
        <v>152</v>
      </c>
      <c r="BN21" s="58" t="s">
        <v>234</v>
      </c>
      <c r="BO21" s="58" t="s">
        <v>234</v>
      </c>
      <c r="BP21" s="58" t="s">
        <v>234</v>
      </c>
      <c r="BQ21" s="58" t="s">
        <v>234</v>
      </c>
      <c r="BR21" s="58" t="s">
        <v>234</v>
      </c>
      <c r="BS21" s="58" t="s">
        <v>234</v>
      </c>
      <c r="BT21" s="58" t="s">
        <v>159</v>
      </c>
      <c r="BU21" s="60"/>
      <c r="BV21" s="61"/>
      <c r="BW21" s="61">
        <v>0</v>
      </c>
      <c r="BX21" s="59"/>
      <c r="CB21" s="5"/>
      <c r="CC21" s="5"/>
      <c r="CD21" s="62">
        <v>0</v>
      </c>
      <c r="CE21" s="62">
        <v>0</v>
      </c>
      <c r="CF21" s="62">
        <f>COUNTIF([1]Sheet7!$B$2:'[1]Sheet7'!$B$100,ARG!#REF!)</f>
        <v>0</v>
      </c>
      <c r="CG21" s="75" cm="1">
        <f t="array" ref="CG21">SUMPRODUCT(--(LEN(TRIM(BL21:BT21))&gt;0))</f>
        <v>2</v>
      </c>
      <c r="CH21" s="53" t="str">
        <f>IF(CG21=2,"y","n")</f>
        <v>y</v>
      </c>
      <c r="CI21" s="53" t="str">
        <f>IF(CG21=3,"y","n")</f>
        <v>n</v>
      </c>
      <c r="CJ21" s="53" t="str">
        <f>IF(CG21=4,"y","n")</f>
        <v>n</v>
      </c>
      <c r="CK21" s="53" t="str">
        <f>IF(CG21&gt;4,"y","n")</f>
        <v>n</v>
      </c>
      <c r="CL21" s="53" t="str">
        <f>IF(S21=0,"y","n")</f>
        <v>n</v>
      </c>
      <c r="CM21" s="53" t="str">
        <f>IF(S21=2,"y","n")</f>
        <v>n</v>
      </c>
      <c r="CN21" s="53" t="str">
        <f>IF(S21=3,"y","n")</f>
        <v>y</v>
      </c>
      <c r="CO21" s="53" t="str">
        <f>IF(S21&gt;=4,"y","n")</f>
        <v>n</v>
      </c>
      <c r="CP21" s="53" t="str">
        <f>IF(AT21=0,"y","n")</f>
        <v>y</v>
      </c>
      <c r="CQ21" s="53" t="str">
        <f>IF(AT21=1,"y","n")</f>
        <v>n</v>
      </c>
      <c r="CR21" s="53" t="str">
        <f>IF(AT21=2,"y","n")</f>
        <v>n</v>
      </c>
      <c r="CS21" s="53" t="str">
        <f>IF(AT21&gt;=3,"y","n")</f>
        <v>n</v>
      </c>
      <c r="CT21" s="38" t="str">
        <f>CHAR(34)&amp;A21&amp;CHAR(34)</f>
        <v>"[ARG] Tucumán"</v>
      </c>
      <c r="CU21" s="63" t="str">
        <f>CHAR(34)&amp;"rgn_"&amp;R21&amp;CHAR(34)</f>
        <v>"rgn_South America"</v>
      </c>
      <c r="CV21" s="44" t="str">
        <f>CHAR(34)&amp;D21&amp;CHAR(34)</f>
        <v>"https://upload.wikimedia.org/wikipedia/commons/thumb/c/ce/Bandera_de_la_Provincia_de_Tucum%C3%A1n.svg/320px-Bandera_de_la_Provincia_de_Tucum%C3%A1n.svg.png"</v>
      </c>
      <c r="CW21" s="44" t="str">
        <f>IF(CH21="y",CHAR(34)&amp;CH$1&amp;CHAR(34)&amp;",","")</f>
        <v>"2Color",</v>
      </c>
      <c r="CX21" s="44" t="str">
        <f>IF(CI21="y",CHAR(34)&amp;CI$1&amp;CHAR(34)&amp;",","")</f>
        <v/>
      </c>
      <c r="CY21" s="44" t="str">
        <f>IF(CJ21="y",CHAR(34)&amp;CJ$1&amp;CHAR(34)&amp;",","")</f>
        <v/>
      </c>
      <c r="CZ21" s="44" t="str">
        <f>IF(CK21="y",CHAR(34)&amp;CK$1&amp;CHAR(34)&amp;",","")</f>
        <v/>
      </c>
      <c r="DA21" s="44" t="str">
        <f>IF(Q21&gt;1,CHAR(34)&amp;"words2"&amp;CHAR(34)&amp;",","")</f>
        <v/>
      </c>
      <c r="DB21" s="44" t="str">
        <f>IF(Q21&gt;2,CHAR(34)&amp;"words3"&amp;CHAR(34)&amp;",","")</f>
        <v/>
      </c>
      <c r="DD21" s="44" t="str">
        <f>IF(LEN(CHAR(34)&amp;"lets"&amp;LEN(SUBSTITUTE(SUBSTITUTE(IFERROR(TRIM(SUBSTITUTE(A21,MID(A21,FIND("[",A21),FIND("]",A21)-FIND("[",A21)+1),"")),A21)," ",""),"-",""))&amp;CHAR(34)&amp;",")=9,CHAR(34)&amp;"lets"&amp;LEN(SUBSTITUTE(SUBSTITUTE(IFERROR(TRIM(SUBSTITUTE(A21,MID(A21,FIND("[",A21),FIND("]",A21)-FIND("[",A21)+1),"")),A21)," ",""),"-",""))&amp;CHAR(34)&amp;",",CHAR(34)&amp;"lets0"&amp;LEN(SUBSTITUTE(SUBSTITUTE(IFERROR(TRIM(SUBSTITUTE(A21,MID(A21,FIND("[",A21),FIND("]",A21)-FIND("[",A21)+1),"")),A21)," ",""),"-",""))&amp;CHAR(34)&amp;",")</f>
        <v>"lets07",</v>
      </c>
      <c r="DE21" s="44" t="str">
        <f>CHAR(34)&amp;"start"&amp;IFERROR(LEFT(SUBSTITUTE(A21,"["&amp;MID(A21,FIND("[",A21)+1,FIND("]",A21)-FIND("[",A21)-1)&amp;"] ",""),1),LEFT(A21,1))&amp;CHAR(34)&amp;","</f>
        <v>"startT",</v>
      </c>
      <c r="DF21" s="44" t="str">
        <f>IFERROR(IF(SEARCH("tan",A21)&gt;0,CHAR(34)&amp;"withtn"&amp;CHAR(34)&amp;",",""),"")</f>
        <v/>
      </c>
      <c r="DG21" s="44" t="str">
        <f>IFERROR(IF(SEARCH("q",A21)&gt;0,CHAR(34)&amp;"with_q"&amp;CHAR(34)&amp;",",""),"")</f>
        <v/>
      </c>
      <c r="DH21" s="44" t="str">
        <f>IFERROR(IF(SEARCH("v",A21)&gt;0,CHAR(34)&amp;"with_v"&amp;CHAR(34)&amp;",",""),"")</f>
        <v/>
      </c>
      <c r="DI21" s="44" t="str">
        <f>IFERROR(IF(SEARCH("w",A21)&gt;0,CHAR(34)&amp;"with_w"&amp;CHAR(34)&amp;",",""),"")</f>
        <v/>
      </c>
      <c r="DJ21" s="44" t="str">
        <f>IFERROR(IF(SEARCH("y",A21)&gt;0,CHAR(34)&amp;"with_y"&amp;CHAR(34)&amp;",",""),"")</f>
        <v/>
      </c>
      <c r="DK21" s="44" t="str">
        <f>IFERROR(IF(SEARCH("z",A21)&gt;0,CHAR(34)&amp;"with_z"&amp;CHAR(34)&amp;",",""),"")</f>
        <v/>
      </c>
      <c r="DL21" s="44" t="str">
        <f>IF(CG21=2, CHAR(34) &amp; _xlfn.TEXTJOIN("", TRUE, _xlfn._xlws.SORT(HP21:HX21)) &amp; CHAR(34) &amp; ",", "")</f>
        <v>"BLUWHI",</v>
      </c>
      <c r="DM21" s="44" t="str" cm="1">
        <f t="array" ref="DM21">IF(CG21=3,CHAR(34) &amp; _xlfn.TEXTJOIN("", TRUE, RIGHT(HP21:HX21, 2)) &amp; CHAR(34) &amp; ",", "")</f>
        <v/>
      </c>
      <c r="DN21" s="44" t="str">
        <f>IF(AND(ISNUMBER(SEARCH("18", O21)), ISERROR(SEARCH("1918", O21)), ISERROR(SEARCH("2018", O21))), CHAR(34) &amp; "year18" &amp; CHAR(34) &amp; ",", "")</f>
        <v/>
      </c>
      <c r="DO21" s="44" t="str">
        <f>IF(AND(ISNUMBER(SEARCH("19", O21)), ISERROR(SEARCH("1819", O21)),  ISERROR(SEARCH("1219", O21)),ISERROR(SEARCH("1119", O21)),ISERROR(SEARCH("1190", O21)),ISERROR(SEARCH("2019", O21))), CHAR(34) &amp; "year19" &amp; CHAR(34) &amp; ",", "")</f>
        <v/>
      </c>
      <c r="DP21" s="5" t="str">
        <f>IF(AND(ISNUMBER(SEARCH("20", O21)), ISERROR(SEARCH("1920", O21))), CHAR(34)&amp;"year00"&amp;CHAR(34)&amp;",", "")</f>
        <v>"year00",</v>
      </c>
      <c r="DQ21" s="5" t="str">
        <f>IF(CC21="y",CHAR(34)&amp;"soviet"&amp;CHAR(34)&amp;",","")</f>
        <v/>
      </c>
      <c r="DR21" s="5" t="str">
        <f>IF(BY21="y",CHAR(34)&amp;"dgband"&amp;CHAR(34)&amp;",","")</f>
        <v/>
      </c>
      <c r="DS21" s="5" t="str">
        <f>IF(W21="y",IF(AND(V21="n",BY21&lt;&gt;"y"),CHAR(34)&amp;"allver"&amp;CHAR(34)&amp;",",""),"")</f>
        <v/>
      </c>
      <c r="DT21" s="5" t="str">
        <f>IF(V21="y",IF(AND(W21="n",BY21&lt;&gt;"y"),CHAR(34)&amp;"allhor"&amp;CHAR(34)&amp;",",""),"")</f>
        <v>"allhor",</v>
      </c>
      <c r="DU21" s="5" t="str">
        <f>IF(BY21="y",IF(AND(W21="n",V21="n"),CHAR(34)&amp;"alldia"&amp;CHAR(34)&amp;",",""),"")</f>
        <v/>
      </c>
      <c r="DW21" s="44" t="str">
        <f>IF(CL21="y",CHAR(34)&amp;CL$1&amp;CHAR(34)&amp;",","")</f>
        <v/>
      </c>
      <c r="DX21" s="44" t="str">
        <f>IF(CM21="y",CHAR(34)&amp;CM$1&amp;CHAR(34)&amp;",","")</f>
        <v/>
      </c>
      <c r="DY21" s="44" t="str">
        <f>IF(CN21="y",CHAR(34)&amp;CN$1&amp;CHAR(34)&amp;",","")</f>
        <v>"3Bands",</v>
      </c>
      <c r="DZ21" s="44" t="str">
        <f>IF(CO21="y",CHAR(34)&amp;CO$1&amp;CHAR(34)&amp;",","")</f>
        <v/>
      </c>
      <c r="EA21" s="44" t="str">
        <f>IF(T21="y",CHAR(34)&amp;T$1&amp;CHAR(34)&amp;",","")</f>
        <v/>
      </c>
      <c r="EB21" s="44" t="str">
        <f>IF(U21="y",CHAR(34)&amp;U$1&amp;CHAR(34)&amp;",","")</f>
        <v/>
      </c>
      <c r="EC21" s="44" t="str">
        <f>IF(V21="y",CHAR(34)&amp;V$1&amp;CHAR(34)&amp;",","")</f>
        <v>"Horizo",</v>
      </c>
      <c r="ED21" s="44" t="str">
        <f>IF(W21="y",CHAR(34)&amp;W$1&amp;CHAR(34)&amp;",","")</f>
        <v/>
      </c>
      <c r="EE21" s="44" t="str">
        <f>IF(X21="y",CHAR(34)&amp;X$1&amp;CHAR(34)&amp;",","")</f>
        <v/>
      </c>
      <c r="EF21" s="44" t="str">
        <f>IF(AND(Y21&lt;&gt;"n",Y21&lt;&gt;""),CHAR(34)&amp;Y$1&amp;CHAR(34)&amp;",","")</f>
        <v/>
      </c>
      <c r="EG21" s="44" t="str">
        <f>IF(Z21="y",CHAR(34)&amp;Z$1&amp;CHAR(34)&amp;",","")</f>
        <v/>
      </c>
      <c r="EH21" s="44" t="str">
        <f>IF(AA21="y",CHAR(34)&amp;AA$1&amp;CHAR(34)&amp;",","")</f>
        <v/>
      </c>
      <c r="EI21" s="44" t="str">
        <f>IF(AB21="y",CHAR(34)&amp;AB$1&amp;CHAR(34)&amp;",","")</f>
        <v/>
      </c>
      <c r="EJ21" s="44" t="str">
        <f>IF(AC21="y",CHAR(34)&amp;AC$1&amp;CHAR(34)&amp;",","")</f>
        <v/>
      </c>
      <c r="EK21" s="44" t="str">
        <f>IF(AD21="y",CHAR(34)&amp;AD$1&amp;CHAR(34)&amp;",","")</f>
        <v/>
      </c>
      <c r="EL21" s="44" t="str">
        <f>IF(AE21="y",CHAR(34)&amp;AE$1&amp;CHAR(34)&amp;",","")</f>
        <v/>
      </c>
      <c r="EM21" s="44" t="str">
        <f>IF(AF21="y",CHAR(34)&amp;AF$1&amp;CHAR(34)&amp;",","")</f>
        <v/>
      </c>
      <c r="EN21" s="44" t="str">
        <f>IF(AG21="y",CHAR(34)&amp;AG$1&amp;CHAR(34)&amp;",","")</f>
        <v>"Unequa",</v>
      </c>
      <c r="EO21" s="44" t="str">
        <f>IF(AH21="y",CHAR(34)&amp;AH$1&amp;CHAR(34)&amp;",","")</f>
        <v/>
      </c>
      <c r="EP21" s="44" t="str">
        <f>IF(AI21="y",CHAR(34)&amp;AI$1&amp;CHAR(34)&amp;",","")</f>
        <v/>
      </c>
      <c r="EQ21" s="44" t="str">
        <f>IF(AJ21="y",CHAR(34)&amp;AJ$1&amp;CHAR(34)&amp;",","")</f>
        <v/>
      </c>
      <c r="ER21" s="44" t="str">
        <f>IF(AK21="y",CHAR(34)&amp;AK$1&amp;CHAR(34)&amp;",","")</f>
        <v>"OnlyBa",</v>
      </c>
      <c r="ES21" s="44" t="str">
        <f>IF(AL21="y",CHAR(34)&amp;AL$1&amp;CHAR(34)&amp;",","")</f>
        <v/>
      </c>
      <c r="ET21" s="44" t="str">
        <f>IF(AM21="y",CHAR(34)&amp;AM$1&amp;CHAR(34)&amp;",","")</f>
        <v/>
      </c>
      <c r="EU21" s="44" t="str">
        <f>IF(AN21="y",CHAR(34)&amp;AN$1&amp;CHAR(34)&amp;",","")</f>
        <v/>
      </c>
      <c r="EV21" s="44" t="str">
        <f>IF(AO21="y",CHAR(34)&amp;AO$1&amp;CHAR(34)&amp;",","")</f>
        <v/>
      </c>
      <c r="EW21" s="44" t="str">
        <f>IF(AP21="y",CHAR(34)&amp;AP$1&amp;CHAR(34)&amp;",","")</f>
        <v/>
      </c>
      <c r="EX21" s="44" t="str">
        <f>IF(AQ21="y",CHAR(34)&amp;AQ$1&amp;CHAR(34)&amp;",","")</f>
        <v/>
      </c>
      <c r="EY21" s="44" t="str">
        <f>IF(AR21="y",CHAR(34)&amp;AR$1&amp;CHAR(34)&amp;",","")</f>
        <v>"Rotate",</v>
      </c>
      <c r="EZ21" s="44" t="str">
        <f>IF(AS21="y",CHAR(34)&amp;AS$1&amp;CHAR(34)&amp;",","")</f>
        <v/>
      </c>
      <c r="FA21" s="44" t="str">
        <f>IF(AT21&gt;0,CHAR(34)&amp;"sta"&amp;AZ21&amp;CHAR(34)&amp;",","")</f>
        <v/>
      </c>
      <c r="FB21" s="44" t="str">
        <f>IF(AND(AT21&gt;0,BA21&lt;&gt;""),CHAR(34)&amp;"sta"&amp;BA21&amp;CHAR(34)&amp;",","")</f>
        <v/>
      </c>
      <c r="FD21" s="44" t="str">
        <f>IF(BV21="n",CHAR(34)&amp;"tcWHYE"&amp;CHAR(34)&amp;",",IF(BV21="y",CHAR(34)&amp;FD$1&amp;CHAR(34)&amp;",",""))</f>
        <v/>
      </c>
      <c r="FE21" s="44" t="str">
        <f>IF(COUNTIF(BL21:BT21,"BLU")=0,CHAR(34)&amp;"NO_BLU"&amp;CHAR(34)&amp;",", "")</f>
        <v/>
      </c>
      <c r="FF21" s="44" t="str">
        <f>IF(COUNTIF(BL21:BT21,"WHI")=0,CHAR(34)&amp;"NO_WHI"&amp;CHAR(34)&amp;",", "")</f>
        <v/>
      </c>
      <c r="FG21" s="44" t="str">
        <f>IF(COUNTIF(BL21:BT21,"RED")=0,CHAR(34)&amp;"NO_RED"&amp;CHAR(34)&amp;",", "")</f>
        <v>"NO_RED",</v>
      </c>
      <c r="FH21" s="44" t="str">
        <f>IF(COUNTIF(BL21:BS21,"GRE")=0,CHAR(34)&amp;"NO_GRE"&amp;CHAR(34)&amp;",", "")</f>
        <v>"NO_GRE",</v>
      </c>
      <c r="FI21" s="44" t="str">
        <f>IF(COUNTIF(BL21:BT21,"YEL")=0,CHAR(34)&amp;"NO_YEL"&amp;CHAR(34)&amp;",", "")</f>
        <v>"NO_YEL",</v>
      </c>
      <c r="FJ21" s="44" t="str">
        <f>IF(COUNTIF(BL21:BT21,"BLA")=0,CHAR(34)&amp;"NO_BLA"&amp;CHAR(34)&amp;",", "")</f>
        <v>"NO_BLA",</v>
      </c>
      <c r="FK21" s="44" t="str">
        <f>IF(AND(FH21&lt;&gt;"",FF21&lt;&gt;""),CHAR(34)&amp;"WHGRNO"&amp;CHAR(34)&amp;",","")</f>
        <v/>
      </c>
      <c r="FL21" s="44" t="str">
        <f>IF(AND(FI21&lt;&gt;"",FF21&lt;&gt;""),CHAR(34)&amp;"WHYENO"&amp;CHAR(34)&amp;",","")</f>
        <v/>
      </c>
      <c r="FM21" s="44" t="str">
        <f>IF(AND(FJ21&lt;&gt;"",FF21&lt;&gt;""),CHAR(34)&amp;"BAWHNO"&amp;CHAR(34)&amp;",","")</f>
        <v/>
      </c>
      <c r="FN21" s="44" t="str">
        <f>IF(AND(FE21&lt;&gt;"",FF21&lt;&gt;""),CHAR(34)&amp;"BLWHNO"&amp;CHAR(34)&amp;",","")</f>
        <v/>
      </c>
      <c r="FO21" s="44" t="str">
        <f>IF(AND(FE21&lt;&gt;"",FG21&lt;&gt;""),CHAR(34)&amp;"BLRENO"&amp;CHAR(34)&amp;",","")</f>
        <v/>
      </c>
      <c r="FP21" s="44" t="str">
        <f>IF(AND(FF21&lt;&gt;"",FF21&lt;&gt;""),CHAR(34)&amp;"WHRENO"&amp;CHAR(34)&amp;",","")</f>
        <v/>
      </c>
      <c r="FQ21" s="44" t="str">
        <f>IF(LEN(BF21)=3,CHAR(34)&amp;"001"&amp;BF21&amp;CHAR(34)&amp;",","")</f>
        <v>"001WHI",</v>
      </c>
      <c r="FR21" s="44" t="str">
        <f>IF(LEN(BG21)=3,CHAR(34)&amp;"002"&amp;BG21&amp;CHAR(34)&amp;",","")</f>
        <v>"002BLU",</v>
      </c>
      <c r="FS21" s="44" t="str">
        <f>IF(LEN(BH21)=3,CHAR(34)&amp;"003"&amp;BH21&amp;CHAR(34)&amp;",","")</f>
        <v>"003WHI",</v>
      </c>
      <c r="FT21" s="44" t="str">
        <f>CHAR(34)&amp;"myr"&amp;BD21&amp;CHAR(34)&amp;","</f>
        <v>"myrWHI",</v>
      </c>
      <c r="FU21" s="44" t="str">
        <f>IF(AY21="y",CHAR(34)&amp;"island"&amp;CHAR(34)&amp;",","")</f>
        <v/>
      </c>
      <c r="FV21" s="44" t="str">
        <f>IF(BZ21="y",CHAR(34)&amp;"landlo"&amp;CHAR(34)&amp;",","")</f>
        <v/>
      </c>
      <c r="FW21" s="44" t="str">
        <f>IF(CA21="y",CHAR(34)&amp;"eunion"&amp;CHAR(34)&amp;",","")</f>
        <v/>
      </c>
      <c r="FY21" s="44" t="str">
        <f>IFERROR(IF(SEARCH("Arabic",CB21)&gt;0,CHAR(34)&amp;"arabic"&amp;CHAR(34)&amp;",",""),"")</f>
        <v/>
      </c>
      <c r="FZ21" s="44" t="str">
        <f>IFERROR(IF(SEARCH("English",CB21)&gt;0,CHAR(34)&amp;"englis"&amp;CHAR(34)&amp;",",""),"")</f>
        <v/>
      </c>
      <c r="GA21" s="44" t="str">
        <f>IFERROR(IF(SEARCH("French",CB21)&gt;0,CHAR(34)&amp;"french"&amp;CHAR(34)&amp;",",""),"")</f>
        <v/>
      </c>
      <c r="GB21" s="44" t="str">
        <f>IFERROR(IF(SEARCH("Spanish",CB21)&gt;0,CHAR(34)&amp;"spanis"&amp;CHAR(34)&amp;",",""),"")</f>
        <v/>
      </c>
      <c r="GE21" s="44" t="str">
        <f>IFERROR(IF(SEARCH("Dutch",CB21)&gt;0,CHAR(34)&amp;"dutchs"&amp;CHAR(34)&amp;",",""),"")</f>
        <v/>
      </c>
      <c r="GF21" s="44" t="str">
        <f>IFERROR(IF(SEARCH("Historical",AU21)&gt;0,CHAR(34)&amp;"histor"&amp;CHAR(34)&amp;",",""),"")</f>
        <v/>
      </c>
      <c r="GG21" s="44" t="str">
        <f>IF(BU21="y",CHAR(34)&amp;"unjack"&amp;CHAR(34)&amp;",","")</f>
        <v/>
      </c>
      <c r="GH21" s="44" t="str">
        <f>IF(CD21=1,CHAR(34)&amp;"southc"&amp;CHAR(34)&amp;",","")</f>
        <v/>
      </c>
      <c r="GI21" s="44" t="str">
        <f>IF(CE21=1,CHAR(34)&amp;"hasmap"&amp;CHAR(34)&amp;",","")</f>
        <v/>
      </c>
      <c r="GJ21" s="44" t="str">
        <f>IF(CP21="y",CHAR(34)&amp;CP$1&amp;CHAR(34)&amp;",","")</f>
        <v>"NoStar",</v>
      </c>
      <c r="GK21" s="44" t="str">
        <f>IF(GJ21="",CHAR(34)&amp;"HasSta"&amp;CHAR(34)&amp;",","")</f>
        <v/>
      </c>
      <c r="GL21" s="44" t="str">
        <f>IF(CQ21="y",CHAR(34)&amp;CQ$1&amp;CHAR(34)&amp;",","")</f>
        <v/>
      </c>
      <c r="GM21" s="44" t="str">
        <f>IF(CR21="y",CHAR(34)&amp;CR$1&amp;CHAR(34)&amp;",","")</f>
        <v/>
      </c>
      <c r="GN21" s="44" t="str">
        <f>IF(CS21="y",CHAR(34)&amp;CS$1&amp;CHAR(34)&amp;",","")</f>
        <v/>
      </c>
      <c r="GP21" s="44" t="str">
        <f>CHAR(34)&amp;AU21&amp;CHAR(34)</f>
        <v>"Province"</v>
      </c>
      <c r="GS21" s="44" t="str">
        <f>SUBSTITUTE("["&amp;_xlfn.CONCAT(CW21:GN21)&amp;"]",",]","]")</f>
        <v>["2Color","lets07","startT","BLUWHI","year00","allhor","3Bands","Horizo","Unequa","OnlyBa","Rotate","NO_RED","NO_GRE","NO_YEL","NO_BLA","001WHI","002BLU","003WHI","myrWHI","NoStar"]</v>
      </c>
      <c r="GT21" s="44" t="str">
        <f>IF(BL21&lt;&gt;"",CHAR(34)&amp;"cl_"&amp;BL21&amp;CHAR(34)&amp;",","")</f>
        <v/>
      </c>
      <c r="GU21" s="44" t="str">
        <f>IF(BM21&lt;&gt;"",CHAR(34)&amp;"cl_"&amp;BM21&amp;CHAR(34)&amp;",","")</f>
        <v>"cl_BLU",</v>
      </c>
      <c r="GV21" s="44" t="str">
        <f>IF(BN21&lt;&gt;"",CHAR(34)&amp;"cl_"&amp;BN21&amp;CHAR(34)&amp;",","")</f>
        <v/>
      </c>
      <c r="GW21" s="44" t="str">
        <f>IF(BO21&lt;&gt;"",CHAR(34)&amp;"cl_"&amp;BO21&amp;CHAR(34)&amp;",","")</f>
        <v/>
      </c>
      <c r="GX21" s="44" t="str">
        <f>IF(BP21&lt;&gt;"",CHAR(34)&amp;"cl_"&amp;BP21&amp;CHAR(34)&amp;",","")</f>
        <v/>
      </c>
      <c r="GY21" s="44" t="str">
        <f>IF(BQ21&lt;&gt;"",CHAR(34)&amp;"cl_"&amp;BQ21&amp;CHAR(34)&amp;",","")</f>
        <v/>
      </c>
      <c r="GZ21" s="44" t="str">
        <f>IF(BR21&lt;&gt;"",CHAR(34)&amp;"cl_"&amp;BR21&amp;CHAR(34)&amp;",","")</f>
        <v/>
      </c>
      <c r="HA21" s="44" t="str">
        <f>IF(BS21&lt;&gt;"",CHAR(34)&amp;"cl_"&amp;BS21&amp;CHAR(34)&amp;",","")</f>
        <v/>
      </c>
      <c r="HB21" s="44" t="str">
        <f>IF(BT21&lt;&gt;"",CHAR(34)&amp;"cl_"&amp;BT21&amp;CHAR(34)&amp;",","")</f>
        <v>"cl_WHI",</v>
      </c>
      <c r="HC21" s="44" t="str">
        <f>SUBSTITUTE("["&amp;_xlfn.CONCAT(GT21:HB21)&amp;"]",",]","]")</f>
        <v>["cl_BLU","cl_WHI"]</v>
      </c>
      <c r="HE21" s="64"/>
      <c r="HF21" s="65" t="str">
        <f>"{couname:"&amp;CT21&amp;(IF(HK21&lt;&gt;"",",subtype:"&amp;CHAR(34)&amp;HK21&amp;CHAR(34),""))&amp;",year:"&amp;HJ21&amp;",region:"&amp;CU21&amp;",Colors:"&amp;HC21&amp;",Items:"&amp;GS21&amp;",Flag:"&amp;CV21&amp;",HDFlag:"&amp;CHAR(34)&amp;E21&amp;CHAR(34)&amp;",type:"&amp;GP21&amp;", describe: "&amp;HH21&amp;", isnew:"&amp;CHAR(34)&amp;F21&amp;CHAR(34)&amp;", links: "&amp;HL21&amp;"},"</f>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links: "https://en.wikipedia.org/wiki/Flag_of_Tucum%C3%A1n"},</v>
      </c>
      <c r="HG21" s="66" t="str">
        <f>"{couname:"&amp;CT21&amp;(IF(HK21&lt;&gt;"",",subtype:"&amp;CHAR(34)&amp;HK21&amp;CHAR(34),""))&amp;",year:"&amp;HJ21&amp;",region:"&amp;CU21&amp;",Colors:"&amp;HC21&amp;",Items:"&amp;GS21&amp;",Flag:"&amp;CV21&amp;",HDFlag:"&amp;CHAR(34)&amp;E21&amp;CHAR(34)&amp;",type:"&amp;GP21&amp;", describe: "&amp;HI21&amp;", links: "&amp;HL21&amp;"},"</f>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links: "https://en.wikipedia.org/wiki/Flag_of_Tucum%C3%A1n"},</v>
      </c>
      <c r="HH21" s="44" t="str">
        <f>IF(P21&lt;&gt;"",CHAR(34)&amp;"\n"&amp;P21&amp;CHAR(34),CHAR(34)&amp;CHAR(34))</f>
        <v>"\nThe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v>
      </c>
      <c r="HI21" s="44" t="str">
        <f>IF(J21=0,CHAR(34)&amp;CHAR(34),HH21)</f>
        <v>"\nThe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v>
      </c>
      <c r="HJ21" s="44" t="str">
        <f>CHAR(34)&amp;O21&amp;CHAR(34)</f>
        <v>"2010"</v>
      </c>
      <c r="HL21" s="44" t="str">
        <f>CHAR(34)&amp;I21&amp;CHAR(34)</f>
        <v>"https://en.wikipedia.org/wiki/Flag_of_Tucum%C3%A1n"</v>
      </c>
      <c r="HM21" s="65"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"&amp;HH21&amp;", "&amp;CHAR(34)&amp;"isnew"&amp;CHAR(34)&amp;": "&amp;CHAR(34)&amp;F21&amp;CHAR(34)&amp;", "&amp;CHAR(34)&amp;"links"&amp;CHAR(34)&amp;": "&amp;HL21&amp;"},"</f>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 "links": "https://en.wikipedia.org/wiki/Flag_of_Tucum%C3%A1n"},</v>
      </c>
      <c r="HN21" s="67"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"&amp;HI21&amp;", "&amp;CHAR(34)&amp;"isnew"&amp;CHAR(34)&amp;": "&amp;CHAR(34)&amp;F21&amp;CHAR(34)&amp;", "&amp;CHAR(34)&amp;"links"&amp;CHAR(34)&amp;": "&amp;HL21&amp;"},"</f>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 "links": "https://en.wikipedia.org/wiki/Flag_of_Tucum%C3%A1n"},</v>
      </c>
      <c r="HO21" s="71">
        <v>45618</v>
      </c>
      <c r="HP21" s="44" t="str" cm="1">
        <f t="array" ref="HP21">IF(_xlfn.TEXTJOIN(", ", TRUE, IF(ISNUMBER(SEARCH("BLA", BL21:BT21)), COLUMN(BL21:BT21) - COLUMN(BL21) + 1, ""))&lt;&gt;"","BLA","")</f>
        <v/>
      </c>
      <c r="HQ21" s="44" t="str" cm="1">
        <f t="array" ref="HQ21">IF(_xlfn.TEXTJOIN(", ", TRUE, IF(ISNUMBER(SEARCH("BLU", BL21:BT21)), COLUMN(BL21:BT21) - COLUMN(BL21) + 1, ""))&lt;&gt;"","BLU","")</f>
        <v>BLU</v>
      </c>
      <c r="HR21" s="44" t="str" cm="1">
        <f t="array" ref="HR21">IF(_xlfn.TEXTJOIN(", ", TRUE, IF(ISNUMBER(SEARCH("GRE", BL21:BT21)), COLUMN(BL21:BT21) - COLUMN(BL21) + 1, ""))&lt;&gt;"","GRE","")</f>
        <v/>
      </c>
      <c r="HS21" s="44" t="str" cm="1">
        <f t="array" ref="HS21">IF(_xlfn.TEXTJOIN(", ", TRUE, IF(ISNUMBER(SEARCH("RED", BL21:BT21)), COLUMN(BL21:BT21) - COLUMN(BL21) + 1, ""))&lt;&gt;"","RED","")</f>
        <v/>
      </c>
      <c r="HT21" s="44" t="str" cm="1">
        <f t="array" ref="HT21">IF(_xlfn.TEXTJOIN(", ", TRUE, IF(ISNUMBER(SEARCH("YEL", BL21:BT21)), COLUMN(BL21:BT21) - COLUMN(BL21) + 1, ""))&lt;&gt;"","YEL","")</f>
        <v/>
      </c>
      <c r="HU21" s="44" t="str" cm="1">
        <f t="array" ref="HU21">IF(_xlfn.TEXTJOIN(", ", TRUE, IF(ISNUMBER(SEARCH("ORA", BL21:BT21)), COLUMN(BL21:BT21) - COLUMN(BL21) + 1, ""))&lt;&gt;"","ORA","")</f>
        <v/>
      </c>
      <c r="HV21" s="44" t="str" cm="1">
        <f t="array" ref="HV21">IF(_xlfn.TEXTJOIN(", ", TRUE, IF(ISNUMBER(SEARCH("BRO", BL21:BT21)), COLUMN(BL21:BT21) - COLUMN(BL21) + 1, ""))&lt;&gt;"","BRO","")</f>
        <v/>
      </c>
      <c r="HW21" s="44" t="str" cm="1">
        <f t="array" ref="HW21">IF(_xlfn.TEXTJOIN(", ", TRUE, IF(ISNUMBER(SEARCH("PUR", BL21:BT21)), COLUMN(BL21:BT21) - COLUMN(BL21) + 1, ""))&lt;&gt;"","PUR","")</f>
        <v/>
      </c>
      <c r="HX21" s="44" t="str" cm="1">
        <f t="array" ref="HX21">IF(_xlfn.TEXTJOIN(", ", TRUE, IF(ISNUMBER(SEARCH("WHI", BL21:BT21)), COLUMN(BL21:BT21) - COLUMN(BL21) + 1, ""))&lt;&gt;"","WHI","")</f>
        <v>WHI</v>
      </c>
      <c r="HY21" s="72"/>
      <c r="HZ21" s="72"/>
      <c r="IA21" s="5"/>
      <c r="IB21" s="5"/>
      <c r="IC21" s="68"/>
      <c r="ID21" s="68"/>
      <c r="IE21" s="68"/>
      <c r="IF21" s="68"/>
      <c r="IG21" s="68"/>
      <c r="IH21" s="68"/>
      <c r="II21" s="68"/>
      <c r="IJ21" s="68"/>
      <c r="IK21" s="68"/>
      <c r="IM21" s="42">
        <f>COUNTIF(IC21:IK21,"&gt;0")-CG21</f>
        <v>-2</v>
      </c>
      <c r="IN21" s="69" t="str">
        <f>"http://mkweb.bcgsc.ca/color-summarizer/?url="&amp;D21&amp;"&amp;precision=low&amp;num_clusters="&amp;CG21&amp;"&amp;text=1"</f>
        <v>http://mkweb.bcgsc.ca/color-summarizer/?url=https://upload.wikimedia.org/wikipedia/commons/thumb/c/ce/Bandera_de_la_Provincia_de_Tucum%C3%A1n.svg/320px-Bandera_de_la_Provincia_de_Tucum%C3%A1n.svg.png&amp;precision=low&amp;num_clusters=2&amp;text=1</v>
      </c>
      <c r="IO21" s="44" t="str">
        <f>IF(HP21&lt;&gt;"",CHAR(34)&amp;"black"&amp;CHAR(34),"")</f>
        <v/>
      </c>
      <c r="IP21" s="44" t="str">
        <f>IF(HQ21&lt;&gt;"",CHAR(34)&amp;"blue"&amp;CHAR(34),"")</f>
        <v>"blue"</v>
      </c>
      <c r="IQ21" s="44" t="str">
        <f>IF(HR21&lt;&gt;"",CHAR(34)&amp;"green"&amp;CHAR(34),"")</f>
        <v/>
      </c>
      <c r="IR21" s="44" t="str">
        <f>IF(HS21&lt;&gt;"",CHAR(34)&amp;"red"&amp;CHAR(34),"")</f>
        <v/>
      </c>
      <c r="IS21" s="44" t="str">
        <f>IF(HT21&lt;&gt;"",CHAR(34)&amp;"yellow"&amp;CHAR(34),"")</f>
        <v/>
      </c>
      <c r="IT21" s="44" t="str">
        <f>IF(HU21&lt;&gt;"",CHAR(34)&amp;"orange"&amp;CHAR(34),"")</f>
        <v/>
      </c>
      <c r="IU21" s="44" t="str">
        <f>IF(HV21&lt;&gt;"",CHAR(34)&amp;"brown"&amp;CHAR(34),"")</f>
        <v/>
      </c>
      <c r="IV21" s="44" t="str">
        <f>IF(HW21&lt;&gt;"",CHAR(34)&amp;"purple"&amp;CHAR(34),"")</f>
        <v/>
      </c>
      <c r="IW21" s="44" t="str">
        <f>IF(HX21&lt;&gt;"",CHAR(34)&amp;"white"&amp;CHAR(34),"")</f>
        <v>"white"</v>
      </c>
      <c r="IX21" s="44" t="str">
        <f>"{"&amp;CHAR(34)&amp;"url"&amp;CHAR(34)&amp;":"&amp;CHAR(34)&amp;IN21&amp;CHAR(34)&amp;","&amp;CHAR(34)&amp;"name"&amp;CHAR(34)&amp;":"&amp;CHAR(34)&amp;A21&amp;CHAR(34)&amp;"},"</f>
        <v>{"url":"http://mkweb.bcgsc.ca/color-summarizer/?url=https://upload.wikimedia.org/wikipedia/commons/thumb/c/ce/Bandera_de_la_Provincia_de_Tucum%C3%A1n.svg/320px-Bandera_de_la_Provincia_de_Tucum%C3%A1n.svg.png&amp;precision=low&amp;num_clusters=2&amp;text=1","name":"[ARG] Tucumán"},</v>
      </c>
      <c r="IY21" s="44">
        <v>940</v>
      </c>
    </row>
    <row r="22" spans="1:259" s="44" customFormat="1" ht="38.4" customHeight="1" thickBot="1" x14ac:dyDescent="0.35">
      <c r="A22" s="85" t="s">
        <v>279</v>
      </c>
      <c r="B22" s="83"/>
      <c r="C22" s="39">
        <v>3</v>
      </c>
      <c r="D22" s="70" t="s">
        <v>280</v>
      </c>
      <c r="E22" s="40" t="s">
        <v>281</v>
      </c>
      <c r="F22" s="41" t="s">
        <v>163</v>
      </c>
      <c r="G22" s="42">
        <f>COUNTIF($A$1:$A$8405,A22)</f>
        <v>1</v>
      </c>
      <c r="H22" s="43" t="s">
        <v>857</v>
      </c>
      <c r="I22" s="59" t="s">
        <v>282</v>
      </c>
      <c r="J22" s="44" t="str">
        <f>""</f>
        <v/>
      </c>
      <c r="K22" s="45"/>
      <c r="L22" s="46"/>
      <c r="M22" s="46"/>
      <c r="N22" s="47"/>
      <c r="O22" s="74">
        <v>1991</v>
      </c>
      <c r="P22" s="48" t="s">
        <v>283</v>
      </c>
      <c r="Q22" s="73">
        <v>2</v>
      </c>
      <c r="R22" s="49" t="s">
        <v>177</v>
      </c>
      <c r="S22" s="50">
        <v>3</v>
      </c>
      <c r="T22" s="51" t="s">
        <v>164</v>
      </c>
      <c r="U22" s="52" t="s">
        <v>164</v>
      </c>
      <c r="V22" s="52" t="s">
        <v>165</v>
      </c>
      <c r="W22" s="52" t="s">
        <v>164</v>
      </c>
      <c r="X22" s="52" t="s">
        <v>164</v>
      </c>
      <c r="Y22" s="52" t="s">
        <v>164</v>
      </c>
      <c r="Z22" s="52" t="s">
        <v>164</v>
      </c>
      <c r="AA22" s="52" t="s">
        <v>164</v>
      </c>
      <c r="AB22" s="52" t="s">
        <v>164</v>
      </c>
      <c r="AC22" s="52" t="s">
        <v>165</v>
      </c>
      <c r="AD22" s="52" t="s">
        <v>164</v>
      </c>
      <c r="AE22" s="52" t="s">
        <v>164</v>
      </c>
      <c r="AF22" s="53" t="s">
        <v>164</v>
      </c>
      <c r="AG22" s="53" t="s">
        <v>165</v>
      </c>
      <c r="AH22" s="53" t="s">
        <v>165</v>
      </c>
      <c r="AI22" s="53" t="s">
        <v>164</v>
      </c>
      <c r="AJ22" s="53" t="s">
        <v>164</v>
      </c>
      <c r="AK22" s="53" t="s">
        <v>164</v>
      </c>
      <c r="AL22" s="53" t="s">
        <v>164</v>
      </c>
      <c r="AM22" s="53" t="s">
        <v>164</v>
      </c>
      <c r="AN22" s="53" t="s">
        <v>164</v>
      </c>
      <c r="AO22" s="53" t="s">
        <v>164</v>
      </c>
      <c r="AP22" s="53" t="s">
        <v>164</v>
      </c>
      <c r="AQ22" s="53" t="s">
        <v>164</v>
      </c>
      <c r="AR22" s="53" t="s">
        <v>164</v>
      </c>
      <c r="AS22" s="53" t="s">
        <v>164</v>
      </c>
      <c r="AT22" s="54">
        <v>0</v>
      </c>
      <c r="AU22" s="53" t="s">
        <v>276</v>
      </c>
      <c r="AV22" s="53" t="str">
        <f>IF(LEFT(A22,1)="[",LEFT(A22,5)&amp;AU22&amp;A22,"")</f>
        <v>[ARG]People[ARG] Mapuche-Tehuelche</v>
      </c>
      <c r="AW22" s="53" t="str">
        <f>C22&amp;IFERROR(SUBSTITUTE(A22, " [ANT]",""),"")</f>
        <v>3[ARG] Mapuche-Tehuelche</v>
      </c>
      <c r="AX22" s="55"/>
      <c r="AY22" s="55"/>
      <c r="AZ22" s="56" t="s">
        <v>234</v>
      </c>
      <c r="BA22" s="56"/>
      <c r="BB22" s="56"/>
      <c r="BC22" s="57"/>
      <c r="BD22" s="58" t="s">
        <v>152</v>
      </c>
      <c r="BE22" s="59"/>
      <c r="BF22" s="58" t="s">
        <v>152</v>
      </c>
      <c r="BG22" s="58" t="s">
        <v>159</v>
      </c>
      <c r="BH22" s="58" t="s">
        <v>155</v>
      </c>
      <c r="BI22" s="58"/>
      <c r="BJ22" s="58"/>
      <c r="BK22" s="59"/>
      <c r="BL22" s="58" t="s">
        <v>234</v>
      </c>
      <c r="BM22" s="58" t="s">
        <v>152</v>
      </c>
      <c r="BN22" s="58" t="s">
        <v>234</v>
      </c>
      <c r="BO22" s="58" t="s">
        <v>234</v>
      </c>
      <c r="BP22" s="58" t="s">
        <v>155</v>
      </c>
      <c r="BQ22" s="58" t="s">
        <v>234</v>
      </c>
      <c r="BR22" s="58" t="s">
        <v>234</v>
      </c>
      <c r="BS22" s="58" t="s">
        <v>234</v>
      </c>
      <c r="BT22" s="58" t="s">
        <v>159</v>
      </c>
      <c r="BU22" s="60"/>
      <c r="BV22" s="61"/>
      <c r="BW22" s="61">
        <v>0</v>
      </c>
      <c r="BX22" s="59"/>
      <c r="CB22" s="5"/>
      <c r="CC22" s="5"/>
      <c r="CD22" s="62">
        <v>0</v>
      </c>
      <c r="CE22" s="62">
        <v>0</v>
      </c>
      <c r="CF22" s="62">
        <f>COUNTIF([1]Sheet7!$B$2:'[1]Sheet7'!$B$100,Main!#REF!)</f>
        <v>0</v>
      </c>
      <c r="CG22" s="75" cm="1">
        <f t="array" ref="CG22">SUMPRODUCT(--(LEN(TRIM(BL22:BT22))&gt;0))</f>
        <v>3</v>
      </c>
      <c r="CH22" s="53" t="str">
        <f>IF(CG22=2,"y","n")</f>
        <v>n</v>
      </c>
      <c r="CI22" s="53" t="str">
        <f>IF(CG22=3,"y","n")</f>
        <v>y</v>
      </c>
      <c r="CJ22" s="53" t="str">
        <f>IF(CG22=4,"y","n")</f>
        <v>n</v>
      </c>
      <c r="CK22" s="53" t="str">
        <f>IF(CG22&gt;4,"y","n")</f>
        <v>n</v>
      </c>
      <c r="CL22" s="53" t="str">
        <f>IF(S22=0,"y","n")</f>
        <v>n</v>
      </c>
      <c r="CM22" s="53" t="str">
        <f>IF(S22=2,"y","n")</f>
        <v>n</v>
      </c>
      <c r="CN22" s="53" t="str">
        <f>IF(S22=3,"y","n")</f>
        <v>y</v>
      </c>
      <c r="CO22" s="53" t="str">
        <f>IF(S22&gt;=4,"y","n")</f>
        <v>n</v>
      </c>
      <c r="CP22" s="53" t="str">
        <f>IF(AT22=0,"y","n")</f>
        <v>y</v>
      </c>
      <c r="CQ22" s="53" t="str">
        <f>IF(AT22=1,"y","n")</f>
        <v>n</v>
      </c>
      <c r="CR22" s="53" t="str">
        <f>IF(AT22=2,"y","n")</f>
        <v>n</v>
      </c>
      <c r="CS22" s="53" t="str">
        <f>IF(AT22&gt;=3,"y","n")</f>
        <v>n</v>
      </c>
      <c r="CT22" s="38" t="str">
        <f>CHAR(34)&amp;A22&amp;CHAR(34)</f>
        <v>"[ARG] Mapuche-Tehuelche"</v>
      </c>
      <c r="CU22" s="63" t="str">
        <f>CHAR(34)&amp;"rgn_"&amp;R22&amp;CHAR(34)</f>
        <v>"rgn_South America"</v>
      </c>
      <c r="CV22" s="44" t="str">
        <f>CHAR(34)&amp;D22&amp;CHAR(34)</f>
        <v>"https://upload.wikimedia.org/wikipedia/commons/thumb/2/25/Tehuelche_flag.svg/320px-Tehuelche_flag.svg.png"</v>
      </c>
      <c r="CW22" s="44" t="str">
        <f>IF(CH22="y",CHAR(34)&amp;CH$1&amp;CHAR(34)&amp;",","")</f>
        <v/>
      </c>
      <c r="CX22" s="44" t="str">
        <f>IF(CI22="y",CHAR(34)&amp;CI$1&amp;CHAR(34)&amp;",","")</f>
        <v>"3Color",</v>
      </c>
      <c r="CY22" s="44" t="str">
        <f>IF(CJ22="y",CHAR(34)&amp;CJ$1&amp;CHAR(34)&amp;",","")</f>
        <v/>
      </c>
      <c r="CZ22" s="44" t="str">
        <f>IF(CK22="y",CHAR(34)&amp;CK$1&amp;CHAR(34)&amp;",","")</f>
        <v/>
      </c>
      <c r="DA22" s="44" t="str">
        <f>IF(Q22&gt;1,CHAR(34)&amp;"words2"&amp;CHAR(34)&amp;",","")</f>
        <v>"words2",</v>
      </c>
      <c r="DB22" s="44" t="str">
        <f>IF(Q22&gt;2,CHAR(34)&amp;"words3"&amp;CHAR(34)&amp;",","")</f>
        <v/>
      </c>
      <c r="DC22" s="44" t="str">
        <f>IF(Q22=2,CHAR(34)&amp;"exact2"&amp;CHAR(34)&amp;",","")</f>
        <v>"exact2",</v>
      </c>
      <c r="DD22" s="44" t="str">
        <f>IF(LEN(CHAR(34)&amp;"lets"&amp;LEN(SUBSTITUTE(SUBSTITUTE(IFERROR(TRIM(SUBSTITUTE(SUBSTITUTE(SUBSTITUTE(IFERROR(TRIM(SUBSTITUTE(A22,MID(A22,FIND("(",A22),FIND(")",A22)-FIND("(",A22)+1),"")),A22),"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",""),"-",""))&amp;CHAR(34)&amp;",")=9,CHAR(34)&amp;"lets"&amp;LEN(SUBSTITUTE(SUBSTITUTE(IFERROR(TRIM(SUBSTITUTE(SUBSTITUTE(SUBSTITUTE(IFERROR(TRIM(SUBSTITUTE(A22,MID(A22,FIND("(",A22),FIND(")",A22)-FIND("(",A22)+1),"")),A22),"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",""),"-",""))&amp;CHAR(34)&amp;",",CHAR(34)&amp;"lets0"&amp;LEN(SUBSTITUTE(SUBSTITUTE(IFERROR(TRIM(SUBSTITUTE(SUBSTITUTE(SUBSTITUTE(IFERROR(TRIM(SUBSTITUTE(A22,MID(A22,FIND("(",A22),FIND(")",A22)-FIND("(",A22)+1),"")),A22),"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f>
        <v>"lets16",</v>
      </c>
      <c r="DE22" s="44" t="str">
        <f>IFERROR(CHAR(34)&amp;"start"&amp;LEFT(TRIM(SUBSTITUTE(SUBSTITUTE(TRIM(SUBSTITUTE(SUBSTITUTE(A22, MID(A22, FIND("[", A22), FIND("]", A22) - FIND("[", A22) + 1), ""), "  ", " ")), MID(TRIM(SUBSTITUTE(SUBSTITUTE(A22, MID(A22, FIND("[", A22), FIND("]", A22) - FIND("[", A22) + 1), ""), "  ", " ")), FIND("[", TRIM(SUBSTITUTE(SUBSTITUTE(A22, MID(A22, FIND("[", A22), FIND("]", A22) - FIND("[", A22) + 1), ""), "  ", " "))), FIND("]", TRIM(SUBSTITUTE(SUBSTITUTE(A22, MID(A22, FIND("[", A22), FIND("]", A22) - FIND("[", A22) + 1), ""), "  ", " "))) - FIND("[", TRIM(SUBSTITUTE(SUBSTITUTE(A22, MID(A22, FIND("[", A22), FIND("]", A22) - FIND("[", A22) + 1), ""), "  ", " "))) + 1), ""), "  ", " ")),1)&amp;CHAR(34)&amp;",",CHAR(34)&amp;"start"&amp;IFERROR(LEFT(SUBSTITUTE(A22,"["&amp;MID(A22,FIND("[",A22)+1,FIND("]",A22)-FIND("[",A22)-1)&amp;"] ",""),1),LEFT(A22,1))&amp;CHAR(34)&amp;",")</f>
        <v>"startM",</v>
      </c>
      <c r="DF22" s="44" t="str">
        <f>IFERROR(IF(SEARCH("tan",A22)&gt;0,CHAR(34)&amp;"withtn"&amp;CHAR(34)&amp;",",""),"")</f>
        <v/>
      </c>
      <c r="DG22" s="44" t="str">
        <f>IFERROR(IF(SEARCH("q",A22)&gt;0,CHAR(34)&amp;"with_q"&amp;CHAR(34)&amp;",",""),"")</f>
        <v/>
      </c>
      <c r="DH22" s="44" t="str">
        <f>IFERROR(IF(SEARCH("v",A22)&gt;0,CHAR(34)&amp;"with_v"&amp;CHAR(34)&amp;",",""),"")</f>
        <v/>
      </c>
      <c r="DI22" s="44" t="str">
        <f>IFERROR(IF(SEARCH("w",A22)&gt;0,CHAR(34)&amp;"with_w"&amp;CHAR(34)&amp;",",""),"")</f>
        <v/>
      </c>
      <c r="DJ22" s="44" t="str">
        <f>IFERROR(IF(SEARCH("y",A22)&gt;0,CHAR(34)&amp;"with_y"&amp;CHAR(34)&amp;",",""),"")</f>
        <v/>
      </c>
      <c r="DK22" s="44" t="str">
        <f>IFERROR(IF(SEARCH("z",A22)&gt;0,CHAR(34)&amp;"with_z"&amp;CHAR(34)&amp;",",""),"")</f>
        <v/>
      </c>
      <c r="DL22" s="44" t="str">
        <f>IF(CG22=2, CHAR(34) &amp; _xlfn.TEXTJOIN("", TRUE, _xlfn._xlws.SORT(HP22:HX22)) &amp; CHAR(34) &amp; ",", "")</f>
        <v/>
      </c>
      <c r="DM22" s="44" t="str" cm="1">
        <f t="array" ref="DM22">IF(CG22=3,CHAR(34) &amp; _xlfn.TEXTJOIN("", TRUE, RIGHT(HP22:HX22, 2)) &amp; CHAR(34) &amp; ",", "")</f>
        <v>"LUELHI",</v>
      </c>
      <c r="DN22" s="44" t="str">
        <f>IF(AND(ISNUMBER(SEARCH("18", O22)), ISERROR(SEARCH("1918", O22)), ISERROR(SEARCH("2018", O22))), CHAR(34) &amp; "year18" &amp; CHAR(34) &amp; ",", "")</f>
        <v/>
      </c>
      <c r="DO22" s="44" t="str">
        <f>IF(AND(ISNUMBER(SEARCH("19", O22)), ISERROR(SEARCH("1819", O22)),  ISERROR(SEARCH("1219", O22)),ISERROR(SEARCH("1119", O22)),ISERROR(SEARCH("1190", O22)),ISERROR(SEARCH("2019", O22))), CHAR(34) &amp; "year19" &amp; CHAR(34) &amp; ",", "")</f>
        <v>"year19",</v>
      </c>
      <c r="DP22" s="5" t="str">
        <f>IF(AND(ISNUMBER(SEARCH("20", O22)), ISERROR(SEARCH("1920", O22))), CHAR(34)&amp;"year00"&amp;CHAR(34)&amp;",", "")</f>
        <v/>
      </c>
      <c r="DQ22" s="5" t="str">
        <f>IF(CC22="y",CHAR(34)&amp;"soviet"&amp;CHAR(34)&amp;",","")</f>
        <v/>
      </c>
      <c r="DR22" s="5" t="str">
        <f>IF(BY22="y",CHAR(34)&amp;"dgband"&amp;CHAR(34)&amp;",","")</f>
        <v/>
      </c>
      <c r="DS22" s="5" t="str">
        <f>IF(W22="y",IF(AND(V22="n",BY22&lt;&gt;"y"),CHAR(34)&amp;"allver"&amp;CHAR(34)&amp;",",""),"")</f>
        <v/>
      </c>
      <c r="DT22" s="5" t="str">
        <f>IF(V22="y",IF(AND(W22="n",BY22&lt;&gt;"y"),CHAR(34)&amp;"allhor"&amp;CHAR(34)&amp;",",""),"")</f>
        <v>"allhor",</v>
      </c>
      <c r="DU22" s="5" t="str">
        <f>IF(BY22="y",IF(AND(W22="n",V22="n"),CHAR(34)&amp;"alldia"&amp;CHAR(34)&amp;",",""),"")</f>
        <v/>
      </c>
      <c r="DV22" s="44" t="str">
        <f>IF(IA22&lt;&gt;"",(IF(IA22="y",CHAR(34)&amp;"largec"&amp;CHAR(34)&amp;",",CHAR(34)&amp;"smallc"&amp;CHAR(34)&amp;",")),"")</f>
        <v/>
      </c>
      <c r="DW22" s="44" t="str">
        <f>IF(CL22="y",CHAR(34)&amp;CL$1&amp;CHAR(34)&amp;",","")</f>
        <v/>
      </c>
      <c r="DX22" s="44" t="str">
        <f>IF(CM22="y",CHAR(34)&amp;CM$1&amp;CHAR(34)&amp;",","")</f>
        <v/>
      </c>
      <c r="DY22" s="44" t="str">
        <f>IF(CN22="y",CHAR(34)&amp;CN$1&amp;CHAR(34)&amp;",","")</f>
        <v>"3Bands",</v>
      </c>
      <c r="DZ22" s="44" t="str">
        <f>IF(CO22="y",CHAR(34)&amp;CO$1&amp;CHAR(34)&amp;",","")</f>
        <v/>
      </c>
      <c r="EA22" s="44" t="str">
        <f>IF(T22="y",CHAR(34)&amp;T$1&amp;CHAR(34)&amp;",","")</f>
        <v/>
      </c>
      <c r="EB22" s="44" t="str">
        <f>IF(U22="y",CHAR(34)&amp;U$1&amp;CHAR(34)&amp;",","")</f>
        <v/>
      </c>
      <c r="EC22" s="44" t="str">
        <f>IF(V22="y",CHAR(34)&amp;V$1&amp;CHAR(34)&amp;",","")</f>
        <v>"Horizo",</v>
      </c>
      <c r="ED22" s="44" t="str">
        <f>IF(W22="y",CHAR(34)&amp;W$1&amp;CHAR(34)&amp;",","")</f>
        <v/>
      </c>
      <c r="EE22" s="44" t="str">
        <f>IF(X22="y",CHAR(34)&amp;X$1&amp;CHAR(34)&amp;",","")</f>
        <v/>
      </c>
      <c r="EF22" s="44" t="str">
        <f>IF(AND(Y22&lt;&gt;"n",Y22&lt;&gt;""),CHAR(34)&amp;Y$1&amp;CHAR(34)&amp;",","")</f>
        <v/>
      </c>
      <c r="EG22" s="44" t="str">
        <f>IF(Z22="y",CHAR(34)&amp;Z$1&amp;CHAR(34)&amp;",","")</f>
        <v/>
      </c>
      <c r="EH22" s="44" t="str">
        <f>IF(AA22="y",CHAR(34)&amp;AA$1&amp;CHAR(34)&amp;",","")</f>
        <v/>
      </c>
      <c r="EI22" s="44" t="str">
        <f>IF(AB22="y",CHAR(34)&amp;AB$1&amp;CHAR(34)&amp;",","")</f>
        <v/>
      </c>
      <c r="EJ22" s="44" t="str">
        <f>IF(AC22="y",CHAR(34)&amp;AC$1&amp;CHAR(34)&amp;",","")</f>
        <v>"Weapon",</v>
      </c>
      <c r="EK22" s="44" t="str">
        <f>IF(AD22="y",CHAR(34)&amp;AD$1&amp;CHAR(34)&amp;",","")</f>
        <v/>
      </c>
      <c r="EL22" s="44" t="str">
        <f>IF(AE22="y",CHAR(34)&amp;AE$1&amp;CHAR(34)&amp;",","")</f>
        <v/>
      </c>
      <c r="EM22" s="44" t="str">
        <f>IF(AF22="y",CHAR(34)&amp;AF$1&amp;CHAR(34)&amp;",","")</f>
        <v/>
      </c>
      <c r="EN22" s="44" t="str">
        <f>IF(AG22="y",CHAR(34)&amp;AG$1&amp;CHAR(34)&amp;",","")</f>
        <v>"Unequa",</v>
      </c>
      <c r="EO22" s="44" t="str">
        <f>IF(AH22="y",CHAR(34)&amp;AH$1&amp;CHAR(34)&amp;",","")</f>
        <v>"Center",</v>
      </c>
      <c r="EP22" s="44" t="str">
        <f>IF(AI22="y",CHAR(34)&amp;AI$1&amp;CHAR(34)&amp;",","")</f>
        <v/>
      </c>
      <c r="EQ22" s="44" t="str">
        <f>IF(AJ22="y",CHAR(34)&amp;AJ$1&amp;CHAR(34)&amp;",","")</f>
        <v/>
      </c>
      <c r="ER22" s="44" t="str">
        <f>IF(AK22="y",CHAR(34)&amp;AK$1&amp;CHAR(34)&amp;",","")</f>
        <v/>
      </c>
      <c r="ES22" s="44" t="str">
        <f>IF(AL22="y",CHAR(34)&amp;AL$1&amp;CHAR(34)&amp;",","")</f>
        <v/>
      </c>
      <c r="ET22" s="44" t="str">
        <f>IF(AM22="y",CHAR(34)&amp;AM$1&amp;CHAR(34)&amp;",","")</f>
        <v/>
      </c>
      <c r="EU22" s="44" t="str">
        <f>IF(AN22="y",CHAR(34)&amp;AN$1&amp;CHAR(34)&amp;",","")</f>
        <v/>
      </c>
      <c r="EV22" s="44" t="str">
        <f>IF(AO22="y",CHAR(34)&amp;AO$1&amp;CHAR(34)&amp;",","")</f>
        <v/>
      </c>
      <c r="EW22" s="44" t="str">
        <f>IF(AP22="y",CHAR(34)&amp;AP$1&amp;CHAR(34)&amp;",","")</f>
        <v/>
      </c>
      <c r="EX22" s="44" t="str">
        <f>IF(AQ22="y",CHAR(34)&amp;AQ$1&amp;CHAR(34)&amp;",","")</f>
        <v/>
      </c>
      <c r="EY22" s="44" t="str">
        <f>IF(AR22="y",CHAR(34)&amp;AR$1&amp;CHAR(34)&amp;",","")</f>
        <v/>
      </c>
      <c r="EZ22" s="44" t="str">
        <f>IF(AS22="y",CHAR(34)&amp;AS$1&amp;CHAR(34)&amp;",","")</f>
        <v/>
      </c>
      <c r="FA22" s="44" t="str">
        <f>IF(AT22&gt;0,CHAR(34)&amp;"sta"&amp;AZ22&amp;CHAR(34)&amp;",","")</f>
        <v/>
      </c>
      <c r="FB22" s="44" t="str">
        <f>IF(AND(AT22&gt;0,BA22&lt;&gt;""),CHAR(34)&amp;"sta"&amp;BA22&amp;CHAR(34)&amp;",","")</f>
        <v/>
      </c>
      <c r="FC22" s="44" t="str">
        <f>IF(AND(AT22&gt;0,BB22&lt;&gt;""),CHAR(34)&amp;"sta"&amp;BB22&amp;CHAR(34)&amp;",","")</f>
        <v/>
      </c>
      <c r="FD22" s="44" t="str">
        <f>IF(BV22="n",CHAR(34)&amp;"tcWHYE"&amp;CHAR(34)&amp;",",IF(BV22="y",CHAR(34)&amp;FD$1&amp;CHAR(34)&amp;",",""))</f>
        <v/>
      </c>
      <c r="FE22" s="44" t="str">
        <f>IF(COUNTIF(BL22:BT22,"BLU")=0,CHAR(34)&amp;"NO_BLU"&amp;CHAR(34)&amp;",", "")</f>
        <v/>
      </c>
      <c r="FF22" s="44" t="str">
        <f>IF(COUNTIF(BL22:BT22,"WHI")=0,CHAR(34)&amp;"NO_WHI"&amp;CHAR(34)&amp;",", "")</f>
        <v/>
      </c>
      <c r="FG22" s="44" t="str">
        <f>IF(COUNTIF(BL22:BT22,"RED")=0,CHAR(34)&amp;"NO_RED"&amp;CHAR(34)&amp;",", "")</f>
        <v>"NO_RED",</v>
      </c>
      <c r="FH22" s="44" t="str">
        <f>IF(COUNTIF(BL22:BS22,"GRE")=0,CHAR(34)&amp;"NO_GRE"&amp;CHAR(34)&amp;",", "")</f>
        <v>"NO_GRE",</v>
      </c>
      <c r="FI22" s="44" t="str">
        <f>IF(COUNTIF(BL22:BT22,"YEL")=0,CHAR(34)&amp;"NO_YEL"&amp;CHAR(34)&amp;",", "")</f>
        <v/>
      </c>
      <c r="FJ22" s="44" t="str">
        <f>IF(COUNTIF(BL22:BT22,"BLA")=0,CHAR(34)&amp;"NO_BLA"&amp;CHAR(34)&amp;",", "")</f>
        <v>"NO_BLA",</v>
      </c>
      <c r="FK22" s="44" t="str">
        <f>IF(AND(FH22&lt;&gt;"",FF22&lt;&gt;""),CHAR(34)&amp;"WHGRNO"&amp;CHAR(34)&amp;",","")</f>
        <v/>
      </c>
      <c r="FL22" s="44" t="str">
        <f>IF(AND(FI22&lt;&gt;"",FF22&lt;&gt;""),CHAR(34)&amp;"WHYENO"&amp;CHAR(34)&amp;",","")</f>
        <v/>
      </c>
      <c r="FM22" s="44" t="str">
        <f>IF(AND(FJ22&lt;&gt;"",FF22&lt;&gt;""),CHAR(34)&amp;"BAWHNO"&amp;CHAR(34)&amp;",","")</f>
        <v/>
      </c>
      <c r="FN22" s="44" t="str">
        <f>IF(AND(FE22&lt;&gt;"",FF22&lt;&gt;""),CHAR(34)&amp;"BLWHNO"&amp;CHAR(34)&amp;",","")</f>
        <v/>
      </c>
      <c r="FO22" s="44" t="str">
        <f>IF(AND(FE22&lt;&gt;"",FG22&lt;&gt;""),CHAR(34)&amp;"BLRENO"&amp;CHAR(34)&amp;",","")</f>
        <v/>
      </c>
      <c r="FP22" s="44" t="str">
        <f>IF(AND(FF22&lt;&gt;"",FF22&lt;&gt;""),CHAR(34)&amp;"WHRENO"&amp;CHAR(34)&amp;",","")</f>
        <v/>
      </c>
      <c r="FQ22" s="44" t="str">
        <f>IF(LEN(BF22)=3,CHAR(34)&amp;"001"&amp;BF22&amp;CHAR(34)&amp;",","")</f>
        <v>"001BLU",</v>
      </c>
      <c r="FR22" s="44" t="str">
        <f>IF(LEN(BG22)=3,CHAR(34)&amp;"002"&amp;BG22&amp;CHAR(34)&amp;",","")</f>
        <v>"002WHI",</v>
      </c>
      <c r="FS22" s="44" t="str">
        <f>IF(LEN(BH22)=3,CHAR(34)&amp;"003"&amp;BH22&amp;CHAR(34)&amp;",","")</f>
        <v>"003YEL",</v>
      </c>
      <c r="FT22" s="44" t="str">
        <f>CHAR(34)&amp;"myr"&amp;BD22&amp;CHAR(34)&amp;","</f>
        <v>"myrBLU",</v>
      </c>
      <c r="FU22" s="44" t="str">
        <f>IF(AY22="y",CHAR(34)&amp;"island"&amp;CHAR(34)&amp;",","")</f>
        <v/>
      </c>
      <c r="FV22" s="44" t="str">
        <f>IF(BZ22="y",CHAR(34)&amp;"landlo"&amp;CHAR(34)&amp;",","")</f>
        <v/>
      </c>
      <c r="FW22" s="44" t="str">
        <f>IF(CA22="y",CHAR(34)&amp;"eunion"&amp;CHAR(34)&amp;",","")</f>
        <v/>
      </c>
      <c r="FX22" s="44" t="str">
        <f>SUBSTITUTE(IFERROR(SEARCH("[",A22),IFERROR(IF(AND(CA22&lt;&gt;"y",SEARCH("Europe",R22)&gt;0),CHAR(34)&amp;"noeuni"&amp;CHAR(34)&amp;",",""),"")),"1","")</f>
        <v/>
      </c>
      <c r="FY22" s="44" t="str">
        <f>IFERROR(IF(SEARCH("Arabic",CB22)&gt;0,CHAR(34)&amp;"arabic"&amp;CHAR(34)&amp;",",""),"")</f>
        <v/>
      </c>
      <c r="FZ22" s="44" t="str">
        <f>IFERROR(IF(SEARCH("English",CB22)&gt;0,CHAR(34)&amp;"englis"&amp;CHAR(34)&amp;",",""),"")</f>
        <v/>
      </c>
      <c r="GA22" s="44" t="str">
        <f>IFERROR(IF(SEARCH("French",CB22)&gt;0,CHAR(34)&amp;"french"&amp;CHAR(34)&amp;",",""),"")</f>
        <v/>
      </c>
      <c r="GB22" s="44" t="str">
        <f>IFERROR(IF(SEARCH("Spanish",CB22)&gt;0,CHAR(34)&amp;"spanis"&amp;CHAR(34)&amp;",",""),"")</f>
        <v/>
      </c>
      <c r="GC22" s="44" t="str">
        <f>IFERROR(IF(SEARCH("Portuguese",CB22)&gt;0,CHAR(34)&amp;"portug"&amp;CHAR(34)&amp;",",""),"")</f>
        <v/>
      </c>
      <c r="GD22" s="44" t="str">
        <f>IFERROR(IF(SEARCH("German",CB22)&gt;0,CHAR(34)&amp;"german"&amp;CHAR(34)&amp;",",""),"")</f>
        <v/>
      </c>
      <c r="GE22" s="44" t="str">
        <f>IFERROR(IF(SEARCH("Dutch",CB22)&gt;0,CHAR(34)&amp;"dutchs"&amp;CHAR(34)&amp;",",""),"")</f>
        <v/>
      </c>
      <c r="GF22" s="44" t="str">
        <f>IFERROR(IF(SEARCH("Historical",AU22)&gt;0,CHAR(34)&amp;"histor"&amp;CHAR(34)&amp;",",""),"")</f>
        <v/>
      </c>
      <c r="GG22" s="44" t="str">
        <f>IF(BU22="y",CHAR(34)&amp;"unjack"&amp;CHAR(34)&amp;",","")</f>
        <v/>
      </c>
      <c r="GH22" s="44" t="str">
        <f>IF(CD22=1,CHAR(34)&amp;"southc"&amp;CHAR(34)&amp;",","")</f>
        <v/>
      </c>
      <c r="GI22" s="44" t="str">
        <f>IF(CE22=1,CHAR(34)&amp;"hasmap"&amp;CHAR(34)&amp;",","")</f>
        <v/>
      </c>
      <c r="GJ22" s="44" t="str">
        <f>IF(CP22="y",CHAR(34)&amp;CP$1&amp;CHAR(34)&amp;",","")</f>
        <v>"NoStar",</v>
      </c>
      <c r="GK22" s="44" t="str">
        <f>IF(GJ22="",CHAR(34)&amp;"HasSta"&amp;CHAR(34)&amp;",","")</f>
        <v/>
      </c>
      <c r="GL22" s="44" t="str">
        <f>IF(CQ22="y",CHAR(34)&amp;CQ$1&amp;CHAR(34)&amp;",","")</f>
        <v/>
      </c>
      <c r="GM22" s="44" t="str">
        <f>IF(CR22="y",CHAR(34)&amp;CR$1&amp;CHAR(34)&amp;",","")</f>
        <v/>
      </c>
      <c r="GN22" s="44" t="str">
        <f>IF(CS22="y",CHAR(34)&amp;CS$1&amp;CHAR(34)&amp;",","")</f>
        <v/>
      </c>
      <c r="GP22" s="44" t="str">
        <f>CHAR(34)&amp;AU22&amp;CHAR(34)</f>
        <v>"People"</v>
      </c>
      <c r="GS22" s="44" t="str">
        <f>SUBSTITUTE("["&amp;_xlfn.CONCAT(CW22:GN22)&amp;"]",",]","]")</f>
        <v>["3Color","words2","exact2","lets16","startM","LUELHI","year19","allhor","3Bands","Horizo","Weapon","Unequa","Center","NO_RED","NO_GRE","NO_BLA","001BLU","002WHI","003YEL","myrBLU","NoStar"]</v>
      </c>
      <c r="GT22" s="44" t="str">
        <f>IF(BL22&lt;&gt;"",CHAR(34)&amp;"cl_"&amp;BL22&amp;CHAR(34)&amp;",","")</f>
        <v/>
      </c>
      <c r="GU22" s="44" t="str">
        <f>IF(BM22&lt;&gt;"",CHAR(34)&amp;"cl_"&amp;BM22&amp;CHAR(34)&amp;",","")</f>
        <v>"cl_BLU",</v>
      </c>
      <c r="GV22" s="44" t="str">
        <f>IF(BN22&lt;&gt;"",CHAR(34)&amp;"cl_"&amp;BN22&amp;CHAR(34)&amp;",","")</f>
        <v/>
      </c>
      <c r="GW22" s="44" t="str">
        <f>IF(BO22&lt;&gt;"",CHAR(34)&amp;"cl_"&amp;BO22&amp;CHAR(34)&amp;",","")</f>
        <v/>
      </c>
      <c r="GX22" s="44" t="str">
        <f>IF(BP22&lt;&gt;"",CHAR(34)&amp;"cl_"&amp;BP22&amp;CHAR(34)&amp;",","")</f>
        <v>"cl_YEL",</v>
      </c>
      <c r="GY22" s="44" t="str">
        <f>IF(BQ22&lt;&gt;"",CHAR(34)&amp;"cl_"&amp;BQ22&amp;CHAR(34)&amp;",","")</f>
        <v/>
      </c>
      <c r="GZ22" s="44" t="str">
        <f>IF(BR22&lt;&gt;"",CHAR(34)&amp;"cl_"&amp;BR22&amp;CHAR(34)&amp;",","")</f>
        <v/>
      </c>
      <c r="HA22" s="44" t="str">
        <f>IF(BS22&lt;&gt;"",CHAR(34)&amp;"cl_"&amp;BS22&amp;CHAR(34)&amp;",","")</f>
        <v/>
      </c>
      <c r="HB22" s="44" t="str">
        <f>IF(BT22&lt;&gt;"",CHAR(34)&amp;"cl_"&amp;BT22&amp;CHAR(34)&amp;",","")</f>
        <v>"cl_WHI",</v>
      </c>
      <c r="HC22" s="44" t="str">
        <f>SUBSTITUTE("["&amp;_xlfn.CONCAT(GT22:HB22)&amp;"]",",]","]")</f>
        <v>["cl_BLU","cl_YEL","cl_WHI"]</v>
      </c>
      <c r="HE22" s="64"/>
      <c r="HF22" s="65" t="str">
        <f>"{couname:"&amp;CT22&amp;(IF(HK22&lt;&gt;"",",subtype:"&amp;CHAR(34)&amp;HK22&amp;CHAR(34),""))&amp;",year:"&amp;HJ22&amp;",region:"&amp;CU22&amp;",Colors:"&amp;HC22&amp;",Items:"&amp;GS22&amp;",Flag:"&amp;CV22&amp;",HDFlag:"&amp;CHAR(34)&amp;E22&amp;CHAR(34)&amp;",type:"&amp;GP22&amp;", describe: "&amp;HH22&amp;", isnew:"&amp;CHAR(34)&amp;F22&amp;CHAR(34)&amp;", links: "&amp;HL22&amp;"},"</f>
        <v>{couname:"[ARG] Mapuche-Tehuelche",year:"1991",region:"rgn_South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links: "https://en.wikipedia.org/wiki/Flag_of_the_Mapuches#In_Argentina"},</v>
      </c>
      <c r="HG22" s="66" t="str">
        <f>"{couname:"&amp;CT22&amp;(IF(HK22&lt;&gt;"",",subtype:"&amp;CHAR(34)&amp;HK22&amp;CHAR(34),""))&amp;",year:"&amp;HJ22&amp;",region:"&amp;CU22&amp;",Colors:"&amp;HC22&amp;",Items:"&amp;GS22&amp;",Flag:"&amp;CV22&amp;",HDFlag:"&amp;CHAR(34)&amp;E22&amp;CHAR(34)&amp;",type:"&amp;GP22&amp;", describe: "&amp;HI22&amp;", links: "&amp;HL22&amp;"},"</f>
        <v>{couname:"[ARG] Mapuche-Tehuelche",year:"1991",region:"rgn_South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links: "https://en.wikipedia.org/wiki/Flag_of_the_Mapuches#In_Argentina"},</v>
      </c>
      <c r="HH22" s="44" t="str">
        <f>IF(P22&lt;&gt;"",CHAR(34)&amp;"\n"&amp;P22&amp;CHAR(34),CHAR(34)&amp;CHAR(34))</f>
        <v>"\nThe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v>
      </c>
      <c r="HI22" s="44" t="str">
        <f>IF(J22=0,CHAR(34)&amp;CHAR(34),HH22)</f>
        <v>"\nThe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v>
      </c>
      <c r="HJ22" s="44" t="str">
        <f>CHAR(34)&amp;O22&amp;CHAR(34)</f>
        <v>"1991"</v>
      </c>
      <c r="HL22" s="44" t="str">
        <f>CHAR(34)&amp;I22&amp;CHAR(34)</f>
        <v>"https://en.wikipedia.org/wiki/Flag_of_the_Mapuches#In_Argentina"</v>
      </c>
      <c r="HM22" s="65"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"&amp;HH22&amp;", "&amp;CHAR(34)&amp;"isnew"&amp;CHAR(34)&amp;": "&amp;CHAR(34)&amp;F22&amp;CHAR(34)&amp;", "&amp;CHAR(34)&amp;"links"&amp;CHAR(34)&amp;": "&amp;HL22&amp;"},"</f>
        <v>{"couname":"[ARG] Mapuche-Tehuelche","subtype":"[ARG] Other","year":"1991","region":"rgn_South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 "links": "https://en.wikipedia.org/wiki/Flag_of_the_Mapuches#In_Argentina"},</v>
      </c>
      <c r="HN22" s="67"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"&amp;HI22&amp;", "&amp;CHAR(34)&amp;"isnew"&amp;CHAR(34)&amp;": "&amp;CHAR(34)&amp;F22&amp;CHAR(34)&amp;", "&amp;CHAR(34)&amp;"links"&amp;CHAR(34)&amp;": "&amp;HL22&amp;"},"</f>
        <v>{"couname":"[ARG] Mapuche-Tehuelche","subtype":"[ARG] Other","year":"1991","region":"rgn_South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 "links": "https://en.wikipedia.org/wiki/Flag_of_the_Mapuches#In_Argentina"},</v>
      </c>
      <c r="HO22" s="71">
        <v>45583</v>
      </c>
      <c r="HP22" s="44" t="str" cm="1">
        <f t="array" ref="HP22">IF(_xlfn.TEXTJOIN(", ", TRUE, IF(ISNUMBER(SEARCH("BLA", BL22:BT22)), COLUMN(BL22:BT22) - COLUMN(BL22) + 1, ""))&lt;&gt;"","BLA","")</f>
        <v/>
      </c>
      <c r="HQ22" s="44" t="str" cm="1">
        <f t="array" ref="HQ22">IF(_xlfn.TEXTJOIN(", ", TRUE, IF(ISNUMBER(SEARCH("BLU", BL22:BT22)), COLUMN(BL22:BT22) - COLUMN(BL22) + 1, ""))&lt;&gt;"","BLU","")</f>
        <v>BLU</v>
      </c>
      <c r="HR22" s="44" t="str" cm="1">
        <f t="array" ref="HR22">IF(_xlfn.TEXTJOIN(", ", TRUE, IF(ISNUMBER(SEARCH("GRE", BL22:BT22)), COLUMN(BL22:BT22) - COLUMN(BL22) + 1, ""))&lt;&gt;"","GRE","")</f>
        <v/>
      </c>
      <c r="HS22" s="44" t="str" cm="1">
        <f t="array" ref="HS22">IF(_xlfn.TEXTJOIN(", ", TRUE, IF(ISNUMBER(SEARCH("RED", BL22:BT22)), COLUMN(BL22:BT22) - COLUMN(BL22) + 1, ""))&lt;&gt;"","RED","")</f>
        <v/>
      </c>
      <c r="HT22" s="44" t="str" cm="1">
        <f t="array" ref="HT22">IF(_xlfn.TEXTJOIN(", ", TRUE, IF(ISNUMBER(SEARCH("YEL", BL22:BT22)), COLUMN(BL22:BT22) - COLUMN(BL22) + 1, ""))&lt;&gt;"","YEL","")</f>
        <v>YEL</v>
      </c>
      <c r="HU22" s="44" t="str" cm="1">
        <f t="array" ref="HU22">IF(_xlfn.TEXTJOIN(", ", TRUE, IF(ISNUMBER(SEARCH("ORA", BL22:BT22)), COLUMN(BL22:BT22) - COLUMN(BL22) + 1, ""))&lt;&gt;"","ORA","")</f>
        <v/>
      </c>
      <c r="HV22" s="44" t="str" cm="1">
        <f t="array" ref="HV22">IF(_xlfn.TEXTJOIN(", ", TRUE, IF(ISNUMBER(SEARCH("BRO", BL22:BT22)), COLUMN(BL22:BT22) - COLUMN(BL22) + 1, ""))&lt;&gt;"","BRO","")</f>
        <v/>
      </c>
      <c r="HW22" s="44" t="str" cm="1">
        <f t="array" ref="HW22">IF(_xlfn.TEXTJOIN(", ", TRUE, IF(ISNUMBER(SEARCH("PUR", BL22:BT22)), COLUMN(BL22:BT22) - COLUMN(BL22) + 1, ""))&lt;&gt;"","PUR","")</f>
        <v/>
      </c>
      <c r="HX22" s="44" t="str" cm="1">
        <f t="array" ref="HX22">IF(_xlfn.TEXTJOIN(", ", TRUE, IF(ISNUMBER(SEARCH("WHI", BL22:BT22)), COLUMN(BL22:BT22) - COLUMN(BL22) + 1, ""))&lt;&gt;"","WHI","")</f>
        <v>WHI</v>
      </c>
      <c r="HY22" s="72"/>
      <c r="HZ22" s="72"/>
      <c r="IA22" s="5"/>
      <c r="IB22" s="5"/>
      <c r="IC22" s="68"/>
      <c r="ID22" s="68"/>
      <c r="IE22" s="68"/>
      <c r="IF22" s="68"/>
      <c r="IG22" s="68"/>
      <c r="IH22" s="68"/>
      <c r="II22" s="68"/>
      <c r="IJ22" s="68"/>
      <c r="IK22" s="68"/>
      <c r="IL22" s="44">
        <f>SUM(IC22:IK22)</f>
        <v>0</v>
      </c>
      <c r="IM22" s="42">
        <f>COUNTIF(IC22:IK22,"&gt;0")-CG22</f>
        <v>-3</v>
      </c>
      <c r="IN22" s="69" t="str">
        <f>"http://mkweb.bcgsc.ca/color-summarizer/?url="&amp;D22&amp;"&amp;precision=low&amp;num_clusters="&amp;CG22&amp;"&amp;text=1"</f>
        <v>http://mkweb.bcgsc.ca/color-summarizer/?url=https://upload.wikimedia.org/wikipedia/commons/thumb/2/25/Tehuelche_flag.svg/320px-Tehuelche_flag.svg.png&amp;precision=low&amp;num_clusters=3&amp;text=1</v>
      </c>
      <c r="IO22" s="44" t="str">
        <f>IF(HP22&lt;&gt;"",CHAR(34)&amp;"black"&amp;CHAR(34),"")</f>
        <v/>
      </c>
      <c r="IP22" s="44" t="str">
        <f>IF(HQ22&lt;&gt;"",CHAR(34)&amp;"blue"&amp;CHAR(34),"")</f>
        <v>"blue"</v>
      </c>
      <c r="IQ22" s="44" t="str">
        <f>IF(HR22&lt;&gt;"",CHAR(34)&amp;"green"&amp;CHAR(34),"")</f>
        <v/>
      </c>
      <c r="IR22" s="44" t="str">
        <f>IF(HS22&lt;&gt;"",CHAR(34)&amp;"red"&amp;CHAR(34),"")</f>
        <v/>
      </c>
      <c r="IS22" s="44" t="str">
        <f>IF(HT22&lt;&gt;"",CHAR(34)&amp;"yellow"&amp;CHAR(34),"")</f>
        <v>"yellow"</v>
      </c>
      <c r="IT22" s="44" t="str">
        <f>IF(HU22&lt;&gt;"",CHAR(34)&amp;"orange"&amp;CHAR(34),"")</f>
        <v/>
      </c>
      <c r="IU22" s="44" t="str">
        <f>IF(HV22&lt;&gt;"",CHAR(34)&amp;"brown"&amp;CHAR(34),"")</f>
        <v/>
      </c>
      <c r="IV22" s="44" t="str">
        <f>IF(HW22&lt;&gt;"",CHAR(34)&amp;"purple"&amp;CHAR(34),"")</f>
        <v/>
      </c>
      <c r="IW22" s="44" t="str">
        <f>IF(HX22&lt;&gt;"",CHAR(34)&amp;"white"&amp;CHAR(34),"")</f>
        <v>"white"</v>
      </c>
      <c r="IX22" s="44" t="str">
        <f>"{"&amp;CHAR(34)&amp;"url"&amp;CHAR(34)&amp;":"&amp;CHAR(34)&amp;IN22&amp;CHAR(34)&amp;","&amp;CHAR(34)&amp;"name"&amp;CHAR(34)&amp;":"&amp;CHAR(34)&amp;A22&amp;CHAR(34)&amp;"},"</f>
        <v>{"url":"http://mkweb.bcgsc.ca/color-summarizer/?url=https://upload.wikimedia.org/wikipedia/commons/thumb/2/25/Tehuelche_flag.svg/320px-Tehuelche_flag.svg.png&amp;precision=low&amp;num_clusters=3&amp;text=1","name":"[ARG] Mapuche-Tehuelche"},</v>
      </c>
      <c r="IY22" s="44">
        <v>281</v>
      </c>
    </row>
    <row r="31" spans="1:259" ht="38.4" customHeight="1" x14ac:dyDescent="0.3">
      <c r="C31" s="76"/>
      <c r="D31" s="76"/>
      <c r="E31" s="76"/>
      <c r="F31" s="76"/>
    </row>
  </sheetData>
  <autoFilter ref="A1:IY20" xr:uid="{A1051193-A95B-4CFB-A73C-F0184620C81F}">
    <sortState xmlns:xlrd2="http://schemas.microsoft.com/office/spreadsheetml/2017/richdata2" ref="A2:IY22">
      <sortCondition ref="AW1:AW20"/>
    </sortState>
  </autoFilter>
  <conditionalFormatting sqref="H1 CW1:GS1 IA1:IB1">
    <cfRule type="cellIs" dxfId="407" priority="194" operator="greaterThan">
      <formula>0</formula>
    </cfRule>
  </conditionalFormatting>
  <conditionalFormatting sqref="H1:H20 H22:H23 H48:H1048576">
    <cfRule type="cellIs" dxfId="406" priority="134" stopIfTrue="1" operator="notEqual">
      <formula>""</formula>
    </cfRule>
  </conditionalFormatting>
  <conditionalFormatting sqref="R2:R20 CU2:CU20">
    <cfRule type="cellIs" dxfId="405" priority="136" operator="greaterThan">
      <formula>0</formula>
    </cfRule>
  </conditionalFormatting>
  <conditionalFormatting sqref="T2:AS20 CH2:CS20">
    <cfRule type="cellIs" dxfId="404" priority="131" stopIfTrue="1" operator="equal">
      <formula>"n"</formula>
    </cfRule>
    <cfRule type="cellIs" dxfId="403" priority="132" stopIfTrue="1" operator="equal">
      <formula>"y"</formula>
    </cfRule>
    <cfRule type="cellIs" dxfId="402" priority="133" operator="greaterThan">
      <formula>0</formula>
    </cfRule>
  </conditionalFormatting>
  <conditionalFormatting sqref="T1:BK1">
    <cfRule type="cellIs" dxfId="401" priority="197" operator="greaterThan">
      <formula>0</formula>
    </cfRule>
  </conditionalFormatting>
  <conditionalFormatting sqref="AZ2:BB20">
    <cfRule type="expression" dxfId="400" priority="130">
      <formula>$AT2=0</formula>
    </cfRule>
  </conditionalFormatting>
  <conditionalFormatting sqref="AZ2:BU20">
    <cfRule type="cellIs" dxfId="399" priority="172" operator="equal">
      <formula>"PIN"</formula>
    </cfRule>
    <cfRule type="cellIs" dxfId="398" priority="173" operator="equal">
      <formula>"ORA"</formula>
    </cfRule>
    <cfRule type="cellIs" dxfId="397" priority="174" operator="equal">
      <formula>"GRA"</formula>
    </cfRule>
    <cfRule type="cellIs" dxfId="396" priority="175" operator="equal">
      <formula>"PUR"</formula>
    </cfRule>
    <cfRule type="cellIs" dxfId="395" priority="176" operator="equal">
      <formula>"BRO"</formula>
    </cfRule>
    <cfRule type="cellIs" dxfId="394" priority="177" operator="equal">
      <formula>"YEL"</formula>
    </cfRule>
    <cfRule type="cellIs" dxfId="393" priority="178" operator="equal">
      <formula>"BLU"</formula>
    </cfRule>
    <cfRule type="cellIs" dxfId="392" priority="179" operator="equal">
      <formula>"WHI"</formula>
    </cfRule>
    <cfRule type="cellIs" dxfId="391" priority="180" operator="equal">
      <formula>"GRE"</formula>
    </cfRule>
    <cfRule type="cellIs" dxfId="390" priority="181" operator="equal">
      <formula>"RED"</formula>
    </cfRule>
    <cfRule type="cellIs" dxfId="389" priority="182" operator="equal">
      <formula>"BLA"</formula>
    </cfRule>
  </conditionalFormatting>
  <conditionalFormatting sqref="BV1:BW1 BV23:BW1048576 BV2:BV20">
    <cfRule type="cellIs" dxfId="388" priority="196" operator="equal">
      <formula>"nc"</formula>
    </cfRule>
  </conditionalFormatting>
  <conditionalFormatting sqref="BX2:CA20 CD2:CF20">
    <cfRule type="cellIs" dxfId="387" priority="135" operator="equal">
      <formula>"y"</formula>
    </cfRule>
    <cfRule type="cellIs" dxfId="386" priority="183" operator="equal">
      <formula>"PIN"</formula>
    </cfRule>
    <cfRule type="cellIs" dxfId="385" priority="184" operator="equal">
      <formula>"ORA"</formula>
    </cfRule>
    <cfRule type="cellIs" dxfId="384" priority="185" operator="equal">
      <formula>"GRA"</formula>
    </cfRule>
    <cfRule type="cellIs" dxfId="383" priority="186" operator="equal">
      <formula>"PUR"</formula>
    </cfRule>
    <cfRule type="cellIs" dxfId="382" priority="187" operator="equal">
      <formula>"BRO"</formula>
    </cfRule>
    <cfRule type="cellIs" dxfId="381" priority="188" operator="equal">
      <formula>"YEL"</formula>
    </cfRule>
    <cfRule type="cellIs" dxfId="380" priority="189" operator="equal">
      <formula>"BLU"</formula>
    </cfRule>
    <cfRule type="cellIs" dxfId="379" priority="190" operator="equal">
      <formula>"WHI"</formula>
    </cfRule>
    <cfRule type="cellIs" dxfId="378" priority="191" operator="equal">
      <formula>"GRE"</formula>
    </cfRule>
    <cfRule type="cellIs" dxfId="377" priority="192" operator="equal">
      <formula>"RED"</formula>
    </cfRule>
    <cfRule type="cellIs" dxfId="376" priority="193" operator="equal">
      <formula>"BLA"</formula>
    </cfRule>
  </conditionalFormatting>
  <conditionalFormatting sqref="BZ2:CA20 CD2:CF20">
    <cfRule type="cellIs" dxfId="375" priority="137" operator="greaterThan">
      <formula>0</formula>
    </cfRule>
  </conditionalFormatting>
  <conditionalFormatting sqref="HF1:HG1">
    <cfRule type="cellIs" dxfId="374" priority="198" operator="greaterThan">
      <formula>0</formula>
    </cfRule>
  </conditionalFormatting>
  <conditionalFormatting sqref="HK1">
    <cfRule type="cellIs" dxfId="373" priority="195" operator="greaterThan">
      <formula>0</formula>
    </cfRule>
  </conditionalFormatting>
  <conditionalFormatting sqref="HP1:HX1">
    <cfRule type="cellIs" dxfId="372" priority="149" operator="equal">
      <formula>"PIN"</formula>
    </cfRule>
    <cfRule type="cellIs" dxfId="371" priority="150" operator="equal">
      <formula>"ORA"</formula>
    </cfRule>
    <cfRule type="cellIs" dxfId="370" priority="151" operator="equal">
      <formula>"GRA"</formula>
    </cfRule>
    <cfRule type="cellIs" dxfId="369" priority="152" operator="equal">
      <formula>"PUR"</formula>
    </cfRule>
    <cfRule type="cellIs" dxfId="368" priority="153" operator="equal">
      <formula>"BRO"</formula>
    </cfRule>
    <cfRule type="cellIs" dxfId="367" priority="154" operator="equal">
      <formula>"YEL"</formula>
    </cfRule>
    <cfRule type="cellIs" dxfId="366" priority="155" operator="equal">
      <formula>"BLU"</formula>
    </cfRule>
    <cfRule type="cellIs" dxfId="365" priority="156" operator="equal">
      <formula>"WHI"</formula>
    </cfRule>
    <cfRule type="cellIs" dxfId="364" priority="157" operator="equal">
      <formula>"GRE"</formula>
    </cfRule>
    <cfRule type="cellIs" dxfId="363" priority="158" operator="equal">
      <formula>"RED"</formula>
    </cfRule>
    <cfRule type="cellIs" dxfId="362" priority="159" operator="equal">
      <formula>"BLA"</formula>
    </cfRule>
  </conditionalFormatting>
  <conditionalFormatting sqref="IC1:IK1">
    <cfRule type="cellIs" dxfId="361" priority="161" operator="equal">
      <formula>"PIN"</formula>
    </cfRule>
    <cfRule type="cellIs" dxfId="360" priority="162" operator="equal">
      <formula>"ORA"</formula>
    </cfRule>
    <cfRule type="cellIs" dxfId="359" priority="163" operator="equal">
      <formula>"GRA"</formula>
    </cfRule>
    <cfRule type="cellIs" dxfId="358" priority="164" operator="equal">
      <formula>"PUR"</formula>
    </cfRule>
    <cfRule type="cellIs" dxfId="357" priority="165" operator="equal">
      <formula>"BRO"</formula>
    </cfRule>
    <cfRule type="cellIs" dxfId="356" priority="166" operator="equal">
      <formula>"YEL"</formula>
    </cfRule>
    <cfRule type="cellIs" dxfId="355" priority="167" operator="equal">
      <formula>"BLU"</formula>
    </cfRule>
    <cfRule type="cellIs" dxfId="354" priority="168" operator="equal">
      <formula>"WHI"</formula>
    </cfRule>
    <cfRule type="cellIs" dxfId="353" priority="169" operator="equal">
      <formula>"GRE"</formula>
    </cfRule>
    <cfRule type="cellIs" dxfId="352" priority="170" operator="equal">
      <formula>"RED"</formula>
    </cfRule>
    <cfRule type="cellIs" dxfId="351" priority="171" operator="equal">
      <formula>"BLA"</formula>
    </cfRule>
  </conditionalFormatting>
  <conditionalFormatting sqref="IC2:IK20">
    <cfRule type="expression" dxfId="350" priority="160">
      <formula>$IL2&gt;0</formula>
    </cfRule>
  </conditionalFormatting>
  <conditionalFormatting sqref="IO1:IW1">
    <cfRule type="cellIs" dxfId="349" priority="138" operator="equal">
      <formula>"PIN"</formula>
    </cfRule>
    <cfRule type="cellIs" dxfId="348" priority="139" operator="equal">
      <formula>"ORA"</formula>
    </cfRule>
    <cfRule type="cellIs" dxfId="347" priority="140" operator="equal">
      <formula>"GRA"</formula>
    </cfRule>
    <cfRule type="cellIs" dxfId="346" priority="141" operator="equal">
      <formula>"PUR"</formula>
    </cfRule>
    <cfRule type="cellIs" dxfId="345" priority="142" operator="equal">
      <formula>"BRO"</formula>
    </cfRule>
    <cfRule type="cellIs" dxfId="344" priority="143" operator="equal">
      <formula>"YEL"</formula>
    </cfRule>
    <cfRule type="cellIs" dxfId="343" priority="144" operator="equal">
      <formula>"BLU"</formula>
    </cfRule>
    <cfRule type="cellIs" dxfId="342" priority="145" operator="equal">
      <formula>"WHI"</formula>
    </cfRule>
    <cfRule type="cellIs" dxfId="341" priority="146" operator="equal">
      <formula>"GRE"</formula>
    </cfRule>
    <cfRule type="cellIs" dxfId="340" priority="147" operator="equal">
      <formula>"RED"</formula>
    </cfRule>
    <cfRule type="cellIs" dxfId="339" priority="148" operator="equal">
      <formula>"BLA"</formula>
    </cfRule>
  </conditionalFormatting>
  <conditionalFormatting sqref="J2:J20">
    <cfRule type="colorScale" priority="543">
      <colorScale>
        <cfvo type="min"/>
        <cfvo type="percentile" val="50"/>
        <cfvo type="max"/>
        <color rgb="FFF8696B"/>
        <color rgb="FFFFEB84"/>
        <color rgb="FF63BE7B"/>
      </colorScale>
    </cfRule>
  </conditionalFormatting>
  <conditionalFormatting sqref="S2:S20">
    <cfRule type="colorScale" priority="544">
      <colorScale>
        <cfvo type="min"/>
        <cfvo type="max"/>
        <color rgb="FFFCFCFF"/>
        <color rgb="FF754BFB"/>
      </colorScale>
    </cfRule>
  </conditionalFormatting>
  <conditionalFormatting sqref="AT2:AT20">
    <cfRule type="colorScale" priority="545">
      <colorScale>
        <cfvo type="min"/>
        <cfvo type="max"/>
        <color rgb="FFFCFCFF"/>
        <color theme="8" tint="0.39997558519241921"/>
      </colorScale>
    </cfRule>
  </conditionalFormatting>
  <conditionalFormatting sqref="CG2:CG20">
    <cfRule type="colorScale" priority="546">
      <colorScale>
        <cfvo type="min"/>
        <cfvo type="max"/>
        <color rgb="FFFCFCFF"/>
        <color rgb="FF63BE7B"/>
      </colorScale>
    </cfRule>
  </conditionalFormatting>
  <conditionalFormatting sqref="H21">
    <cfRule type="cellIs" dxfId="338" priority="86" stopIfTrue="1" operator="notEqual">
      <formula>""</formula>
    </cfRule>
  </conditionalFormatting>
  <conditionalFormatting sqref="J21:J22">
    <cfRule type="colorScale" priority="115">
      <colorScale>
        <cfvo type="min"/>
        <cfvo type="percentile" val="50"/>
        <cfvo type="max"/>
        <color rgb="FFF8696B"/>
        <color rgb="FFFFEB84"/>
        <color rgb="FF63BE7B"/>
      </colorScale>
    </cfRule>
  </conditionalFormatting>
  <conditionalFormatting sqref="R21 CU21">
    <cfRule type="cellIs" dxfId="337" priority="88" operator="greaterThan">
      <formula>0</formula>
    </cfRule>
  </conditionalFormatting>
  <conditionalFormatting sqref="S21">
    <cfRule type="colorScale" priority="116">
      <colorScale>
        <cfvo type="min"/>
        <cfvo type="max"/>
        <color rgb="FFFCFCFF"/>
        <color rgb="FF754BFB"/>
      </colorScale>
    </cfRule>
  </conditionalFormatting>
  <conditionalFormatting sqref="T21:AS21 CH21:CS21">
    <cfRule type="cellIs" dxfId="336" priority="83" stopIfTrue="1" operator="equal">
      <formula>"n"</formula>
    </cfRule>
    <cfRule type="cellIs" dxfId="335" priority="84" stopIfTrue="1" operator="equal">
      <formula>"y"</formula>
    </cfRule>
    <cfRule type="cellIs" dxfId="334" priority="85" operator="greaterThan">
      <formula>0</formula>
    </cfRule>
  </conditionalFormatting>
  <conditionalFormatting sqref="AT21">
    <cfRule type="colorScale" priority="114">
      <colorScale>
        <cfvo type="min"/>
        <cfvo type="max"/>
        <color rgb="FFFCFCFF"/>
        <color theme="8" tint="0.39997558519241921"/>
      </colorScale>
    </cfRule>
  </conditionalFormatting>
  <conditionalFormatting sqref="AZ21:BB21">
    <cfRule type="expression" dxfId="333" priority="82">
      <formula>$AT21=0</formula>
    </cfRule>
  </conditionalFormatting>
  <conditionalFormatting sqref="AZ21:BU21">
    <cfRule type="cellIs" dxfId="332" priority="91" operator="equal">
      <formula>"PIN"</formula>
    </cfRule>
    <cfRule type="cellIs" dxfId="331" priority="92" operator="equal">
      <formula>"ORA"</formula>
    </cfRule>
    <cfRule type="cellIs" dxfId="330" priority="93" operator="equal">
      <formula>"GRA"</formula>
    </cfRule>
    <cfRule type="cellIs" dxfId="329" priority="94" operator="equal">
      <formula>"PUR"</formula>
    </cfRule>
    <cfRule type="cellIs" dxfId="328" priority="95" operator="equal">
      <formula>"BRO"</formula>
    </cfRule>
    <cfRule type="cellIs" dxfId="327" priority="96" operator="equal">
      <formula>"YEL"</formula>
    </cfRule>
    <cfRule type="cellIs" dxfId="326" priority="97" operator="equal">
      <formula>"BLU"</formula>
    </cfRule>
    <cfRule type="cellIs" dxfId="325" priority="98" operator="equal">
      <formula>"WHI"</formula>
    </cfRule>
    <cfRule type="cellIs" dxfId="324" priority="99" operator="equal">
      <formula>"GRE"</formula>
    </cfRule>
    <cfRule type="cellIs" dxfId="323" priority="100" operator="equal">
      <formula>"RED"</formula>
    </cfRule>
    <cfRule type="cellIs" dxfId="322" priority="101" operator="equal">
      <formula>"BLA"</formula>
    </cfRule>
  </conditionalFormatting>
  <conditionalFormatting sqref="BV21">
    <cfRule type="cellIs" dxfId="321" priority="113" operator="equal">
      <formula>"nc"</formula>
    </cfRule>
  </conditionalFormatting>
  <conditionalFormatting sqref="BX21:CA21 CD21:CF21">
    <cfRule type="cellIs" dxfId="320" priority="87" operator="equal">
      <formula>"y"</formula>
    </cfRule>
    <cfRule type="cellIs" dxfId="319" priority="102" operator="equal">
      <formula>"PIN"</formula>
    </cfRule>
    <cfRule type="cellIs" dxfId="318" priority="103" operator="equal">
      <formula>"ORA"</formula>
    </cfRule>
    <cfRule type="cellIs" dxfId="317" priority="104" operator="equal">
      <formula>"GRA"</formula>
    </cfRule>
    <cfRule type="cellIs" dxfId="316" priority="105" operator="equal">
      <formula>"PUR"</formula>
    </cfRule>
    <cfRule type="cellIs" dxfId="315" priority="106" operator="equal">
      <formula>"BRO"</formula>
    </cfRule>
    <cfRule type="cellIs" dxfId="314" priority="107" operator="equal">
      <formula>"YEL"</formula>
    </cfRule>
    <cfRule type="cellIs" dxfId="313" priority="108" operator="equal">
      <formula>"BLU"</formula>
    </cfRule>
    <cfRule type="cellIs" dxfId="312" priority="109" operator="equal">
      <formula>"WHI"</formula>
    </cfRule>
    <cfRule type="cellIs" dxfId="311" priority="110" operator="equal">
      <formula>"GRE"</formula>
    </cfRule>
    <cfRule type="cellIs" dxfId="310" priority="111" operator="equal">
      <formula>"RED"</formula>
    </cfRule>
    <cfRule type="cellIs" dxfId="309" priority="112" operator="equal">
      <formula>"BLA"</formula>
    </cfRule>
  </conditionalFormatting>
  <conditionalFormatting sqref="BZ21:CA21 CD21:CF21">
    <cfRule type="cellIs" dxfId="308" priority="89" operator="greaterThan">
      <formula>0</formula>
    </cfRule>
  </conditionalFormatting>
  <conditionalFormatting sqref="CG21">
    <cfRule type="colorScale" priority="117">
      <colorScale>
        <cfvo type="min"/>
        <cfvo type="max"/>
        <color rgb="FFFCFCFF"/>
        <color rgb="FF63BE7B"/>
      </colorScale>
    </cfRule>
  </conditionalFormatting>
  <conditionalFormatting sqref="IC21:IK21">
    <cfRule type="expression" dxfId="307" priority="90">
      <formula>$IL21&gt;0</formula>
    </cfRule>
  </conditionalFormatting>
  <conditionalFormatting sqref="R22 CU22">
    <cfRule type="cellIs" dxfId="306" priority="6" operator="greaterThan">
      <formula>0</formula>
    </cfRule>
  </conditionalFormatting>
  <conditionalFormatting sqref="T22:AS22 CH22:CS22">
    <cfRule type="cellIs" dxfId="305" priority="2" stopIfTrue="1" operator="equal">
      <formula>"n"</formula>
    </cfRule>
    <cfRule type="cellIs" dxfId="304" priority="3" stopIfTrue="1" operator="equal">
      <formula>"y"</formula>
    </cfRule>
    <cfRule type="cellIs" dxfId="303" priority="4" operator="greaterThan">
      <formula>0</formula>
    </cfRule>
  </conditionalFormatting>
  <conditionalFormatting sqref="AZ22:BB22">
    <cfRule type="expression" dxfId="302" priority="1">
      <formula>$AT22=0</formula>
    </cfRule>
  </conditionalFormatting>
  <conditionalFormatting sqref="AZ22:BU22">
    <cfRule type="cellIs" dxfId="301" priority="9" operator="equal">
      <formula>"PIN"</formula>
    </cfRule>
    <cfRule type="cellIs" dxfId="300" priority="10" operator="equal">
      <formula>"ORA"</formula>
    </cfRule>
    <cfRule type="cellIs" dxfId="299" priority="11" operator="equal">
      <formula>"GRA"</formula>
    </cfRule>
    <cfRule type="cellIs" dxfId="298" priority="12" operator="equal">
      <formula>"PUR"</formula>
    </cfRule>
    <cfRule type="cellIs" dxfId="297" priority="13" operator="equal">
      <formula>"BRO"</formula>
    </cfRule>
    <cfRule type="cellIs" dxfId="296" priority="14" operator="equal">
      <formula>"YEL"</formula>
    </cfRule>
    <cfRule type="cellIs" dxfId="295" priority="15" operator="equal">
      <formula>"BLU"</formula>
    </cfRule>
    <cfRule type="cellIs" dxfId="294" priority="16" operator="equal">
      <formula>"WHI"</formula>
    </cfRule>
    <cfRule type="cellIs" dxfId="293" priority="17" operator="equal">
      <formula>"GRE"</formula>
    </cfRule>
    <cfRule type="cellIs" dxfId="292" priority="18" operator="equal">
      <formula>"RED"</formula>
    </cfRule>
    <cfRule type="cellIs" dxfId="291" priority="19" operator="equal">
      <formula>"BLA"</formula>
    </cfRule>
  </conditionalFormatting>
  <conditionalFormatting sqref="BV22">
    <cfRule type="cellIs" dxfId="290" priority="31" operator="equal">
      <formula>"nc"</formula>
    </cfRule>
  </conditionalFormatting>
  <conditionalFormatting sqref="BX22:CA22 CD22:CF22">
    <cfRule type="cellIs" dxfId="289" priority="5" operator="equal">
      <formula>"y"</formula>
    </cfRule>
    <cfRule type="cellIs" dxfId="288" priority="20" operator="equal">
      <formula>"PIN"</formula>
    </cfRule>
    <cfRule type="cellIs" dxfId="287" priority="21" operator="equal">
      <formula>"ORA"</formula>
    </cfRule>
    <cfRule type="cellIs" dxfId="286" priority="22" operator="equal">
      <formula>"GRA"</formula>
    </cfRule>
    <cfRule type="cellIs" dxfId="285" priority="23" operator="equal">
      <formula>"PUR"</formula>
    </cfRule>
    <cfRule type="cellIs" dxfId="284" priority="24" operator="equal">
      <formula>"BRO"</formula>
    </cfRule>
    <cfRule type="cellIs" dxfId="283" priority="25" operator="equal">
      <formula>"YEL"</formula>
    </cfRule>
    <cfRule type="cellIs" dxfId="282" priority="26" operator="equal">
      <formula>"BLU"</formula>
    </cfRule>
    <cfRule type="cellIs" dxfId="281" priority="27" operator="equal">
      <formula>"WHI"</formula>
    </cfRule>
    <cfRule type="cellIs" dxfId="280" priority="28" operator="equal">
      <formula>"GRE"</formula>
    </cfRule>
    <cfRule type="cellIs" dxfId="279" priority="29" operator="equal">
      <formula>"RED"</formula>
    </cfRule>
    <cfRule type="cellIs" dxfId="278" priority="30" operator="equal">
      <formula>"BLA"</formula>
    </cfRule>
  </conditionalFormatting>
  <conditionalFormatting sqref="BZ22:CA22 CD22:CF22">
    <cfRule type="cellIs" dxfId="277" priority="7" operator="greaterThan">
      <formula>0</formula>
    </cfRule>
  </conditionalFormatting>
  <conditionalFormatting sqref="IC22:IK22">
    <cfRule type="expression" dxfId="276" priority="8">
      <formula>$IL22&gt;0</formula>
    </cfRule>
  </conditionalFormatting>
  <conditionalFormatting sqref="S22">
    <cfRule type="colorScale" priority="33">
      <colorScale>
        <cfvo type="min"/>
        <cfvo type="max"/>
        <color rgb="FFFCFCFF"/>
        <color rgb="FF754BFB"/>
      </colorScale>
    </cfRule>
  </conditionalFormatting>
  <conditionalFormatting sqref="AT22">
    <cfRule type="colorScale" priority="34">
      <colorScale>
        <cfvo type="min"/>
        <cfvo type="max"/>
        <color rgb="FFFCFCFF"/>
        <color theme="8" tint="0.39997558519241921"/>
      </colorScale>
    </cfRule>
  </conditionalFormatting>
  <conditionalFormatting sqref="CG22">
    <cfRule type="colorScale" priority="35">
      <colorScale>
        <cfvo type="min"/>
        <cfvo type="max"/>
        <color rgb="FFFCFCFF"/>
        <color rgb="FF63BE7B"/>
      </colorScale>
    </cfRule>
  </conditionalFormatting>
  <hyperlinks>
    <hyperlink ref="A2" r:id="rId1" display="https://fbref.com/en/country/ARG/Argentina-Football" xr:uid="{256A448A-1DF0-4EE9-8230-AADD09CE9D2B}"/>
    <hyperlink ref="E2" r:id="rId2" xr:uid="{D8D7E6E6-C140-4E91-AC13-769508CB5AE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3074" r:id="rId7"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22A6E-A7FB-4FC8-BBA3-5201D484A8E3}">
  <sheetPr codeName="Sheet4"/>
  <dimension ref="A1:IY33"/>
  <sheetViews>
    <sheetView zoomScale="70" zoomScaleNormal="70" workbookViewId="0">
      <pane xSplit="5" ySplit="1" topLeftCell="F2" activePane="bottomRight" state="frozen"/>
      <selection pane="topRight" activeCell="F1" sqref="F1"/>
      <selection pane="bottomLeft" activeCell="A2" sqref="A2"/>
      <selection pane="bottomRight" activeCell="A30" sqref="A30"/>
    </sheetView>
  </sheetViews>
  <sheetFormatPr defaultRowHeight="38.4" customHeight="1" x14ac:dyDescent="0.3"/>
  <cols>
    <col min="1" max="1" width="52.44140625" style="76" bestFit="1" customWidth="1"/>
    <col min="2" max="2" width="10.664062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189</v>
      </c>
      <c r="B2" s="83"/>
      <c r="C2" s="39">
        <v>1</v>
      </c>
      <c r="D2" s="70" t="s">
        <v>190</v>
      </c>
      <c r="E2" s="40" t="s">
        <v>191</v>
      </c>
      <c r="F2" s="41" t="s">
        <v>163</v>
      </c>
      <c r="G2" s="42">
        <f>COUNTIF($A$1:$A$8312,A2)</f>
        <v>1</v>
      </c>
      <c r="H2" s="43"/>
      <c r="I2" s="59" t="s">
        <v>192</v>
      </c>
      <c r="J2" s="44" t="str">
        <f>""</f>
        <v/>
      </c>
      <c r="K2" s="45">
        <v>216422446</v>
      </c>
      <c r="L2" s="46">
        <v>6000000</v>
      </c>
      <c r="M2" s="46">
        <v>1</v>
      </c>
      <c r="N2" s="47">
        <f>(0.1*K2+0.9*L2)*M2</f>
        <v>27042244.600000001</v>
      </c>
      <c r="O2" s="74" t="s">
        <v>193</v>
      </c>
      <c r="P2" s="48" t="s">
        <v>194</v>
      </c>
      <c r="Q2" s="73">
        <v>1</v>
      </c>
      <c r="R2" s="49" t="s">
        <v>177</v>
      </c>
      <c r="S2" s="50">
        <v>0</v>
      </c>
      <c r="T2" s="51" t="s">
        <v>165</v>
      </c>
      <c r="U2" s="52" t="s">
        <v>164</v>
      </c>
      <c r="V2" s="52" t="s">
        <v>164</v>
      </c>
      <c r="W2" s="52" t="s">
        <v>164</v>
      </c>
      <c r="X2" s="52" t="s">
        <v>165</v>
      </c>
      <c r="Y2" s="52" t="s">
        <v>164</v>
      </c>
      <c r="Z2" s="52" t="s">
        <v>164</v>
      </c>
      <c r="AA2" s="52" t="s">
        <v>164</v>
      </c>
      <c r="AB2" s="52" t="s">
        <v>165</v>
      </c>
      <c r="AC2" s="52" t="s">
        <v>164</v>
      </c>
      <c r="AD2" s="52" t="s">
        <v>164</v>
      </c>
      <c r="AE2" s="52" t="s">
        <v>164</v>
      </c>
      <c r="AF2" s="53" t="s">
        <v>164</v>
      </c>
      <c r="AG2" s="53" t="s">
        <v>164</v>
      </c>
      <c r="AH2" s="53" t="s">
        <v>165</v>
      </c>
      <c r="AI2" s="53" t="s">
        <v>164</v>
      </c>
      <c r="AJ2" s="53" t="s">
        <v>164</v>
      </c>
      <c r="AK2" s="53" t="s">
        <v>164</v>
      </c>
      <c r="AL2" s="53" t="s">
        <v>164</v>
      </c>
      <c r="AM2" s="53" t="s">
        <v>164</v>
      </c>
      <c r="AN2" s="53" t="s">
        <v>164</v>
      </c>
      <c r="AO2" s="53" t="s">
        <v>164</v>
      </c>
      <c r="AP2" s="53" t="s">
        <v>164</v>
      </c>
      <c r="AQ2" s="53" t="s">
        <v>164</v>
      </c>
      <c r="AR2" s="53" t="s">
        <v>164</v>
      </c>
      <c r="AS2" s="53" t="s">
        <v>164</v>
      </c>
      <c r="AT2" s="54">
        <v>27</v>
      </c>
      <c r="AU2" s="53"/>
      <c r="AV2" s="53" t="str">
        <f>IF(LEFT(A2,1)="[",LEFT(A2,5)&amp;AU2&amp;A2,"")</f>
        <v/>
      </c>
      <c r="AW2" s="53" t="str">
        <f>C2&amp;H2&amp;A2</f>
        <v>1Brazil</v>
      </c>
      <c r="AX2" s="55" t="str">
        <f>_xlfn.TEXTJOIN(";",TRUE,AU2:AW2)</f>
        <v>1Brazil</v>
      </c>
      <c r="AY2" s="55"/>
      <c r="AZ2" s="56" t="s">
        <v>159</v>
      </c>
      <c r="BA2" s="56"/>
      <c r="BB2" s="56"/>
      <c r="BC2" s="57"/>
      <c r="BD2" s="58" t="s">
        <v>153</v>
      </c>
      <c r="BE2" s="59"/>
      <c r="BF2" s="58"/>
      <c r="BG2" s="58"/>
      <c r="BH2" s="58"/>
      <c r="BI2" s="58"/>
      <c r="BJ2" s="58"/>
      <c r="BK2" s="59"/>
      <c r="BL2" s="58" t="s">
        <v>153</v>
      </c>
      <c r="BM2" s="58" t="s">
        <v>155</v>
      </c>
      <c r="BN2" s="58" t="s">
        <v>152</v>
      </c>
      <c r="BO2" s="58" t="s">
        <v>159</v>
      </c>
      <c r="BP2" s="58"/>
      <c r="BQ2" s="58"/>
      <c r="BR2" s="58"/>
      <c r="BS2" s="58"/>
      <c r="BT2" s="58"/>
      <c r="BU2" s="60"/>
      <c r="BV2" s="61" t="s">
        <v>164</v>
      </c>
      <c r="BW2" s="61">
        <v>0</v>
      </c>
      <c r="BX2" s="59"/>
      <c r="BY2" s="44" t="s">
        <v>164</v>
      </c>
      <c r="CB2" s="5" t="s">
        <v>139</v>
      </c>
      <c r="CC2" s="5"/>
      <c r="CD2" s="62">
        <v>1</v>
      </c>
      <c r="CE2" s="62">
        <v>0</v>
      </c>
      <c r="CF2" s="62">
        <f>COUNTIF([1]Sheet7!$B$2:'[1]Sheet7'!$B$100,BRA!#REF!)</f>
        <v>0</v>
      </c>
      <c r="CG2" s="75" cm="1">
        <f t="array" ref="CG2">SUMPRODUCT(--(LEN(TRIM(BL2:BT2))&gt;0))</f>
        <v>4</v>
      </c>
      <c r="CH2" s="53" t="str">
        <f>IF(CG2=2,"y","n")</f>
        <v>n</v>
      </c>
      <c r="CI2" s="53" t="str">
        <f>IF(CG2=3,"y","n")</f>
        <v>n</v>
      </c>
      <c r="CJ2" s="53" t="str">
        <f>IF(CG2=4,"y","n")</f>
        <v>y</v>
      </c>
      <c r="CK2" s="53" t="str">
        <f>IF(CG2&gt;4,"y","n")</f>
        <v>n</v>
      </c>
      <c r="CL2" s="53" t="str">
        <f>IF(S2=0,"y","n")</f>
        <v>y</v>
      </c>
      <c r="CM2" s="53" t="str">
        <f>IF(S2=2,"y","n")</f>
        <v>n</v>
      </c>
      <c r="CN2" s="53" t="str">
        <f>IF(S2=3,"y","n")</f>
        <v>n</v>
      </c>
      <c r="CO2" s="53" t="str">
        <f>IF(S2&gt;=4,"y","n")</f>
        <v>n</v>
      </c>
      <c r="CP2" s="53" t="str">
        <f>IF(AT2=0,"y","n")</f>
        <v>n</v>
      </c>
      <c r="CQ2" s="53" t="str">
        <f>IF(AT2=1,"y","n")</f>
        <v>n</v>
      </c>
      <c r="CR2" s="53" t="str">
        <f>IF(AT2=2,"y","n")</f>
        <v>n</v>
      </c>
      <c r="CS2" s="53" t="str">
        <f>IF(AT2&gt;=3,"y","n")</f>
        <v>y</v>
      </c>
      <c r="CT2" s="38" t="str">
        <f>CHAR(34)&amp;A2&amp;CHAR(34)</f>
        <v>"Brazil"</v>
      </c>
      <c r="CU2" s="63" t="str">
        <f>CHAR(34)&amp;"rgn_"&amp;R2&amp;CHAR(34)</f>
        <v>"rgn_South America"</v>
      </c>
      <c r="CV2" s="44" t="str">
        <f>CHAR(34)&amp;D2&amp;CHAR(34)</f>
        <v>"https://i.ibb.co/M5577xy/Brazil-Flag.png"</v>
      </c>
      <c r="CW2" s="44" t="str">
        <f>IF(CH2="y",CHAR(34)&amp;CH$1&amp;CHAR(34)&amp;",","")</f>
        <v/>
      </c>
      <c r="CX2" s="44" t="str">
        <f>IF(CI2="y",CHAR(34)&amp;CI$1&amp;CHAR(34)&amp;",","")</f>
        <v/>
      </c>
      <c r="CY2" s="44" t="str">
        <f>IF(CJ2="y",CHAR(34)&amp;CJ$1&amp;CHAR(34)&amp;",","")</f>
        <v>"4Color",</v>
      </c>
      <c r="CZ2" s="44" t="str">
        <f>IF(CK2="y",CHAR(34)&amp;CK$1&amp;CHAR(34)&amp;",","")</f>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"with_z",</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
      </c>
      <c r="DW2" s="44" t="str">
        <f>IF(CL2="y",CHAR(34)&amp;CL$1&amp;CHAR(34)&amp;",","")</f>
        <v>"NoBand",</v>
      </c>
      <c r="DX2" s="44" t="str">
        <f>IF(CM2="y",CHAR(34)&amp;CM$1&amp;CHAR(34)&amp;",","")</f>
        <v/>
      </c>
      <c r="DY2" s="44" t="str">
        <f>IF(CN2="y",CHAR(34)&amp;CN$1&amp;CHAR(34)&amp;",","")</f>
        <v/>
      </c>
      <c r="DZ2" s="44" t="str">
        <f>IF(CO2="y",CHAR(34)&amp;CO$1&amp;CHAR(34)&amp;",","")</f>
        <v/>
      </c>
      <c r="EA2" s="44" t="str">
        <f>IF(T2="y",CHAR(34)&amp;T$1&amp;CHAR(34)&amp;",","")</f>
        <v>"Diagon",</v>
      </c>
      <c r="EB2" s="44" t="str">
        <f>IF(U2="y",CHAR(34)&amp;U$1&amp;CHAR(34)&amp;",","")</f>
        <v/>
      </c>
      <c r="EC2" s="44" t="str">
        <f>IF(V2="y",CHAR(34)&amp;V$1&amp;CHAR(34)&amp;",","")</f>
        <v/>
      </c>
      <c r="ED2" s="44" t="str">
        <f>IF(W2="y",CHAR(34)&amp;W$1&amp;CHAR(34)&amp;",","")</f>
        <v/>
      </c>
      <c r="EE2" s="44" t="str">
        <f>IF(X2="y",CHAR(34)&amp;X$1&amp;CHAR(34)&amp;",","")</f>
        <v>"Circle",</v>
      </c>
      <c r="EF2" s="44" t="str">
        <f>IF(AND(Y2&lt;&gt;"n",Y2&lt;&gt;""),CHAR(34)&amp;Y$1&amp;CHAR(34)&amp;",","")</f>
        <v/>
      </c>
      <c r="EG2" s="44" t="str">
        <f>IF(Z2="y",CHAR(34)&amp;Z$1&amp;CHAR(34)&amp;",","")</f>
        <v/>
      </c>
      <c r="EH2" s="44" t="str">
        <f>IF(AA2="y",CHAR(34)&amp;AA$1&amp;CHAR(34)&amp;",","")</f>
        <v/>
      </c>
      <c r="EI2" s="44" t="str">
        <f>IF(AB2="y",CHAR(34)&amp;AB$1&amp;CHAR(34)&amp;",","")</f>
        <v>"Texted",</v>
      </c>
      <c r="EJ2" s="44" t="str">
        <f>IF(AC2="y",CHAR(34)&amp;AC$1&amp;CHAR(34)&amp;",","")</f>
        <v/>
      </c>
      <c r="EK2" s="44" t="str">
        <f>IF(AD2="y",CHAR(34)&amp;AD$1&amp;CHAR(34)&amp;",","")</f>
        <v/>
      </c>
      <c r="EL2" s="44" t="str">
        <f>IF(AE2="y",CHAR(34)&amp;AE$1&amp;CHAR(34)&amp;",","")</f>
        <v/>
      </c>
      <c r="EM2" s="44" t="str">
        <f>IF(AF2="y",CHAR(34)&amp;AF$1&amp;CHAR(34)&amp;",","")</f>
        <v/>
      </c>
      <c r="EN2" s="44" t="str">
        <f>IF(AG2="y",CHAR(34)&amp;AG$1&amp;CHAR(34)&amp;",","")</f>
        <v/>
      </c>
      <c r="EO2" s="44" t="str">
        <f>IF(AH2="y",CHAR(34)&amp;AH$1&amp;CHAR(34)&amp;",","")</f>
        <v>"Center",</v>
      </c>
      <c r="EP2" s="44" t="str">
        <f>IF(AI2="y",CHAR(34)&amp;AI$1&amp;CHAR(34)&amp;",","")</f>
        <v/>
      </c>
      <c r="EQ2" s="44" t="str">
        <f>IF(AJ2="y",CHAR(34)&amp;AJ$1&amp;CHAR(34)&amp;",","")</f>
        <v/>
      </c>
      <c r="ER2" s="44" t="str">
        <f>IF(AK2="y",CHAR(34)&amp;AK$1&amp;CHAR(34)&amp;",","")</f>
        <v/>
      </c>
      <c r="ES2" s="44" t="str">
        <f>IF(AL2="y",CHAR(34)&amp;AL$1&amp;CHAR(34)&amp;",","")</f>
        <v/>
      </c>
      <c r="ET2" s="44" t="str">
        <f>IF(AM2="y",CHAR(34)&amp;AM$1&amp;CHAR(34)&amp;",","")</f>
        <v/>
      </c>
      <c r="EU2" s="44" t="str">
        <f>IF(AN2="y",CHAR(34)&amp;AN$1&amp;CHAR(34)&amp;",","")</f>
        <v/>
      </c>
      <c r="EV2" s="44" t="str">
        <f>IF(AO2="y",CHAR(34)&amp;AO$1&amp;CHAR(34)&amp;",","")</f>
        <v/>
      </c>
      <c r="EW2" s="44" t="str">
        <f>IF(AP2="y",CHAR(34)&amp;AP$1&amp;CHAR(34)&amp;",","")</f>
        <v/>
      </c>
      <c r="EX2" s="44" t="str">
        <f>IF(AQ2="y",CHAR(34)&amp;AQ$1&amp;CHAR(34)&amp;",","")</f>
        <v/>
      </c>
      <c r="EY2" s="44" t="str">
        <f>IF(AR2="y",CHAR(34)&amp;AR$1&amp;CHAR(34)&amp;",","")</f>
        <v/>
      </c>
      <c r="EZ2" s="44" t="str">
        <f>IF(AS2="y",CHAR(34)&amp;AS$1&amp;CHAR(34)&amp;",","")</f>
        <v/>
      </c>
      <c r="FA2" s="44" t="str">
        <f>IF(AT2&gt;0,CHAR(34)&amp;"sta"&amp;AZ2&amp;CHAR(34)&amp;",","")</f>
        <v>"staWHI",</v>
      </c>
      <c r="FB2" s="44" t="str">
        <f>IF(AND(AT2&gt;0,BA2&lt;&gt;""),CHAR(34)&amp;"sta"&amp;BA2&amp;CHAR(34)&amp;",","")</f>
        <v/>
      </c>
      <c r="FC2" s="44" t="str">
        <f>IF(AND(AT2&gt;0,BB2&lt;&gt;""),CHAR(34)&amp;"sta"&amp;BB2&amp;CHAR(34)&amp;",","")</f>
        <v/>
      </c>
      <c r="FD2" s="44" t="str">
        <f>IF(BV2="n",CHAR(34)&amp;"tcWHYE"&amp;CHAR(34)&amp;",",IF(BV2="y",CHAR(34)&amp;FD$1&amp;CHAR(34)&amp;",",""))</f>
        <v>"tcWHYE",</v>
      </c>
      <c r="FE2" s="44" t="str">
        <f>IF(COUNTIF(BL2:BT2,"BLU")=0,CHAR(34)&amp;"NO_BLU"&amp;CHAR(34)&amp;",", "")</f>
        <v/>
      </c>
      <c r="FF2" s="44" t="str">
        <f>IF(COUNTIF(BL2:BT2,"WHI")=0,CHAR(34)&amp;"NO_WHI"&amp;CHAR(34)&amp;",", "")</f>
        <v/>
      </c>
      <c r="FG2" s="44" t="str">
        <f>IF(COUNTIF(BL2:BT2,"RED")=0,CHAR(34)&amp;"NO_RED"&amp;CHAR(34)&amp;",", "")</f>
        <v>"NO_RED",</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"myrGRE",</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
      </c>
      <c r="GC2" s="44" t="str">
        <f>IFERROR(IF(SEARCH("Portuguese",CB2)&gt;0,CHAR(34)&amp;"portug"&amp;CHAR(34)&amp;",",""),"")</f>
        <v>"portug",</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"southc",</v>
      </c>
      <c r="GI2" s="44" t="str">
        <f>IF(CE2=1,CHAR(34)&amp;"hasmap"&amp;CHAR(34)&amp;",","")</f>
        <v/>
      </c>
      <c r="GJ2" s="44" t="str">
        <f>IF(CP2="y",CHAR(34)&amp;CP$1&amp;CHAR(34)&amp;",","")</f>
        <v/>
      </c>
      <c r="GK2" s="44" t="str">
        <f>IF(GJ2="",CHAR(34)&amp;"HasSta"&amp;CHAR(34)&amp;",","")</f>
        <v>"HasSta",</v>
      </c>
      <c r="GL2" s="44" t="str">
        <f>IF(CQ2="y",CHAR(34)&amp;CQ$1&amp;CHAR(34)&amp;",","")</f>
        <v/>
      </c>
      <c r="GM2" s="44" t="str">
        <f>IF(CR2="y",CHAR(34)&amp;CR$1&amp;CHAR(34)&amp;",","")</f>
        <v/>
      </c>
      <c r="GN2" s="44" t="str">
        <f>IF(CS2="y",CHAR(34)&amp;CS$1&amp;CHAR(34)&amp;",","")</f>
        <v>"3+Star",</v>
      </c>
      <c r="GP2" s="44" t="str">
        <f>CHAR(34)&amp;AU2&amp;CHAR(34)</f>
        <v>""</v>
      </c>
      <c r="GS2" s="44" t="str">
        <f>SUBSTITUTE("["&amp;_xlfn.CONCAT(CW2:GN2)&amp;"]",",]","]")</f>
        <v>["4Color","lets06","startB","with_z","year18","year19","NoBand","Diagon","Circle","Texted","Center","staWHI","tcWHYE","NO_RED","NO_BLA","myrGRE","portug","southc","HasSta","3+Star"]</v>
      </c>
      <c r="GT2" s="44" t="str">
        <f>IF(BL2&lt;&gt;"",CHAR(34)&amp;"cl_"&amp;BL2&amp;CHAR(34)&amp;",","")</f>
        <v>"cl_GRE",</v>
      </c>
      <c r="GU2" s="44" t="str">
        <f>IF(BM2&lt;&gt;"",CHAR(34)&amp;"cl_"&amp;BM2&amp;CHAR(34)&amp;",","")</f>
        <v>"cl_YEL",</v>
      </c>
      <c r="GV2" s="44" t="str">
        <f>IF(BN2&lt;&gt;"",CHAR(34)&amp;"cl_"&amp;BN2&amp;CHAR(34)&amp;",","")</f>
        <v>"cl_BLU",</v>
      </c>
      <c r="GW2" s="44" t="str">
        <f>IF(BO2&lt;&gt;"",CHAR(34)&amp;"cl_"&amp;BO2&amp;CHAR(34)&amp;",","")</f>
        <v>"cl_WHI",</v>
      </c>
      <c r="GX2" s="44" t="str">
        <f>IF(BP2&lt;&gt;"",CHAR(34)&amp;"cl_"&amp;BP2&amp;CHAR(34)&amp;",","")</f>
        <v/>
      </c>
      <c r="GY2" s="44" t="str">
        <f>IF(BQ2&lt;&gt;"",CHAR(34)&amp;"cl_"&amp;BQ2&amp;CHAR(34)&amp;",","")</f>
        <v/>
      </c>
      <c r="GZ2" s="44" t="str">
        <f>IF(BR2&lt;&gt;"",CHAR(34)&amp;"cl_"&amp;BR2&amp;CHAR(34)&amp;",","")</f>
        <v/>
      </c>
      <c r="HA2" s="44" t="str">
        <f>IF(BS2&lt;&gt;"",CHAR(34)&amp;"cl_"&amp;BS2&amp;CHAR(34)&amp;",","")</f>
        <v/>
      </c>
      <c r="HB2" s="44" t="str">
        <f>IF(BT2&lt;&gt;"",CHAR(34)&amp;"cl_"&amp;BT2&amp;CHAR(34)&amp;",","")</f>
        <v/>
      </c>
      <c r="HC2" s="44" t="str">
        <f>SUBSTITUTE("["&amp;_xlfn.CONCAT(GT2:HB2)&amp;"]",",]","]")</f>
        <v>["cl_GRE","cl_YEL","cl_BLU","cl_WHI"]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links: "https://en.wikipedia.org/wiki/Flag_of_Brazil"},</v>
      </c>
      <c r="HG2" s="66" t="str">
        <f>"{couname:"&amp;CT2&amp;(IF(HK2&lt;&gt;"",",subtype:"&amp;CHAR(34)&amp;HK2&amp;CHAR(34),""))&amp;",year:"&amp;HJ2&amp;",region:"&amp;CU2&amp;",Colors:"&amp;HC2&amp;",Items:"&amp;GS2&amp;",Flag:"&amp;CV2&amp;",HDFlag:"&amp;CHAR(34)&amp;E2&amp;CHAR(34)&amp;",type:"&amp;GP2&amp;", describe: "&amp;HI2&amp;", links: "&amp;HL2&amp;"},"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links: "https://en.wikipedia.org/wiki/Flag_of_Brazil"},</v>
      </c>
      <c r="HH2" s="44" t="str">
        <f>IF(P2&lt;&gt;"",CHAR(34)&amp;"\n"&amp;P2&amp;CHAR(34),CHAR(34)&amp;CHAR(34))</f>
        <v>"\nThe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v>
      </c>
      <c r="HI2" s="44" t="str">
        <f>IF(J2=0,CHAR(34)&amp;CHAR(34),HH2)</f>
        <v>"\nThe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v>
      </c>
      <c r="HJ2" s="44" t="str">
        <f>CHAR(34)&amp;O2&amp;CHAR(34)</f>
        <v>"1889, 1992 "</v>
      </c>
      <c r="HL2" s="44" t="str">
        <f>CHAR(34)&amp;I2&amp;CHAR(34)</f>
        <v>"https://en.wikipedia.org/wiki/Flag_of_Brazil"</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 "links": "https://en.wikipedia.org/wiki/Flag_of_Brazil"},</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 "links": "https://en.wikipedia.org/wiki/Flag_of_Brazil"},</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-4</v>
      </c>
      <c r="IN2" s="69" t="str">
        <f>"http://mkweb.bcgsc.ca/color-summarizer/?url="&amp;D2&amp;"&amp;precision=low&amp;num_clusters="&amp;CG2&amp;"&amp;text=1"</f>
        <v>http://mkweb.bcgsc.ca/color-summarizer/?url=https://i.ibb.co/M5577xy/Brazil-Flag.png&amp;precision=low&amp;num_clusters=4&amp;text=1</v>
      </c>
      <c r="IO2" s="44" t="str">
        <f>IF(HP2&lt;&gt;"",CHAR(34)&amp;"black"&amp;CHAR(34),"")</f>
        <v/>
      </c>
      <c r="IP2" s="44" t="str">
        <f>IF(HQ2&lt;&gt;"",CHAR(34)&amp;"blue"&amp;CHAR(34),"")</f>
        <v>"blue"</v>
      </c>
      <c r="IQ2" s="44" t="str">
        <f>IF(HR2&lt;&gt;"",CHAR(34)&amp;"green"&amp;CHAR(34),"")</f>
        <v>"green"</v>
      </c>
      <c r="IR2" s="44" t="str">
        <f>IF(HS2&lt;&gt;"",CHAR(34)&amp;"red"&amp;CHAR(34),"")</f>
        <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{"url":"http://mkweb.bcgsc.ca/color-summarizer/?url=https://i.ibb.co/M5577xy/Brazil-Flag.png&amp;precision=low&amp;num_clusters=4&amp;text=1","name":"Brazil"},</v>
      </c>
      <c r="IY2" s="44">
        <v>31</v>
      </c>
    </row>
    <row r="3" spans="1:259" s="44" customFormat="1" ht="38.4" customHeight="1" thickBot="1" x14ac:dyDescent="0.35">
      <c r="A3" s="84" t="s">
        <v>315</v>
      </c>
      <c r="B3" s="83"/>
      <c r="C3" s="39">
        <v>2</v>
      </c>
      <c r="D3" s="70" t="s">
        <v>316</v>
      </c>
      <c r="E3" s="40" t="s">
        <v>317</v>
      </c>
      <c r="F3" s="41" t="s">
        <v>163</v>
      </c>
      <c r="G3" s="42">
        <f>COUNTIF($A$1:$A$8312,A3)</f>
        <v>1</v>
      </c>
      <c r="H3" s="43"/>
      <c r="I3" s="59" t="s">
        <v>318</v>
      </c>
      <c r="J3" s="44" t="str">
        <f>""</f>
        <v/>
      </c>
      <c r="K3" s="45"/>
      <c r="L3" s="46"/>
      <c r="M3" s="46"/>
      <c r="N3" s="47"/>
      <c r="O3" s="74" t="s">
        <v>219</v>
      </c>
      <c r="P3" s="48" t="s">
        <v>319</v>
      </c>
      <c r="Q3" s="73">
        <v>1</v>
      </c>
      <c r="R3" s="49" t="s">
        <v>177</v>
      </c>
      <c r="S3" s="50">
        <v>2</v>
      </c>
      <c r="T3" s="51" t="s">
        <v>165</v>
      </c>
      <c r="U3" s="52" t="s">
        <v>164</v>
      </c>
      <c r="V3" s="52" t="s">
        <v>164</v>
      </c>
      <c r="W3" s="52" t="s">
        <v>164</v>
      </c>
      <c r="X3" s="52" t="s">
        <v>164</v>
      </c>
      <c r="Y3" s="52" t="s">
        <v>164</v>
      </c>
      <c r="Z3" s="52" t="s">
        <v>164</v>
      </c>
      <c r="AA3" s="52" t="s">
        <v>164</v>
      </c>
      <c r="AB3" s="52" t="s">
        <v>164</v>
      </c>
      <c r="AC3" s="52" t="s">
        <v>164</v>
      </c>
      <c r="AD3" s="52" t="s">
        <v>164</v>
      </c>
      <c r="AE3" s="52" t="s">
        <v>164</v>
      </c>
      <c r="AF3" s="53" t="s">
        <v>164</v>
      </c>
      <c r="AG3" s="53" t="s">
        <v>164</v>
      </c>
      <c r="AH3" s="53" t="s">
        <v>164</v>
      </c>
      <c r="AI3" s="53" t="s">
        <v>164</v>
      </c>
      <c r="AJ3" s="53" t="s">
        <v>164</v>
      </c>
      <c r="AK3" s="53" t="s">
        <v>164</v>
      </c>
      <c r="AL3" s="53" t="s">
        <v>164</v>
      </c>
      <c r="AM3" s="53" t="s">
        <v>164</v>
      </c>
      <c r="AN3" s="53" t="s">
        <v>164</v>
      </c>
      <c r="AO3" s="53" t="s">
        <v>164</v>
      </c>
      <c r="AP3" s="53" t="s">
        <v>164</v>
      </c>
      <c r="AQ3" s="53" t="s">
        <v>164</v>
      </c>
      <c r="AR3" s="53" t="s">
        <v>164</v>
      </c>
      <c r="AS3" s="53" t="s">
        <v>164</v>
      </c>
      <c r="AT3" s="54">
        <v>1</v>
      </c>
      <c r="AU3" s="53" t="s">
        <v>308</v>
      </c>
      <c r="AV3" s="53" t="str">
        <f>IF(LEFT(A3,1)="[",LEFT(A3,5)&amp;AU3&amp;A3,"")</f>
        <v>[BRA]State[BRA] Acre</v>
      </c>
      <c r="AW3" s="53" t="str">
        <f>C3&amp;H3&amp;A3</f>
        <v>2[BRA] Acre</v>
      </c>
      <c r="AX3" s="55"/>
      <c r="AY3" s="55"/>
      <c r="AZ3" s="56" t="s">
        <v>154</v>
      </c>
      <c r="BA3" s="56"/>
      <c r="BB3" s="56"/>
      <c r="BC3" s="57"/>
      <c r="BD3" s="58" t="s">
        <v>153</v>
      </c>
      <c r="BE3" s="59"/>
      <c r="BF3" s="58" t="s">
        <v>155</v>
      </c>
      <c r="BG3" s="58"/>
      <c r="BH3" s="58" t="s">
        <v>153</v>
      </c>
      <c r="BI3" s="58"/>
      <c r="BJ3" s="58"/>
      <c r="BK3" s="59"/>
      <c r="BL3" s="58" t="s">
        <v>155</v>
      </c>
      <c r="BM3" s="58" t="s">
        <v>153</v>
      </c>
      <c r="BN3" s="58" t="s">
        <v>154</v>
      </c>
      <c r="BO3" s="58"/>
      <c r="BP3" s="58"/>
      <c r="BQ3" s="58"/>
      <c r="BR3" s="58"/>
      <c r="BS3" s="58"/>
      <c r="BT3" s="58"/>
      <c r="BU3" s="60"/>
      <c r="BV3" s="61"/>
      <c r="BW3" s="61">
        <v>0</v>
      </c>
      <c r="BX3" s="59"/>
      <c r="BY3" s="44" t="s">
        <v>165</v>
      </c>
      <c r="CB3" s="5"/>
      <c r="CC3" s="5"/>
      <c r="CD3" s="62">
        <v>0</v>
      </c>
      <c r="CE3" s="62">
        <v>0</v>
      </c>
      <c r="CF3" s="62">
        <f>COUNTIF([1]Sheet7!$B$2:'[1]Sheet7'!$B$100,BRA!#REF!)</f>
        <v>0</v>
      </c>
      <c r="CG3" s="75" cm="1">
        <f t="array" ref="CG3">SUMPRODUCT(--(LEN(TRIM(BL3:BT3))&gt;0))</f>
        <v>3</v>
      </c>
      <c r="CH3" s="53" t="str">
        <f>IF(CG3=2,"y","n")</f>
        <v>n</v>
      </c>
      <c r="CI3" s="53" t="str">
        <f>IF(CG3=3,"y","n")</f>
        <v>y</v>
      </c>
      <c r="CJ3" s="53" t="str">
        <f>IF(CG3=4,"y","n")</f>
        <v>n</v>
      </c>
      <c r="CK3" s="53" t="str">
        <f>IF(CG3&gt;4,"y","n")</f>
        <v>n</v>
      </c>
      <c r="CL3" s="53" t="str">
        <f>IF(S3=0,"y","n")</f>
        <v>n</v>
      </c>
      <c r="CM3" s="53" t="str">
        <f>IF(S3=2,"y","n")</f>
        <v>y</v>
      </c>
      <c r="CN3" s="53" t="str">
        <f>IF(S3=3,"y","n")</f>
        <v>n</v>
      </c>
      <c r="CO3" s="53" t="str">
        <f>IF(S3&gt;=4,"y","n")</f>
        <v>n</v>
      </c>
      <c r="CP3" s="53" t="str">
        <f>IF(AT3=0,"y","n")</f>
        <v>n</v>
      </c>
      <c r="CQ3" s="53" t="str">
        <f>IF(AT3=1,"y","n")</f>
        <v>y</v>
      </c>
      <c r="CR3" s="53" t="str">
        <f>IF(AT3=2,"y","n")</f>
        <v>n</v>
      </c>
      <c r="CS3" s="53" t="str">
        <f>IF(AT3&gt;=3,"y","n")</f>
        <v>n</v>
      </c>
      <c r="CT3" s="38" t="str">
        <f>CHAR(34)&amp;A3&amp;CHAR(34)</f>
        <v>"[BRA] Acre"</v>
      </c>
      <c r="CU3" s="63" t="str">
        <f>CHAR(34)&amp;"rgn_"&amp;R3&amp;CHAR(34)</f>
        <v>"rgn_South America"</v>
      </c>
      <c r="CV3" s="44" t="str">
        <f>CHAR(34)&amp;D3&amp;CHAR(34)</f>
        <v>"https://upload.wikimedia.org/wikipedia/commons/thumb/4/4c/Bandeira_do_Acre.svg/640px-Bandeira_do_Acre.svg.png"</v>
      </c>
      <c r="CW3" s="44" t="str">
        <f>IF(CH3="y",CHAR(34)&amp;CH$1&amp;CHAR(34)&amp;",","")</f>
        <v/>
      </c>
      <c r="CX3" s="44" t="str">
        <f>IF(CI3="y",CHAR(34)&amp;CI$1&amp;CHAR(34)&amp;",","")</f>
        <v>"3Color",</v>
      </c>
      <c r="CY3" s="44" t="str">
        <f>IF(CJ3="y",CHAR(34)&amp;CJ$1&amp;CHAR(34)&amp;",","")</f>
        <v/>
      </c>
      <c r="CZ3" s="44" t="str">
        <f>IF(CK3="y",CHAR(34)&amp;CK$1&amp;CHAR(34)&amp;",","")</f>
        <v/>
      </c>
      <c r="DA3" s="44" t="str">
        <f>IF(Q3&gt;1,CHAR(34)&amp;"words2"&amp;CHAR(34)&amp;",","")</f>
        <v/>
      </c>
      <c r="DB3" s="44" t="str">
        <f>IF(Q3&gt;2,CHAR(34)&amp;"words3"&amp;CHAR(34)&amp;",","")</f>
        <v/>
      </c>
      <c r="DC3" s="44" t="str">
        <f>IF(Q3=2,CHAR(34)&amp;"exact2"&amp;CHAR(34)&amp;",","")</f>
        <v/>
      </c>
      <c r="DD3" s="44"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"lets04",</v>
      </c>
      <c r="DE3" s="44"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"REEDEL",</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"dgband",</v>
      </c>
      <c r="DS3" s="5" t="str">
        <f>IF(W3="y",IF(AND(V3="n",BY3&lt;&gt;"y"),CHAR(34)&amp;"allver"&amp;CHAR(34)&amp;",",""),"")</f>
        <v/>
      </c>
      <c r="DT3" s="5" t="str">
        <f>IF(V3="y",IF(AND(W3="n",BY3&lt;&gt;"y"),CHAR(34)&amp;"allhor"&amp;CHAR(34)&amp;",",""),"")</f>
        <v/>
      </c>
      <c r="DU3" s="5" t="str">
        <f>IF(BY3="y",IF(AND(W3="n",V3="n"),CHAR(34)&amp;"alldia"&amp;CHAR(34)&amp;",",""),"")</f>
        <v>"alldia",</v>
      </c>
      <c r="DV3" s="44" t="str">
        <f>IF(IA3&lt;&gt;"",(IF(IA3="y",CHAR(34)&amp;"largec"&amp;CHAR(34)&amp;",",CHAR(34)&amp;"smallc"&amp;CHAR(34)&amp;",")),"")</f>
        <v/>
      </c>
      <c r="DW3" s="44" t="str">
        <f>IF(CL3="y",CHAR(34)&amp;CL$1&amp;CHAR(34)&amp;",","")</f>
        <v/>
      </c>
      <c r="DX3" s="44" t="str">
        <f>IF(CM3="y",CHAR(34)&amp;CM$1&amp;CHAR(34)&amp;",","")</f>
        <v>"2Bands",</v>
      </c>
      <c r="DY3" s="44" t="str">
        <f>IF(CN3="y",CHAR(34)&amp;CN$1&amp;CHAR(34)&amp;",","")</f>
        <v/>
      </c>
      <c r="DZ3" s="44" t="str">
        <f>IF(CO3="y",CHAR(34)&amp;CO$1&amp;CHAR(34)&amp;",","")</f>
        <v/>
      </c>
      <c r="EA3" s="44" t="str">
        <f>IF(T3="y",CHAR(34)&amp;T$1&amp;CHAR(34)&amp;",","")</f>
        <v>"Diagon",</v>
      </c>
      <c r="EB3" s="44" t="str">
        <f>IF(U3="y",CHAR(34)&amp;U$1&amp;CHAR(34)&amp;",","")</f>
        <v/>
      </c>
      <c r="EC3" s="44" t="str">
        <f>IF(V3="y",CHAR(34)&amp;V$1&amp;CHAR(34)&amp;",","")</f>
        <v/>
      </c>
      <c r="ED3" s="44" t="str">
        <f>IF(W3="y",CHAR(34)&amp;W$1&amp;CHAR(34)&amp;",","")</f>
        <v/>
      </c>
      <c r="EE3" s="44" t="str">
        <f>IF(X3="y",CHAR(34)&amp;X$1&amp;CHAR(34)&amp;",","")</f>
        <v/>
      </c>
      <c r="EF3" s="44" t="str">
        <f>IF(AND(Y3&lt;&gt;"n",Y3&lt;&gt;""),CHAR(34)&amp;Y$1&amp;CHAR(34)&amp;",","")</f>
        <v/>
      </c>
      <c r="EG3" s="44" t="str">
        <f>IF(Z3="y",CHAR(34)&amp;Z$1&amp;CHAR(34)&amp;",","")</f>
        <v/>
      </c>
      <c r="EH3" s="44" t="str">
        <f>IF(AA3="y",CHAR(34)&amp;AA$1&amp;CHAR(34)&amp;",","")</f>
        <v/>
      </c>
      <c r="EI3" s="44" t="str">
        <f>IF(AB3="y",CHAR(34)&amp;AB$1&amp;CHAR(34)&amp;",","")</f>
        <v/>
      </c>
      <c r="EJ3" s="44" t="str">
        <f>IF(AC3="y",CHAR(34)&amp;AC$1&amp;CHAR(34)&amp;",","")</f>
        <v/>
      </c>
      <c r="EK3" s="44" t="str">
        <f>IF(AD3="y",CHAR(34)&amp;AD$1&amp;CHAR(34)&amp;",","")</f>
        <v/>
      </c>
      <c r="EL3" s="44" t="str">
        <f>IF(AE3="y",CHAR(34)&amp;AE$1&amp;CHAR(34)&amp;",","")</f>
        <v/>
      </c>
      <c r="EM3" s="44" t="str">
        <f>IF(AF3="y",CHAR(34)&amp;AF$1&amp;CHAR(34)&amp;",","")</f>
        <v/>
      </c>
      <c r="EN3" s="44" t="str">
        <f>IF(AG3="y",CHAR(34)&amp;AG$1&amp;CHAR(34)&amp;",","")</f>
        <v/>
      </c>
      <c r="EO3" s="44" t="str">
        <f>IF(AH3="y",CHAR(34)&amp;AH$1&amp;CHAR(34)&amp;",","")</f>
        <v/>
      </c>
      <c r="EP3" s="44" t="str">
        <f>IF(AI3="y",CHAR(34)&amp;AI$1&amp;CHAR(34)&amp;",","")</f>
        <v/>
      </c>
      <c r="EQ3" s="44" t="str">
        <f>IF(AJ3="y",CHAR(34)&amp;AJ$1&amp;CHAR(34)&amp;",","")</f>
        <v/>
      </c>
      <c r="ER3" s="44" t="str">
        <f>IF(AK3="y",CHAR(34)&amp;AK$1&amp;CHAR(34)&amp;",","")</f>
        <v/>
      </c>
      <c r="ES3" s="44" t="str">
        <f>IF(AL3="y",CHAR(34)&amp;AL$1&amp;CHAR(34)&amp;",","")</f>
        <v/>
      </c>
      <c r="ET3" s="44" t="str">
        <f>IF(AM3="y",CHAR(34)&amp;AM$1&amp;CHAR(34)&amp;",","")</f>
        <v/>
      </c>
      <c r="EU3" s="44" t="str">
        <f>IF(AN3="y",CHAR(34)&amp;AN$1&amp;CHAR(34)&amp;",","")</f>
        <v/>
      </c>
      <c r="EV3" s="44" t="str">
        <f>IF(AO3="y",CHAR(34)&amp;AO$1&amp;CHAR(34)&amp;",","")</f>
        <v/>
      </c>
      <c r="EW3" s="44" t="str">
        <f>IF(AP3="y",CHAR(34)&amp;AP$1&amp;CHAR(34)&amp;",","")</f>
        <v/>
      </c>
      <c r="EX3" s="44" t="str">
        <f>IF(AQ3="y",CHAR(34)&amp;AQ$1&amp;CHAR(34)&amp;",","")</f>
        <v/>
      </c>
      <c r="EY3" s="44" t="str">
        <f>IF(AR3="y",CHAR(34)&amp;AR$1&amp;CHAR(34)&amp;",","")</f>
        <v/>
      </c>
      <c r="EZ3" s="44" t="str">
        <f>IF(AS3="y",CHAR(34)&amp;AS$1&amp;CHAR(34)&amp;",","")</f>
        <v/>
      </c>
      <c r="FA3" s="44" t="str">
        <f>IF(AT3&gt;0,CHAR(34)&amp;"sta"&amp;AZ3&amp;CHAR(34)&amp;",","")</f>
        <v>"staRED",</v>
      </c>
      <c r="FB3" s="44" t="str">
        <f>IF(AND(AT3&gt;0,BA3&lt;&gt;""),CHAR(34)&amp;"sta"&amp;BA3&amp;CHAR(34)&amp;",","")</f>
        <v/>
      </c>
      <c r="FC3" s="44" t="str">
        <f>IF(AND(AT3&gt;0,BB3&lt;&gt;""),CHAR(34)&amp;"sta"&amp;BB3&amp;CHAR(34)&amp;",","")</f>
        <v/>
      </c>
      <c r="FD3" s="44" t="str">
        <f>IF(BV3="n",CHAR(34)&amp;"tcWHYE"&amp;CHAR(34)&amp;",",IF(BV3="y",CHAR(34)&amp;FD$1&amp;CHAR(34)&amp;",",""))</f>
        <v/>
      </c>
      <c r="FE3" s="44" t="str">
        <f>IF(COUNTIF(BL3:BT3,"BLU")=0,CHAR(34)&amp;"NO_BLU"&amp;CHAR(34)&amp;",", "")</f>
        <v>"NO_BLU",</v>
      </c>
      <c r="FF3" s="44" t="str">
        <f>IF(COUNTIF(BL3:BT3,"WHI")=0,CHAR(34)&amp;"NO_WHI"&amp;CHAR(34)&amp;",", "")</f>
        <v>"NO_WHI",</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"BAWHNO",</v>
      </c>
      <c r="FN3" s="44" t="str">
        <f>IF(AND(FE3&lt;&gt;"",FF3&lt;&gt;""),CHAR(34)&amp;"BLWHNO"&amp;CHAR(34)&amp;",","")</f>
        <v>"BLWHNO",</v>
      </c>
      <c r="FO3" s="44" t="str">
        <f>IF(AND(FE3&lt;&gt;"",FG3&lt;&gt;""),CHAR(34)&amp;"BLRENO"&amp;CHAR(34)&amp;",","")</f>
        <v/>
      </c>
      <c r="FP3" s="44" t="str">
        <f>IF(AND(FF3&lt;&gt;"",FF3&lt;&gt;""),CHAR(34)&amp;"WHRENO"&amp;CHAR(34)&amp;",","")</f>
        <v>"WHRENO",</v>
      </c>
      <c r="FQ3" s="44" t="str">
        <f>IF(LEN(BF3)=3,CHAR(34)&amp;"001"&amp;BF3&amp;CHAR(34)&amp;",","")</f>
        <v>"001YEL",</v>
      </c>
      <c r="FR3" s="44" t="str">
        <f>IF(LEN(BG3)=3,CHAR(34)&amp;"002"&amp;BG3&amp;CHAR(34)&amp;",","")</f>
        <v/>
      </c>
      <c r="FS3" s="44" t="str">
        <f>IF(LEN(BH3)=3,CHAR(34)&amp;"003"&amp;BH3&amp;CHAR(34)&amp;",","")</f>
        <v>"003GRE",</v>
      </c>
      <c r="FT3" s="44" t="str">
        <f>CHAR(34)&amp;"myr"&amp;BD3&amp;CHAR(34)&amp;","</f>
        <v>"myrGRE",</v>
      </c>
      <c r="FU3" s="44" t="str">
        <f>IF(AY3="y",CHAR(34)&amp;"island"&amp;CHAR(34)&amp;",","")</f>
        <v/>
      </c>
      <c r="FV3" s="44" t="str">
        <f>IF(BZ3="y",CHAR(34)&amp;"landlo"&amp;CHAR(34)&amp;",","")</f>
        <v/>
      </c>
      <c r="FW3" s="44" t="str">
        <f>IF(CA3="y",CHAR(34)&amp;"eunion"&amp;CHAR(34)&amp;",","")</f>
        <v/>
      </c>
      <c r="FX3" s="44" t="str">
        <f>SUBSTITUTE(IFERROR(SEARCH("[",A3),IFERROR(IF(AND(CA3&lt;&gt;"y",SEARCH("Europe",R3)&gt;0),CHAR(34)&amp;"noeuni"&amp;CHAR(34)&amp;",",""),"")),"1","")</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C3" s="44" t="str">
        <f>IFERROR(IF(SEARCH("Portuguese",CB3)&gt;0,CHAR(34)&amp;"portug"&amp;CHAR(34)&amp;",",""),"")</f>
        <v/>
      </c>
      <c r="GD3" s="44" t="str">
        <f>IFERROR(IF(SEARCH("German",CB3)&gt;0,CHAR(34)&amp;"german"&amp;CHAR(34)&amp;",",""),"")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
      </c>
      <c r="GK3" s="44" t="str">
        <f>IF(GJ3="",CHAR(34)&amp;"HasSta"&amp;CHAR(34)&amp;",","")</f>
        <v>"HasSta",</v>
      </c>
      <c r="GL3" s="44" t="str">
        <f>IF(CQ3="y",CHAR(34)&amp;CQ$1&amp;CHAR(34)&amp;",","")</f>
        <v>"1Stars",</v>
      </c>
      <c r="GM3" s="44" t="str">
        <f>IF(CR3="y",CHAR(34)&amp;CR$1&amp;CHAR(34)&amp;",","")</f>
        <v/>
      </c>
      <c r="GN3" s="44" t="str">
        <f>IF(CS3="y",CHAR(34)&amp;CS$1&amp;CHAR(34)&amp;",","")</f>
        <v/>
      </c>
      <c r="GP3" s="44" t="str">
        <f>CHAR(34)&amp;AU3&amp;CHAR(34)</f>
        <v>"State"</v>
      </c>
      <c r="GS3" s="44" t="str">
        <f>SUBSTITUTE("["&amp;_xlfn.CONCAT(CW3:GN3)&amp;"]",",]","]")</f>
        <v>["3Color","lets04","startA","REEDEL","year19","dgband","alldia","2Bands","Diagon","staRED","NO_BLU","NO_WHI","NO_BLA","BAWHNO","BLWHNO","WHRENO","001YEL","003GRE","myrGRE","HasSta","1Stars"]</v>
      </c>
      <c r="GT3" s="44" t="str">
        <f>IF(BL3&lt;&gt;"",CHAR(34)&amp;"cl_"&amp;BL3&amp;CHAR(34)&amp;",","")</f>
        <v>"cl_YEL",</v>
      </c>
      <c r="GU3" s="44" t="str">
        <f>IF(BM3&lt;&gt;"",CHAR(34)&amp;"cl_"&amp;BM3&amp;CHAR(34)&amp;",","")</f>
        <v>"cl_GRE",</v>
      </c>
      <c r="GV3" s="44" t="str">
        <f>IF(BN3&lt;&gt;"",CHAR(34)&amp;"cl_"&amp;BN3&amp;CHAR(34)&amp;",","")</f>
        <v>"cl_RED",</v>
      </c>
      <c r="GW3" s="44" t="str">
        <f>IF(BO3&lt;&gt;"",CHAR(34)&amp;"cl_"&amp;BO3&amp;CHAR(34)&amp;",","")</f>
        <v/>
      </c>
      <c r="GX3" s="44" t="str">
        <f>IF(BP3&lt;&gt;"",CHAR(34)&amp;"cl_"&amp;BP3&amp;CHAR(34)&amp;",","")</f>
        <v/>
      </c>
      <c r="GY3" s="44" t="str">
        <f>IF(BQ3&lt;&gt;"",CHAR(34)&amp;"cl_"&amp;BQ3&amp;CHAR(34)&amp;",","")</f>
        <v/>
      </c>
      <c r="GZ3" s="44" t="str">
        <f>IF(BR3&lt;&gt;"",CHAR(34)&amp;"cl_"&amp;BR3&amp;CHAR(34)&amp;",","")</f>
        <v/>
      </c>
      <c r="HA3" s="44" t="str">
        <f>IF(BS3&lt;&gt;"",CHAR(34)&amp;"cl_"&amp;BS3&amp;CHAR(34)&amp;",","")</f>
        <v/>
      </c>
      <c r="HB3" s="44" t="str">
        <f>IF(BT3&lt;&gt;"",CHAR(34)&amp;"cl_"&amp;BT3&amp;CHAR(34)&amp;",","")</f>
        <v/>
      </c>
      <c r="HC3" s="44" t="str">
        <f>SUBSTITUTE("["&amp;_xlfn.CONCAT(GT3:HB3)&amp;"]",",]","]")</f>
        <v>["cl_YEL","cl_GRE","cl_RED"]</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links: "https://en.wikipedia.org/wiki/Flag_of_Acre"},</v>
      </c>
      <c r="HG3" s="66" t="str">
        <f>"{couname:"&amp;CT3&amp;(IF(HK3&lt;&gt;"",",subtype:"&amp;CHAR(34)&amp;HK3&amp;CHAR(34),""))&amp;",year:"&amp;HJ3&amp;",region:"&amp;CU3&amp;",Colors:"&amp;HC3&amp;",Items:"&amp;GS3&amp;",Flag:"&amp;CV3&amp;",HDFlag:"&amp;CHAR(34)&amp;E3&amp;CHAR(34)&amp;",type:"&amp;GP3&amp;", describe: "&amp;HI3&amp;", links: "&amp;HL3&amp;"},"</f>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links: "https://en.wikipedia.org/wiki/Flag_of_Acre"},</v>
      </c>
      <c r="HH3" s="44" t="str">
        <f>IF(P3&lt;&gt;"",CHAR(34)&amp;"\n"&amp;P3&amp;CHAR(34),CHAR(34)&amp;CHAR(34))</f>
        <v>"\nThe yellow represents the riches of the earth, the green represents hope, the red star in the upper left, called the Altaneira Star, represents the blood of those who fought for the annexation of the current state of Acre to Brazil. "</v>
      </c>
      <c r="HI3" s="44" t="str">
        <f>IF(J3=0,CHAR(34)&amp;CHAR(34),HH3)</f>
        <v>"\nThe yellow represents the riches of the earth, the green represents hope, the red star in the upper left, called the Altaneira Star, represents the blood of those who fought for the annexation of the current state of Acre to Brazil. "</v>
      </c>
      <c r="HJ3" s="44" t="str">
        <f>CHAR(34)&amp;O3&amp;CHAR(34)</f>
        <v>"1995 "</v>
      </c>
      <c r="HL3" s="44" t="str">
        <f>CHAR(34)&amp;I3&amp;CHAR(34)</f>
        <v>"https://en.wikipedia.org/wiki/Flag_of_Acre"</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 "links": "https://en.wikipedia.org/wiki/Flag_of_Acre"},</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 "links": "https://en.wikipedia.org/wiki/Flag_of_Acre"},</v>
      </c>
      <c r="HO3" s="71"/>
      <c r="HP3" s="44" t="str" cm="1">
        <f t="array" ref="HP3">IF(_xlfn.TEXTJOIN(", ", TRUE, IF(ISNUMBER(SEARCH("BLA", BL3:BT3)), COLUMN(BL3:BT3) - COLUMN(BL3) + 1, ""))&lt;&gt;"","BLA","")</f>
        <v/>
      </c>
      <c r="HQ3" s="44" t="str" cm="1">
        <f t="array" ref="HQ3">IF(_xlfn.TEXTJOIN(", ", TRUE, IF(ISNUMBER(SEARCH("BLU", BL3:BT3)), COLUMN(BL3:BT3) - COLUMN(BL3) + 1, ""))&lt;&gt;"","BLU","")</f>
        <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
      </c>
      <c r="HY3" s="72"/>
      <c r="HZ3" s="72"/>
      <c r="IA3" s="5"/>
      <c r="IB3" s="5"/>
      <c r="IC3" s="68"/>
      <c r="ID3" s="68"/>
      <c r="IE3" s="68"/>
      <c r="IF3" s="68"/>
      <c r="IG3" s="68"/>
      <c r="IH3" s="68"/>
      <c r="II3" s="68"/>
      <c r="IJ3" s="68"/>
      <c r="IK3" s="68"/>
      <c r="IL3" s="44">
        <f>SUM(IC3:IK3)</f>
        <v>0</v>
      </c>
      <c r="IM3" s="42">
        <f>COUNTIF(IC3:IK3,"&gt;0")-CG3</f>
        <v>-3</v>
      </c>
      <c r="IN3" s="69" t="str">
        <f>"http://mkweb.bcgsc.ca/color-summarizer/?url="&amp;D3&amp;"&amp;precision=low&amp;num_clusters="&amp;CG3&amp;"&amp;text=1"</f>
        <v>http://mkweb.bcgsc.ca/color-summarizer/?url=https://upload.wikimedia.org/wikipedia/commons/thumb/4/4c/Bandeira_do_Acre.svg/640px-Bandeira_do_Acre.svg.png&amp;precision=low&amp;num_clusters=3&amp;text=1</v>
      </c>
      <c r="IO3" s="44" t="str">
        <f>IF(HP3&lt;&gt;"",CHAR(34)&amp;"black"&amp;CHAR(34),"")</f>
        <v/>
      </c>
      <c r="IP3" s="44" t="str">
        <f>IF(HQ3&lt;&gt;"",CHAR(34)&amp;"blue"&amp;CHAR(34),"")</f>
        <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
      </c>
      <c r="IX3" s="44" t="str">
        <f>"{"&amp;CHAR(34)&amp;"url"&amp;CHAR(34)&amp;":"&amp;CHAR(34)&amp;IN3&amp;CHAR(34)&amp;","&amp;CHAR(34)&amp;"name"&amp;CHAR(34)&amp;":"&amp;CHAR(34)&amp;A3&amp;CHAR(34)&amp;"},"</f>
        <v>{"url":"http://mkweb.bcgsc.ca/color-summarizer/?url=https://upload.wikimedia.org/wikipedia/commons/thumb/4/4c/Bandeira_do_Acre.svg/640px-Bandeira_do_Acre.svg.png&amp;precision=low&amp;num_clusters=3&amp;text=1","name":"[BRA] Acre"},</v>
      </c>
      <c r="IY3" s="44">
        <v>327</v>
      </c>
    </row>
    <row r="4" spans="1:259" s="44" customFormat="1" ht="38.4" customHeight="1" thickBot="1" x14ac:dyDescent="0.35">
      <c r="A4" s="84" t="s">
        <v>320</v>
      </c>
      <c r="B4" s="83"/>
      <c r="C4" s="39">
        <v>2</v>
      </c>
      <c r="D4" s="70" t="s">
        <v>321</v>
      </c>
      <c r="E4" s="40" t="s">
        <v>322</v>
      </c>
      <c r="F4" s="41" t="s">
        <v>163</v>
      </c>
      <c r="G4" s="42">
        <f>COUNTIF($A$1:$A$8312,A4)</f>
        <v>1</v>
      </c>
      <c r="H4" s="43"/>
      <c r="I4" s="59" t="s">
        <v>323</v>
      </c>
      <c r="J4" s="44" t="str">
        <f>""</f>
        <v/>
      </c>
      <c r="K4" s="45"/>
      <c r="L4" s="46"/>
      <c r="M4" s="46"/>
      <c r="N4" s="47"/>
      <c r="O4" s="74" t="s">
        <v>243</v>
      </c>
      <c r="P4" s="48" t="s">
        <v>1203</v>
      </c>
      <c r="Q4" s="73">
        <v>1</v>
      </c>
      <c r="R4" s="49" t="s">
        <v>177</v>
      </c>
      <c r="S4" s="50">
        <v>3</v>
      </c>
      <c r="T4" s="51" t="s">
        <v>164</v>
      </c>
      <c r="U4" s="52" t="s">
        <v>164</v>
      </c>
      <c r="V4" s="52" t="s">
        <v>164</v>
      </c>
      <c r="W4" s="52" t="s">
        <v>165</v>
      </c>
      <c r="X4" s="52" t="s">
        <v>164</v>
      </c>
      <c r="Y4" s="52" t="s">
        <v>325</v>
      </c>
      <c r="Z4" s="52" t="s">
        <v>164</v>
      </c>
      <c r="AA4" s="52" t="s">
        <v>165</v>
      </c>
      <c r="AB4" s="52" t="s">
        <v>164</v>
      </c>
      <c r="AC4" s="52" t="s">
        <v>164</v>
      </c>
      <c r="AD4" s="52" t="s">
        <v>164</v>
      </c>
      <c r="AE4" s="52" t="s">
        <v>164</v>
      </c>
      <c r="AF4" s="53" t="s">
        <v>164</v>
      </c>
      <c r="AG4" s="53" t="s">
        <v>164</v>
      </c>
      <c r="AH4" s="53" t="s">
        <v>165</v>
      </c>
      <c r="AI4" s="53" t="s">
        <v>164</v>
      </c>
      <c r="AJ4" s="53" t="s">
        <v>164</v>
      </c>
      <c r="AK4" s="53" t="s">
        <v>164</v>
      </c>
      <c r="AL4" s="53" t="s">
        <v>165</v>
      </c>
      <c r="AM4" s="53" t="s">
        <v>164</v>
      </c>
      <c r="AN4" s="53" t="s">
        <v>164</v>
      </c>
      <c r="AO4" s="53" t="s">
        <v>165</v>
      </c>
      <c r="AP4" s="53" t="s">
        <v>164</v>
      </c>
      <c r="AQ4" s="53" t="s">
        <v>164</v>
      </c>
      <c r="AR4" s="53" t="s">
        <v>164</v>
      </c>
      <c r="AS4" s="53" t="s">
        <v>165</v>
      </c>
      <c r="AT4" s="54">
        <v>1</v>
      </c>
      <c r="AU4" s="53" t="s">
        <v>308</v>
      </c>
      <c r="AV4" s="53" t="str">
        <f>IF(LEFT(A4,1)="[",LEFT(A4,5)&amp;AU4&amp;A4,"")</f>
        <v>[BRA]State[BRA] Alagoas</v>
      </c>
      <c r="AW4" s="53" t="str">
        <f>C4&amp;H4&amp;A4</f>
        <v>2[BRA] Alagoas</v>
      </c>
      <c r="AX4" s="55"/>
      <c r="AY4" s="55"/>
      <c r="AZ4" s="56" t="s">
        <v>159</v>
      </c>
      <c r="BA4" s="56"/>
      <c r="BB4" s="56"/>
      <c r="BC4" s="57"/>
      <c r="BD4" s="58" t="s">
        <v>167</v>
      </c>
      <c r="BE4" s="59"/>
      <c r="BF4" s="58" t="s">
        <v>154</v>
      </c>
      <c r="BG4" s="58" t="s">
        <v>159</v>
      </c>
      <c r="BH4" s="58" t="s">
        <v>152</v>
      </c>
      <c r="BI4" s="58"/>
      <c r="BJ4" s="58"/>
      <c r="BK4" s="59"/>
      <c r="BL4" s="58" t="s">
        <v>154</v>
      </c>
      <c r="BM4" s="58" t="s">
        <v>159</v>
      </c>
      <c r="BN4" s="58" t="s">
        <v>152</v>
      </c>
      <c r="BO4" s="58" t="s">
        <v>153</v>
      </c>
      <c r="BP4" s="58" t="s">
        <v>155</v>
      </c>
      <c r="BQ4" s="58" t="s">
        <v>151</v>
      </c>
      <c r="BR4" s="58"/>
      <c r="BS4" s="58"/>
      <c r="BT4" s="58"/>
      <c r="BU4" s="60"/>
      <c r="BV4" s="61"/>
      <c r="BW4" s="61">
        <v>0</v>
      </c>
      <c r="BX4" s="59"/>
      <c r="CB4" s="5"/>
      <c r="CC4" s="5"/>
      <c r="CD4" s="62">
        <v>0</v>
      </c>
      <c r="CE4" s="62">
        <v>0</v>
      </c>
      <c r="CF4" s="62">
        <f>COUNTIF([1]Sheet7!$B$2:'[1]Sheet7'!$B$100,BRA!#REF!)</f>
        <v>0</v>
      </c>
      <c r="CG4" s="75" cm="1">
        <f t="array" ref="CG4">SUMPRODUCT(--(LEN(TRIM(BL4:BT4))&gt;0))</f>
        <v>6</v>
      </c>
      <c r="CH4" s="53" t="str">
        <f>IF(CG4=2,"y","n")</f>
        <v>n</v>
      </c>
      <c r="CI4" s="53" t="str">
        <f>IF(CG4=3,"y","n")</f>
        <v>n</v>
      </c>
      <c r="CJ4" s="53" t="str">
        <f>IF(CG4=4,"y","n")</f>
        <v>n</v>
      </c>
      <c r="CK4" s="53" t="str">
        <f>IF(CG4&gt;4,"y","n")</f>
        <v>y</v>
      </c>
      <c r="CL4" s="53" t="str">
        <f>IF(S4=0,"y","n")</f>
        <v>n</v>
      </c>
      <c r="CM4" s="53" t="str">
        <f>IF(S4=2,"y","n")</f>
        <v>n</v>
      </c>
      <c r="CN4" s="53" t="str">
        <f>IF(S4=3,"y","n")</f>
        <v>y</v>
      </c>
      <c r="CO4" s="53" t="str">
        <f>IF(S4&gt;=4,"y","n")</f>
        <v>n</v>
      </c>
      <c r="CP4" s="53" t="str">
        <f>IF(AT4=0,"y","n")</f>
        <v>n</v>
      </c>
      <c r="CQ4" s="53" t="str">
        <f>IF(AT4=1,"y","n")</f>
        <v>y</v>
      </c>
      <c r="CR4" s="53" t="str">
        <f>IF(AT4=2,"y","n")</f>
        <v>n</v>
      </c>
      <c r="CS4" s="53" t="str">
        <f>IF(AT4&gt;=3,"y","n")</f>
        <v>n</v>
      </c>
      <c r="CT4" s="38" t="str">
        <f>CHAR(34)&amp;A4&amp;CHAR(34)</f>
        <v>"[BRA] Alagoas"</v>
      </c>
      <c r="CU4" s="63" t="str">
        <f>CHAR(34)&amp;"rgn_"&amp;R4&amp;CHAR(34)</f>
        <v>"rgn_South America"</v>
      </c>
      <c r="CV4" s="44" t="str">
        <f>CHAR(34)&amp;D4&amp;CHAR(34)</f>
        <v>"https://upload.wikimedia.org/wikipedia/commons/thumb/8/88/Bandeira_de_Alagoas.svg/640px-Bandeira_de_Alagoas.svg.png"</v>
      </c>
      <c r="CW4" s="44" t="str">
        <f>IF(CH4="y",CHAR(34)&amp;CH$1&amp;CHAR(34)&amp;",","")</f>
        <v/>
      </c>
      <c r="CX4" s="44" t="str">
        <f>IF(CI4="y",CHAR(34)&amp;CI$1&amp;CHAR(34)&amp;",","")</f>
        <v/>
      </c>
      <c r="CY4" s="44" t="str">
        <f>IF(CJ4="y",CHAR(34)&amp;CJ$1&amp;CHAR(34)&amp;",","")</f>
        <v/>
      </c>
      <c r="CZ4" s="44" t="str">
        <f>IF(CK4="y",CHAR(34)&amp;CK$1&amp;CHAR(34)&amp;",","")</f>
        <v>"5+Colo",</v>
      </c>
      <c r="DA4" s="44" t="str">
        <f>IF(Q4&gt;1,CHAR(34)&amp;"words2"&amp;CHAR(34)&amp;",","")</f>
        <v/>
      </c>
      <c r="DB4" s="44" t="str">
        <f>IF(Q4&gt;2,CHAR(34)&amp;"words3"&amp;CHAR(34)&amp;",","")</f>
        <v/>
      </c>
      <c r="DC4" s="44" t="str">
        <f>IF(Q4=2,CHAR(34)&amp;"exact2"&amp;CHAR(34)&amp;",","")</f>
        <v/>
      </c>
      <c r="DD4" s="44"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"lets07",</v>
      </c>
      <c r="DE4" s="44"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"startA",</v>
      </c>
      <c r="DF4" s="44" t="str">
        <f>IFERROR(IF(SEARCH("tan",A4)&gt;0,CHAR(34)&amp;"withtn"&amp;CHAR(34)&amp;",",""),"")</f>
        <v/>
      </c>
      <c r="DG4" s="44" t="str">
        <f>IFERROR(IF(SEARCH("q",A4)&gt;0,CHAR(34)&amp;"with_q"&amp;CHAR(34)&amp;",",""),"")</f>
        <v/>
      </c>
      <c r="DH4" s="44" t="str">
        <f>IFERROR(IF(SEARCH("v",A4)&gt;0,CHAR(34)&amp;"with_v"&amp;CHAR(34)&amp;",",""),"")</f>
        <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"year19",</v>
      </c>
      <c r="DP4" s="5" t="str">
        <f>IF(AND(ISNUMBER(SEARCH("20", O4)), ISERROR(SEARCH("1920", O4))), CHAR(34)&amp;"year00"&amp;CHAR(34)&amp;",", "")</f>
        <v/>
      </c>
      <c r="DQ4" s="5" t="str">
        <f>IF(CC4="y",CHAR(34)&amp;"soviet"&amp;CHAR(34)&amp;",","")</f>
        <v/>
      </c>
      <c r="DR4" s="5" t="str">
        <f>IF(BY4="y",CHAR(34)&amp;"dgband"&amp;CHAR(34)&amp;",","")</f>
        <v/>
      </c>
      <c r="DS4" s="5" t="str">
        <f>IF(W4="y",IF(AND(V4="n",BY4&lt;&gt;"y"),CHAR(34)&amp;"allver"&amp;CHAR(34)&amp;",",""),"")</f>
        <v>"allver",</v>
      </c>
      <c r="DT4" s="5" t="str">
        <f>IF(V4="y",IF(AND(W4="n",BY4&lt;&gt;"y"),CHAR(34)&amp;"allhor"&amp;CHAR(34)&amp;",",""),"")</f>
        <v/>
      </c>
      <c r="DU4" s="5" t="str">
        <f>IF(BY4="y",IF(AND(W4="n",V4="n"),CHAR(34)&amp;"alldia"&amp;CHAR(34)&amp;",",""),"")</f>
        <v/>
      </c>
      <c r="DV4" s="44" t="str">
        <f>IF(IA4&lt;&gt;"",(IF(IA4="y",CHAR(34)&amp;"largec"&amp;CHAR(34)&amp;",",CHAR(34)&amp;"smallc"&amp;CHAR(34)&amp;",")),"")</f>
        <v/>
      </c>
      <c r="DW4" s="44" t="str">
        <f>IF(CL4="y",CHAR(34)&amp;CL$1&amp;CHAR(34)&amp;",","")</f>
        <v/>
      </c>
      <c r="DX4" s="44" t="str">
        <f>IF(CM4="y",CHAR(34)&amp;CM$1&amp;CHAR(34)&amp;",","")</f>
        <v/>
      </c>
      <c r="DY4" s="44" t="str">
        <f>IF(CN4="y",CHAR(34)&amp;CN$1&amp;CHAR(34)&amp;",","")</f>
        <v>"3Bands",</v>
      </c>
      <c r="DZ4" s="44" t="str">
        <f>IF(CO4="y",CHAR(34)&amp;CO$1&amp;CHAR(34)&amp;",","")</f>
        <v/>
      </c>
      <c r="EA4" s="44" t="str">
        <f>IF(T4="y",CHAR(34)&amp;T$1&amp;CHAR(34)&amp;",","")</f>
        <v/>
      </c>
      <c r="EB4" s="44" t="str">
        <f>IF(U4="y",CHAR(34)&amp;U$1&amp;CHAR(34)&amp;",","")</f>
        <v/>
      </c>
      <c r="EC4" s="44" t="str">
        <f>IF(V4="y",CHAR(34)&amp;V$1&amp;CHAR(34)&amp;",","")</f>
        <v/>
      </c>
      <c r="ED4" s="44" t="str">
        <f>IF(W4="y",CHAR(34)&amp;W$1&amp;CHAR(34)&amp;",","")</f>
        <v>"Vertic",</v>
      </c>
      <c r="EE4" s="44" t="str">
        <f>IF(X4="y",CHAR(34)&amp;X$1&amp;CHAR(34)&amp;",","")</f>
        <v/>
      </c>
      <c r="EF4" s="44" t="str">
        <f>IF(AND(Y4&lt;&gt;"n",Y4&lt;&gt;""),CHAR(34)&amp;Y$1&amp;CHAR(34)&amp;",","")</f>
        <v>"Animal",</v>
      </c>
      <c r="EG4" s="44" t="str">
        <f>IF(Z4="y",CHAR(34)&amp;Z$1&amp;CHAR(34)&amp;",","")</f>
        <v/>
      </c>
      <c r="EH4" s="44" t="str">
        <f>IF(AA4="y",CHAR(34)&amp;AA$1&amp;CHAR(34)&amp;",","")</f>
        <v>"Plants",</v>
      </c>
      <c r="EI4" s="44" t="str">
        <f>IF(AB4="y",CHAR(34)&amp;AB$1&amp;CHAR(34)&amp;",","")</f>
        <v/>
      </c>
      <c r="EJ4" s="44" t="str">
        <f>IF(AC4="y",CHAR(34)&amp;AC$1&amp;CHAR(34)&amp;",","")</f>
        <v/>
      </c>
      <c r="EK4" s="44" t="str">
        <f>IF(AD4="y",CHAR(34)&amp;AD$1&amp;CHAR(34)&amp;",","")</f>
        <v/>
      </c>
      <c r="EL4" s="44" t="str">
        <f>IF(AE4="y",CHAR(34)&amp;AE$1&amp;CHAR(34)&amp;",","")</f>
        <v/>
      </c>
      <c r="EM4" s="44" t="str">
        <f>IF(AF4="y",CHAR(34)&amp;AF$1&amp;CHAR(34)&amp;",","")</f>
        <v/>
      </c>
      <c r="EN4" s="44" t="str">
        <f>IF(AG4="y",CHAR(34)&amp;AG$1&amp;CHAR(34)&amp;",","")</f>
        <v/>
      </c>
      <c r="EO4" s="44" t="str">
        <f>IF(AH4="y",CHAR(34)&amp;AH$1&amp;CHAR(34)&amp;",","")</f>
        <v>"Center",</v>
      </c>
      <c r="EP4" s="44" t="str">
        <f>IF(AI4="y",CHAR(34)&amp;AI$1&amp;CHAR(34)&amp;",","")</f>
        <v/>
      </c>
      <c r="EQ4" s="44" t="str">
        <f>IF(AJ4="y",CHAR(34)&amp;AJ$1&amp;CHAR(34)&amp;",","")</f>
        <v/>
      </c>
      <c r="ER4" s="44" t="str">
        <f>IF(AK4="y",CHAR(34)&amp;AK$1&amp;CHAR(34)&amp;",","")</f>
        <v/>
      </c>
      <c r="ES4" s="44" t="str">
        <f>IF(AL4="y",CHAR(34)&amp;AL$1&amp;CHAR(34)&amp;",","")</f>
        <v>"Wavess",</v>
      </c>
      <c r="ET4" s="44" t="str">
        <f>IF(AM4="y",CHAR(34)&amp;AM$1&amp;CHAR(34)&amp;",","")</f>
        <v/>
      </c>
      <c r="EU4" s="44" t="str">
        <f>IF(AN4="y",CHAR(34)&amp;AN$1&amp;CHAR(34)&amp;",","")</f>
        <v/>
      </c>
      <c r="EV4" s="44" t="str">
        <f>IF(AO4="y",CHAR(34)&amp;AO$1&amp;CHAR(34)&amp;",","")</f>
        <v>"Builds",</v>
      </c>
      <c r="EW4" s="44" t="str">
        <f>IF(AP4="y",CHAR(34)&amp;AP$1&amp;CHAR(34)&amp;",","")</f>
        <v/>
      </c>
      <c r="EX4" s="44" t="str">
        <f>IF(AQ4="y",CHAR(34)&amp;AQ$1&amp;CHAR(34)&amp;",","")</f>
        <v/>
      </c>
      <c r="EY4" s="44" t="str">
        <f>IF(AR4="y",CHAR(34)&amp;AR$1&amp;CHAR(34)&amp;",","")</f>
        <v/>
      </c>
      <c r="EZ4" s="44" t="str">
        <f>IF(AS4="y",CHAR(34)&amp;AS$1&amp;CHAR(34)&amp;",","")</f>
        <v>"Waters",</v>
      </c>
      <c r="FA4" s="44" t="str">
        <f>IF(AT4&gt;0,CHAR(34)&amp;"sta"&amp;AZ4&amp;CHAR(34)&amp;",","")</f>
        <v>"staWHI",</v>
      </c>
      <c r="FB4" s="44" t="str">
        <f>IF(AND(AT4&gt;0,BA4&lt;&gt;""),CHAR(34)&amp;"sta"&amp;BA4&amp;CHAR(34)&amp;",","")</f>
        <v/>
      </c>
      <c r="FC4" s="44" t="str">
        <f>IF(AND(AT4&gt;0,BB4&lt;&gt;""),CHAR(34)&amp;"sta"&amp;BB4&amp;CHAR(34)&amp;",","")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
      </c>
      <c r="FH4" s="44" t="str">
        <f>IF(COUNTIF(BL4:BS4,"GRE")=0,CHAR(34)&amp;"NO_GRE"&amp;CHAR(34)&amp;",", "")</f>
        <v/>
      </c>
      <c r="FI4" s="44" t="str">
        <f>IF(COUNTIF(BL4:BT4,"YEL")=0,CHAR(34)&amp;"NO_YEL"&amp;CHAR(34)&amp;",", "")</f>
        <v/>
      </c>
      <c r="FJ4" s="44" t="str">
        <f>IF(COUNTIF(BL4:BT4,"BLA")=0,CHAR(34)&amp;"NO_BLA"&amp;CHAR(34)&amp;",", "")</f>
        <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"001RED",</v>
      </c>
      <c r="FR4" s="44" t="str">
        <f>IF(LEN(BG4)=3,CHAR(34)&amp;"002"&amp;BG4&amp;CHAR(34)&amp;",","")</f>
        <v>"002WHI",</v>
      </c>
      <c r="FS4" s="44" t="str">
        <f>IF(LEN(BH4)=3,CHAR(34)&amp;"003"&amp;BH4&amp;CHAR(34)&amp;",","")</f>
        <v>"003BLU",</v>
      </c>
      <c r="FT4" s="44" t="str">
        <f>CHAR(34)&amp;"myr"&amp;BD4&amp;CHAR(34)&amp;","</f>
        <v>"myrEQ",</v>
      </c>
      <c r="FU4" s="44" t="str">
        <f>IF(AY4="y",CHAR(34)&amp;"island"&amp;CHAR(34)&amp;",","")</f>
        <v/>
      </c>
      <c r="FV4" s="44" t="str">
        <f>IF(BZ4="y",CHAR(34)&amp;"landlo"&amp;CHAR(34)&amp;",","")</f>
        <v/>
      </c>
      <c r="FW4" s="44" t="str">
        <f>IF(CA4="y",CHAR(34)&amp;"eunion"&amp;CHAR(34)&amp;",","")</f>
        <v/>
      </c>
      <c r="FX4" s="44" t="str">
        <f>SUBSTITUTE(IFERROR(SEARCH("[",A4),IFERROR(IF(AND(CA4&lt;&gt;"y",SEARCH("Europe",R4)&gt;0),CHAR(34)&amp;"noeuni"&amp;CHAR(34)&amp;",",""),"")),"1","")</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C4" s="44" t="str">
        <f>IFERROR(IF(SEARCH("Portuguese",CB4)&gt;0,CHAR(34)&amp;"portug"&amp;CHAR(34)&amp;",",""),"")</f>
        <v/>
      </c>
      <c r="GD4" s="44" t="str">
        <f>IFERROR(IF(SEARCH("German",CB4)&gt;0,CHAR(34)&amp;"german"&amp;CHAR(34)&amp;",",""),"")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
      </c>
      <c r="GK4" s="44" t="str">
        <f>IF(GJ4="",CHAR(34)&amp;"HasSta"&amp;CHAR(34)&amp;",","")</f>
        <v>"HasSta",</v>
      </c>
      <c r="GL4" s="44" t="str">
        <f>IF(CQ4="y",CHAR(34)&amp;CQ$1&amp;CHAR(34)&amp;",","")</f>
        <v>"1Stars",</v>
      </c>
      <c r="GM4" s="44" t="str">
        <f>IF(CR4="y",CHAR(34)&amp;CR$1&amp;CHAR(34)&amp;",","")</f>
        <v/>
      </c>
      <c r="GN4" s="44" t="str">
        <f>IF(CS4="y",CHAR(34)&amp;CS$1&amp;CHAR(34)&amp;",","")</f>
        <v/>
      </c>
      <c r="GP4" s="44" t="str">
        <f>CHAR(34)&amp;AU4&amp;CHAR(34)</f>
        <v>"State"</v>
      </c>
      <c r="GS4" s="44" t="str">
        <f>SUBSTITUTE("["&amp;_xlfn.CONCAT(CW4:GN4)&amp;"]",",]","]")</f>
        <v>["5+Colo","lets07","startA","year19","allver","3Bands","Vertic","Animal","Plants","Center","Wavess","Builds","Waters","staWHI","001RED","002WHI","003BLU","myrEQ","HasSta","1Stars"]</v>
      </c>
      <c r="GT4" s="44" t="str">
        <f>IF(BL4&lt;&gt;"",CHAR(34)&amp;"cl_"&amp;BL4&amp;CHAR(34)&amp;",","")</f>
        <v>"cl_RED",</v>
      </c>
      <c r="GU4" s="44" t="str">
        <f>IF(BM4&lt;&gt;"",CHAR(34)&amp;"cl_"&amp;BM4&amp;CHAR(34)&amp;",","")</f>
        <v>"cl_WHI",</v>
      </c>
      <c r="GV4" s="44" t="str">
        <f>IF(BN4&lt;&gt;"",CHAR(34)&amp;"cl_"&amp;BN4&amp;CHAR(34)&amp;",","")</f>
        <v>"cl_BLU",</v>
      </c>
      <c r="GW4" s="44" t="str">
        <f>IF(BO4&lt;&gt;"",CHAR(34)&amp;"cl_"&amp;BO4&amp;CHAR(34)&amp;",","")</f>
        <v>"cl_GRE",</v>
      </c>
      <c r="GX4" s="44" t="str">
        <f>IF(BP4&lt;&gt;"",CHAR(34)&amp;"cl_"&amp;BP4&amp;CHAR(34)&amp;",","")</f>
        <v>"cl_YEL",</v>
      </c>
      <c r="GY4" s="44" t="str">
        <f>IF(BQ4&lt;&gt;"",CHAR(34)&amp;"cl_"&amp;BQ4&amp;CHAR(34)&amp;",","")</f>
        <v>"cl_BLA",</v>
      </c>
      <c r="GZ4" s="44" t="str">
        <f>IF(BR4&lt;&gt;"",CHAR(34)&amp;"cl_"&amp;BR4&amp;CHAR(34)&amp;",","")</f>
        <v/>
      </c>
      <c r="HA4" s="44" t="str">
        <f>IF(BS4&lt;&gt;"",CHAR(34)&amp;"cl_"&amp;BS4&amp;CHAR(34)&amp;",","")</f>
        <v/>
      </c>
      <c r="HB4" s="44" t="str">
        <f>IF(BT4&lt;&gt;"",CHAR(34)&amp;"cl_"&amp;BT4&amp;CHAR(34)&amp;",","")</f>
        <v/>
      </c>
      <c r="HC4" s="44" t="str">
        <f>SUBSTITUTE("["&amp;_xlfn.CONCAT(GT4:HB4)&amp;"]",",]","]")</f>
        <v>["cl_RED","cl_WHI","cl_BLU","cl_GRE","cl_YEL","cl_BLA"]</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links: "https://en.wikipedia.org/wiki/Flag_of_Alagoas"},</v>
      </c>
      <c r="HG4" s="66" t="str">
        <f>"{couname:"&amp;CT4&amp;(IF(HK4&lt;&gt;"",",subtype:"&amp;CHAR(34)&amp;HK4&amp;CHAR(34),""))&amp;",year:"&amp;HJ4&amp;",region:"&amp;CU4&amp;",Colors:"&amp;HC4&amp;",Items:"&amp;GS4&amp;",Flag:"&amp;CV4&amp;",HDFlag:"&amp;CHAR(34)&amp;E4&amp;CHAR(34)&amp;",type:"&amp;GP4&amp;", describe: "&amp;HI4&amp;", links: "&amp;HL4&amp;"},"</f>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links: "https://en.wikipedia.org/wiki/Flag_of_Alagoas"},</v>
      </c>
      <c r="HH4" s="44" t="str">
        <f>IF(P4&lt;&gt;"",CHAR(34)&amp;"\n"&amp;P4&amp;CHAR(34),CHAR(34)&amp;CHAR(34))</f>
        <v>"\nThe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v>
      </c>
      <c r="HI4" s="44" t="str">
        <f>IF(J4=0,CHAR(34)&amp;CHAR(34),HH4)</f>
        <v>"\nThe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v>
      </c>
      <c r="HJ4" s="44" t="str">
        <f>CHAR(34)&amp;O4&amp;CHAR(34)</f>
        <v>"1963 "</v>
      </c>
      <c r="HL4" s="44" t="str">
        <f>CHAR(34)&amp;I4&amp;CHAR(34)</f>
        <v>"https://en.wikipedia.org/wiki/Flag_of_Alagoas"</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 "links": "https://en.wikipedia.org/wiki/Flag_of_Alagoas"},</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 "links": "https://en.wikipedia.org/wiki/Flag_of_Alagoas"},</v>
      </c>
      <c r="HO4" s="71"/>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L4" s="44">
        <f>SUM(IC4:IK4)</f>
        <v>0</v>
      </c>
      <c r="IM4" s="42">
        <f>COUNTIF(IC4:IK4,"&gt;0")-CG4</f>
        <v>-6</v>
      </c>
      <c r="IN4" s="69" t="str">
        <f>"http://mkweb.bcgsc.ca/color-summarizer/?url="&amp;D4&amp;"&amp;precision=low&amp;num_clusters="&amp;CG4&amp;"&amp;text=1"</f>
        <v>http://mkweb.bcgsc.ca/color-summarizer/?url=https://upload.wikimedia.org/wikipedia/commons/thumb/8/88/Bandeira_de_Alagoas.svg/640px-Bandeira_de_Alagoas.svg.png&amp;precision=low&amp;num_clusters=6&amp;text=1</v>
      </c>
      <c r="IO4" s="44" t="str">
        <f>IF(HP4&lt;&gt;"",CHAR(34)&amp;"black"&amp;CHAR(34),"")</f>
        <v>"black"</v>
      </c>
      <c r="IP4" s="44" t="str">
        <f>IF(HQ4&lt;&gt;"",CHAR(34)&amp;"blue"&amp;CHAR(34),"")</f>
        <v>"blue"</v>
      </c>
      <c r="IQ4" s="44" t="str">
        <f>IF(HR4&lt;&gt;"",CHAR(34)&amp;"green"&amp;CHAR(34),"")</f>
        <v>"green"</v>
      </c>
      <c r="IR4" s="44" t="str">
        <f>IF(HS4&lt;&gt;"",CHAR(34)&amp;"red"&amp;CHAR(34),"")</f>
        <v>"red"</v>
      </c>
      <c r="IS4" s="44" t="str">
        <f>IF(HT4&lt;&gt;"",CHAR(34)&amp;"yellow"&amp;CHAR(34),"")</f>
        <v>"yellow"</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{"url":"http://mkweb.bcgsc.ca/color-summarizer/?url=https://upload.wikimedia.org/wikipedia/commons/thumb/8/88/Bandeira_de_Alagoas.svg/640px-Bandeira_de_Alagoas.svg.png&amp;precision=low&amp;num_clusters=6&amp;text=1","name":"[BRA] Alagoas"},</v>
      </c>
      <c r="IY4" s="44">
        <v>328</v>
      </c>
    </row>
    <row r="5" spans="1:259" s="44" customFormat="1" ht="38.4" customHeight="1" thickBot="1" x14ac:dyDescent="0.35">
      <c r="A5" s="84" t="s">
        <v>326</v>
      </c>
      <c r="B5" s="83"/>
      <c r="C5" s="39">
        <v>2</v>
      </c>
      <c r="D5" s="70" t="s">
        <v>327</v>
      </c>
      <c r="E5" s="40" t="s">
        <v>328</v>
      </c>
      <c r="F5" s="41" t="s">
        <v>163</v>
      </c>
      <c r="G5" s="42">
        <f>COUNTIF($A$1:$A$8312,A5)</f>
        <v>1</v>
      </c>
      <c r="H5" s="43"/>
      <c r="I5" s="59" t="s">
        <v>329</v>
      </c>
      <c r="J5" s="44" t="str">
        <f>""</f>
        <v/>
      </c>
      <c r="K5" s="45"/>
      <c r="L5" s="46"/>
      <c r="M5" s="46"/>
      <c r="N5" s="47"/>
      <c r="O5" s="74" t="s">
        <v>195</v>
      </c>
      <c r="P5" s="48" t="s">
        <v>330</v>
      </c>
      <c r="Q5" s="73">
        <v>1</v>
      </c>
      <c r="R5" s="49" t="s">
        <v>177</v>
      </c>
      <c r="S5" s="50">
        <v>9</v>
      </c>
      <c r="T5" s="51" t="s">
        <v>165</v>
      </c>
      <c r="U5" s="52" t="s">
        <v>164</v>
      </c>
      <c r="V5" s="52" t="s">
        <v>165</v>
      </c>
      <c r="W5" s="52" t="s">
        <v>164</v>
      </c>
      <c r="X5" s="52" t="s">
        <v>164</v>
      </c>
      <c r="Y5" s="52" t="s">
        <v>164</v>
      </c>
      <c r="Z5" s="52" t="s">
        <v>164</v>
      </c>
      <c r="AA5" s="52" t="s">
        <v>164</v>
      </c>
      <c r="AB5" s="52" t="s">
        <v>164</v>
      </c>
      <c r="AC5" s="52" t="s">
        <v>164</v>
      </c>
      <c r="AD5" s="52" t="s">
        <v>164</v>
      </c>
      <c r="AE5" s="52" t="s">
        <v>164</v>
      </c>
      <c r="AF5" s="53" t="s">
        <v>164</v>
      </c>
      <c r="AG5" s="53" t="s">
        <v>164</v>
      </c>
      <c r="AH5" s="53" t="s">
        <v>164</v>
      </c>
      <c r="AI5" s="53" t="s">
        <v>164</v>
      </c>
      <c r="AJ5" s="53" t="s">
        <v>164</v>
      </c>
      <c r="AK5" s="53" t="s">
        <v>164</v>
      </c>
      <c r="AL5" s="53" t="s">
        <v>164</v>
      </c>
      <c r="AM5" s="53" t="s">
        <v>164</v>
      </c>
      <c r="AN5" s="53" t="s">
        <v>164</v>
      </c>
      <c r="AO5" s="53" t="s">
        <v>164</v>
      </c>
      <c r="AP5" s="53" t="s">
        <v>164</v>
      </c>
      <c r="AQ5" s="53" t="s">
        <v>164</v>
      </c>
      <c r="AR5" s="53" t="s">
        <v>164</v>
      </c>
      <c r="AS5" s="53" t="s">
        <v>164</v>
      </c>
      <c r="AT5" s="54">
        <v>0</v>
      </c>
      <c r="AU5" s="53" t="s">
        <v>308</v>
      </c>
      <c r="AV5" s="53" t="str">
        <f>IF(LEFT(A5,1)="[",LEFT(A5,5)&amp;AU5&amp;A5,"")</f>
        <v>[BRA]State[BRA] Amapá</v>
      </c>
      <c r="AW5" s="53" t="str">
        <f>C5&amp;H5&amp;A5</f>
        <v>2[BRA] Amapá</v>
      </c>
      <c r="AX5" s="55"/>
      <c r="AY5" s="55"/>
      <c r="AZ5" s="56"/>
      <c r="BA5" s="56"/>
      <c r="BB5" s="56"/>
      <c r="BC5" s="57"/>
      <c r="BD5" s="58" t="s">
        <v>153</v>
      </c>
      <c r="BE5" s="59"/>
      <c r="BF5" s="58" t="s">
        <v>152</v>
      </c>
      <c r="BG5" s="58" t="s">
        <v>153</v>
      </c>
      <c r="BH5" s="58" t="s">
        <v>155</v>
      </c>
      <c r="BI5" s="58" t="s">
        <v>159</v>
      </c>
      <c r="BJ5" s="58" t="s">
        <v>151</v>
      </c>
      <c r="BK5" s="59"/>
      <c r="BL5" s="58" t="s">
        <v>153</v>
      </c>
      <c r="BM5" s="58" t="s">
        <v>159</v>
      </c>
      <c r="BN5" s="58" t="s">
        <v>152</v>
      </c>
      <c r="BO5" s="58" t="s">
        <v>155</v>
      </c>
      <c r="BP5" s="58" t="s">
        <v>151</v>
      </c>
      <c r="BQ5" s="58"/>
      <c r="BR5" s="58"/>
      <c r="BS5" s="58"/>
      <c r="BT5" s="58"/>
      <c r="BU5" s="60"/>
      <c r="BV5" s="61"/>
      <c r="BW5" s="61">
        <v>0</v>
      </c>
      <c r="BX5" s="59"/>
      <c r="BY5" s="44" t="s">
        <v>164</v>
      </c>
      <c r="CB5" s="5"/>
      <c r="CC5" s="5"/>
      <c r="CD5" s="62">
        <v>0</v>
      </c>
      <c r="CE5" s="62">
        <v>0</v>
      </c>
      <c r="CF5" s="62">
        <f>COUNTIF([1]Sheet7!$B$2:'[1]Sheet7'!$B$100,BRA!#REF!)</f>
        <v>0</v>
      </c>
      <c r="CG5" s="75" cm="1">
        <f t="array" ref="CG5">SUMPRODUCT(--(LEN(TRIM(BL5:BT5))&gt;0))</f>
        <v>5</v>
      </c>
      <c r="CH5" s="53" t="str">
        <f>IF(CG5=2,"y","n")</f>
        <v>n</v>
      </c>
      <c r="CI5" s="53" t="str">
        <f>IF(CG5=3,"y","n")</f>
        <v>n</v>
      </c>
      <c r="CJ5" s="53" t="str">
        <f>IF(CG5=4,"y","n")</f>
        <v>n</v>
      </c>
      <c r="CK5" s="53" t="str">
        <f>IF(CG5&gt;4,"y","n")</f>
        <v>y</v>
      </c>
      <c r="CL5" s="53" t="str">
        <f>IF(S5=0,"y","n")</f>
        <v>n</v>
      </c>
      <c r="CM5" s="53" t="str">
        <f>IF(S5=2,"y","n")</f>
        <v>n</v>
      </c>
      <c r="CN5" s="53" t="str">
        <f>IF(S5=3,"y","n")</f>
        <v>n</v>
      </c>
      <c r="CO5" s="53" t="str">
        <f>IF(S5&gt;=4,"y","n")</f>
        <v>y</v>
      </c>
      <c r="CP5" s="53" t="str">
        <f>IF(AT5=0,"y","n")</f>
        <v>y</v>
      </c>
      <c r="CQ5" s="53" t="str">
        <f>IF(AT5=1,"y","n")</f>
        <v>n</v>
      </c>
      <c r="CR5" s="53" t="str">
        <f>IF(AT5=2,"y","n")</f>
        <v>n</v>
      </c>
      <c r="CS5" s="53" t="str">
        <f>IF(AT5&gt;=3,"y","n")</f>
        <v>n</v>
      </c>
      <c r="CT5" s="38" t="str">
        <f>CHAR(34)&amp;A5&amp;CHAR(34)</f>
        <v>"[BRA] Amapá"</v>
      </c>
      <c r="CU5" s="63" t="str">
        <f>CHAR(34)&amp;"rgn_"&amp;R5&amp;CHAR(34)</f>
        <v>"rgn_South America"</v>
      </c>
      <c r="CV5" s="44" t="str">
        <f>CHAR(34)&amp;D5&amp;CHAR(34)</f>
        <v>"https://upload.wikimedia.org/wikipedia/commons/thumb/0/0c/Bandeira_do_Amap%C3%A1.svg/640px-Bandeira_do_Amap%C3%A1.svg.png"</v>
      </c>
      <c r="CW5" s="44" t="str">
        <f>IF(CH5="y",CHAR(34)&amp;CH$1&amp;CHAR(34)&amp;",","")</f>
        <v/>
      </c>
      <c r="CX5" s="44" t="str">
        <f>IF(CI5="y",CHAR(34)&amp;CI$1&amp;CHAR(34)&amp;",","")</f>
        <v/>
      </c>
      <c r="CY5" s="44" t="str">
        <f>IF(CJ5="y",CHAR(34)&amp;CJ$1&amp;CHAR(34)&amp;",","")</f>
        <v/>
      </c>
      <c r="CZ5" s="44" t="str">
        <f>IF(CK5="y",CHAR(34)&amp;CK$1&amp;CHAR(34)&amp;",","")</f>
        <v>"5+Colo",</v>
      </c>
      <c r="DA5" s="44" t="str">
        <f>IF(Q5&gt;1,CHAR(34)&amp;"words2"&amp;CHAR(34)&amp;",","")</f>
        <v/>
      </c>
      <c r="DB5" s="44" t="str">
        <f>IF(Q5&gt;2,CHAR(34)&amp;"words3"&amp;CHAR(34)&amp;",","")</f>
        <v/>
      </c>
      <c r="DC5" s="44" t="str">
        <f>IF(Q5=2,CHAR(34)&amp;"exact2"&amp;CHAR(34)&amp;",","")</f>
        <v/>
      </c>
      <c r="DD5" s="44"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"lets05",</v>
      </c>
      <c r="DE5" s="44"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"startA",</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"year19",</v>
      </c>
      <c r="DP5" s="5" t="str">
        <f>IF(AND(ISNUMBER(SEARCH("20", O5)), ISERROR(SEARCH("1920", O5))), CHAR(34)&amp;"year00"&amp;CHAR(34)&amp;",", "")</f>
        <v/>
      </c>
      <c r="DQ5" s="5" t="str">
        <f>IF(CC5="y",CHAR(34)&amp;"soviet"&amp;CHAR(34)&amp;",","")</f>
        <v/>
      </c>
      <c r="DR5" s="5" t="str">
        <f>IF(BY5="y",CHAR(34)&amp;"dgband"&amp;CHAR(34)&amp;",","")</f>
        <v/>
      </c>
      <c r="DS5" s="5" t="str">
        <f>IF(W5="y",IF(AND(V5="n",BY5&lt;&gt;"y"),CHAR(34)&amp;"allver"&amp;CHAR(34)&amp;",",""),"")</f>
        <v/>
      </c>
      <c r="DT5" s="5" t="str">
        <f>IF(V5="y",IF(AND(W5="n",BY5&lt;&gt;"y"),CHAR(34)&amp;"allhor"&amp;CHAR(34)&amp;",",""),"")</f>
        <v>"allhor",</v>
      </c>
      <c r="DU5" s="5" t="str">
        <f>IF(BY5="y",IF(AND(W5="n",V5="n"),CHAR(34)&amp;"alldia"&amp;CHAR(34)&amp;",",""),"")</f>
        <v/>
      </c>
      <c r="DV5" s="44" t="str">
        <f>IF(IA5&lt;&gt;"",(IF(IA5="y",CHAR(34)&amp;"largec"&amp;CHAR(34)&amp;",",CHAR(34)&amp;"smallc"&amp;CHAR(34)&amp;",")),"")</f>
        <v/>
      </c>
      <c r="DW5" s="44" t="str">
        <f>IF(CL5="y",CHAR(34)&amp;CL$1&amp;CHAR(34)&amp;",","")</f>
        <v/>
      </c>
      <c r="DX5" s="44" t="str">
        <f>IF(CM5="y",CHAR(34)&amp;CM$1&amp;CHAR(34)&amp;",","")</f>
        <v/>
      </c>
      <c r="DY5" s="44" t="str">
        <f>IF(CN5="y",CHAR(34)&amp;CN$1&amp;CHAR(34)&amp;",","")</f>
        <v/>
      </c>
      <c r="DZ5" s="44" t="str">
        <f>IF(CO5="y",CHAR(34)&amp;CO$1&amp;CHAR(34)&amp;",","")</f>
        <v>"4+Band",</v>
      </c>
      <c r="EA5" s="44" t="str">
        <f>IF(T5="y",CHAR(34)&amp;T$1&amp;CHAR(34)&amp;",","")</f>
        <v>"Diagon",</v>
      </c>
      <c r="EB5" s="44" t="str">
        <f>IF(U5="y",CHAR(34)&amp;U$1&amp;CHAR(34)&amp;",","")</f>
        <v/>
      </c>
      <c r="EC5" s="44" t="str">
        <f>IF(V5="y",CHAR(34)&amp;V$1&amp;CHAR(34)&amp;",","")</f>
        <v>"Horizo",</v>
      </c>
      <c r="ED5" s="44" t="str">
        <f>IF(W5="y",CHAR(34)&amp;W$1&amp;CHAR(34)&amp;",","")</f>
        <v/>
      </c>
      <c r="EE5" s="44" t="str">
        <f>IF(X5="y",CHAR(34)&amp;X$1&amp;CHAR(34)&amp;",","")</f>
        <v/>
      </c>
      <c r="EF5" s="44" t="str">
        <f>IF(AND(Y5&lt;&gt;"n",Y5&lt;&gt;""),CHAR(34)&amp;Y$1&amp;CHAR(34)&amp;",","")</f>
        <v/>
      </c>
      <c r="EG5" s="44" t="str">
        <f>IF(Z5="y",CHAR(34)&amp;Z$1&amp;CHAR(34)&amp;",","")</f>
        <v/>
      </c>
      <c r="EH5" s="44" t="str">
        <f>IF(AA5="y",CHAR(34)&amp;AA$1&amp;CHAR(34)&amp;",","")</f>
        <v/>
      </c>
      <c r="EI5" s="44" t="str">
        <f>IF(AB5="y",CHAR(34)&amp;AB$1&amp;CHAR(34)&amp;",","")</f>
        <v/>
      </c>
      <c r="EJ5" s="44" t="str">
        <f>IF(AC5="y",CHAR(34)&amp;AC$1&amp;CHAR(34)&amp;",","")</f>
        <v/>
      </c>
      <c r="EK5" s="44" t="str">
        <f>IF(AD5="y",CHAR(34)&amp;AD$1&amp;CHAR(34)&amp;",","")</f>
        <v/>
      </c>
      <c r="EL5" s="44" t="str">
        <f>IF(AE5="y",CHAR(34)&amp;AE$1&amp;CHAR(34)&amp;",","")</f>
        <v/>
      </c>
      <c r="EM5" s="44" t="str">
        <f>IF(AF5="y",CHAR(34)&amp;AF$1&amp;CHAR(34)&amp;",","")</f>
        <v/>
      </c>
      <c r="EN5" s="44" t="str">
        <f>IF(AG5="y",CHAR(34)&amp;AG$1&amp;CHAR(34)&amp;",","")</f>
        <v/>
      </c>
      <c r="EO5" s="44" t="str">
        <f>IF(AH5="y",CHAR(34)&amp;AH$1&amp;CHAR(34)&amp;",","")</f>
        <v/>
      </c>
      <c r="EP5" s="44" t="str">
        <f>IF(AI5="y",CHAR(34)&amp;AI$1&amp;CHAR(34)&amp;",","")</f>
        <v/>
      </c>
      <c r="EQ5" s="44" t="str">
        <f>IF(AJ5="y",CHAR(34)&amp;AJ$1&amp;CHAR(34)&amp;",","")</f>
        <v/>
      </c>
      <c r="ER5" s="44" t="str">
        <f>IF(AK5="y",CHAR(34)&amp;AK$1&amp;CHAR(34)&amp;",","")</f>
        <v/>
      </c>
      <c r="ES5" s="44" t="str">
        <f>IF(AL5="y",CHAR(34)&amp;AL$1&amp;CHAR(34)&amp;",","")</f>
        <v/>
      </c>
      <c r="ET5" s="44" t="str">
        <f>IF(AM5="y",CHAR(34)&amp;AM$1&amp;CHAR(34)&amp;",","")</f>
        <v/>
      </c>
      <c r="EU5" s="44" t="str">
        <f>IF(AN5="y",CHAR(34)&amp;AN$1&amp;CHAR(34)&amp;",","")</f>
        <v/>
      </c>
      <c r="EV5" s="44" t="str">
        <f>IF(AO5="y",CHAR(34)&amp;AO$1&amp;CHAR(34)&amp;",","")</f>
        <v/>
      </c>
      <c r="EW5" s="44" t="str">
        <f>IF(AP5="y",CHAR(34)&amp;AP$1&amp;CHAR(34)&amp;",","")</f>
        <v/>
      </c>
      <c r="EX5" s="44" t="str">
        <f>IF(AQ5="y",CHAR(34)&amp;AQ$1&amp;CHAR(34)&amp;",","")</f>
        <v/>
      </c>
      <c r="EY5" s="44" t="str">
        <f>IF(AR5="y",CHAR(34)&amp;AR$1&amp;CHAR(34)&amp;",","")</f>
        <v/>
      </c>
      <c r="EZ5" s="44" t="str">
        <f>IF(AS5="y",CHAR(34)&amp;AS$1&amp;CHAR(34)&amp;",","")</f>
        <v/>
      </c>
      <c r="FA5" s="44" t="str">
        <f>IF(AT5&gt;0,CHAR(34)&amp;"sta"&amp;AZ5&amp;CHAR(34)&amp;",","")</f>
        <v/>
      </c>
      <c r="FB5" s="44" t="str">
        <f>IF(AND(AT5&gt;0,BA5&lt;&gt;""),CHAR(34)&amp;"sta"&amp;BA5&amp;CHAR(34)&amp;",","")</f>
        <v/>
      </c>
      <c r="FC5" s="44" t="str">
        <f>IF(AND(AT5&gt;0,BB5&lt;&gt;""),CHAR(34)&amp;"sta"&amp;BB5&amp;CHAR(34)&amp;",","")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"NO_RED",</v>
      </c>
      <c r="FH5" s="44" t="str">
        <f>IF(COUNTIF(BL5:BS5,"GRE")=0,CHAR(34)&amp;"NO_GRE"&amp;CHAR(34)&amp;",", "")</f>
        <v/>
      </c>
      <c r="FI5" s="44" t="str">
        <f>IF(COUNTIF(BL5:BT5,"YEL")=0,CHAR(34)&amp;"NO_YEL"&amp;CHAR(34)&amp;",", "")</f>
        <v/>
      </c>
      <c r="FJ5" s="44" t="str">
        <f>IF(COUNTIF(BL5:BT5,"BLA")=0,CHAR(34)&amp;"NO_BLA"&amp;CHAR(34)&amp;",", "")</f>
        <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"001BLU",</v>
      </c>
      <c r="FR5" s="44" t="str">
        <f>IF(LEN(BG5)=3,CHAR(34)&amp;"002"&amp;BG5&amp;CHAR(34)&amp;",","")</f>
        <v>"002GRE",</v>
      </c>
      <c r="FS5" s="44" t="str">
        <f>IF(LEN(BH5)=3,CHAR(34)&amp;"003"&amp;BH5&amp;CHAR(34)&amp;",","")</f>
        <v>"003YEL",</v>
      </c>
      <c r="FT5" s="44" t="str">
        <f>CHAR(34)&amp;"myr"&amp;BD5&amp;CHAR(34)&amp;","</f>
        <v>"myrGRE",</v>
      </c>
      <c r="FU5" s="44" t="str">
        <f>IF(AY5="y",CHAR(34)&amp;"island"&amp;CHAR(34)&amp;",","")</f>
        <v/>
      </c>
      <c r="FV5" s="44" t="str">
        <f>IF(BZ5="y",CHAR(34)&amp;"landlo"&amp;CHAR(34)&amp;",","")</f>
        <v/>
      </c>
      <c r="FW5" s="44" t="str">
        <f>IF(CA5="y",CHAR(34)&amp;"eunion"&amp;CHAR(34)&amp;",","")</f>
        <v/>
      </c>
      <c r="FX5" s="44" t="str">
        <f>SUBSTITUTE(IFERROR(SEARCH("[",A5),IFERROR(IF(AND(CA5&lt;&gt;"y",SEARCH("Europe",R5)&gt;0),CHAR(34)&amp;"noeuni"&amp;CHAR(34)&amp;",",""),"")),"1","")</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C5" s="44" t="str">
        <f>IFERROR(IF(SEARCH("Portuguese",CB5)&gt;0,CHAR(34)&amp;"portug"&amp;CHAR(34)&amp;",",""),"")</f>
        <v/>
      </c>
      <c r="GD5" s="44" t="str">
        <f>IFERROR(IF(SEARCH("German",CB5)&gt;0,CHAR(34)&amp;"german"&amp;CHAR(34)&amp;",",""),"")</f>
        <v/>
      </c>
      <c r="GE5" s="44" t="str">
        <f>IFERROR(IF(SEARCH("Dutch",CB5)&gt;0,CHAR(34)&amp;"dutchs"&amp;CHAR(34)&amp;",",""),"")</f>
        <v/>
      </c>
      <c r="GF5" s="44" t="str">
        <f>IFERROR(IF(SEARCH("Historical",AU5)&gt;0,CHAR(34)&amp;"histor"&amp;CHAR(34)&amp;",",""),"")</f>
        <v/>
      </c>
      <c r="GG5" s="44" t="str">
        <f>IF(BU5="y",CHAR(34)&amp;"unjack"&amp;CHAR(34)&amp;",","")</f>
        <v/>
      </c>
      <c r="GH5" s="44" t="str">
        <f>IF(CD5=1,CHAR(34)&amp;"southc"&amp;CHAR(34)&amp;",","")</f>
        <v/>
      </c>
      <c r="GI5" s="44" t="str">
        <f>IF(CE5=1,CHAR(34)&amp;"hasmap"&amp;CHAR(34)&amp;",","")</f>
        <v/>
      </c>
      <c r="GJ5" s="44" t="str">
        <f>IF(CP5="y",CHAR(34)&amp;CP$1&amp;CHAR(34)&amp;",","")</f>
        <v>"NoStar",</v>
      </c>
      <c r="GK5" s="44" t="str">
        <f>IF(GJ5="",CHAR(34)&amp;"HasSta"&amp;CHAR(34)&amp;",","")</f>
        <v/>
      </c>
      <c r="GL5" s="44" t="str">
        <f>IF(CQ5="y",CHAR(34)&amp;CQ$1&amp;CHAR(34)&amp;",","")</f>
        <v/>
      </c>
      <c r="GM5" s="44" t="str">
        <f>IF(CR5="y",CHAR(34)&amp;CR$1&amp;CHAR(34)&amp;",","")</f>
        <v/>
      </c>
      <c r="GN5" s="44" t="str">
        <f>IF(CS5="y",CHAR(34)&amp;CS$1&amp;CHAR(34)&amp;",","")</f>
        <v/>
      </c>
      <c r="GP5" s="44" t="str">
        <f>CHAR(34)&amp;AU5&amp;CHAR(34)</f>
        <v>"State"</v>
      </c>
      <c r="GS5" s="44" t="str">
        <f>SUBSTITUTE("["&amp;_xlfn.CONCAT(CW5:GN5)&amp;"]",",]","]")</f>
        <v>["5+Colo","lets05","startA","year19","allhor","4+Band","Diagon","Horizo","NO_RED","001BLU","002GRE","003YEL","myrGRE","NoStar"]</v>
      </c>
      <c r="GT5" s="44" t="str">
        <f>IF(BL5&lt;&gt;"",CHAR(34)&amp;"cl_"&amp;BL5&amp;CHAR(34)&amp;",","")</f>
        <v>"cl_GRE",</v>
      </c>
      <c r="GU5" s="44" t="str">
        <f>IF(BM5&lt;&gt;"",CHAR(34)&amp;"cl_"&amp;BM5&amp;CHAR(34)&amp;",","")</f>
        <v>"cl_WHI",</v>
      </c>
      <c r="GV5" s="44" t="str">
        <f>IF(BN5&lt;&gt;"",CHAR(34)&amp;"cl_"&amp;BN5&amp;CHAR(34)&amp;",","")</f>
        <v>"cl_BLU",</v>
      </c>
      <c r="GW5" s="44" t="str">
        <f>IF(BO5&lt;&gt;"",CHAR(34)&amp;"cl_"&amp;BO5&amp;CHAR(34)&amp;",","")</f>
        <v>"cl_YEL",</v>
      </c>
      <c r="GX5" s="44" t="str">
        <f>IF(BP5&lt;&gt;"",CHAR(34)&amp;"cl_"&amp;BP5&amp;CHAR(34)&amp;",","")</f>
        <v>"cl_BLA",</v>
      </c>
      <c r="GY5" s="44" t="str">
        <f>IF(BQ5&lt;&gt;"",CHAR(34)&amp;"cl_"&amp;BQ5&amp;CHAR(34)&amp;",","")</f>
        <v/>
      </c>
      <c r="GZ5" s="44" t="str">
        <f>IF(BR5&lt;&gt;"",CHAR(34)&amp;"cl_"&amp;BR5&amp;CHAR(34)&amp;",","")</f>
        <v/>
      </c>
      <c r="HA5" s="44" t="str">
        <f>IF(BS5&lt;&gt;"",CHAR(34)&amp;"cl_"&amp;BS5&amp;CHAR(34)&amp;",","")</f>
        <v/>
      </c>
      <c r="HB5" s="44" t="str">
        <f>IF(BT5&lt;&gt;"",CHAR(34)&amp;"cl_"&amp;BT5&amp;CHAR(34)&amp;",","")</f>
        <v/>
      </c>
      <c r="HC5" s="44" t="str">
        <f>SUBSTITUTE("["&amp;_xlfn.CONCAT(GT5:HB5)&amp;"]",",]","]")</f>
        <v>["cl_GRE","cl_WHI","cl_BLU","cl_YEL","cl_BLA"]</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links: "https://en.wikipedia.org/wiki/Flag_of_Amapá"},</v>
      </c>
      <c r="HG5" s="66" t="str">
        <f>"{couname:"&amp;CT5&amp;(IF(HK5&lt;&gt;"",",subtype:"&amp;CHAR(34)&amp;HK5&amp;CHAR(34),""))&amp;",year:"&amp;HJ5&amp;",region:"&amp;CU5&amp;",Colors:"&amp;HC5&amp;",Items:"&amp;GS5&amp;",Flag:"&amp;CV5&amp;",HDFlag:"&amp;CHAR(34)&amp;E5&amp;CHAR(34)&amp;",type:"&amp;GP5&amp;", describe: "&amp;HI5&amp;", links: "&amp;HL5&amp;"},"</f>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links: "https://en.wikipedia.org/wiki/Flag_of_Amapá"},</v>
      </c>
      <c r="HH5" s="44" t="str">
        <f>IF(P5&lt;&gt;"",CHAR(34)&amp;"\n"&amp;P5&amp;CHAR(34),CHAR(34)&amp;CHAR(34))</f>
        <v>"\nThe green represents the forests; the yellow represents mineral wealth; the blue represents the sky; the white represents peace; black symbolizes the respect for those who died fighting for the state."</v>
      </c>
      <c r="HI5" s="44" t="str">
        <f>IF(J5=0,CHAR(34)&amp;CHAR(34),HH5)</f>
        <v>"\nThe green represents the forests; the yellow represents mineral wealth; the blue represents the sky; the white represents peace; black symbolizes the respect for those who died fighting for the state."</v>
      </c>
      <c r="HJ5" s="44" t="str">
        <f>CHAR(34)&amp;O5&amp;CHAR(34)</f>
        <v>"1984 "</v>
      </c>
      <c r="HL5" s="44" t="str">
        <f>CHAR(34)&amp;I5&amp;CHAR(34)</f>
        <v>"https://en.wikipedia.org/wiki/Flag_of_Amapá"</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 "links": "https://en.wikipedia.org/wiki/Flag_of_Amapá"},</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 "links": "https://en.wikipedia.org/wiki/Flag_of_Amapá"},</v>
      </c>
      <c r="HO5" s="71"/>
      <c r="HP5" s="44" t="str" cm="1">
        <f t="array" ref="HP5">IF(_xlfn.TEXTJOIN(", ", TRUE, IF(ISNUMBER(SEARCH("BLA", BL5:BT5)), COLUMN(BL5:BT5) - COLUMN(BL5) + 1, ""))&lt;&gt;"","BLA","")</f>
        <v>BLA</v>
      </c>
      <c r="HQ5" s="44" t="str" cm="1">
        <f t="array" ref="HQ5">IF(_xlfn.TEXTJOIN(", ", TRUE, IF(ISNUMBER(SEARCH("BLU", BL5:BT5)), COLUMN(BL5:BT5) - COLUMN(BL5) + 1, ""))&lt;&gt;"","BLU","")</f>
        <v>BLU</v>
      </c>
      <c r="HR5" s="44" t="str" cm="1">
        <f t="array" ref="HR5">IF(_xlfn.TEXTJOIN(", ", TRUE, IF(ISNUMBER(SEARCH("GRE", BL5:BT5)), COLUMN(BL5:BT5) - COLUMN(BL5) + 1, ""))&lt;&gt;"","GRE","")</f>
        <v>GRE</v>
      </c>
      <c r="HS5" s="44" t="str" cm="1">
        <f t="array" ref="HS5">IF(_xlfn.TEXTJOIN(", ", TRUE, IF(ISNUMBER(SEARCH("RED", BL5:BT5)), COLUMN(BL5:BT5) - COLUMN(BL5) + 1, ""))&lt;&gt;"","RED","")</f>
        <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L5" s="44">
        <f>SUM(IC5:IK5)</f>
        <v>0</v>
      </c>
      <c r="IM5" s="42">
        <f>COUNTIF(IC5:IK5,"&gt;0")-CG5</f>
        <v>-5</v>
      </c>
      <c r="IN5" s="69" t="str">
        <f>"http://mkweb.bcgsc.ca/color-summarizer/?url="&amp;D5&amp;"&amp;precision=low&amp;num_clusters="&amp;CG5&amp;"&amp;text=1"</f>
        <v>http://mkweb.bcgsc.ca/color-summarizer/?url=https://upload.wikimedia.org/wikipedia/commons/thumb/0/0c/Bandeira_do_Amap%C3%A1.svg/640px-Bandeira_do_Amap%C3%A1.svg.png&amp;precision=low&amp;num_clusters=5&amp;text=1</v>
      </c>
      <c r="IO5" s="44" t="str">
        <f>IF(HP5&lt;&gt;"",CHAR(34)&amp;"black"&amp;CHAR(34),"")</f>
        <v>"black"</v>
      </c>
      <c r="IP5" s="44" t="str">
        <f>IF(HQ5&lt;&gt;"",CHAR(34)&amp;"blue"&amp;CHAR(34),"")</f>
        <v>"blue"</v>
      </c>
      <c r="IQ5" s="44" t="str">
        <f>IF(HR5&lt;&gt;"",CHAR(34)&amp;"green"&amp;CHAR(34),"")</f>
        <v>"green"</v>
      </c>
      <c r="IR5" s="44" t="str">
        <f>IF(HS5&lt;&gt;"",CHAR(34)&amp;"red"&amp;CHAR(34),"")</f>
        <v/>
      </c>
      <c r="IS5" s="44" t="str">
        <f>IF(HT5&lt;&gt;"",CHAR(34)&amp;"yellow"&amp;CHAR(34),"")</f>
        <v>"yellow"</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{"url":"http://mkweb.bcgsc.ca/color-summarizer/?url=https://upload.wikimedia.org/wikipedia/commons/thumb/0/0c/Bandeira_do_Amap%C3%A1.svg/640px-Bandeira_do_Amap%C3%A1.svg.png&amp;precision=low&amp;num_clusters=5&amp;text=1","name":"[BRA] Amapá"},</v>
      </c>
      <c r="IY5" s="44">
        <v>329</v>
      </c>
    </row>
    <row r="6" spans="1:259" s="44" customFormat="1" ht="38.4" customHeight="1" thickBot="1" x14ac:dyDescent="0.35">
      <c r="A6" s="84" t="s">
        <v>331</v>
      </c>
      <c r="B6" s="83"/>
      <c r="C6" s="39">
        <v>2</v>
      </c>
      <c r="D6" s="70" t="s">
        <v>332</v>
      </c>
      <c r="E6" s="40" t="s">
        <v>333</v>
      </c>
      <c r="F6" s="41" t="s">
        <v>163</v>
      </c>
      <c r="G6" s="42">
        <f>COUNTIF($A$1:$A$8312,A6)</f>
        <v>1</v>
      </c>
      <c r="H6" s="43"/>
      <c r="I6" s="59" t="s">
        <v>334</v>
      </c>
      <c r="J6" s="44" t="str">
        <f>""</f>
        <v/>
      </c>
      <c r="K6" s="45"/>
      <c r="L6" s="46"/>
      <c r="M6" s="46"/>
      <c r="N6" s="47"/>
      <c r="O6" s="74" t="s">
        <v>232</v>
      </c>
      <c r="P6" s="48" t="s">
        <v>335</v>
      </c>
      <c r="Q6" s="73">
        <v>1</v>
      </c>
      <c r="R6" s="49" t="s">
        <v>177</v>
      </c>
      <c r="S6" s="50">
        <v>3</v>
      </c>
      <c r="T6" s="51" t="s">
        <v>164</v>
      </c>
      <c r="U6" s="52" t="s">
        <v>164</v>
      </c>
      <c r="V6" s="52" t="s">
        <v>165</v>
      </c>
      <c r="W6" s="52" t="s">
        <v>164</v>
      </c>
      <c r="X6" s="52" t="s">
        <v>164</v>
      </c>
      <c r="Y6" s="52" t="s">
        <v>164</v>
      </c>
      <c r="Z6" s="52" t="s">
        <v>164</v>
      </c>
      <c r="AA6" s="52" t="s">
        <v>164</v>
      </c>
      <c r="AB6" s="52" t="s">
        <v>164</v>
      </c>
      <c r="AC6" s="52" t="s">
        <v>164</v>
      </c>
      <c r="AD6" s="52" t="s">
        <v>164</v>
      </c>
      <c r="AE6" s="52" t="s">
        <v>164</v>
      </c>
      <c r="AF6" s="53" t="s">
        <v>164</v>
      </c>
      <c r="AG6" s="53" t="s">
        <v>164</v>
      </c>
      <c r="AH6" s="53" t="s">
        <v>164</v>
      </c>
      <c r="AI6" s="53" t="s">
        <v>165</v>
      </c>
      <c r="AJ6" s="53" t="s">
        <v>164</v>
      </c>
      <c r="AK6" s="53" t="s">
        <v>164</v>
      </c>
      <c r="AL6" s="53" t="s">
        <v>164</v>
      </c>
      <c r="AM6" s="53" t="s">
        <v>164</v>
      </c>
      <c r="AN6" s="53" t="s">
        <v>164</v>
      </c>
      <c r="AO6" s="53" t="s">
        <v>164</v>
      </c>
      <c r="AP6" s="53" t="s">
        <v>164</v>
      </c>
      <c r="AQ6" s="53" t="s">
        <v>164</v>
      </c>
      <c r="AR6" s="53" t="s">
        <v>164</v>
      </c>
      <c r="AS6" s="53" t="s">
        <v>164</v>
      </c>
      <c r="AT6" s="54">
        <v>25</v>
      </c>
      <c r="AU6" s="53" t="s">
        <v>308</v>
      </c>
      <c r="AV6" s="53" t="str">
        <f>IF(LEFT(A6,1)="[",LEFT(A6,5)&amp;AU6&amp;A6,"")</f>
        <v>[BRA]State[BRA] Amazonas</v>
      </c>
      <c r="AW6" s="53" t="str">
        <f>C6&amp;H6&amp;A6</f>
        <v>2[BRA] Amazonas</v>
      </c>
      <c r="AX6" s="55"/>
      <c r="AY6" s="55"/>
      <c r="AZ6" s="56" t="s">
        <v>159</v>
      </c>
      <c r="BA6" s="56"/>
      <c r="BB6" s="56"/>
      <c r="BC6" s="57"/>
      <c r="BD6" s="58" t="s">
        <v>159</v>
      </c>
      <c r="BE6" s="59"/>
      <c r="BF6" s="58" t="s">
        <v>159</v>
      </c>
      <c r="BG6" s="58" t="s">
        <v>154</v>
      </c>
      <c r="BH6" s="58" t="s">
        <v>159</v>
      </c>
      <c r="BI6" s="58"/>
      <c r="BJ6" s="58"/>
      <c r="BK6" s="59"/>
      <c r="BL6" s="58" t="s">
        <v>159</v>
      </c>
      <c r="BM6" s="58" t="s">
        <v>154</v>
      </c>
      <c r="BN6" s="58" t="s">
        <v>152</v>
      </c>
      <c r="BO6" s="58"/>
      <c r="BP6" s="58"/>
      <c r="BQ6" s="58"/>
      <c r="BR6" s="58"/>
      <c r="BS6" s="58"/>
      <c r="BT6" s="58"/>
      <c r="BU6" s="60" t="s">
        <v>164</v>
      </c>
      <c r="BV6" s="61"/>
      <c r="BW6" s="61">
        <v>0</v>
      </c>
      <c r="BX6" s="59"/>
      <c r="CB6" s="5"/>
      <c r="CC6" s="5"/>
      <c r="CD6" s="62">
        <v>0</v>
      </c>
      <c r="CE6" s="62">
        <v>0</v>
      </c>
      <c r="CF6" s="62">
        <f>COUNTIF([1]Sheet7!$B$2:'[1]Sheet7'!$B$100,BRA!#REF!)</f>
        <v>0</v>
      </c>
      <c r="CG6" s="75" cm="1">
        <f t="array" ref="CG6">SUMPRODUCT(--(LEN(TRIM(BL6:BT6))&gt;0))</f>
        <v>3</v>
      </c>
      <c r="CH6" s="53" t="str">
        <f>IF(CG6=2,"y","n")</f>
        <v>n</v>
      </c>
      <c r="CI6" s="53" t="str">
        <f>IF(CG6=3,"y","n")</f>
        <v>y</v>
      </c>
      <c r="CJ6" s="53" t="str">
        <f>IF(CG6=4,"y","n")</f>
        <v>n</v>
      </c>
      <c r="CK6" s="53" t="str">
        <f>IF(CG6&gt;4,"y","n")</f>
        <v>n</v>
      </c>
      <c r="CL6" s="53" t="str">
        <f>IF(S6=0,"y","n")</f>
        <v>n</v>
      </c>
      <c r="CM6" s="53" t="str">
        <f>IF(S6=2,"y","n")</f>
        <v>n</v>
      </c>
      <c r="CN6" s="53" t="str">
        <f>IF(S6=3,"y","n")</f>
        <v>y</v>
      </c>
      <c r="CO6" s="53" t="str">
        <f>IF(S6&gt;=4,"y","n")</f>
        <v>n</v>
      </c>
      <c r="CP6" s="53" t="str">
        <f>IF(AT6=0,"y","n")</f>
        <v>n</v>
      </c>
      <c r="CQ6" s="53" t="str">
        <f>IF(AT6=1,"y","n")</f>
        <v>n</v>
      </c>
      <c r="CR6" s="53" t="str">
        <f>IF(AT6=2,"y","n")</f>
        <v>n</v>
      </c>
      <c r="CS6" s="53" t="str">
        <f>IF(AT6&gt;=3,"y","n")</f>
        <v>y</v>
      </c>
      <c r="CT6" s="38" t="str">
        <f>CHAR(34)&amp;A6&amp;CHAR(34)</f>
        <v>"[BRA] Amazonas"</v>
      </c>
      <c r="CU6" s="63" t="str">
        <f>CHAR(34)&amp;"rgn_"&amp;R6&amp;CHAR(34)</f>
        <v>"rgn_South America"</v>
      </c>
      <c r="CV6" s="44" t="str">
        <f>CHAR(34)&amp;D6&amp;CHAR(34)</f>
        <v>"https://upload.wikimedia.org/wikipedia/commons/thumb/6/6b/Bandeira_do_Amazonas.svg/640px-Bandeira_do_Amazonas.svg.png"</v>
      </c>
      <c r="CW6" s="44" t="str">
        <f>IF(CH6="y",CHAR(34)&amp;CH$1&amp;CHAR(34)&amp;",","")</f>
        <v/>
      </c>
      <c r="CX6" s="44" t="str">
        <f>IF(CI6="y",CHAR(34)&amp;CI$1&amp;CHAR(34)&amp;",","")</f>
        <v>"3Color",</v>
      </c>
      <c r="CY6" s="44" t="str">
        <f>IF(CJ6="y",CHAR(34)&amp;CJ$1&amp;CHAR(34)&amp;",","")</f>
        <v/>
      </c>
      <c r="CZ6" s="44" t="str">
        <f>IF(CK6="y",CHAR(34)&amp;CK$1&amp;CHAR(34)&amp;",","")</f>
        <v/>
      </c>
      <c r="DA6" s="44" t="str">
        <f>IF(Q6&gt;1,CHAR(34)&amp;"words2"&amp;CHAR(34)&amp;",","")</f>
        <v/>
      </c>
      <c r="DB6" s="44" t="str">
        <f>IF(Q6&gt;2,CHAR(34)&amp;"words3"&amp;CHAR(34)&amp;",","")</f>
        <v/>
      </c>
      <c r="DC6" s="44" t="str">
        <f>IF(Q6=2,CHAR(34)&amp;"exact2"&amp;CHAR(34)&amp;",","")</f>
        <v/>
      </c>
      <c r="DD6" s="44"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"lets08",</v>
      </c>
      <c r="DE6" s="44"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"startA",</v>
      </c>
      <c r="DF6" s="44" t="str">
        <f>IFERROR(IF(SEARCH("tan",A6)&gt;0,CHAR(34)&amp;"withtn"&amp;CHAR(34)&amp;",",""),"")</f>
        <v/>
      </c>
      <c r="DG6" s="44" t="str">
        <f>IFERROR(IF(SEARCH("q",A6)&gt;0,CHAR(34)&amp;"with_q"&amp;CHAR(34)&amp;",",""),"")</f>
        <v/>
      </c>
      <c r="DH6" s="44" t="str">
        <f>IFERROR(IF(SEARCH("v",A6)&gt;0,CHAR(34)&amp;"with_v"&amp;CHAR(34)&amp;",",""),"")</f>
        <v/>
      </c>
      <c r="DI6" s="44" t="str">
        <f>IFERROR(IF(SEARCH("w",A6)&gt;0,CHAR(34)&amp;"with_w"&amp;CHAR(34)&amp;",",""),"")</f>
        <v/>
      </c>
      <c r="DJ6" s="44" t="str">
        <f>IFERROR(IF(SEARCH("y",A6)&gt;0,CHAR(34)&amp;"with_y"&amp;CHAR(34)&amp;",",""),"")</f>
        <v/>
      </c>
      <c r="DK6" s="44" t="str">
        <f>IFERROR(IF(SEARCH("z",A6)&gt;0,CHAR(34)&amp;"with_z"&amp;CHAR(34)&amp;",",""),"")</f>
        <v>"with_z",</v>
      </c>
      <c r="DL6" s="44" t="str">
        <f>IF(CG6=2, CHAR(34) &amp; _xlfn.TEXTJOIN("", TRUE, _xlfn._xlws.SORT(HP6:HX6)) &amp; CHAR(34) &amp; ",", "")</f>
        <v/>
      </c>
      <c r="DM6" s="44" t="str" cm="1">
        <f t="array" ref="DM6">IF(CG6=3,CHAR(34) &amp; _xlfn.TEXTJOIN("", TRUE, RIGHT(HP6:HX6, 2)) &amp; CHAR(34) &amp; ",", "")</f>
        <v>"LUEDHI",</v>
      </c>
      <c r="DN6" s="44" t="str">
        <f>IF(AND(ISNUMBER(SEARCH("18", O6)), ISERROR(SEARCH("1918", O6)), ISERROR(SEARCH("2018", O6))), CHAR(34) &amp; "year18" &amp; CHAR(34) &amp; ",", "")</f>
        <v/>
      </c>
      <c r="DO6" s="44" t="str">
        <f>IF(AND(ISNUMBER(SEARCH("19", O6)), ISERROR(SEARCH("1819", O6)),  ISERROR(SEARCH("1219", O6)),ISERROR(SEARCH("1119", O6)),ISERROR(SEARCH("1190", O6)),ISERROR(SEARCH("2019", O6))), CHAR(34) &amp; "year19" &amp; CHAR(34) &amp; ",", "")</f>
        <v>"year19",</v>
      </c>
      <c r="DP6" s="5" t="str">
        <f>IF(AND(ISNUMBER(SEARCH("20", O6)), ISERROR(SEARCH("1920", O6))), CHAR(34)&amp;"year00"&amp;CHAR(34)&amp;",", "")</f>
        <v/>
      </c>
      <c r="DQ6" s="5" t="str">
        <f>IF(CC6="y",CHAR(34)&amp;"soviet"&amp;CHAR(34)&amp;",","")</f>
        <v/>
      </c>
      <c r="DR6" s="5" t="str">
        <f>IF(BY6="y",CHAR(34)&amp;"dgband"&amp;CHAR(34)&amp;",","")</f>
        <v/>
      </c>
      <c r="DS6" s="5" t="str">
        <f>IF(W6="y",IF(AND(V6="n",BY6&lt;&gt;"y"),CHAR(34)&amp;"allver"&amp;CHAR(34)&amp;",",""),"")</f>
        <v/>
      </c>
      <c r="DT6" s="5" t="str">
        <f>IF(V6="y",IF(AND(W6="n",BY6&lt;&gt;"y"),CHAR(34)&amp;"allhor"&amp;CHAR(34)&amp;",",""),"")</f>
        <v>"allhor",</v>
      </c>
      <c r="DU6" s="5" t="str">
        <f>IF(BY6="y",IF(AND(W6="n",V6="n"),CHAR(34)&amp;"alldia"&amp;CHAR(34)&amp;",",""),"")</f>
        <v/>
      </c>
      <c r="DV6" s="44" t="str">
        <f>IF(IA6&lt;&gt;"",(IF(IA6="y",CHAR(34)&amp;"largec"&amp;CHAR(34)&amp;",",CHAR(34)&amp;"smallc"&amp;CHAR(34)&amp;",")),"")</f>
        <v/>
      </c>
      <c r="DW6" s="44" t="str">
        <f>IF(CL6="y",CHAR(34)&amp;CL$1&amp;CHAR(34)&amp;",","")</f>
        <v/>
      </c>
      <c r="DX6" s="44" t="str">
        <f>IF(CM6="y",CHAR(34)&amp;CM$1&amp;CHAR(34)&amp;",","")</f>
        <v/>
      </c>
      <c r="DY6" s="44" t="str">
        <f>IF(CN6="y",CHAR(34)&amp;CN$1&amp;CHAR(34)&amp;",","")</f>
        <v>"3Bands",</v>
      </c>
      <c r="DZ6" s="44" t="str">
        <f>IF(CO6="y",CHAR(34)&amp;CO$1&amp;CHAR(34)&amp;",","")</f>
        <v/>
      </c>
      <c r="EA6" s="44" t="str">
        <f>IF(T6="y",CHAR(34)&amp;T$1&amp;CHAR(34)&amp;",","")</f>
        <v/>
      </c>
      <c r="EB6" s="44" t="str">
        <f>IF(U6="y",CHAR(34)&amp;U$1&amp;CHAR(34)&amp;",","")</f>
        <v/>
      </c>
      <c r="EC6" s="44" t="str">
        <f>IF(V6="y",CHAR(34)&amp;V$1&amp;CHAR(34)&amp;",","")</f>
        <v>"Horizo",</v>
      </c>
      <c r="ED6" s="44" t="str">
        <f>IF(W6="y",CHAR(34)&amp;W$1&amp;CHAR(34)&amp;",","")</f>
        <v/>
      </c>
      <c r="EE6" s="44" t="str">
        <f>IF(X6="y",CHAR(34)&amp;X$1&amp;CHAR(34)&amp;",","")</f>
        <v/>
      </c>
      <c r="EF6" s="44" t="str">
        <f>IF(AND(Y6&lt;&gt;"n",Y6&lt;&gt;""),CHAR(34)&amp;Y$1&amp;CHAR(34)&amp;",","")</f>
        <v/>
      </c>
      <c r="EG6" s="44" t="str">
        <f>IF(Z6="y",CHAR(34)&amp;Z$1&amp;CHAR(34)&amp;",","")</f>
        <v/>
      </c>
      <c r="EH6" s="44" t="str">
        <f>IF(AA6="y",CHAR(34)&amp;AA$1&amp;CHAR(34)&amp;",","")</f>
        <v/>
      </c>
      <c r="EI6" s="44" t="str">
        <f>IF(AB6="y",CHAR(34)&amp;AB$1&amp;CHAR(34)&amp;",","")</f>
        <v/>
      </c>
      <c r="EJ6" s="44" t="str">
        <f>IF(AC6="y",CHAR(34)&amp;AC$1&amp;CHAR(34)&amp;",","")</f>
        <v/>
      </c>
      <c r="EK6" s="44" t="str">
        <f>IF(AD6="y",CHAR(34)&amp;AD$1&amp;CHAR(34)&amp;",","")</f>
        <v/>
      </c>
      <c r="EL6" s="44" t="str">
        <f>IF(AE6="y",CHAR(34)&amp;AE$1&amp;CHAR(34)&amp;",","")</f>
        <v/>
      </c>
      <c r="EM6" s="44" t="str">
        <f>IF(AF6="y",CHAR(34)&amp;AF$1&amp;CHAR(34)&amp;",","")</f>
        <v/>
      </c>
      <c r="EN6" s="44" t="str">
        <f>IF(AG6="y",CHAR(34)&amp;AG$1&amp;CHAR(34)&amp;",","")</f>
        <v/>
      </c>
      <c r="EO6" s="44" t="str">
        <f>IF(AH6="y",CHAR(34)&amp;AH$1&amp;CHAR(34)&amp;",","")</f>
        <v/>
      </c>
      <c r="EP6" s="44" t="str">
        <f>IF(AI6="y",CHAR(34)&amp;AI$1&amp;CHAR(34)&amp;",","")</f>
        <v>"Canton",</v>
      </c>
      <c r="EQ6" s="44" t="str">
        <f>IF(AJ6="y",CHAR(34)&amp;AJ$1&amp;CHAR(34)&amp;",","")</f>
        <v/>
      </c>
      <c r="ER6" s="44" t="str">
        <f>IF(AK6="y",CHAR(34)&amp;AK$1&amp;CHAR(34)&amp;",","")</f>
        <v/>
      </c>
      <c r="ES6" s="44" t="str">
        <f>IF(AL6="y",CHAR(34)&amp;AL$1&amp;CHAR(34)&amp;",","")</f>
        <v/>
      </c>
      <c r="ET6" s="44" t="str">
        <f>IF(AM6="y",CHAR(34)&amp;AM$1&amp;CHAR(34)&amp;",","")</f>
        <v/>
      </c>
      <c r="EU6" s="44" t="str">
        <f>IF(AN6="y",CHAR(34)&amp;AN$1&amp;CHAR(34)&amp;",","")</f>
        <v/>
      </c>
      <c r="EV6" s="44" t="str">
        <f>IF(AO6="y",CHAR(34)&amp;AO$1&amp;CHAR(34)&amp;",","")</f>
        <v/>
      </c>
      <c r="EW6" s="44" t="str">
        <f>IF(AP6="y",CHAR(34)&amp;AP$1&amp;CHAR(34)&amp;",","")</f>
        <v/>
      </c>
      <c r="EX6" s="44" t="str">
        <f>IF(AQ6="y",CHAR(34)&amp;AQ$1&amp;CHAR(34)&amp;",","")</f>
        <v/>
      </c>
      <c r="EY6" s="44" t="str">
        <f>IF(AR6="y",CHAR(34)&amp;AR$1&amp;CHAR(34)&amp;",","")</f>
        <v/>
      </c>
      <c r="EZ6" s="44" t="str">
        <f>IF(AS6="y",CHAR(34)&amp;AS$1&amp;CHAR(34)&amp;",","")</f>
        <v/>
      </c>
      <c r="FA6" s="44" t="str">
        <f>IF(AT6&gt;0,CHAR(34)&amp;"sta"&amp;AZ6&amp;CHAR(34)&amp;",","")</f>
        <v>"staWHI",</v>
      </c>
      <c r="FB6" s="44" t="str">
        <f>IF(AND(AT6&gt;0,BA6&lt;&gt;""),CHAR(34)&amp;"sta"&amp;BA6&amp;CHAR(34)&amp;",","")</f>
        <v/>
      </c>
      <c r="FC6" s="44" t="str">
        <f>IF(AND(AT6&gt;0,BB6&lt;&gt;""),CHAR(34)&amp;"sta"&amp;BB6&amp;CHAR(34)&amp;",","")</f>
        <v/>
      </c>
      <c r="FD6" s="44" t="str">
        <f>IF(BV6="n",CHAR(34)&amp;"tcWHYE"&amp;CHAR(34)&amp;",",IF(BV6="y",CHAR(34)&amp;FD$1&amp;CHAR(34)&amp;",",""))</f>
        <v/>
      </c>
      <c r="FE6" s="44" t="str">
        <f>IF(COUNTIF(BL6:BT6,"BLU")=0,CHAR(34)&amp;"NO_BLU"&amp;CHAR(34)&amp;",", "")</f>
        <v/>
      </c>
      <c r="FF6" s="44" t="str">
        <f>IF(COUNTIF(BL6:BT6,"WHI")=0,CHAR(34)&amp;"NO_WHI"&amp;CHAR(34)&amp;",", "")</f>
        <v/>
      </c>
      <c r="FG6" s="44" t="str">
        <f>IF(COUNTIF(BL6:BT6,"RED")=0,CHAR(34)&amp;"NO_RED"&amp;CHAR(34)&amp;",", "")</f>
        <v/>
      </c>
      <c r="FH6" s="44" t="str">
        <f>IF(COUNTIF(BL6:BS6,"GRE")=0,CHAR(34)&amp;"NO_GRE"&amp;CHAR(34)&amp;",", "")</f>
        <v>"NO_GRE",</v>
      </c>
      <c r="FI6" s="44" t="str">
        <f>IF(COUNTIF(BL6:BT6,"YEL")=0,CHAR(34)&amp;"NO_YEL"&amp;CHAR(34)&amp;",", "")</f>
        <v>"NO_YEL",</v>
      </c>
      <c r="FJ6" s="44" t="str">
        <f>IF(COUNTIF(BL6:BT6,"BLA")=0,CHAR(34)&amp;"NO_BLA"&amp;CHAR(34)&amp;",", "")</f>
        <v>"NO_BLA",</v>
      </c>
      <c r="FK6" s="44" t="str">
        <f>IF(AND(FH6&lt;&gt;"",FF6&lt;&gt;""),CHAR(34)&amp;"WHGRNO"&amp;CHAR(34)&amp;",","")</f>
        <v/>
      </c>
      <c r="FL6" s="44" t="str">
        <f>IF(AND(FI6&lt;&gt;"",FF6&lt;&gt;""),CHAR(34)&amp;"WHYENO"&amp;CHAR(34)&amp;",","")</f>
        <v/>
      </c>
      <c r="FM6" s="44" t="str">
        <f>IF(AND(FJ6&lt;&gt;"",FF6&lt;&gt;""),CHAR(34)&amp;"BAWHNO"&amp;CHAR(34)&amp;",","")</f>
        <v/>
      </c>
      <c r="FN6" s="44" t="str">
        <f>IF(AND(FE6&lt;&gt;"",FF6&lt;&gt;""),CHAR(34)&amp;"BLWHNO"&amp;CHAR(34)&amp;",","")</f>
        <v/>
      </c>
      <c r="FO6" s="44" t="str">
        <f>IF(AND(FE6&lt;&gt;"",FG6&lt;&gt;""),CHAR(34)&amp;"BLRENO"&amp;CHAR(34)&amp;",","")</f>
        <v/>
      </c>
      <c r="FP6" s="44" t="str">
        <f>IF(AND(FF6&lt;&gt;"",FF6&lt;&gt;""),CHAR(34)&amp;"WHRENO"&amp;CHAR(34)&amp;",","")</f>
        <v/>
      </c>
      <c r="FQ6" s="44" t="str">
        <f>IF(LEN(BF6)=3,CHAR(34)&amp;"001"&amp;BF6&amp;CHAR(34)&amp;",","")</f>
        <v>"001WHI",</v>
      </c>
      <c r="FR6" s="44" t="str">
        <f>IF(LEN(BG6)=3,CHAR(34)&amp;"002"&amp;BG6&amp;CHAR(34)&amp;",","")</f>
        <v>"002RED",</v>
      </c>
      <c r="FS6" s="44" t="str">
        <f>IF(LEN(BH6)=3,CHAR(34)&amp;"003"&amp;BH6&amp;CHAR(34)&amp;",","")</f>
        <v>"003WHI",</v>
      </c>
      <c r="FT6" s="44" t="str">
        <f>CHAR(34)&amp;"myr"&amp;BD6&amp;CHAR(34)&amp;","</f>
        <v>"myrWHI",</v>
      </c>
      <c r="FU6" s="44" t="str">
        <f>IF(AY6="y",CHAR(34)&amp;"island"&amp;CHAR(34)&amp;",","")</f>
        <v/>
      </c>
      <c r="FV6" s="44" t="str">
        <f>IF(BZ6="y",CHAR(34)&amp;"landlo"&amp;CHAR(34)&amp;",","")</f>
        <v/>
      </c>
      <c r="FW6" s="44" t="str">
        <f>IF(CA6="y",CHAR(34)&amp;"eunion"&amp;CHAR(34)&amp;",","")</f>
        <v/>
      </c>
      <c r="FX6" s="44" t="str">
        <f>SUBSTITUTE(IFERROR(SEARCH("[",A6),IFERROR(IF(AND(CA6&lt;&gt;"y",SEARCH("Europe",R6)&gt;0),CHAR(34)&amp;"noeuni"&amp;CHAR(34)&amp;",",""),"")),"1","")</f>
        <v/>
      </c>
      <c r="FY6" s="44" t="str">
        <f>IFERROR(IF(SEARCH("Arabic",CB6)&gt;0,CHAR(34)&amp;"arabic"&amp;CHAR(34)&amp;",",""),"")</f>
        <v/>
      </c>
      <c r="FZ6" s="44" t="str">
        <f>IFERROR(IF(SEARCH("English",CB6)&gt;0,CHAR(34)&amp;"englis"&amp;CHAR(34)&amp;",",""),"")</f>
        <v/>
      </c>
      <c r="GA6" s="44" t="str">
        <f>IFERROR(IF(SEARCH("French",CB6)&gt;0,CHAR(34)&amp;"french"&amp;CHAR(34)&amp;",",""),"")</f>
        <v/>
      </c>
      <c r="GB6" s="44" t="str">
        <f>IFERROR(IF(SEARCH("Spanish",CB6)&gt;0,CHAR(34)&amp;"spanis"&amp;CHAR(34)&amp;",",""),"")</f>
        <v/>
      </c>
      <c r="GC6" s="44" t="str">
        <f>IFERROR(IF(SEARCH("Portuguese",CB6)&gt;0,CHAR(34)&amp;"portug"&amp;CHAR(34)&amp;",",""),"")</f>
        <v/>
      </c>
      <c r="GD6" s="44" t="str">
        <f>IFERROR(IF(SEARCH("German",CB6)&gt;0,CHAR(34)&amp;"german"&amp;CHAR(34)&amp;",",""),"")</f>
        <v/>
      </c>
      <c r="GE6" s="44" t="str">
        <f>IFERROR(IF(SEARCH("Dutch",CB6)&gt;0,CHAR(34)&amp;"dutchs"&amp;CHAR(34)&amp;",",""),"")</f>
        <v/>
      </c>
      <c r="GF6" s="44" t="str">
        <f>IFERROR(IF(SEARCH("Historical",AU6)&gt;0,CHAR(34)&amp;"histor"&amp;CHAR(34)&amp;",",""),"")</f>
        <v/>
      </c>
      <c r="GG6" s="44" t="str">
        <f>IF(BU6="y",CHAR(34)&amp;"unjack"&amp;CHAR(34)&amp;",","")</f>
        <v/>
      </c>
      <c r="GH6" s="44" t="str">
        <f>IF(CD6=1,CHAR(34)&amp;"southc"&amp;CHAR(34)&amp;",","")</f>
        <v/>
      </c>
      <c r="GI6" s="44" t="str">
        <f>IF(CE6=1,CHAR(34)&amp;"hasmap"&amp;CHAR(34)&amp;",","")</f>
        <v/>
      </c>
      <c r="GJ6" s="44" t="str">
        <f>IF(CP6="y",CHAR(34)&amp;CP$1&amp;CHAR(34)&amp;",","")</f>
        <v/>
      </c>
      <c r="GK6" s="44" t="str">
        <f>IF(GJ6="",CHAR(34)&amp;"HasSta"&amp;CHAR(34)&amp;",","")</f>
        <v>"HasSta",</v>
      </c>
      <c r="GL6" s="44" t="str">
        <f>IF(CQ6="y",CHAR(34)&amp;CQ$1&amp;CHAR(34)&amp;",","")</f>
        <v/>
      </c>
      <c r="GM6" s="44" t="str">
        <f>IF(CR6="y",CHAR(34)&amp;CR$1&amp;CHAR(34)&amp;",","")</f>
        <v/>
      </c>
      <c r="GN6" s="44" t="str">
        <f>IF(CS6="y",CHAR(34)&amp;CS$1&amp;CHAR(34)&amp;",","")</f>
        <v>"3+Star",</v>
      </c>
      <c r="GP6" s="44" t="str">
        <f>CHAR(34)&amp;AU6&amp;CHAR(34)</f>
        <v>"State"</v>
      </c>
      <c r="GS6" s="44" t="str">
        <f>SUBSTITUTE("["&amp;_xlfn.CONCAT(CW6:GN6)&amp;"]",",]","]")</f>
        <v>["3Color","lets08","startA","with_z","LUEDHI","year19","allhor","3Bands","Horizo","Canton","staWHI","NO_GRE","NO_YEL","NO_BLA","001WHI","002RED","003WHI","myrWHI","HasSta","3+Star"]</v>
      </c>
      <c r="GT6" s="44" t="str">
        <f>IF(BL6&lt;&gt;"",CHAR(34)&amp;"cl_"&amp;BL6&amp;CHAR(34)&amp;",","")</f>
        <v>"cl_WHI",</v>
      </c>
      <c r="GU6" s="44" t="str">
        <f>IF(BM6&lt;&gt;"",CHAR(34)&amp;"cl_"&amp;BM6&amp;CHAR(34)&amp;",","")</f>
        <v>"cl_RED",</v>
      </c>
      <c r="GV6" s="44" t="str">
        <f>IF(BN6&lt;&gt;"",CHAR(34)&amp;"cl_"&amp;BN6&amp;CHAR(34)&amp;",","")</f>
        <v>"cl_BLU",</v>
      </c>
      <c r="GW6" s="44" t="str">
        <f>IF(BO6&lt;&gt;"",CHAR(34)&amp;"cl_"&amp;BO6&amp;CHAR(34)&amp;",","")</f>
        <v/>
      </c>
      <c r="GX6" s="44" t="str">
        <f>IF(BP6&lt;&gt;"",CHAR(34)&amp;"cl_"&amp;BP6&amp;CHAR(34)&amp;",","")</f>
        <v/>
      </c>
      <c r="GY6" s="44" t="str">
        <f>IF(BQ6&lt;&gt;"",CHAR(34)&amp;"cl_"&amp;BQ6&amp;CHAR(34)&amp;",","")</f>
        <v/>
      </c>
      <c r="GZ6" s="44" t="str">
        <f>IF(BR6&lt;&gt;"",CHAR(34)&amp;"cl_"&amp;BR6&amp;CHAR(34)&amp;",","")</f>
        <v/>
      </c>
      <c r="HA6" s="44" t="str">
        <f>IF(BS6&lt;&gt;"",CHAR(34)&amp;"cl_"&amp;BS6&amp;CHAR(34)&amp;",","")</f>
        <v/>
      </c>
      <c r="HB6" s="44" t="str">
        <f>IF(BT6&lt;&gt;"",CHAR(34)&amp;"cl_"&amp;BT6&amp;CHAR(34)&amp;",","")</f>
        <v/>
      </c>
      <c r="HC6" s="44" t="str">
        <f>SUBSTITUTE("["&amp;_xlfn.CONCAT(GT6:HB6)&amp;"]",",]","]")</f>
        <v>["cl_WHI","cl_RED","cl_BLU"]</v>
      </c>
      <c r="HE6" s="64"/>
      <c r="HF6" s="65" t="str">
        <f>"{couname:"&amp;CT6&amp;(IF(HK6&lt;&gt;"",",subtype:"&amp;CHAR(34)&amp;HK6&amp;CHAR(34),""))&amp;",year:"&amp;HJ6&amp;",region:"&amp;CU6&amp;",Colors:"&amp;HC6&amp;",Items:"&amp;GS6&amp;",Flag:"&amp;CV6&amp;",HDFlag:"&amp;CHAR(34)&amp;E6&amp;CHAR(34)&amp;",type:"&amp;GP6&amp;", describe: "&amp;HH6&amp;", isnew:"&amp;CHAR(34)&amp;F6&amp;CHAR(34)&amp;", links: "&amp;HL6&amp;"},"</f>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links: "https://en.wikipedia.org/wiki/Flag_of_Amazonas_(Brazilian_state)"},</v>
      </c>
      <c r="HG6" s="66" t="str">
        <f>"{couname:"&amp;CT6&amp;(IF(HK6&lt;&gt;"",",subtype:"&amp;CHAR(34)&amp;HK6&amp;CHAR(34),""))&amp;",year:"&amp;HJ6&amp;",region:"&amp;CU6&amp;",Colors:"&amp;HC6&amp;",Items:"&amp;GS6&amp;",Flag:"&amp;CV6&amp;",HDFlag:"&amp;CHAR(34)&amp;E6&amp;CHAR(34)&amp;",type:"&amp;GP6&amp;", describe: "&amp;HI6&amp;", links: "&amp;HL6&amp;"},"</f>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links: "https://en.wikipedia.org/wiki/Flag_of_Amazonas_(Brazilian_state)"},</v>
      </c>
      <c r="HH6" s="44" t="str">
        <f>IF(P6&lt;&gt;"",CHAR(34)&amp;"\n"&amp;P6&amp;CHAR(34),CHAR(34)&amp;CHAR(34))</f>
        <v>"\nThe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v>
      </c>
      <c r="HI6" s="44" t="str">
        <f>IF(J6=0,CHAR(34)&amp;CHAR(34),HH6)</f>
        <v>"\nThe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v>
      </c>
      <c r="HJ6" s="44" t="str">
        <f>CHAR(34)&amp;O6&amp;CHAR(34)</f>
        <v>"1982 "</v>
      </c>
      <c r="HL6" s="44" t="str">
        <f>CHAR(34)&amp;I6&amp;CHAR(34)</f>
        <v>"https://en.wikipedia.org/wiki/Flag_of_Amazonas_(Brazilian_state)"</v>
      </c>
      <c r="HM6" s="65"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 "links": "https://en.wikipedia.org/wiki/Flag_of_Amazonas_(Brazilian_state)"},</v>
      </c>
      <c r="HN6" s="67"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 "links": "https://en.wikipedia.org/wiki/Flag_of_Amazonas_(Brazilian_state)"},</v>
      </c>
      <c r="HO6" s="71"/>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RED</v>
      </c>
      <c r="HT6" s="44" t="str" cm="1">
        <f t="array" ref="HT6">IF(_xlfn.TEXTJOIN(", ", TRUE, IF(ISNUMBER(SEARCH("YEL", BL6:BT6)), COLUMN(BL6:BT6) - COLUMN(BL6) + 1, ""))&lt;&gt;"","YEL","")</f>
        <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L6" s="44">
        <f>SUM(IC6:IK6)</f>
        <v>0</v>
      </c>
      <c r="IM6" s="42">
        <f>COUNTIF(IC6:IK6,"&gt;0")-CG6</f>
        <v>-3</v>
      </c>
      <c r="IN6" s="69" t="str">
        <f>"http://mkweb.bcgsc.ca/color-summarizer/?url="&amp;D6&amp;"&amp;precision=low&amp;num_clusters="&amp;CG6&amp;"&amp;text=1"</f>
        <v>http://mkweb.bcgsc.ca/color-summarizer/?url=https://upload.wikimedia.org/wikipedia/commons/thumb/6/6b/Bandeira_do_Amazonas.svg/640px-Bandeira_do_Amazonas.svg.png&amp;precision=low&amp;num_clusters=3&amp;text=1</v>
      </c>
      <c r="IO6" s="44" t="str">
        <f>IF(HP6&lt;&gt;"",CHAR(34)&amp;"black"&amp;CHAR(34),"")</f>
        <v/>
      </c>
      <c r="IP6" s="44" t="str">
        <f>IF(HQ6&lt;&gt;"",CHAR(34)&amp;"blue"&amp;CHAR(34),"")</f>
        <v>"blue"</v>
      </c>
      <c r="IQ6" s="44" t="str">
        <f>IF(HR6&lt;&gt;"",CHAR(34)&amp;"green"&amp;CHAR(34),"")</f>
        <v/>
      </c>
      <c r="IR6" s="44" t="str">
        <f>IF(HS6&lt;&gt;"",CHAR(34)&amp;"red"&amp;CHAR(34),"")</f>
        <v>"red"</v>
      </c>
      <c r="IS6" s="44" t="str">
        <f>IF(HT6&lt;&gt;"",CHAR(34)&amp;"yellow"&amp;CHAR(34),"")</f>
        <v/>
      </c>
      <c r="IT6" s="44" t="str">
        <f>IF(HU6&lt;&gt;"",CHAR(34)&amp;"orange"&amp;CHAR(34),"")</f>
        <v/>
      </c>
      <c r="IU6" s="44" t="str">
        <f>IF(HV6&lt;&gt;"",CHAR(34)&amp;"brown"&amp;CHAR(34),"")</f>
        <v/>
      </c>
      <c r="IV6" s="44" t="str">
        <f>IF(HW6&lt;&gt;"",CHAR(34)&amp;"purple"&amp;CHAR(34),"")</f>
        <v/>
      </c>
      <c r="IW6" s="44" t="str">
        <f>IF(HX6&lt;&gt;"",CHAR(34)&amp;"white"&amp;CHAR(34),"")</f>
        <v>"white"</v>
      </c>
      <c r="IX6" s="44" t="str">
        <f>"{"&amp;CHAR(34)&amp;"url"&amp;CHAR(34)&amp;":"&amp;CHAR(34)&amp;IN6&amp;CHAR(34)&amp;","&amp;CHAR(34)&amp;"name"&amp;CHAR(34)&amp;":"&amp;CHAR(34)&amp;A6&amp;CHAR(34)&amp;"},"</f>
        <v>{"url":"http://mkweb.bcgsc.ca/color-summarizer/?url=https://upload.wikimedia.org/wikipedia/commons/thumb/6/6b/Bandeira_do_Amazonas.svg/640px-Bandeira_do_Amazonas.svg.png&amp;precision=low&amp;num_clusters=3&amp;text=1","name":"[BRA] Amazonas"},</v>
      </c>
      <c r="IY6" s="44">
        <v>330</v>
      </c>
    </row>
    <row r="7" spans="1:259" s="44" customFormat="1" ht="38.4" customHeight="1" thickBot="1" x14ac:dyDescent="0.35">
      <c r="A7" s="84" t="s">
        <v>336</v>
      </c>
      <c r="B7" s="83"/>
      <c r="C7" s="39">
        <v>2</v>
      </c>
      <c r="D7" s="70" t="s">
        <v>337</v>
      </c>
      <c r="E7" s="40" t="s">
        <v>338</v>
      </c>
      <c r="F7" s="41" t="s">
        <v>163</v>
      </c>
      <c r="G7" s="42">
        <f>COUNTIF($A$1:$A$8312,A7)</f>
        <v>1</v>
      </c>
      <c r="H7" s="43"/>
      <c r="I7" s="59" t="s">
        <v>339</v>
      </c>
      <c r="J7" s="44" t="str">
        <f>""</f>
        <v/>
      </c>
      <c r="K7" s="45"/>
      <c r="L7" s="46"/>
      <c r="M7" s="46"/>
      <c r="N7" s="47"/>
      <c r="O7" s="74" t="s">
        <v>169</v>
      </c>
      <c r="P7" s="48" t="s">
        <v>340</v>
      </c>
      <c r="Q7" s="73">
        <v>1</v>
      </c>
      <c r="R7" s="49" t="s">
        <v>177</v>
      </c>
      <c r="S7" s="50">
        <v>4</v>
      </c>
      <c r="T7" s="51" t="s">
        <v>164</v>
      </c>
      <c r="U7" s="52" t="s">
        <v>164</v>
      </c>
      <c r="V7" s="52" t="s">
        <v>165</v>
      </c>
      <c r="W7" s="52" t="s">
        <v>164</v>
      </c>
      <c r="X7" s="52" t="s">
        <v>164</v>
      </c>
      <c r="Y7" s="52" t="s">
        <v>164</v>
      </c>
      <c r="Z7" s="52" t="s">
        <v>164</v>
      </c>
      <c r="AA7" s="52" t="s">
        <v>164</v>
      </c>
      <c r="AB7" s="52" t="s">
        <v>164</v>
      </c>
      <c r="AC7" s="52" t="s">
        <v>164</v>
      </c>
      <c r="AD7" s="52" t="s">
        <v>164</v>
      </c>
      <c r="AE7" s="52" t="s">
        <v>164</v>
      </c>
      <c r="AF7" s="53" t="s">
        <v>164</v>
      </c>
      <c r="AG7" s="53" t="s">
        <v>164</v>
      </c>
      <c r="AH7" s="53" t="s">
        <v>164</v>
      </c>
      <c r="AI7" s="53" t="s">
        <v>165</v>
      </c>
      <c r="AJ7" s="53" t="s">
        <v>164</v>
      </c>
      <c r="AK7" s="53" t="s">
        <v>164</v>
      </c>
      <c r="AL7" s="53" t="s">
        <v>164</v>
      </c>
      <c r="AM7" s="53" t="s">
        <v>164</v>
      </c>
      <c r="AN7" s="53" t="s">
        <v>164</v>
      </c>
      <c r="AO7" s="53" t="s">
        <v>164</v>
      </c>
      <c r="AP7" s="53" t="s">
        <v>164</v>
      </c>
      <c r="AQ7" s="53" t="s">
        <v>164</v>
      </c>
      <c r="AR7" s="53" t="s">
        <v>164</v>
      </c>
      <c r="AS7" s="53" t="s">
        <v>164</v>
      </c>
      <c r="AT7" s="54">
        <v>0</v>
      </c>
      <c r="AU7" s="53" t="s">
        <v>308</v>
      </c>
      <c r="AV7" s="53" t="str">
        <f>IF(LEFT(A7,1)="[",LEFT(A7,5)&amp;AU7&amp;A7,"")</f>
        <v>[BRA]State[BRA] Bahia</v>
      </c>
      <c r="AW7" s="53" t="str">
        <f>C7&amp;H7&amp;A7</f>
        <v>2[BRA] Bahia</v>
      </c>
      <c r="AX7" s="55"/>
      <c r="AY7" s="55"/>
      <c r="AZ7" s="56"/>
      <c r="BA7" s="56"/>
      <c r="BB7" s="56"/>
      <c r="BC7" s="57"/>
      <c r="BD7" s="58" t="s">
        <v>159</v>
      </c>
      <c r="BE7" s="59"/>
      <c r="BF7" s="58" t="s">
        <v>159</v>
      </c>
      <c r="BG7" s="58"/>
      <c r="BH7" s="58" t="s">
        <v>154</v>
      </c>
      <c r="BI7" s="58"/>
      <c r="BJ7" s="58"/>
      <c r="BK7" s="59"/>
      <c r="BL7" s="58" t="s">
        <v>159</v>
      </c>
      <c r="BM7" s="58" t="s">
        <v>154</v>
      </c>
      <c r="BN7" s="58" t="s">
        <v>152</v>
      </c>
      <c r="BO7" s="58"/>
      <c r="BP7" s="58"/>
      <c r="BQ7" s="58"/>
      <c r="BR7" s="58"/>
      <c r="BS7" s="58"/>
      <c r="BT7" s="58"/>
      <c r="BU7" s="60" t="s">
        <v>164</v>
      </c>
      <c r="BV7" s="61"/>
      <c r="BW7" s="61">
        <v>0</v>
      </c>
      <c r="BX7" s="59"/>
      <c r="CB7" s="5"/>
      <c r="CC7" s="5"/>
      <c r="CD7" s="62">
        <v>0</v>
      </c>
      <c r="CE7" s="62">
        <v>0</v>
      </c>
      <c r="CF7" s="62">
        <f>COUNTIF([1]Sheet7!$B$2:'[1]Sheet7'!$B$100,BRA!#REF!)</f>
        <v>0</v>
      </c>
      <c r="CG7" s="75" cm="1">
        <f t="array" ref="CG7">SUMPRODUCT(--(LEN(TRIM(BL7:BT7))&gt;0))</f>
        <v>3</v>
      </c>
      <c r="CH7" s="53" t="str">
        <f>IF(CG7=2,"y","n")</f>
        <v>n</v>
      </c>
      <c r="CI7" s="53" t="str">
        <f>IF(CG7=3,"y","n")</f>
        <v>y</v>
      </c>
      <c r="CJ7" s="53" t="str">
        <f>IF(CG7=4,"y","n")</f>
        <v>n</v>
      </c>
      <c r="CK7" s="53" t="str">
        <f>IF(CG7&gt;4,"y","n")</f>
        <v>n</v>
      </c>
      <c r="CL7" s="53" t="str">
        <f>IF(S7=0,"y","n")</f>
        <v>n</v>
      </c>
      <c r="CM7" s="53" t="str">
        <f>IF(S7=2,"y","n")</f>
        <v>n</v>
      </c>
      <c r="CN7" s="53" t="str">
        <f>IF(S7=3,"y","n")</f>
        <v>n</v>
      </c>
      <c r="CO7" s="53" t="str">
        <f>IF(S7&gt;=4,"y","n")</f>
        <v>y</v>
      </c>
      <c r="CP7" s="53" t="str">
        <f>IF(AT7=0,"y","n")</f>
        <v>y</v>
      </c>
      <c r="CQ7" s="53" t="str">
        <f>IF(AT7=1,"y","n")</f>
        <v>n</v>
      </c>
      <c r="CR7" s="53" t="str">
        <f>IF(AT7=2,"y","n")</f>
        <v>n</v>
      </c>
      <c r="CS7" s="53" t="str">
        <f>IF(AT7&gt;=3,"y","n")</f>
        <v>n</v>
      </c>
      <c r="CT7" s="38" t="str">
        <f>CHAR(34)&amp;A7&amp;CHAR(34)</f>
        <v>"[BRA] Bahia"</v>
      </c>
      <c r="CU7" s="63" t="str">
        <f>CHAR(34)&amp;"rgn_"&amp;R7&amp;CHAR(34)</f>
        <v>"rgn_South America"</v>
      </c>
      <c r="CV7" s="44" t="str">
        <f>CHAR(34)&amp;D7&amp;CHAR(34)</f>
        <v>"https://upload.wikimedia.org/wikipedia/commons/thumb/2/28/Bandeira_da_Bahia.svg/640px-Bandeira_da_Bahia.svg.png"</v>
      </c>
      <c r="CW7" s="44" t="str">
        <f>IF(CH7="y",CHAR(34)&amp;CH$1&amp;CHAR(34)&amp;",","")</f>
        <v/>
      </c>
      <c r="CX7" s="44" t="str">
        <f>IF(CI7="y",CHAR(34)&amp;CI$1&amp;CHAR(34)&amp;",","")</f>
        <v>"3Color",</v>
      </c>
      <c r="CY7" s="44" t="str">
        <f>IF(CJ7="y",CHAR(34)&amp;CJ$1&amp;CHAR(34)&amp;",","")</f>
        <v/>
      </c>
      <c r="CZ7" s="44" t="str">
        <f>IF(CK7="y",CHAR(34)&amp;CK$1&amp;CHAR(34)&amp;",","")</f>
        <v/>
      </c>
      <c r="DA7" s="44" t="str">
        <f>IF(Q7&gt;1,CHAR(34)&amp;"words2"&amp;CHAR(34)&amp;",","")</f>
        <v/>
      </c>
      <c r="DB7" s="44" t="str">
        <f>IF(Q7&gt;2,CHAR(34)&amp;"words3"&amp;CHAR(34)&amp;",","")</f>
        <v/>
      </c>
      <c r="DC7" s="44" t="str">
        <f>IF(Q7=2,CHAR(34)&amp;"exact2"&amp;CHAR(34)&amp;",","")</f>
        <v/>
      </c>
      <c r="DD7" s="44"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"lets05",</v>
      </c>
      <c r="DE7" s="44"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"startB",</v>
      </c>
      <c r="DF7" s="44" t="str">
        <f>IFERROR(IF(SEARCH("tan",A7)&gt;0,CHAR(34)&amp;"withtn"&amp;CHAR(34)&amp;",",""),"")</f>
        <v/>
      </c>
      <c r="DG7" s="44" t="str">
        <f>IFERROR(IF(SEARCH("q",A7)&gt;0,CHAR(34)&amp;"with_q"&amp;CHAR(34)&amp;",",""),"")</f>
        <v/>
      </c>
      <c r="DH7" s="44" t="str">
        <f>IFERROR(IF(SEARCH("v",A7)&gt;0,CHAR(34)&amp;"with_v"&amp;CHAR(34)&amp;",",""),"")</f>
        <v/>
      </c>
      <c r="DI7" s="44" t="str">
        <f>IFERROR(IF(SEARCH("w",A7)&gt;0,CHAR(34)&amp;"with_w"&amp;CHAR(34)&amp;",",""),"")</f>
        <v/>
      </c>
      <c r="DJ7" s="44" t="str">
        <f>IFERROR(IF(SEARCH("y",A7)&gt;0,CHAR(34)&amp;"with_y"&amp;CHAR(34)&amp;",",""),"")</f>
        <v/>
      </c>
      <c r="DK7" s="44" t="str">
        <f>IFERROR(IF(SEARCH("z",A7)&gt;0,CHAR(34)&amp;"with_z"&amp;CHAR(34)&amp;",",""),"")</f>
        <v/>
      </c>
      <c r="DL7" s="44" t="str">
        <f>IF(CG7=2, CHAR(34) &amp; _xlfn.TEXTJOIN("", TRUE, _xlfn._xlws.SORT(HP7:HX7)) &amp; CHAR(34) &amp; ",", "")</f>
        <v/>
      </c>
      <c r="DM7" s="44" t="str" cm="1">
        <f t="array" ref="DM7">IF(CG7=3,CHAR(34) &amp; _xlfn.TEXTJOIN("", TRUE, RIGHT(HP7:HX7, 2)) &amp; CHAR(34) &amp; ",", "")</f>
        <v>"LUEDHI",</v>
      </c>
      <c r="DN7" s="44" t="str">
        <f>IF(AND(ISNUMBER(SEARCH("18", O7)), ISERROR(SEARCH("1918", O7)), ISERROR(SEARCH("2018", O7))), CHAR(34) &amp; "year18" &amp; CHAR(34) &amp; ",", "")</f>
        <v/>
      </c>
      <c r="DO7" s="44" t="str">
        <f>IF(AND(ISNUMBER(SEARCH("19", O7)), ISERROR(SEARCH("1819", O7)),  ISERROR(SEARCH("1219", O7)),ISERROR(SEARCH("1119", O7)),ISERROR(SEARCH("1190", O7)),ISERROR(SEARCH("2019", O7))), CHAR(34) &amp; "year19" &amp; CHAR(34) &amp; ",", "")</f>
        <v>"year19",</v>
      </c>
      <c r="DP7" s="5" t="str">
        <f>IF(AND(ISNUMBER(SEARCH("20", O7)), ISERROR(SEARCH("1920", O7))), CHAR(34)&amp;"year00"&amp;CHAR(34)&amp;",", "")</f>
        <v/>
      </c>
      <c r="DQ7" s="5" t="str">
        <f>IF(CC7="y",CHAR(34)&amp;"soviet"&amp;CHAR(34)&amp;",","")</f>
        <v/>
      </c>
      <c r="DR7" s="5" t="str">
        <f>IF(BY7="y",CHAR(34)&amp;"dgband"&amp;CHAR(34)&amp;",","")</f>
        <v/>
      </c>
      <c r="DS7" s="5" t="str">
        <f>IF(W7="y",IF(AND(V7="n",BY7&lt;&gt;"y"),CHAR(34)&amp;"allver"&amp;CHAR(34)&amp;",",""),"")</f>
        <v/>
      </c>
      <c r="DT7" s="5" t="str">
        <f>IF(V7="y",IF(AND(W7="n",BY7&lt;&gt;"y"),CHAR(34)&amp;"allhor"&amp;CHAR(34)&amp;",",""),"")</f>
        <v>"allhor",</v>
      </c>
      <c r="DU7" s="5" t="str">
        <f>IF(BY7="y",IF(AND(W7="n",V7="n"),CHAR(34)&amp;"alldia"&amp;CHAR(34)&amp;",",""),"")</f>
        <v/>
      </c>
      <c r="DV7" s="44" t="str">
        <f>IF(IA7&lt;&gt;"",(IF(IA7="y",CHAR(34)&amp;"largec"&amp;CHAR(34)&amp;",",CHAR(34)&amp;"smallc"&amp;CHAR(34)&amp;",")),"")</f>
        <v/>
      </c>
      <c r="DW7" s="44" t="str">
        <f>IF(CL7="y",CHAR(34)&amp;CL$1&amp;CHAR(34)&amp;",","")</f>
        <v/>
      </c>
      <c r="DX7" s="44" t="str">
        <f>IF(CM7="y",CHAR(34)&amp;CM$1&amp;CHAR(34)&amp;",","")</f>
        <v/>
      </c>
      <c r="DY7" s="44" t="str">
        <f>IF(CN7="y",CHAR(34)&amp;CN$1&amp;CHAR(34)&amp;",","")</f>
        <v/>
      </c>
      <c r="DZ7" s="44" t="str">
        <f>IF(CO7="y",CHAR(34)&amp;CO$1&amp;CHAR(34)&amp;",","")</f>
        <v>"4+Band",</v>
      </c>
      <c r="EA7" s="44" t="str">
        <f>IF(T7="y",CHAR(34)&amp;T$1&amp;CHAR(34)&amp;",","")</f>
        <v/>
      </c>
      <c r="EB7" s="44" t="str">
        <f>IF(U7="y",CHAR(34)&amp;U$1&amp;CHAR(34)&amp;",","")</f>
        <v/>
      </c>
      <c r="EC7" s="44" t="str">
        <f>IF(V7="y",CHAR(34)&amp;V$1&amp;CHAR(34)&amp;",","")</f>
        <v>"Horizo",</v>
      </c>
      <c r="ED7" s="44" t="str">
        <f>IF(W7="y",CHAR(34)&amp;W$1&amp;CHAR(34)&amp;",","")</f>
        <v/>
      </c>
      <c r="EE7" s="44" t="str">
        <f>IF(X7="y",CHAR(34)&amp;X$1&amp;CHAR(34)&amp;",","")</f>
        <v/>
      </c>
      <c r="EF7" s="44" t="str">
        <f>IF(AND(Y7&lt;&gt;"n",Y7&lt;&gt;""),CHAR(34)&amp;Y$1&amp;CHAR(34)&amp;",","")</f>
        <v/>
      </c>
      <c r="EG7" s="44" t="str">
        <f>IF(Z7="y",CHAR(34)&amp;Z$1&amp;CHAR(34)&amp;",","")</f>
        <v/>
      </c>
      <c r="EH7" s="44" t="str">
        <f>IF(AA7="y",CHAR(34)&amp;AA$1&amp;CHAR(34)&amp;",","")</f>
        <v/>
      </c>
      <c r="EI7" s="44" t="str">
        <f>IF(AB7="y",CHAR(34)&amp;AB$1&amp;CHAR(34)&amp;",","")</f>
        <v/>
      </c>
      <c r="EJ7" s="44" t="str">
        <f>IF(AC7="y",CHAR(34)&amp;AC$1&amp;CHAR(34)&amp;",","")</f>
        <v/>
      </c>
      <c r="EK7" s="44" t="str">
        <f>IF(AD7="y",CHAR(34)&amp;AD$1&amp;CHAR(34)&amp;",","")</f>
        <v/>
      </c>
      <c r="EL7" s="44" t="str">
        <f>IF(AE7="y",CHAR(34)&amp;AE$1&amp;CHAR(34)&amp;",","")</f>
        <v/>
      </c>
      <c r="EM7" s="44" t="str">
        <f>IF(AF7="y",CHAR(34)&amp;AF$1&amp;CHAR(34)&amp;",","")</f>
        <v/>
      </c>
      <c r="EN7" s="44" t="str">
        <f>IF(AG7="y",CHAR(34)&amp;AG$1&amp;CHAR(34)&amp;",","")</f>
        <v/>
      </c>
      <c r="EO7" s="44" t="str">
        <f>IF(AH7="y",CHAR(34)&amp;AH$1&amp;CHAR(34)&amp;",","")</f>
        <v/>
      </c>
      <c r="EP7" s="44" t="str">
        <f>IF(AI7="y",CHAR(34)&amp;AI$1&amp;CHAR(34)&amp;",","")</f>
        <v>"Canton",</v>
      </c>
      <c r="EQ7" s="44" t="str">
        <f>IF(AJ7="y",CHAR(34)&amp;AJ$1&amp;CHAR(34)&amp;",","")</f>
        <v/>
      </c>
      <c r="ER7" s="44" t="str">
        <f>IF(AK7="y",CHAR(34)&amp;AK$1&amp;CHAR(34)&amp;",","")</f>
        <v/>
      </c>
      <c r="ES7" s="44" t="str">
        <f>IF(AL7="y",CHAR(34)&amp;AL$1&amp;CHAR(34)&amp;",","")</f>
        <v/>
      </c>
      <c r="ET7" s="44" t="str">
        <f>IF(AM7="y",CHAR(34)&amp;AM$1&amp;CHAR(34)&amp;",","")</f>
        <v/>
      </c>
      <c r="EU7" s="44" t="str">
        <f>IF(AN7="y",CHAR(34)&amp;AN$1&amp;CHAR(34)&amp;",","")</f>
        <v/>
      </c>
      <c r="EV7" s="44" t="str">
        <f>IF(AO7="y",CHAR(34)&amp;AO$1&amp;CHAR(34)&amp;",","")</f>
        <v/>
      </c>
      <c r="EW7" s="44" t="str">
        <f>IF(AP7="y",CHAR(34)&amp;AP$1&amp;CHAR(34)&amp;",","")</f>
        <v/>
      </c>
      <c r="EX7" s="44" t="str">
        <f>IF(AQ7="y",CHAR(34)&amp;AQ$1&amp;CHAR(34)&amp;",","")</f>
        <v/>
      </c>
      <c r="EY7" s="44" t="str">
        <f>IF(AR7="y",CHAR(34)&amp;AR$1&amp;CHAR(34)&amp;",","")</f>
        <v/>
      </c>
      <c r="EZ7" s="44" t="str">
        <f>IF(AS7="y",CHAR(34)&amp;AS$1&amp;CHAR(34)&amp;",","")</f>
        <v/>
      </c>
      <c r="FA7" s="44" t="str">
        <f>IF(AT7&gt;0,CHAR(34)&amp;"sta"&amp;AZ7&amp;CHAR(34)&amp;",","")</f>
        <v/>
      </c>
      <c r="FB7" s="44" t="str">
        <f>IF(AND(AT7&gt;0,BA7&lt;&gt;""),CHAR(34)&amp;"sta"&amp;BA7&amp;CHAR(34)&amp;",","")</f>
        <v/>
      </c>
      <c r="FC7" s="44" t="str">
        <f>IF(AND(AT7&gt;0,BB7&lt;&gt;""),CHAR(34)&amp;"sta"&amp;BB7&amp;CHAR(34)&amp;",","")</f>
        <v/>
      </c>
      <c r="FD7" s="44" t="str">
        <f>IF(BV7="n",CHAR(34)&amp;"tcWHYE"&amp;CHAR(34)&amp;",",IF(BV7="y",CHAR(34)&amp;FD$1&amp;CHAR(34)&amp;",",""))</f>
        <v/>
      </c>
      <c r="FE7" s="44" t="str">
        <f>IF(COUNTIF(BL7:BT7,"BLU")=0,CHAR(34)&amp;"NO_BLU"&amp;CHAR(34)&amp;",", "")</f>
        <v/>
      </c>
      <c r="FF7" s="44" t="str">
        <f>IF(COUNTIF(BL7:BT7,"WHI")=0,CHAR(34)&amp;"NO_WHI"&amp;CHAR(34)&amp;",", "")</f>
        <v/>
      </c>
      <c r="FG7" s="44" t="str">
        <f>IF(COUNTIF(BL7:BT7,"RED")=0,CHAR(34)&amp;"NO_RED"&amp;CHAR(34)&amp;",", "")</f>
        <v/>
      </c>
      <c r="FH7" s="44" t="str">
        <f>IF(COUNTIF(BL7:BS7,"GRE")=0,CHAR(34)&amp;"NO_GRE"&amp;CHAR(34)&amp;",", "")</f>
        <v>"NO_GRE",</v>
      </c>
      <c r="FI7" s="44" t="str">
        <f>IF(COUNTIF(BL7:BT7,"YEL")=0,CHAR(34)&amp;"NO_YEL"&amp;CHAR(34)&amp;",", "")</f>
        <v>"NO_YEL",</v>
      </c>
      <c r="FJ7" s="44" t="str">
        <f>IF(COUNTIF(BL7:BT7,"BLA")=0,CHAR(34)&amp;"NO_BLA"&amp;CHAR(34)&amp;",", "")</f>
        <v>"NO_BLA",</v>
      </c>
      <c r="FK7" s="44" t="str">
        <f>IF(AND(FH7&lt;&gt;"",FF7&lt;&gt;""),CHAR(34)&amp;"WHGRNO"&amp;CHAR(34)&amp;",","")</f>
        <v/>
      </c>
      <c r="FL7" s="44" t="str">
        <f>IF(AND(FI7&lt;&gt;"",FF7&lt;&gt;""),CHAR(34)&amp;"WHYENO"&amp;CHAR(34)&amp;",","")</f>
        <v/>
      </c>
      <c r="FM7" s="44" t="str">
        <f>IF(AND(FJ7&lt;&gt;"",FF7&lt;&gt;""),CHAR(34)&amp;"BAWHNO"&amp;CHAR(34)&amp;",","")</f>
        <v/>
      </c>
      <c r="FN7" s="44" t="str">
        <f>IF(AND(FE7&lt;&gt;"",FF7&lt;&gt;""),CHAR(34)&amp;"BLWHNO"&amp;CHAR(34)&amp;",","")</f>
        <v/>
      </c>
      <c r="FO7" s="44" t="str">
        <f>IF(AND(FE7&lt;&gt;"",FG7&lt;&gt;""),CHAR(34)&amp;"BLRENO"&amp;CHAR(34)&amp;",","")</f>
        <v/>
      </c>
      <c r="FP7" s="44" t="str">
        <f>IF(AND(FF7&lt;&gt;"",FF7&lt;&gt;""),CHAR(34)&amp;"WHRENO"&amp;CHAR(34)&amp;",","")</f>
        <v/>
      </c>
      <c r="FQ7" s="44" t="str">
        <f>IF(LEN(BF7)=3,CHAR(34)&amp;"001"&amp;BF7&amp;CHAR(34)&amp;",","")</f>
        <v>"001WHI",</v>
      </c>
      <c r="FR7" s="44" t="str">
        <f>IF(LEN(BG7)=3,CHAR(34)&amp;"002"&amp;BG7&amp;CHAR(34)&amp;",","")</f>
        <v/>
      </c>
      <c r="FS7" s="44" t="str">
        <f>IF(LEN(BH7)=3,CHAR(34)&amp;"003"&amp;BH7&amp;CHAR(34)&amp;",","")</f>
        <v>"003RED",</v>
      </c>
      <c r="FT7" s="44" t="str">
        <f>CHAR(34)&amp;"myr"&amp;BD7&amp;CHAR(34)&amp;","</f>
        <v>"myrWHI",</v>
      </c>
      <c r="FU7" s="44" t="str">
        <f>IF(AY7="y",CHAR(34)&amp;"island"&amp;CHAR(34)&amp;",","")</f>
        <v/>
      </c>
      <c r="FV7" s="44" t="str">
        <f>IF(BZ7="y",CHAR(34)&amp;"landlo"&amp;CHAR(34)&amp;",","")</f>
        <v/>
      </c>
      <c r="FW7" s="44" t="str">
        <f>IF(CA7="y",CHAR(34)&amp;"eunion"&amp;CHAR(34)&amp;",","")</f>
        <v/>
      </c>
      <c r="FX7" s="44" t="str">
        <f>SUBSTITUTE(IFERROR(SEARCH("[",A7),IFERROR(IF(AND(CA7&lt;&gt;"y",SEARCH("Europe",R7)&gt;0),CHAR(34)&amp;"noeuni"&amp;CHAR(34)&amp;",",""),"")),"1","")</f>
        <v/>
      </c>
      <c r="FY7" s="44" t="str">
        <f>IFERROR(IF(SEARCH("Arabic",CB7)&gt;0,CHAR(34)&amp;"arabic"&amp;CHAR(34)&amp;",",""),"")</f>
        <v/>
      </c>
      <c r="FZ7" s="44" t="str">
        <f>IFERROR(IF(SEARCH("English",CB7)&gt;0,CHAR(34)&amp;"englis"&amp;CHAR(34)&amp;",",""),"")</f>
        <v/>
      </c>
      <c r="GA7" s="44" t="str">
        <f>IFERROR(IF(SEARCH("French",CB7)&gt;0,CHAR(34)&amp;"french"&amp;CHAR(34)&amp;",",""),"")</f>
        <v/>
      </c>
      <c r="GB7" s="44" t="str">
        <f>IFERROR(IF(SEARCH("Spanish",CB7)&gt;0,CHAR(34)&amp;"spanis"&amp;CHAR(34)&amp;",",""),"")</f>
        <v/>
      </c>
      <c r="GC7" s="44" t="str">
        <f>IFERROR(IF(SEARCH("Portuguese",CB7)&gt;0,CHAR(34)&amp;"portug"&amp;CHAR(34)&amp;",",""),"")</f>
        <v/>
      </c>
      <c r="GD7" s="44" t="str">
        <f>IFERROR(IF(SEARCH("German",CB7)&gt;0,CHAR(34)&amp;"german"&amp;CHAR(34)&amp;",",""),"")</f>
        <v/>
      </c>
      <c r="GE7" s="44" t="str">
        <f>IFERROR(IF(SEARCH("Dutch",CB7)&gt;0,CHAR(34)&amp;"dutchs"&amp;CHAR(34)&amp;",",""),"")</f>
        <v/>
      </c>
      <c r="GF7" s="44" t="str">
        <f>IFERROR(IF(SEARCH("Historical",AU7)&gt;0,CHAR(34)&amp;"histor"&amp;CHAR(34)&amp;",",""),"")</f>
        <v/>
      </c>
      <c r="GG7" s="44" t="str">
        <f>IF(BU7="y",CHAR(34)&amp;"unjack"&amp;CHAR(34)&amp;",","")</f>
        <v/>
      </c>
      <c r="GH7" s="44" t="str">
        <f>IF(CD7=1,CHAR(34)&amp;"southc"&amp;CHAR(34)&amp;",","")</f>
        <v/>
      </c>
      <c r="GI7" s="44" t="str">
        <f>IF(CE7=1,CHAR(34)&amp;"hasmap"&amp;CHAR(34)&amp;",","")</f>
        <v/>
      </c>
      <c r="GJ7" s="44" t="str">
        <f>IF(CP7="y",CHAR(34)&amp;CP$1&amp;CHAR(34)&amp;",","")</f>
        <v>"NoStar",</v>
      </c>
      <c r="GK7" s="44" t="str">
        <f>IF(GJ7="",CHAR(34)&amp;"HasSta"&amp;CHAR(34)&amp;",","")</f>
        <v/>
      </c>
      <c r="GL7" s="44" t="str">
        <f>IF(CQ7="y",CHAR(34)&amp;CQ$1&amp;CHAR(34)&amp;",","")</f>
        <v/>
      </c>
      <c r="GM7" s="44" t="str">
        <f>IF(CR7="y",CHAR(34)&amp;CR$1&amp;CHAR(34)&amp;",","")</f>
        <v/>
      </c>
      <c r="GN7" s="44" t="str">
        <f>IF(CS7="y",CHAR(34)&amp;CS$1&amp;CHAR(34)&amp;",","")</f>
        <v/>
      </c>
      <c r="GP7" s="44" t="str">
        <f>CHAR(34)&amp;AU7&amp;CHAR(34)</f>
        <v>"State"</v>
      </c>
      <c r="GS7" s="44" t="str">
        <f>SUBSTITUTE("["&amp;_xlfn.CONCAT(CW7:GN7)&amp;"]",",]","]")</f>
        <v>["3Color","lets05","startB","LUEDHI","year19","allhor","4+Band","Horizo","Canton","NO_GRE","NO_YEL","NO_BLA","001WHI","003RED","myrWHI","NoStar"]</v>
      </c>
      <c r="GT7" s="44" t="str">
        <f>IF(BL7&lt;&gt;"",CHAR(34)&amp;"cl_"&amp;BL7&amp;CHAR(34)&amp;",","")</f>
        <v>"cl_WHI",</v>
      </c>
      <c r="GU7" s="44" t="str">
        <f>IF(BM7&lt;&gt;"",CHAR(34)&amp;"cl_"&amp;BM7&amp;CHAR(34)&amp;",","")</f>
        <v>"cl_RED",</v>
      </c>
      <c r="GV7" s="44" t="str">
        <f>IF(BN7&lt;&gt;"",CHAR(34)&amp;"cl_"&amp;BN7&amp;CHAR(34)&amp;",","")</f>
        <v>"cl_BLU",</v>
      </c>
      <c r="GW7" s="44" t="str">
        <f>IF(BO7&lt;&gt;"",CHAR(34)&amp;"cl_"&amp;BO7&amp;CHAR(34)&amp;",","")</f>
        <v/>
      </c>
      <c r="GX7" s="44" t="str">
        <f>IF(BP7&lt;&gt;"",CHAR(34)&amp;"cl_"&amp;BP7&amp;CHAR(34)&amp;",","")</f>
        <v/>
      </c>
      <c r="GY7" s="44" t="str">
        <f>IF(BQ7&lt;&gt;"",CHAR(34)&amp;"cl_"&amp;BQ7&amp;CHAR(34)&amp;",","")</f>
        <v/>
      </c>
      <c r="GZ7" s="44" t="str">
        <f>IF(BR7&lt;&gt;"",CHAR(34)&amp;"cl_"&amp;BR7&amp;CHAR(34)&amp;",","")</f>
        <v/>
      </c>
      <c r="HA7" s="44" t="str">
        <f>IF(BS7&lt;&gt;"",CHAR(34)&amp;"cl_"&amp;BS7&amp;CHAR(34)&amp;",","")</f>
        <v/>
      </c>
      <c r="HB7" s="44" t="str">
        <f>IF(BT7&lt;&gt;"",CHAR(34)&amp;"cl_"&amp;BT7&amp;CHAR(34)&amp;",","")</f>
        <v/>
      </c>
      <c r="HC7" s="44" t="str">
        <f>SUBSTITUTE("["&amp;_xlfn.CONCAT(GT7:HB7)&amp;"]",",]","]")</f>
        <v>["cl_WHI","cl_RED","cl_BLU"]</v>
      </c>
      <c r="HE7" s="64"/>
      <c r="HF7" s="65" t="str">
        <f>"{couname:"&amp;CT7&amp;(IF(HK7&lt;&gt;"",",subtype:"&amp;CHAR(34)&amp;HK7&amp;CHAR(34),""))&amp;",year:"&amp;HJ7&amp;",region:"&amp;CU7&amp;",Colors:"&amp;HC7&amp;",Items:"&amp;GS7&amp;",Flag:"&amp;CV7&amp;",HDFlag:"&amp;CHAR(34)&amp;E7&amp;CHAR(34)&amp;",type:"&amp;GP7&amp;", describe: "&amp;HH7&amp;", isnew:"&amp;CHAR(34)&amp;F7&amp;CHAR(34)&amp;", links: "&amp;HL7&amp;"},"</f>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links: "https://en.wikipedia.org/wiki/Flag_of_Bahia"},</v>
      </c>
      <c r="HG7" s="66" t="str">
        <f>"{couname:"&amp;CT7&amp;(IF(HK7&lt;&gt;"",",subtype:"&amp;CHAR(34)&amp;HK7&amp;CHAR(34),""))&amp;",year:"&amp;HJ7&amp;",region:"&amp;CU7&amp;",Colors:"&amp;HC7&amp;",Items:"&amp;GS7&amp;",Flag:"&amp;CV7&amp;",HDFlag:"&amp;CHAR(34)&amp;E7&amp;CHAR(34)&amp;",type:"&amp;GP7&amp;", describe: "&amp;HI7&amp;", links: "&amp;HL7&amp;"},"</f>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links: "https://en.wikipedia.org/wiki/Flag_of_Bahia"},</v>
      </c>
      <c r="HH7" s="44" t="str">
        <f>IF(P7&lt;&gt;"",CHAR(34)&amp;"\n"&amp;P7&amp;CHAR(34),CHAR(34)&amp;CHAR(34))</f>
        <v>"\nThe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v>
      </c>
      <c r="HI7" s="44" t="str">
        <f>IF(J7=0,CHAR(34)&amp;CHAR(34),HH7)</f>
        <v>"\nThe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v>
      </c>
      <c r="HJ7" s="44" t="str">
        <f>CHAR(34)&amp;O7&amp;CHAR(34)</f>
        <v>"1960 "</v>
      </c>
      <c r="HL7" s="44" t="str">
        <f>CHAR(34)&amp;I7&amp;CHAR(34)</f>
        <v>"https://en.wikipedia.org/wiki/Flag_of_Bahia"</v>
      </c>
      <c r="HM7" s="65"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 "links": "https://en.wikipedia.org/wiki/Flag_of_Bahia"},</v>
      </c>
      <c r="HN7" s="67"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 "links": "https://en.wikipedia.org/wiki/Flag_of_Bahia"},</v>
      </c>
      <c r="HO7" s="71"/>
      <c r="HP7" s="44" t="str" cm="1">
        <f t="array" ref="HP7">IF(_xlfn.TEXTJOIN(", ", TRUE, IF(ISNUMBER(SEARCH("BLA", BL7:BT7)), COLUMN(BL7:BT7) - COLUMN(BL7) + 1, ""))&lt;&gt;"","BLA","")</f>
        <v/>
      </c>
      <c r="HQ7" s="44" t="str" cm="1">
        <f t="array" ref="HQ7">IF(_xlfn.TEXTJOIN(", ", TRUE, IF(ISNUMBER(SEARCH("BLU", BL7:BT7)), COLUMN(BL7:BT7) - COLUMN(BL7) + 1, ""))&lt;&gt;"","BLU","")</f>
        <v>BLU</v>
      </c>
      <c r="HR7" s="44" t="str" cm="1">
        <f t="array" ref="HR7">IF(_xlfn.TEXTJOIN(", ", TRUE, IF(ISNUMBER(SEARCH("GRE", BL7:BT7)), COLUMN(BL7:BT7) - COLUMN(BL7) + 1, ""))&lt;&gt;"","GRE","")</f>
        <v/>
      </c>
      <c r="HS7" s="44" t="str" cm="1">
        <f t="array" ref="HS7">IF(_xlfn.TEXTJOIN(", ", TRUE, IF(ISNUMBER(SEARCH("RED", BL7:BT7)), COLUMN(BL7:BT7) - COLUMN(BL7) + 1, ""))&lt;&gt;"","RED","")</f>
        <v>RED</v>
      </c>
      <c r="HT7" s="44" t="str" cm="1">
        <f t="array" ref="HT7">IF(_xlfn.TEXTJOIN(", ", TRUE, IF(ISNUMBER(SEARCH("YEL", BL7:BT7)), COLUMN(BL7:BT7) - COLUMN(BL7) + 1, ""))&lt;&gt;"","YEL","")</f>
        <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L7" s="44">
        <f>SUM(IC7:IK7)</f>
        <v>0</v>
      </c>
      <c r="IM7" s="42">
        <f>COUNTIF(IC7:IK7,"&gt;0")-CG7</f>
        <v>-3</v>
      </c>
      <c r="IN7" s="69" t="str">
        <f>"http://mkweb.bcgsc.ca/color-summarizer/?url="&amp;D7&amp;"&amp;precision=low&amp;num_clusters="&amp;CG7&amp;"&amp;text=1"</f>
        <v>http://mkweb.bcgsc.ca/color-summarizer/?url=https://upload.wikimedia.org/wikipedia/commons/thumb/2/28/Bandeira_da_Bahia.svg/640px-Bandeira_da_Bahia.svg.png&amp;precision=low&amp;num_clusters=3&amp;text=1</v>
      </c>
      <c r="IO7" s="44" t="str">
        <f>IF(HP7&lt;&gt;"",CHAR(34)&amp;"black"&amp;CHAR(34),"")</f>
        <v/>
      </c>
      <c r="IP7" s="44" t="str">
        <f>IF(HQ7&lt;&gt;"",CHAR(34)&amp;"blue"&amp;CHAR(34),"")</f>
        <v>"blue"</v>
      </c>
      <c r="IQ7" s="44" t="str">
        <f>IF(HR7&lt;&gt;"",CHAR(34)&amp;"green"&amp;CHAR(34),"")</f>
        <v/>
      </c>
      <c r="IR7" s="44" t="str">
        <f>IF(HS7&lt;&gt;"",CHAR(34)&amp;"red"&amp;CHAR(34),"")</f>
        <v>"red"</v>
      </c>
      <c r="IS7" s="44" t="str">
        <f>IF(HT7&lt;&gt;"",CHAR(34)&amp;"yellow"&amp;CHAR(34),"")</f>
        <v/>
      </c>
      <c r="IT7" s="44" t="str">
        <f>IF(HU7&lt;&gt;"",CHAR(34)&amp;"orange"&amp;CHAR(34),"")</f>
        <v/>
      </c>
      <c r="IU7" s="44" t="str">
        <f>IF(HV7&lt;&gt;"",CHAR(34)&amp;"brown"&amp;CHAR(34),"")</f>
        <v/>
      </c>
      <c r="IV7" s="44" t="str">
        <f>IF(HW7&lt;&gt;"",CHAR(34)&amp;"purple"&amp;CHAR(34),"")</f>
        <v/>
      </c>
      <c r="IW7" s="44" t="str">
        <f>IF(HX7&lt;&gt;"",CHAR(34)&amp;"white"&amp;CHAR(34),"")</f>
        <v>"white"</v>
      </c>
      <c r="IX7" s="44" t="str">
        <f>"{"&amp;CHAR(34)&amp;"url"&amp;CHAR(34)&amp;":"&amp;CHAR(34)&amp;IN7&amp;CHAR(34)&amp;","&amp;CHAR(34)&amp;"name"&amp;CHAR(34)&amp;":"&amp;CHAR(34)&amp;A7&amp;CHAR(34)&amp;"},"</f>
        <v>{"url":"http://mkweb.bcgsc.ca/color-summarizer/?url=https://upload.wikimedia.org/wikipedia/commons/thumb/2/28/Bandeira_da_Bahia.svg/640px-Bandeira_da_Bahia.svg.png&amp;precision=low&amp;num_clusters=3&amp;text=1","name":"[BRA] Bahia"},</v>
      </c>
      <c r="IY7" s="44">
        <v>331</v>
      </c>
    </row>
    <row r="8" spans="1:259" s="44" customFormat="1" ht="38.4" customHeight="1" thickBot="1" x14ac:dyDescent="0.35">
      <c r="A8" s="84" t="s">
        <v>341</v>
      </c>
      <c r="B8" s="83"/>
      <c r="C8" s="39">
        <v>2</v>
      </c>
      <c r="D8" s="70" t="s">
        <v>342</v>
      </c>
      <c r="E8" s="40" t="s">
        <v>343</v>
      </c>
      <c r="F8" s="41" t="s">
        <v>163</v>
      </c>
      <c r="G8" s="42">
        <f>COUNTIF($A$1:$A$8312,A8)</f>
        <v>1</v>
      </c>
      <c r="H8" s="43"/>
      <c r="I8" s="59" t="s">
        <v>344</v>
      </c>
      <c r="J8" s="44" t="str">
        <f>""</f>
        <v/>
      </c>
      <c r="K8" s="45"/>
      <c r="L8" s="46"/>
      <c r="M8" s="46"/>
      <c r="N8" s="47"/>
      <c r="O8" s="74" t="s">
        <v>241</v>
      </c>
      <c r="P8" s="48" t="s">
        <v>345</v>
      </c>
      <c r="Q8" s="73">
        <v>1</v>
      </c>
      <c r="R8" s="49" t="s">
        <v>177</v>
      </c>
      <c r="S8" s="50">
        <v>0</v>
      </c>
      <c r="T8" s="51" t="s">
        <v>165</v>
      </c>
      <c r="U8" s="52" t="s">
        <v>164</v>
      </c>
      <c r="V8" s="52" t="s">
        <v>164</v>
      </c>
      <c r="W8" s="52" t="s">
        <v>164</v>
      </c>
      <c r="X8" s="52" t="s">
        <v>165</v>
      </c>
      <c r="Y8" s="52" t="s">
        <v>346</v>
      </c>
      <c r="Z8" s="52" t="s">
        <v>165</v>
      </c>
      <c r="AA8" s="52" t="s">
        <v>165</v>
      </c>
      <c r="AB8" s="52" t="s">
        <v>164</v>
      </c>
      <c r="AC8" s="52" t="s">
        <v>164</v>
      </c>
      <c r="AD8" s="52" t="s">
        <v>165</v>
      </c>
      <c r="AE8" s="52" t="s">
        <v>164</v>
      </c>
      <c r="AF8" s="53" t="s">
        <v>164</v>
      </c>
      <c r="AG8" s="53" t="s">
        <v>164</v>
      </c>
      <c r="AH8" s="53" t="s">
        <v>165</v>
      </c>
      <c r="AI8" s="53" t="s">
        <v>164</v>
      </c>
      <c r="AJ8" s="53" t="s">
        <v>164</v>
      </c>
      <c r="AK8" s="53" t="s">
        <v>164</v>
      </c>
      <c r="AL8" s="53" t="s">
        <v>165</v>
      </c>
      <c r="AM8" s="53" t="s">
        <v>165</v>
      </c>
      <c r="AN8" s="53" t="s">
        <v>164</v>
      </c>
      <c r="AO8" s="53" t="s">
        <v>165</v>
      </c>
      <c r="AP8" s="53" t="s">
        <v>165</v>
      </c>
      <c r="AQ8" s="53" t="s">
        <v>164</v>
      </c>
      <c r="AR8" s="53" t="s">
        <v>164</v>
      </c>
      <c r="AS8" s="53" t="s">
        <v>165</v>
      </c>
      <c r="AT8" s="54">
        <v>7</v>
      </c>
      <c r="AU8" s="53" t="s">
        <v>308</v>
      </c>
      <c r="AV8" s="53" t="str">
        <f>IF(LEFT(A8,1)="[",LEFT(A8,5)&amp;AU8&amp;A8,"")</f>
        <v>[BRA]State[BRA] Ceará</v>
      </c>
      <c r="AW8" s="53" t="str">
        <f>C8&amp;H8&amp;A8</f>
        <v>2[BRA] Ceará</v>
      </c>
      <c r="AX8" s="55"/>
      <c r="AY8" s="55"/>
      <c r="AZ8" s="56" t="s">
        <v>159</v>
      </c>
      <c r="BA8" s="56"/>
      <c r="BB8" s="56"/>
      <c r="BC8" s="57"/>
      <c r="BD8" s="58" t="s">
        <v>153</v>
      </c>
      <c r="BE8" s="59"/>
      <c r="BF8" s="58"/>
      <c r="BG8" s="58"/>
      <c r="BH8" s="58"/>
      <c r="BI8" s="58"/>
      <c r="BJ8" s="58"/>
      <c r="BK8" s="59"/>
      <c r="BL8" s="58" t="s">
        <v>153</v>
      </c>
      <c r="BM8" s="58" t="s">
        <v>155</v>
      </c>
      <c r="BN8" s="58" t="s">
        <v>159</v>
      </c>
      <c r="BO8" s="58" t="s">
        <v>157</v>
      </c>
      <c r="BP8" s="58" t="s">
        <v>151</v>
      </c>
      <c r="BQ8" s="58"/>
      <c r="BR8" s="58"/>
      <c r="BS8" s="58"/>
      <c r="BT8" s="58"/>
      <c r="BU8" s="60"/>
      <c r="BV8" s="61"/>
      <c r="BW8" s="61">
        <v>0</v>
      </c>
      <c r="BX8" s="59"/>
      <c r="BY8" s="44" t="s">
        <v>164</v>
      </c>
      <c r="CB8" s="5"/>
      <c r="CC8" s="5"/>
      <c r="CD8" s="62">
        <v>0</v>
      </c>
      <c r="CE8" s="62">
        <v>0</v>
      </c>
      <c r="CF8" s="62">
        <f>COUNTIF([1]Sheet7!$B$2:'[1]Sheet7'!$B$100,BRA!#REF!)</f>
        <v>0</v>
      </c>
      <c r="CG8" s="75" cm="1">
        <f t="array" ref="CG8">SUMPRODUCT(--(LEN(TRIM(BL8:BT8))&gt;0))</f>
        <v>5</v>
      </c>
      <c r="CH8" s="53" t="str">
        <f>IF(CG8=2,"y","n")</f>
        <v>n</v>
      </c>
      <c r="CI8" s="53" t="str">
        <f>IF(CG8=3,"y","n")</f>
        <v>n</v>
      </c>
      <c r="CJ8" s="53" t="str">
        <f>IF(CG8=4,"y","n")</f>
        <v>n</v>
      </c>
      <c r="CK8" s="53" t="str">
        <f>IF(CG8&gt;4,"y","n")</f>
        <v>y</v>
      </c>
      <c r="CL8" s="53" t="str">
        <f>IF(S8=0,"y","n")</f>
        <v>y</v>
      </c>
      <c r="CM8" s="53" t="str">
        <f>IF(S8=2,"y","n")</f>
        <v>n</v>
      </c>
      <c r="CN8" s="53" t="str">
        <f>IF(S8=3,"y","n")</f>
        <v>n</v>
      </c>
      <c r="CO8" s="53" t="str">
        <f>IF(S8&gt;=4,"y","n")</f>
        <v>n</v>
      </c>
      <c r="CP8" s="53" t="str">
        <f>IF(AT8=0,"y","n")</f>
        <v>n</v>
      </c>
      <c r="CQ8" s="53" t="str">
        <f>IF(AT8=1,"y","n")</f>
        <v>n</v>
      </c>
      <c r="CR8" s="53" t="str">
        <f>IF(AT8=2,"y","n")</f>
        <v>n</v>
      </c>
      <c r="CS8" s="53" t="str">
        <f>IF(AT8&gt;=3,"y","n")</f>
        <v>y</v>
      </c>
      <c r="CT8" s="38" t="str">
        <f>CHAR(34)&amp;A8&amp;CHAR(34)</f>
        <v>"[BRA] Ceará"</v>
      </c>
      <c r="CU8" s="63" t="str">
        <f>CHAR(34)&amp;"rgn_"&amp;R8&amp;CHAR(34)</f>
        <v>"rgn_South America"</v>
      </c>
      <c r="CV8" s="44" t="str">
        <f>CHAR(34)&amp;D8&amp;CHAR(34)</f>
        <v>"https://upload.wikimedia.org/wikipedia/commons/thumb/2/2e/Bandeira_do_Cear%C3%A1.svg/640px-Bandeira_do_Cear%C3%A1.svg.png"</v>
      </c>
      <c r="CW8" s="44" t="str">
        <f>IF(CH8="y",CHAR(34)&amp;CH$1&amp;CHAR(34)&amp;",","")</f>
        <v/>
      </c>
      <c r="CX8" s="44" t="str">
        <f>IF(CI8="y",CHAR(34)&amp;CI$1&amp;CHAR(34)&amp;",","")</f>
        <v/>
      </c>
      <c r="CY8" s="44" t="str">
        <f>IF(CJ8="y",CHAR(34)&amp;CJ$1&amp;CHAR(34)&amp;",","")</f>
        <v/>
      </c>
      <c r="CZ8" s="44" t="str">
        <f>IF(CK8="y",CHAR(34)&amp;CK$1&amp;CHAR(34)&amp;",","")</f>
        <v>"5+Colo",</v>
      </c>
      <c r="DA8" s="44" t="str">
        <f>IF(Q8&gt;1,CHAR(34)&amp;"words2"&amp;CHAR(34)&amp;",","")</f>
        <v/>
      </c>
      <c r="DB8" s="44" t="str">
        <f>IF(Q8&gt;2,CHAR(34)&amp;"words3"&amp;CHAR(34)&amp;",","")</f>
        <v/>
      </c>
      <c r="DC8" s="44" t="str">
        <f>IF(Q8=2,CHAR(34)&amp;"exact2"&amp;CHAR(34)&amp;",","")</f>
        <v/>
      </c>
      <c r="DD8" s="44" t="str">
        <f>IF(LEN(CHAR(34)&amp;"lets"&amp;LEN(SUBSTITUTE(SUBSTITUTE(IFERROR(TRIM(SUBSTITUTE(SUBSTITUTE(SUBSTITUTE(IFERROR(TRIM(SUBSTITUTE(A8,MID(A8,FIND("(",A8),FIND(")",A8)-FIND("(",A8)+1),"")),A8),"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",""),"-",""))&amp;CHAR(34)&amp;",")=9,CHAR(34)&amp;"lets"&amp;LEN(SUBSTITUTE(SUBSTITUTE(IFERROR(TRIM(SUBSTITUTE(SUBSTITUTE(SUBSTITUTE(IFERROR(TRIM(SUBSTITUTE(A8,MID(A8,FIND("(",A8),FIND(")",A8)-FIND("(",A8)+1),"")),A8),"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",""),"-",""))&amp;CHAR(34)&amp;",",CHAR(34)&amp;"lets0"&amp;LEN(SUBSTITUTE(SUBSTITUTE(IFERROR(TRIM(SUBSTITUTE(SUBSTITUTE(SUBSTITUTE(IFERROR(TRIM(SUBSTITUTE(A8,MID(A8,FIND("(",A8),FIND(")",A8)-FIND("(",A8)+1),"")),A8),"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f>
        <v>"lets05",</v>
      </c>
      <c r="DE8" s="44" t="str">
        <f>IFERROR(CHAR(34)&amp;"start"&amp;LEFT(TRIM(SUBSTITUTE(SUBSTITUTE(TRIM(SUBSTITUTE(SUBSTITUTE(A8, MID(A8, FIND("[", A8), FIND("]", A8) - FIND("[", A8) + 1), ""), "  ", " ")), MID(TRIM(SUBSTITUTE(SUBSTITUTE(A8, MID(A8, FIND("[", A8), FIND("]", A8) - FIND("[", A8) + 1), ""), "  ", " ")), FIND("[", TRIM(SUBSTITUTE(SUBSTITUTE(A8, MID(A8, FIND("[", A8), FIND("]", A8) - FIND("[", A8) + 1), ""), "  ", " "))), FIND("]", TRIM(SUBSTITUTE(SUBSTITUTE(A8, MID(A8, FIND("[", A8), FIND("]", A8) - FIND("[", A8) + 1), ""), "  ", " "))) - FIND("[", TRIM(SUBSTITUTE(SUBSTITUTE(A8, MID(A8, FIND("[", A8), FIND("]", A8) - FIND("[", A8) + 1), ""), "  ", " "))) + 1), ""), "  ", " ")),1)&amp;CHAR(34)&amp;",",CHAR(34)&amp;"start"&amp;IFERROR(LEFT(SUBSTITUTE(A8,"["&amp;MID(A8,FIND("[",A8)+1,FIND("]",A8)-FIND("[",A8)-1)&amp;"] ",""),1),LEFT(A8,1))&amp;CHAR(34)&amp;",")</f>
        <v>"startC",</v>
      </c>
      <c r="DF8" s="44" t="str">
        <f>IFERROR(IF(SEARCH("tan",A8)&gt;0,CHAR(34)&amp;"withtn"&amp;CHAR(34)&amp;",",""),"")</f>
        <v/>
      </c>
      <c r="DG8" s="44" t="str">
        <f>IFERROR(IF(SEARCH("q",A8)&gt;0,CHAR(34)&amp;"with_q"&amp;CHAR(34)&amp;",",""),"")</f>
        <v/>
      </c>
      <c r="DH8" s="44" t="str">
        <f>IFERROR(IF(SEARCH("v",A8)&gt;0,CHAR(34)&amp;"with_v"&amp;CHAR(34)&amp;",",""),"")</f>
        <v/>
      </c>
      <c r="DI8" s="44" t="str">
        <f>IFERROR(IF(SEARCH("w",A8)&gt;0,CHAR(34)&amp;"with_w"&amp;CHAR(34)&amp;",",""),"")</f>
        <v/>
      </c>
      <c r="DJ8" s="44" t="str">
        <f>IFERROR(IF(SEARCH("y",A8)&gt;0,CHAR(34)&amp;"with_y"&amp;CHAR(34)&amp;",",""),"")</f>
        <v/>
      </c>
      <c r="DK8" s="44" t="str">
        <f>IFERROR(IF(SEARCH("z",A8)&gt;0,CHAR(34)&amp;"with_z"&amp;CHAR(34)&amp;",",""),"")</f>
        <v/>
      </c>
      <c r="DL8" s="44" t="str">
        <f>IF(CG8=2, CHAR(34) &amp; _xlfn.TEXTJOIN("", TRUE, _xlfn._xlws.SORT(HP8:HX8)) &amp; CHAR(34) &amp; ",", "")</f>
        <v/>
      </c>
      <c r="DM8" s="44" t="str" cm="1">
        <f t="array" ref="DM8">IF(CG8=3,CHAR(34) &amp; _xlfn.TEXTJOIN("", TRUE, RIGHT(HP8:HX8, 2)) &amp; CHAR(34) &amp; ",", "")</f>
        <v/>
      </c>
      <c r="DN8" s="44" t="str">
        <f>IF(AND(ISNUMBER(SEARCH("18", O8)), ISERROR(SEARCH("1918", O8)), ISERROR(SEARCH("2018", O8))), CHAR(34) &amp; "year18" &amp; CHAR(34) &amp; ",", "")</f>
        <v/>
      </c>
      <c r="DO8" s="44" t="str">
        <f>IF(AND(ISNUMBER(SEARCH("19", O8)), ISERROR(SEARCH("1819", O8)),  ISERROR(SEARCH("1219", O8)),ISERROR(SEARCH("1119", O8)),ISERROR(SEARCH("1190", O8)),ISERROR(SEARCH("2019", O8))), CHAR(34) &amp; "year19" &amp; CHAR(34) &amp; ",", "")</f>
        <v>"year19",</v>
      </c>
      <c r="DP8" s="5" t="str">
        <f>IF(AND(ISNUMBER(SEARCH("20", O8)), ISERROR(SEARCH("1920", O8))), CHAR(34)&amp;"year00"&amp;CHAR(34)&amp;",", "")</f>
        <v/>
      </c>
      <c r="DQ8" s="5" t="str">
        <f>IF(CC8="y",CHAR(34)&amp;"soviet"&amp;CHAR(34)&amp;",","")</f>
        <v/>
      </c>
      <c r="DR8" s="5" t="str">
        <f>IF(BY8="y",CHAR(34)&amp;"dgband"&amp;CHAR(34)&amp;",","")</f>
        <v/>
      </c>
      <c r="DS8" s="5" t="str">
        <f>IF(W8="y",IF(AND(V8="n",BY8&lt;&gt;"y"),CHAR(34)&amp;"allver"&amp;CHAR(34)&amp;",",""),"")</f>
        <v/>
      </c>
      <c r="DT8" s="5" t="str">
        <f>IF(V8="y",IF(AND(W8="n",BY8&lt;&gt;"y"),CHAR(34)&amp;"allhor"&amp;CHAR(34)&amp;",",""),"")</f>
        <v/>
      </c>
      <c r="DU8" s="5" t="str">
        <f>IF(BY8="y",IF(AND(W8="n",V8="n"),CHAR(34)&amp;"alldia"&amp;CHAR(34)&amp;",",""),"")</f>
        <v/>
      </c>
      <c r="DV8" s="44" t="str">
        <f>IF(IA8&lt;&gt;"",(IF(IA8="y",CHAR(34)&amp;"largec"&amp;CHAR(34)&amp;",",CHAR(34)&amp;"smallc"&amp;CHAR(34)&amp;",")),"")</f>
        <v/>
      </c>
      <c r="DW8" s="44" t="str">
        <f>IF(CL8="y",CHAR(34)&amp;CL$1&amp;CHAR(34)&amp;",","")</f>
        <v>"NoBand",</v>
      </c>
      <c r="DX8" s="44" t="str">
        <f>IF(CM8="y",CHAR(34)&amp;CM$1&amp;CHAR(34)&amp;",","")</f>
        <v/>
      </c>
      <c r="DY8" s="44" t="str">
        <f>IF(CN8="y",CHAR(34)&amp;CN$1&amp;CHAR(34)&amp;",","")</f>
        <v/>
      </c>
      <c r="DZ8" s="44" t="str">
        <f>IF(CO8="y",CHAR(34)&amp;CO$1&amp;CHAR(34)&amp;",","")</f>
        <v/>
      </c>
      <c r="EA8" s="44" t="str">
        <f>IF(T8="y",CHAR(34)&amp;T$1&amp;CHAR(34)&amp;",","")</f>
        <v>"Diagon",</v>
      </c>
      <c r="EB8" s="44" t="str">
        <f>IF(U8="y",CHAR(34)&amp;U$1&amp;CHAR(34)&amp;",","")</f>
        <v/>
      </c>
      <c r="EC8" s="44" t="str">
        <f>IF(V8="y",CHAR(34)&amp;V$1&amp;CHAR(34)&amp;",","")</f>
        <v/>
      </c>
      <c r="ED8" s="44" t="str">
        <f>IF(W8="y",CHAR(34)&amp;W$1&amp;CHAR(34)&amp;",","")</f>
        <v/>
      </c>
      <c r="EE8" s="44" t="str">
        <f>IF(X8="y",CHAR(34)&amp;X$1&amp;CHAR(34)&amp;",","")</f>
        <v>"Circle",</v>
      </c>
      <c r="EF8" s="44" t="str">
        <f>IF(AND(Y8&lt;&gt;"n",Y8&lt;&gt;""),CHAR(34)&amp;Y$1&amp;CHAR(34)&amp;",","")</f>
        <v>"Animal",</v>
      </c>
      <c r="EG8" s="44" t="str">
        <f>IF(Z8="y",CHAR(34)&amp;Z$1&amp;CHAR(34)&amp;",","")</f>
        <v>"Bird",</v>
      </c>
      <c r="EH8" s="44" t="str">
        <f>IF(AA8="y",CHAR(34)&amp;AA$1&amp;CHAR(34)&amp;",","")</f>
        <v>"Plants",</v>
      </c>
      <c r="EI8" s="44" t="str">
        <f>IF(AB8="y",CHAR(34)&amp;AB$1&amp;CHAR(34)&amp;",","")</f>
        <v/>
      </c>
      <c r="EJ8" s="44" t="str">
        <f>IF(AC8="y",CHAR(34)&amp;AC$1&amp;CHAR(34)&amp;",","")</f>
        <v/>
      </c>
      <c r="EK8" s="44" t="str">
        <f>IF(AD8="y",CHAR(34)&amp;AD$1&amp;CHAR(34)&amp;",","")</f>
        <v>"HasSun",</v>
      </c>
      <c r="EL8" s="44" t="str">
        <f>IF(AE8="y",CHAR(34)&amp;AE$1&amp;CHAR(34)&amp;",","")</f>
        <v/>
      </c>
      <c r="EM8" s="44" t="str">
        <f>IF(AF8="y",CHAR(34)&amp;AF$1&amp;CHAR(34)&amp;",","")</f>
        <v/>
      </c>
      <c r="EN8" s="44" t="str">
        <f>IF(AG8="y",CHAR(34)&amp;AG$1&amp;CHAR(34)&amp;",","")</f>
        <v/>
      </c>
      <c r="EO8" s="44" t="str">
        <f>IF(AH8="y",CHAR(34)&amp;AH$1&amp;CHAR(34)&amp;",","")</f>
        <v>"Center",</v>
      </c>
      <c r="EP8" s="44" t="str">
        <f>IF(AI8="y",CHAR(34)&amp;AI$1&amp;CHAR(34)&amp;",","")</f>
        <v/>
      </c>
      <c r="EQ8" s="44" t="str">
        <f>IF(AJ8="y",CHAR(34)&amp;AJ$1&amp;CHAR(34)&amp;",","")</f>
        <v/>
      </c>
      <c r="ER8" s="44" t="str">
        <f>IF(AK8="y",CHAR(34)&amp;AK$1&amp;CHAR(34)&amp;",","")</f>
        <v/>
      </c>
      <c r="ES8" s="44" t="str">
        <f>IF(AL8="y",CHAR(34)&amp;AL$1&amp;CHAR(34)&amp;",","")</f>
        <v>"Wavess",</v>
      </c>
      <c r="ET8" s="44" t="str">
        <f>IF(AM8="y",CHAR(34)&amp;AM$1&amp;CHAR(34)&amp;",","")</f>
        <v>"Geogrh",</v>
      </c>
      <c r="EU8" s="44" t="str">
        <f>IF(AN8="y",CHAR(34)&amp;AN$1&amp;CHAR(34)&amp;",","")</f>
        <v/>
      </c>
      <c r="EV8" s="44" t="str">
        <f>IF(AO8="y",CHAR(34)&amp;AO$1&amp;CHAR(34)&amp;",","")</f>
        <v>"Builds",</v>
      </c>
      <c r="EW8" s="44" t="str">
        <f>IF(AP8="y",CHAR(34)&amp;AP$1&amp;CHAR(34)&amp;",","")</f>
        <v>"Ships!",</v>
      </c>
      <c r="EX8" s="44" t="str">
        <f>IF(AQ8="y",CHAR(34)&amp;AQ$1&amp;CHAR(34)&amp;",","")</f>
        <v/>
      </c>
      <c r="EY8" s="44" t="str">
        <f>IF(AR8="y",CHAR(34)&amp;AR$1&amp;CHAR(34)&amp;",","")</f>
        <v/>
      </c>
      <c r="EZ8" s="44" t="str">
        <f>IF(AS8="y",CHAR(34)&amp;AS$1&amp;CHAR(34)&amp;",","")</f>
        <v>"Waters",</v>
      </c>
      <c r="FA8" s="44" t="str">
        <f>IF(AT8&gt;0,CHAR(34)&amp;"sta"&amp;AZ8&amp;CHAR(34)&amp;",","")</f>
        <v>"staWHI",</v>
      </c>
      <c r="FB8" s="44" t="str">
        <f>IF(AND(AT8&gt;0,BA8&lt;&gt;""),CHAR(34)&amp;"sta"&amp;BA8&amp;CHAR(34)&amp;",","")</f>
        <v/>
      </c>
      <c r="FC8" s="44" t="str">
        <f>IF(AND(AT8&gt;0,BB8&lt;&gt;""),CHAR(34)&amp;"sta"&amp;BB8&amp;CHAR(34)&amp;",","")</f>
        <v/>
      </c>
      <c r="FD8" s="44" t="str">
        <f>IF(BV8="n",CHAR(34)&amp;"tcWHYE"&amp;CHAR(34)&amp;",",IF(BV8="y",CHAR(34)&amp;FD$1&amp;CHAR(34)&amp;",",""))</f>
        <v/>
      </c>
      <c r="FE8" s="44" t="str">
        <f>IF(COUNTIF(BL8:BT8,"BLU")=0,CHAR(34)&amp;"NO_BLU"&amp;CHAR(34)&amp;",", "")</f>
        <v>"NO_BLU",</v>
      </c>
      <c r="FF8" s="44" t="str">
        <f>IF(COUNTIF(BL8:BT8,"WHI")=0,CHAR(34)&amp;"NO_WHI"&amp;CHAR(34)&amp;",", "")</f>
        <v/>
      </c>
      <c r="FG8" s="44" t="str">
        <f>IF(COUNTIF(BL8:BT8,"RED")=0,CHAR(34)&amp;"NO_RED"&amp;CHAR(34)&amp;",", "")</f>
        <v>"NO_RED",</v>
      </c>
      <c r="FH8" s="44" t="str">
        <f>IF(COUNTIF(BL8:BS8,"GRE")=0,CHAR(34)&amp;"NO_GRE"&amp;CHAR(34)&amp;",", "")</f>
        <v/>
      </c>
      <c r="FI8" s="44" t="str">
        <f>IF(COUNTIF(BL8:BT8,"YEL")=0,CHAR(34)&amp;"NO_YEL"&amp;CHAR(34)&amp;",", "")</f>
        <v/>
      </c>
      <c r="FJ8" s="44" t="str">
        <f>IF(COUNTIF(BL8:BT8,"BLA")=0,CHAR(34)&amp;"NO_BLA"&amp;CHAR(34)&amp;",", "")</f>
        <v/>
      </c>
      <c r="FK8" s="44" t="str">
        <f>IF(AND(FH8&lt;&gt;"",FF8&lt;&gt;""),CHAR(34)&amp;"WHGRNO"&amp;CHAR(34)&amp;",","")</f>
        <v/>
      </c>
      <c r="FL8" s="44" t="str">
        <f>IF(AND(FI8&lt;&gt;"",FF8&lt;&gt;""),CHAR(34)&amp;"WHYENO"&amp;CHAR(34)&amp;",","")</f>
        <v/>
      </c>
      <c r="FM8" s="44" t="str">
        <f>IF(AND(FJ8&lt;&gt;"",FF8&lt;&gt;""),CHAR(34)&amp;"BAWHNO"&amp;CHAR(34)&amp;",","")</f>
        <v/>
      </c>
      <c r="FN8" s="44" t="str">
        <f>IF(AND(FE8&lt;&gt;"",FF8&lt;&gt;""),CHAR(34)&amp;"BLWHNO"&amp;CHAR(34)&amp;",","")</f>
        <v/>
      </c>
      <c r="FO8" s="44" t="str">
        <f>IF(AND(FE8&lt;&gt;"",FG8&lt;&gt;""),CHAR(34)&amp;"BLRENO"&amp;CHAR(34)&amp;",","")</f>
        <v>"BLRENO",</v>
      </c>
      <c r="FP8" s="44" t="str">
        <f>IF(AND(FF8&lt;&gt;"",FF8&lt;&gt;""),CHAR(34)&amp;"WHRENO"&amp;CHAR(34)&amp;",","")</f>
        <v/>
      </c>
      <c r="FQ8" s="44" t="str">
        <f>IF(LEN(BF8)=3,CHAR(34)&amp;"001"&amp;BF8&amp;CHAR(34)&amp;",","")</f>
        <v/>
      </c>
      <c r="FR8" s="44" t="str">
        <f>IF(LEN(BG8)=3,CHAR(34)&amp;"002"&amp;BG8&amp;CHAR(34)&amp;",","")</f>
        <v/>
      </c>
      <c r="FS8" s="44" t="str">
        <f>IF(LEN(BH8)=3,CHAR(34)&amp;"003"&amp;BH8&amp;CHAR(34)&amp;",","")</f>
        <v/>
      </c>
      <c r="FT8" s="44" t="str">
        <f>CHAR(34)&amp;"myr"&amp;BD8&amp;CHAR(34)&amp;","</f>
        <v>"myrGRE",</v>
      </c>
      <c r="FU8" s="44" t="str">
        <f>IF(AY8="y",CHAR(34)&amp;"island"&amp;CHAR(34)&amp;",","")</f>
        <v/>
      </c>
      <c r="FV8" s="44" t="str">
        <f>IF(BZ8="y",CHAR(34)&amp;"landlo"&amp;CHAR(34)&amp;",","")</f>
        <v/>
      </c>
      <c r="FW8" s="44" t="str">
        <f>IF(CA8="y",CHAR(34)&amp;"eunion"&amp;CHAR(34)&amp;",","")</f>
        <v/>
      </c>
      <c r="FX8" s="44" t="str">
        <f>SUBSTITUTE(IFERROR(SEARCH("[",A8),IFERROR(IF(AND(CA8&lt;&gt;"y",SEARCH("Europe",R8)&gt;0),CHAR(34)&amp;"noeuni"&amp;CHAR(34)&amp;",",""),"")),"1","")</f>
        <v/>
      </c>
      <c r="FY8" s="44" t="str">
        <f>IFERROR(IF(SEARCH("Arabic",CB8)&gt;0,CHAR(34)&amp;"arabic"&amp;CHAR(34)&amp;",",""),"")</f>
        <v/>
      </c>
      <c r="FZ8" s="44" t="str">
        <f>IFERROR(IF(SEARCH("English",CB8)&gt;0,CHAR(34)&amp;"englis"&amp;CHAR(34)&amp;",",""),"")</f>
        <v/>
      </c>
      <c r="GA8" s="44" t="str">
        <f>IFERROR(IF(SEARCH("French",CB8)&gt;0,CHAR(34)&amp;"french"&amp;CHAR(34)&amp;",",""),"")</f>
        <v/>
      </c>
      <c r="GB8" s="44" t="str">
        <f>IFERROR(IF(SEARCH("Spanish",CB8)&gt;0,CHAR(34)&amp;"spanis"&amp;CHAR(34)&amp;",",""),"")</f>
        <v/>
      </c>
      <c r="GC8" s="44" t="str">
        <f>IFERROR(IF(SEARCH("Portuguese",CB8)&gt;0,CHAR(34)&amp;"portug"&amp;CHAR(34)&amp;",",""),"")</f>
        <v/>
      </c>
      <c r="GD8" s="44" t="str">
        <f>IFERROR(IF(SEARCH("German",CB8)&gt;0,CHAR(34)&amp;"german"&amp;CHAR(34)&amp;",",""),"")</f>
        <v/>
      </c>
      <c r="GE8" s="44" t="str">
        <f>IFERROR(IF(SEARCH("Dutch",CB8)&gt;0,CHAR(34)&amp;"dutchs"&amp;CHAR(34)&amp;",",""),"")</f>
        <v/>
      </c>
      <c r="GF8" s="44" t="str">
        <f>IFERROR(IF(SEARCH("Historical",AU8)&gt;0,CHAR(34)&amp;"histor"&amp;CHAR(34)&amp;",",""),"")</f>
        <v/>
      </c>
      <c r="GG8" s="44" t="str">
        <f>IF(BU8="y",CHAR(34)&amp;"unjack"&amp;CHAR(34)&amp;",","")</f>
        <v/>
      </c>
      <c r="GH8" s="44" t="str">
        <f>IF(CD8=1,CHAR(34)&amp;"southc"&amp;CHAR(34)&amp;",","")</f>
        <v/>
      </c>
      <c r="GI8" s="44" t="str">
        <f>IF(CE8=1,CHAR(34)&amp;"hasmap"&amp;CHAR(34)&amp;",","")</f>
        <v/>
      </c>
      <c r="GJ8" s="44" t="str">
        <f>IF(CP8="y",CHAR(34)&amp;CP$1&amp;CHAR(34)&amp;",","")</f>
        <v/>
      </c>
      <c r="GK8" s="44" t="str">
        <f>IF(GJ8="",CHAR(34)&amp;"HasSta"&amp;CHAR(34)&amp;",","")</f>
        <v>"HasSta",</v>
      </c>
      <c r="GL8" s="44" t="str">
        <f>IF(CQ8="y",CHAR(34)&amp;CQ$1&amp;CHAR(34)&amp;",","")</f>
        <v/>
      </c>
      <c r="GM8" s="44" t="str">
        <f>IF(CR8="y",CHAR(34)&amp;CR$1&amp;CHAR(34)&amp;",","")</f>
        <v/>
      </c>
      <c r="GN8" s="44" t="str">
        <f>IF(CS8="y",CHAR(34)&amp;CS$1&amp;CHAR(34)&amp;",","")</f>
        <v>"3+Star",</v>
      </c>
      <c r="GP8" s="44" t="str">
        <f>CHAR(34)&amp;AU8&amp;CHAR(34)</f>
        <v>"State"</v>
      </c>
      <c r="GS8" s="44" t="str">
        <f>SUBSTITUTE("["&amp;_xlfn.CONCAT(CW8:GN8)&amp;"]",",]","]")</f>
        <v>["5+Colo","lets05","startC","year19","NoBand","Diagon","Circle","Animal","Bird","Plants","HasSun","Center","Wavess","Geogrh","Builds","Ships!","Waters","staWHI","NO_BLU","NO_RED","BLRENO","myrGRE","HasSta","3+Star"]</v>
      </c>
      <c r="GT8" s="44" t="str">
        <f>IF(BL8&lt;&gt;"",CHAR(34)&amp;"cl_"&amp;BL8&amp;CHAR(34)&amp;",","")</f>
        <v>"cl_GRE",</v>
      </c>
      <c r="GU8" s="44" t="str">
        <f>IF(BM8&lt;&gt;"",CHAR(34)&amp;"cl_"&amp;BM8&amp;CHAR(34)&amp;",","")</f>
        <v>"cl_YEL",</v>
      </c>
      <c r="GV8" s="44" t="str">
        <f>IF(BN8&lt;&gt;"",CHAR(34)&amp;"cl_"&amp;BN8&amp;CHAR(34)&amp;",","")</f>
        <v>"cl_WHI",</v>
      </c>
      <c r="GW8" s="44" t="str">
        <f>IF(BO8&lt;&gt;"",CHAR(34)&amp;"cl_"&amp;BO8&amp;CHAR(34)&amp;",","")</f>
        <v>"cl_BRO",</v>
      </c>
      <c r="GX8" s="44" t="str">
        <f>IF(BP8&lt;&gt;"",CHAR(34)&amp;"cl_"&amp;BP8&amp;CHAR(34)&amp;",","")</f>
        <v>"cl_BLA",</v>
      </c>
      <c r="GY8" s="44" t="str">
        <f>IF(BQ8&lt;&gt;"",CHAR(34)&amp;"cl_"&amp;BQ8&amp;CHAR(34)&amp;",","")</f>
        <v/>
      </c>
      <c r="GZ8" s="44" t="str">
        <f>IF(BR8&lt;&gt;"",CHAR(34)&amp;"cl_"&amp;BR8&amp;CHAR(34)&amp;",","")</f>
        <v/>
      </c>
      <c r="HA8" s="44" t="str">
        <f>IF(BS8&lt;&gt;"",CHAR(34)&amp;"cl_"&amp;BS8&amp;CHAR(34)&amp;",","")</f>
        <v/>
      </c>
      <c r="HB8" s="44" t="str">
        <f>IF(BT8&lt;&gt;"",CHAR(34)&amp;"cl_"&amp;BT8&amp;CHAR(34)&amp;",","")</f>
        <v/>
      </c>
      <c r="HC8" s="44" t="str">
        <f>SUBSTITUTE("["&amp;_xlfn.CONCAT(GT8:HB8)&amp;"]",",]","]")</f>
        <v>["cl_GRE","cl_YEL","cl_WHI","cl_BRO","cl_BLA"]</v>
      </c>
      <c r="HE8" s="64"/>
      <c r="HF8" s="65" t="str">
        <f>"{couname:"&amp;CT8&amp;(IF(HK8&lt;&gt;"",",subtype:"&amp;CHAR(34)&amp;HK8&amp;CHAR(34),""))&amp;",year:"&amp;HJ8&amp;",region:"&amp;CU8&amp;",Colors:"&amp;HC8&amp;",Items:"&amp;GS8&amp;",Flag:"&amp;CV8&amp;",HDFlag:"&amp;CHAR(34)&amp;E8&amp;CHAR(34)&amp;",type:"&amp;GP8&amp;", describe: "&amp;HH8&amp;", isnew:"&amp;CHAR(34)&amp;F8&amp;CHAR(34)&amp;", links: "&amp;HL8&amp;"},"</f>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links: "https://en.wikipedia.org/wiki/Flag_of_Ceará"},</v>
      </c>
      <c r="HG8" s="66" t="str">
        <f>"{couname:"&amp;CT8&amp;(IF(HK8&lt;&gt;"",",subtype:"&amp;CHAR(34)&amp;HK8&amp;CHAR(34),""))&amp;",year:"&amp;HJ8&amp;",region:"&amp;CU8&amp;",Colors:"&amp;HC8&amp;",Items:"&amp;GS8&amp;",Flag:"&amp;CV8&amp;",HDFlag:"&amp;CHAR(34)&amp;E8&amp;CHAR(34)&amp;",type:"&amp;GP8&amp;", describe: "&amp;HI8&amp;", links: "&amp;HL8&amp;"},"</f>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links: "https://en.wikipedia.org/wiki/Flag_of_Ceará"},</v>
      </c>
      <c r="HH8" s="44" t="str">
        <f>IF(P8&lt;&gt;"",CHAR(34)&amp;"\n"&amp;P8&amp;CHAR(34),CHAR(34)&amp;CHAR(34))</f>
        <v>"\nBottom-right: The Carnaúba tree is the state tree of Ceará and represents earth.\nBottom-left: The jangada boat represents water.\nTop-right: The dove and mountains represent air.\nTop-left: The sun represents fire."</v>
      </c>
      <c r="HI8" s="44" t="str">
        <f>IF(J8=0,CHAR(34)&amp;CHAR(34),HH8)</f>
        <v>"\nBottom-right: The Carnaúba tree is the state tree of Ceará and represents earth.\nBottom-left: The jangada boat represents water.\nTop-right: The dove and mountains represent air.\nTop-left: The sun represents fire."</v>
      </c>
      <c r="HJ8" s="44" t="str">
        <f>CHAR(34)&amp;O8&amp;CHAR(34)</f>
        <v>"1922 "</v>
      </c>
      <c r="HL8" s="44" t="str">
        <f>CHAR(34)&amp;I8&amp;CHAR(34)</f>
        <v>"https://en.wikipedia.org/wiki/Flag_of_Ceará"</v>
      </c>
      <c r="HM8" s="65"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 "links": "https://en.wikipedia.org/wiki/Flag_of_Ceará"},</v>
      </c>
      <c r="HN8" s="67"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 "links": "https://en.wikipedia.org/wiki/Flag_of_Ceará"},</v>
      </c>
      <c r="HO8" s="71"/>
      <c r="HP8" s="44" t="str" cm="1">
        <f t="array" ref="HP8">IF(_xlfn.TEXTJOIN(", ", TRUE, IF(ISNUMBER(SEARCH("BLA", BL8:BT8)), COLUMN(BL8:BT8) - COLUMN(BL8) + 1, ""))&lt;&gt;"","BLA","")</f>
        <v>BLA</v>
      </c>
      <c r="HQ8" s="44" t="str" cm="1">
        <f t="array" ref="HQ8">IF(_xlfn.TEXTJOIN(", ", TRUE, IF(ISNUMBER(SEARCH("BLU", BL8:BT8)), COLUMN(BL8:BT8) - COLUMN(BL8) + 1, ""))&lt;&gt;"","BLU","")</f>
        <v/>
      </c>
      <c r="HR8" s="44" t="str" cm="1">
        <f t="array" ref="HR8">IF(_xlfn.TEXTJOIN(", ", TRUE, IF(ISNUMBER(SEARCH("GRE", BL8:BT8)), COLUMN(BL8:BT8) - COLUMN(BL8) + 1, ""))&lt;&gt;"","GRE","")</f>
        <v>GRE</v>
      </c>
      <c r="HS8" s="44" t="str" cm="1">
        <f t="array" ref="HS8">IF(_xlfn.TEXTJOIN(", ", TRUE, IF(ISNUMBER(SEARCH("RED", BL8:BT8)), COLUMN(BL8:BT8) - COLUMN(BL8) + 1, ""))&lt;&gt;"","RED","")</f>
        <v/>
      </c>
      <c r="HT8" s="44" t="str" cm="1">
        <f t="array" ref="HT8">IF(_xlfn.TEXTJOIN(", ", TRUE, IF(ISNUMBER(SEARCH("YEL", BL8:BT8)), COLUMN(BL8:BT8) - COLUMN(BL8) + 1, ""))&lt;&gt;"","YEL","")</f>
        <v>YEL</v>
      </c>
      <c r="HU8" s="44" t="str" cm="1">
        <f t="array" ref="HU8">IF(_xlfn.TEXTJOIN(", ", TRUE, IF(ISNUMBER(SEARCH("ORA", BL8:BT8)), COLUMN(BL8:BT8) - COLUMN(BL8) + 1, ""))&lt;&gt;"","ORA","")</f>
        <v/>
      </c>
      <c r="HV8" s="44" t="str" cm="1">
        <f t="array" ref="HV8">IF(_xlfn.TEXTJOIN(", ", TRUE, IF(ISNUMBER(SEARCH("BRO", BL8:BT8)), COLUMN(BL8:BT8) - COLUMN(BL8) + 1, ""))&lt;&gt;"","BRO","")</f>
        <v>BRO</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c r="IB8" s="5"/>
      <c r="IC8" s="68"/>
      <c r="ID8" s="68"/>
      <c r="IE8" s="68"/>
      <c r="IF8" s="68"/>
      <c r="IG8" s="68"/>
      <c r="IH8" s="68"/>
      <c r="II8" s="68"/>
      <c r="IJ8" s="68"/>
      <c r="IK8" s="68"/>
      <c r="IL8" s="44">
        <f>SUM(IC8:IK8)</f>
        <v>0</v>
      </c>
      <c r="IM8" s="42">
        <f>COUNTIF(IC8:IK8,"&gt;0")-CG8</f>
        <v>-5</v>
      </c>
      <c r="IN8" s="69" t="str">
        <f>"http://mkweb.bcgsc.ca/color-summarizer/?url="&amp;D8&amp;"&amp;precision=low&amp;num_clusters="&amp;CG8&amp;"&amp;text=1"</f>
        <v>http://mkweb.bcgsc.ca/color-summarizer/?url=https://upload.wikimedia.org/wikipedia/commons/thumb/2/2e/Bandeira_do_Cear%C3%A1.svg/640px-Bandeira_do_Cear%C3%A1.svg.png&amp;precision=low&amp;num_clusters=5&amp;text=1</v>
      </c>
      <c r="IO8" s="44" t="str">
        <f>IF(HP8&lt;&gt;"",CHAR(34)&amp;"black"&amp;CHAR(34),"")</f>
        <v>"black"</v>
      </c>
      <c r="IP8" s="44" t="str">
        <f>IF(HQ8&lt;&gt;"",CHAR(34)&amp;"blue"&amp;CHAR(34),"")</f>
        <v/>
      </c>
      <c r="IQ8" s="44" t="str">
        <f>IF(HR8&lt;&gt;"",CHAR(34)&amp;"green"&amp;CHAR(34),"")</f>
        <v>"green"</v>
      </c>
      <c r="IR8" s="44" t="str">
        <f>IF(HS8&lt;&gt;"",CHAR(34)&amp;"red"&amp;CHAR(34),"")</f>
        <v/>
      </c>
      <c r="IS8" s="44" t="str">
        <f>IF(HT8&lt;&gt;"",CHAR(34)&amp;"yellow"&amp;CHAR(34),"")</f>
        <v>"yellow"</v>
      </c>
      <c r="IT8" s="44" t="str">
        <f>IF(HU8&lt;&gt;"",CHAR(34)&amp;"orange"&amp;CHAR(34),"")</f>
        <v/>
      </c>
      <c r="IU8" s="44" t="str">
        <f>IF(HV8&lt;&gt;"",CHAR(34)&amp;"brown"&amp;CHAR(34),"")</f>
        <v>"brown"</v>
      </c>
      <c r="IV8" s="44" t="str">
        <f>IF(HW8&lt;&gt;"",CHAR(34)&amp;"purple"&amp;CHAR(34),"")</f>
        <v/>
      </c>
      <c r="IW8" s="44" t="str">
        <f>IF(HX8&lt;&gt;"",CHAR(34)&amp;"white"&amp;CHAR(34),"")</f>
        <v>"white"</v>
      </c>
      <c r="IX8" s="44" t="str">
        <f>"{"&amp;CHAR(34)&amp;"url"&amp;CHAR(34)&amp;":"&amp;CHAR(34)&amp;IN8&amp;CHAR(34)&amp;","&amp;CHAR(34)&amp;"name"&amp;CHAR(34)&amp;":"&amp;CHAR(34)&amp;A8&amp;CHAR(34)&amp;"},"</f>
        <v>{"url":"http://mkweb.bcgsc.ca/color-summarizer/?url=https://upload.wikimedia.org/wikipedia/commons/thumb/2/2e/Bandeira_do_Cear%C3%A1.svg/640px-Bandeira_do_Cear%C3%A1.svg.png&amp;precision=low&amp;num_clusters=5&amp;text=1","name":"[BRA] Ceará"},</v>
      </c>
      <c r="IY8" s="44">
        <v>332</v>
      </c>
    </row>
    <row r="9" spans="1:259" s="44" customFormat="1" ht="38.4" customHeight="1" thickBot="1" x14ac:dyDescent="0.35">
      <c r="A9" s="84" t="s">
        <v>347</v>
      </c>
      <c r="B9" s="83"/>
      <c r="C9" s="39">
        <v>2</v>
      </c>
      <c r="D9" s="70" t="s">
        <v>348</v>
      </c>
      <c r="E9" s="40" t="s">
        <v>349</v>
      </c>
      <c r="F9" s="41" t="s">
        <v>163</v>
      </c>
      <c r="G9" s="42">
        <f>COUNTIF($A$1:$A$8312,A9)</f>
        <v>1</v>
      </c>
      <c r="H9" s="43"/>
      <c r="I9" s="59" t="s">
        <v>350</v>
      </c>
      <c r="J9" s="44" t="str">
        <f>""</f>
        <v/>
      </c>
      <c r="K9" s="45"/>
      <c r="L9" s="46"/>
      <c r="M9" s="46"/>
      <c r="N9" s="47"/>
      <c r="O9" s="74" t="s">
        <v>240</v>
      </c>
      <c r="P9" s="48" t="s">
        <v>351</v>
      </c>
      <c r="Q9" s="73">
        <v>2</v>
      </c>
      <c r="R9" s="49" t="s">
        <v>177</v>
      </c>
      <c r="S9" s="50">
        <v>3</v>
      </c>
      <c r="T9" s="51" t="s">
        <v>164</v>
      </c>
      <c r="U9" s="52" t="s">
        <v>164</v>
      </c>
      <c r="V9" s="52" t="s">
        <v>165</v>
      </c>
      <c r="W9" s="52" t="s">
        <v>164</v>
      </c>
      <c r="X9" s="52" t="s">
        <v>164</v>
      </c>
      <c r="Y9" s="52" t="s">
        <v>164</v>
      </c>
      <c r="Z9" s="52" t="s">
        <v>164</v>
      </c>
      <c r="AA9" s="52" t="s">
        <v>164</v>
      </c>
      <c r="AB9" s="52" t="s">
        <v>165</v>
      </c>
      <c r="AC9" s="52" t="s">
        <v>164</v>
      </c>
      <c r="AD9" s="52" t="s">
        <v>164</v>
      </c>
      <c r="AE9" s="52" t="s">
        <v>164</v>
      </c>
      <c r="AF9" s="53" t="s">
        <v>164</v>
      </c>
      <c r="AG9" s="53" t="s">
        <v>164</v>
      </c>
      <c r="AH9" s="53" t="s">
        <v>165</v>
      </c>
      <c r="AI9" s="53" t="s">
        <v>164</v>
      </c>
      <c r="AJ9" s="53" t="s">
        <v>164</v>
      </c>
      <c r="AK9" s="53" t="s">
        <v>164</v>
      </c>
      <c r="AL9" s="53" t="s">
        <v>164</v>
      </c>
      <c r="AM9" s="53" t="s">
        <v>164</v>
      </c>
      <c r="AN9" s="53" t="s">
        <v>164</v>
      </c>
      <c r="AO9" s="53" t="s">
        <v>164</v>
      </c>
      <c r="AP9" s="53" t="s">
        <v>164</v>
      </c>
      <c r="AQ9" s="53" t="s">
        <v>164</v>
      </c>
      <c r="AR9" s="53" t="s">
        <v>164</v>
      </c>
      <c r="AS9" s="53" t="s">
        <v>164</v>
      </c>
      <c r="AT9" s="54">
        <v>0</v>
      </c>
      <c r="AU9" s="53" t="s">
        <v>308</v>
      </c>
      <c r="AV9" s="53" t="str">
        <f>IF(LEFT(A9,1)="[",LEFT(A9,5)&amp;AU9&amp;A9,"")</f>
        <v>[BRA]State[BRA] Espirito Santo</v>
      </c>
      <c r="AW9" s="53" t="str">
        <f>C9&amp;H9&amp;A9</f>
        <v>2[BRA] Espirito Santo</v>
      </c>
      <c r="AX9" s="55"/>
      <c r="AY9" s="55"/>
      <c r="AZ9" s="56"/>
      <c r="BA9" s="56"/>
      <c r="BB9" s="56"/>
      <c r="BC9" s="57"/>
      <c r="BD9" s="58" t="s">
        <v>152</v>
      </c>
      <c r="BE9" s="59"/>
      <c r="BF9" s="58" t="s">
        <v>152</v>
      </c>
      <c r="BG9" s="58" t="s">
        <v>159</v>
      </c>
      <c r="BH9" s="58" t="s">
        <v>158</v>
      </c>
      <c r="BI9" s="58"/>
      <c r="BJ9" s="58"/>
      <c r="BK9" s="59"/>
      <c r="BL9" s="58" t="s">
        <v>152</v>
      </c>
      <c r="BM9" s="58" t="s">
        <v>159</v>
      </c>
      <c r="BN9" s="58" t="s">
        <v>158</v>
      </c>
      <c r="BO9" s="58"/>
      <c r="BP9" s="58"/>
      <c r="BQ9" s="58"/>
      <c r="BR9" s="58"/>
      <c r="BS9" s="58"/>
      <c r="BT9" s="58"/>
      <c r="BU9" s="60"/>
      <c r="BV9" s="61"/>
      <c r="BW9" s="61">
        <v>0</v>
      </c>
      <c r="BX9" s="59"/>
      <c r="CB9" s="5"/>
      <c r="CC9" s="5"/>
      <c r="CD9" s="62">
        <v>0</v>
      </c>
      <c r="CE9" s="62">
        <v>0</v>
      </c>
      <c r="CF9" s="62">
        <f>COUNTIF([1]Sheet7!$B$2:'[1]Sheet7'!$B$100,BRA!#REF!)</f>
        <v>0</v>
      </c>
      <c r="CG9" s="75" cm="1">
        <f t="array" ref="CG9">SUMPRODUCT(--(LEN(TRIM(BL9:BT9))&gt;0))</f>
        <v>3</v>
      </c>
      <c r="CH9" s="53" t="str">
        <f>IF(CG9=2,"y","n")</f>
        <v>n</v>
      </c>
      <c r="CI9" s="53" t="str">
        <f>IF(CG9=3,"y","n")</f>
        <v>y</v>
      </c>
      <c r="CJ9" s="53" t="str">
        <f>IF(CG9=4,"y","n")</f>
        <v>n</v>
      </c>
      <c r="CK9" s="53" t="str">
        <f>IF(CG9&gt;4,"y","n")</f>
        <v>n</v>
      </c>
      <c r="CL9" s="53" t="str">
        <f>IF(S9=0,"y","n")</f>
        <v>n</v>
      </c>
      <c r="CM9" s="53" t="str">
        <f>IF(S9=2,"y","n")</f>
        <v>n</v>
      </c>
      <c r="CN9" s="53" t="str">
        <f>IF(S9=3,"y","n")</f>
        <v>y</v>
      </c>
      <c r="CO9" s="53" t="str">
        <f>IF(S9&gt;=4,"y","n")</f>
        <v>n</v>
      </c>
      <c r="CP9" s="53" t="str">
        <f>IF(AT9=0,"y","n")</f>
        <v>y</v>
      </c>
      <c r="CQ9" s="53" t="str">
        <f>IF(AT9=1,"y","n")</f>
        <v>n</v>
      </c>
      <c r="CR9" s="53" t="str">
        <f>IF(AT9=2,"y","n")</f>
        <v>n</v>
      </c>
      <c r="CS9" s="53" t="str">
        <f>IF(AT9&gt;=3,"y","n")</f>
        <v>n</v>
      </c>
      <c r="CT9" s="38" t="str">
        <f>CHAR(34)&amp;A9&amp;CHAR(34)</f>
        <v>"[BRA] Espirito Santo"</v>
      </c>
      <c r="CU9" s="63" t="str">
        <f>CHAR(34)&amp;"rgn_"&amp;R9&amp;CHAR(34)</f>
        <v>"rgn_South America"</v>
      </c>
      <c r="CV9" s="44" t="str">
        <f>CHAR(34)&amp;D9&amp;CHAR(34)</f>
        <v>"https://upload.wikimedia.org/wikipedia/commons/thumb/4/43/Bandeira_do_Esp%C3%ADrito_Santo.svg/640px-Bandeira_do_Esp%C3%ADrito_Santo.svg.png"</v>
      </c>
      <c r="CW9" s="44" t="str">
        <f>IF(CH9="y",CHAR(34)&amp;CH$1&amp;CHAR(34)&amp;",","")</f>
        <v/>
      </c>
      <c r="CX9" s="44" t="str">
        <f>IF(CI9="y",CHAR(34)&amp;CI$1&amp;CHAR(34)&amp;",","")</f>
        <v>"3Color",</v>
      </c>
      <c r="CY9" s="44" t="str">
        <f>IF(CJ9="y",CHAR(34)&amp;CJ$1&amp;CHAR(34)&amp;",","")</f>
        <v/>
      </c>
      <c r="CZ9" s="44" t="str">
        <f>IF(CK9="y",CHAR(34)&amp;CK$1&amp;CHAR(34)&amp;",","")</f>
        <v/>
      </c>
      <c r="DA9" s="44" t="str">
        <f>IF(Q9&gt;1,CHAR(34)&amp;"words2"&amp;CHAR(34)&amp;",","")</f>
        <v>"words2",</v>
      </c>
      <c r="DB9" s="44" t="str">
        <f>IF(Q9&gt;2,CHAR(34)&amp;"words3"&amp;CHAR(34)&amp;",","")</f>
        <v/>
      </c>
      <c r="DC9" s="44" t="str">
        <f>IF(Q9=2,CHAR(34)&amp;"exact2"&amp;CHAR(34)&amp;",","")</f>
        <v>"exact2",</v>
      </c>
      <c r="DD9" s="44"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"lets13",</v>
      </c>
      <c r="DE9" s="44"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"startE",</v>
      </c>
      <c r="DF9" s="44" t="str">
        <f>IFERROR(IF(SEARCH("tan",A9)&gt;0,CHAR(34)&amp;"withtn"&amp;CHAR(34)&amp;",",""),"")</f>
        <v/>
      </c>
      <c r="DG9" s="44" t="str">
        <f>IFERROR(IF(SEARCH("q",A9)&gt;0,CHAR(34)&amp;"with_q"&amp;CHAR(34)&amp;",",""),"")</f>
        <v/>
      </c>
      <c r="DH9" s="44" t="str">
        <f>IFERROR(IF(SEARCH("v",A9)&gt;0,CHAR(34)&amp;"with_v"&amp;CHAR(34)&amp;",",""),"")</f>
        <v/>
      </c>
      <c r="DI9" s="44" t="str">
        <f>IFERROR(IF(SEARCH("w",A9)&gt;0,CHAR(34)&amp;"with_w"&amp;CHAR(34)&amp;",",""),"")</f>
        <v/>
      </c>
      <c r="DJ9" s="44" t="str">
        <f>IFERROR(IF(SEARCH("y",A9)&gt;0,CHAR(34)&amp;"with_y"&amp;CHAR(34)&amp;",",""),"")</f>
        <v/>
      </c>
      <c r="DK9" s="44" t="str">
        <f>IFERROR(IF(SEARCH("z",A9)&gt;0,CHAR(34)&amp;"with_z"&amp;CHAR(34)&amp;",",""),"")</f>
        <v/>
      </c>
      <c r="DL9" s="44" t="str">
        <f>IF(CG9=2, CHAR(34) &amp; _xlfn.TEXTJOIN("", TRUE, _xlfn._xlws.SORT(HP9:HX9)) &amp; CHAR(34) &amp; ",", "")</f>
        <v/>
      </c>
      <c r="DM9" s="44" t="str" cm="1">
        <f t="array" ref="DM9">IF(CG9=3,CHAR(34) &amp; _xlfn.TEXTJOIN("", TRUE, RIGHT(HP9:HX9, 2)) &amp; CHAR(34) &amp; ",", "")</f>
        <v>"LUURHI",</v>
      </c>
      <c r="DN9" s="44" t="str">
        <f>IF(AND(ISNUMBER(SEARCH("18", O9)), ISERROR(SEARCH("1918", O9)), ISERROR(SEARCH("2018", O9))), CHAR(34) &amp; "year18" &amp; CHAR(34) &amp; ",", "")</f>
        <v/>
      </c>
      <c r="DO9" s="44" t="str">
        <f>IF(AND(ISNUMBER(SEARCH("19", O9)), ISERROR(SEARCH("1819", O9)),  ISERROR(SEARCH("1219", O9)),ISERROR(SEARCH("1119", O9)),ISERROR(SEARCH("1190", O9)),ISERROR(SEARCH("2019", O9))), CHAR(34) &amp; "year19" &amp; CHAR(34) &amp; ",", "")</f>
        <v>"year19",</v>
      </c>
      <c r="DP9" s="5" t="str">
        <f>IF(AND(ISNUMBER(SEARCH("20", O9)), ISERROR(SEARCH("1920", O9))), CHAR(34)&amp;"year00"&amp;CHAR(34)&amp;",", "")</f>
        <v/>
      </c>
      <c r="DQ9" s="5" t="str">
        <f>IF(CC9="y",CHAR(34)&amp;"soviet"&amp;CHAR(34)&amp;",","")</f>
        <v/>
      </c>
      <c r="DR9" s="5" t="str">
        <f>IF(BY9="y",CHAR(34)&amp;"dgband"&amp;CHAR(34)&amp;",","")</f>
        <v/>
      </c>
      <c r="DS9" s="5" t="str">
        <f>IF(W9="y",IF(AND(V9="n",BY9&lt;&gt;"y"),CHAR(34)&amp;"allver"&amp;CHAR(34)&amp;",",""),"")</f>
        <v/>
      </c>
      <c r="DT9" s="5" t="str">
        <f>IF(V9="y",IF(AND(W9="n",BY9&lt;&gt;"y"),CHAR(34)&amp;"allhor"&amp;CHAR(34)&amp;",",""),"")</f>
        <v>"allhor",</v>
      </c>
      <c r="DU9" s="5" t="str">
        <f>IF(BY9="y",IF(AND(W9="n",V9="n"),CHAR(34)&amp;"alldia"&amp;CHAR(34)&amp;",",""),"")</f>
        <v/>
      </c>
      <c r="DV9" s="44" t="str">
        <f>IF(IA9&lt;&gt;"",(IF(IA9="y",CHAR(34)&amp;"largec"&amp;CHAR(34)&amp;",",CHAR(34)&amp;"smallc"&amp;CHAR(34)&amp;",")),"")</f>
        <v/>
      </c>
      <c r="DW9" s="44" t="str">
        <f>IF(CL9="y",CHAR(34)&amp;CL$1&amp;CHAR(34)&amp;",","")</f>
        <v/>
      </c>
      <c r="DX9" s="44" t="str">
        <f>IF(CM9="y",CHAR(34)&amp;CM$1&amp;CHAR(34)&amp;",","")</f>
        <v/>
      </c>
      <c r="DY9" s="44" t="str">
        <f>IF(CN9="y",CHAR(34)&amp;CN$1&amp;CHAR(34)&amp;",","")</f>
        <v>"3Bands",</v>
      </c>
      <c r="DZ9" s="44" t="str">
        <f>IF(CO9="y",CHAR(34)&amp;CO$1&amp;CHAR(34)&amp;",","")</f>
        <v/>
      </c>
      <c r="EA9" s="44" t="str">
        <f>IF(T9="y",CHAR(34)&amp;T$1&amp;CHAR(34)&amp;",","")</f>
        <v/>
      </c>
      <c r="EB9" s="44" t="str">
        <f>IF(U9="y",CHAR(34)&amp;U$1&amp;CHAR(34)&amp;",","")</f>
        <v/>
      </c>
      <c r="EC9" s="44" t="str">
        <f>IF(V9="y",CHAR(34)&amp;V$1&amp;CHAR(34)&amp;",","")</f>
        <v>"Horizo",</v>
      </c>
      <c r="ED9" s="44" t="str">
        <f>IF(W9="y",CHAR(34)&amp;W$1&amp;CHAR(34)&amp;",","")</f>
        <v/>
      </c>
      <c r="EE9" s="44" t="str">
        <f>IF(X9="y",CHAR(34)&amp;X$1&amp;CHAR(34)&amp;",","")</f>
        <v/>
      </c>
      <c r="EF9" s="44" t="str">
        <f>IF(AND(Y9&lt;&gt;"n",Y9&lt;&gt;""),CHAR(34)&amp;Y$1&amp;CHAR(34)&amp;",","")</f>
        <v/>
      </c>
      <c r="EG9" s="44" t="str">
        <f>IF(Z9="y",CHAR(34)&amp;Z$1&amp;CHAR(34)&amp;",","")</f>
        <v/>
      </c>
      <c r="EH9" s="44" t="str">
        <f>IF(AA9="y",CHAR(34)&amp;AA$1&amp;CHAR(34)&amp;",","")</f>
        <v/>
      </c>
      <c r="EI9" s="44" t="str">
        <f>IF(AB9="y",CHAR(34)&amp;AB$1&amp;CHAR(34)&amp;",","")</f>
        <v>"Texted",</v>
      </c>
      <c r="EJ9" s="44" t="str">
        <f>IF(AC9="y",CHAR(34)&amp;AC$1&amp;CHAR(34)&amp;",","")</f>
        <v/>
      </c>
      <c r="EK9" s="44" t="str">
        <f>IF(AD9="y",CHAR(34)&amp;AD$1&amp;CHAR(34)&amp;",","")</f>
        <v/>
      </c>
      <c r="EL9" s="44" t="str">
        <f>IF(AE9="y",CHAR(34)&amp;AE$1&amp;CHAR(34)&amp;",","")</f>
        <v/>
      </c>
      <c r="EM9" s="44" t="str">
        <f>IF(AF9="y",CHAR(34)&amp;AF$1&amp;CHAR(34)&amp;",","")</f>
        <v/>
      </c>
      <c r="EN9" s="44" t="str">
        <f>IF(AG9="y",CHAR(34)&amp;AG$1&amp;CHAR(34)&amp;",","")</f>
        <v/>
      </c>
      <c r="EO9" s="44" t="str">
        <f>IF(AH9="y",CHAR(34)&amp;AH$1&amp;CHAR(34)&amp;",","")</f>
        <v>"Center",</v>
      </c>
      <c r="EP9" s="44" t="str">
        <f>IF(AI9="y",CHAR(34)&amp;AI$1&amp;CHAR(34)&amp;",","")</f>
        <v/>
      </c>
      <c r="EQ9" s="44" t="str">
        <f>IF(AJ9="y",CHAR(34)&amp;AJ$1&amp;CHAR(34)&amp;",","")</f>
        <v/>
      </c>
      <c r="ER9" s="44" t="str">
        <f>IF(AK9="y",CHAR(34)&amp;AK$1&amp;CHAR(34)&amp;",","")</f>
        <v/>
      </c>
      <c r="ES9" s="44" t="str">
        <f>IF(AL9="y",CHAR(34)&amp;AL$1&amp;CHAR(34)&amp;",","")</f>
        <v/>
      </c>
      <c r="ET9" s="44" t="str">
        <f>IF(AM9="y",CHAR(34)&amp;AM$1&amp;CHAR(34)&amp;",","")</f>
        <v/>
      </c>
      <c r="EU9" s="44" t="str">
        <f>IF(AN9="y",CHAR(34)&amp;AN$1&amp;CHAR(34)&amp;",","")</f>
        <v/>
      </c>
      <c r="EV9" s="44" t="str">
        <f>IF(AO9="y",CHAR(34)&amp;AO$1&amp;CHAR(34)&amp;",","")</f>
        <v/>
      </c>
      <c r="EW9" s="44" t="str">
        <f>IF(AP9="y",CHAR(34)&amp;AP$1&amp;CHAR(34)&amp;",","")</f>
        <v/>
      </c>
      <c r="EX9" s="44" t="str">
        <f>IF(AQ9="y",CHAR(34)&amp;AQ$1&amp;CHAR(34)&amp;",","")</f>
        <v/>
      </c>
      <c r="EY9" s="44" t="str">
        <f>IF(AR9="y",CHAR(34)&amp;AR$1&amp;CHAR(34)&amp;",","")</f>
        <v/>
      </c>
      <c r="EZ9" s="44" t="str">
        <f>IF(AS9="y",CHAR(34)&amp;AS$1&amp;CHAR(34)&amp;",","")</f>
        <v/>
      </c>
      <c r="FA9" s="44" t="str">
        <f>IF(AT9&gt;0,CHAR(34)&amp;"sta"&amp;AZ9&amp;CHAR(34)&amp;",","")</f>
        <v/>
      </c>
      <c r="FB9" s="44" t="str">
        <f>IF(AND(AT9&gt;0,BA9&lt;&gt;""),CHAR(34)&amp;"sta"&amp;BA9&amp;CHAR(34)&amp;",","")</f>
        <v/>
      </c>
      <c r="FC9" s="44" t="str">
        <f>IF(AND(AT9&gt;0,BB9&lt;&gt;""),CHAR(34)&amp;"sta"&amp;BB9&amp;CHAR(34)&amp;",","")</f>
        <v/>
      </c>
      <c r="FD9" s="44" t="str">
        <f>IF(BV9="n",CHAR(34)&amp;"tcWHYE"&amp;CHAR(34)&amp;",",IF(BV9="y",CHAR(34)&amp;FD$1&amp;CHAR(34)&amp;",",""))</f>
        <v/>
      </c>
      <c r="FE9" s="44" t="str">
        <f>IF(COUNTIF(BL9:BT9,"BLU")=0,CHAR(34)&amp;"NO_BLU"&amp;CHAR(34)&amp;",", "")</f>
        <v/>
      </c>
      <c r="FF9" s="44" t="str">
        <f>IF(COUNTIF(BL9:BT9,"WHI")=0,CHAR(34)&amp;"NO_WHI"&amp;CHAR(34)&amp;",", "")</f>
        <v/>
      </c>
      <c r="FG9" s="44" t="str">
        <f>IF(COUNTIF(BL9:BT9,"RED")=0,CHAR(34)&amp;"NO_RED"&amp;CHAR(34)&amp;",", "")</f>
        <v>"NO_RED",</v>
      </c>
      <c r="FH9" s="44" t="str">
        <f>IF(COUNTIF(BL9:BS9,"GRE")=0,CHAR(34)&amp;"NO_GRE"&amp;CHAR(34)&amp;",", "")</f>
        <v>"NO_GRE",</v>
      </c>
      <c r="FI9" s="44" t="str">
        <f>IF(COUNTIF(BL9:BT9,"YEL")=0,CHAR(34)&amp;"NO_YEL"&amp;CHAR(34)&amp;",", "")</f>
        <v>"NO_YEL",</v>
      </c>
      <c r="FJ9" s="44" t="str">
        <f>IF(COUNTIF(BL9:BT9,"BLA")=0,CHAR(34)&amp;"NO_BLA"&amp;CHAR(34)&amp;",", "")</f>
        <v>"NO_BLA",</v>
      </c>
      <c r="FK9" s="44" t="str">
        <f>IF(AND(FH9&lt;&gt;"",FF9&lt;&gt;""),CHAR(34)&amp;"WHGRNO"&amp;CHAR(34)&amp;",","")</f>
        <v/>
      </c>
      <c r="FL9" s="44" t="str">
        <f>IF(AND(FI9&lt;&gt;"",FF9&lt;&gt;""),CHAR(34)&amp;"WHYENO"&amp;CHAR(34)&amp;",","")</f>
        <v/>
      </c>
      <c r="FM9" s="44" t="str">
        <f>IF(AND(FJ9&lt;&gt;"",FF9&lt;&gt;""),CHAR(34)&amp;"BAWHNO"&amp;CHAR(34)&amp;",","")</f>
        <v/>
      </c>
      <c r="FN9" s="44" t="str">
        <f>IF(AND(FE9&lt;&gt;"",FF9&lt;&gt;""),CHAR(34)&amp;"BLWHNO"&amp;CHAR(34)&amp;",","")</f>
        <v/>
      </c>
      <c r="FO9" s="44" t="str">
        <f>IF(AND(FE9&lt;&gt;"",FG9&lt;&gt;""),CHAR(34)&amp;"BLRENO"&amp;CHAR(34)&amp;",","")</f>
        <v/>
      </c>
      <c r="FP9" s="44" t="str">
        <f>IF(AND(FF9&lt;&gt;"",FF9&lt;&gt;""),CHAR(34)&amp;"WHRENO"&amp;CHAR(34)&amp;",","")</f>
        <v/>
      </c>
      <c r="FQ9" s="44" t="str">
        <f>IF(LEN(BF9)=3,CHAR(34)&amp;"001"&amp;BF9&amp;CHAR(34)&amp;",","")</f>
        <v>"001BLU",</v>
      </c>
      <c r="FR9" s="44" t="str">
        <f>IF(LEN(BG9)=3,CHAR(34)&amp;"002"&amp;BG9&amp;CHAR(34)&amp;",","")</f>
        <v>"002WHI",</v>
      </c>
      <c r="FS9" s="44" t="str">
        <f>IF(LEN(BH9)=3,CHAR(34)&amp;"003"&amp;BH9&amp;CHAR(34)&amp;",","")</f>
        <v>"003PUR",</v>
      </c>
      <c r="FT9" s="44" t="str">
        <f>CHAR(34)&amp;"myr"&amp;BD9&amp;CHAR(34)&amp;","</f>
        <v>"myrBLU",</v>
      </c>
      <c r="FU9" s="44" t="str">
        <f>IF(AY9="y",CHAR(34)&amp;"island"&amp;CHAR(34)&amp;",","")</f>
        <v/>
      </c>
      <c r="FV9" s="44" t="str">
        <f>IF(BZ9="y",CHAR(34)&amp;"landlo"&amp;CHAR(34)&amp;",","")</f>
        <v/>
      </c>
      <c r="FW9" s="44" t="str">
        <f>IF(CA9="y",CHAR(34)&amp;"eunion"&amp;CHAR(34)&amp;",","")</f>
        <v/>
      </c>
      <c r="FX9" s="44" t="str">
        <f>SUBSTITUTE(IFERROR(SEARCH("[",A9),IFERROR(IF(AND(CA9&lt;&gt;"y",SEARCH("Europe",R9)&gt;0),CHAR(34)&amp;"noeuni"&amp;CHAR(34)&amp;",",""),"")),"1","")</f>
        <v/>
      </c>
      <c r="FY9" s="44" t="str">
        <f>IFERROR(IF(SEARCH("Arabic",CB9)&gt;0,CHAR(34)&amp;"arabic"&amp;CHAR(34)&amp;",",""),"")</f>
        <v/>
      </c>
      <c r="FZ9" s="44" t="str">
        <f>IFERROR(IF(SEARCH("English",CB9)&gt;0,CHAR(34)&amp;"englis"&amp;CHAR(34)&amp;",",""),"")</f>
        <v/>
      </c>
      <c r="GA9" s="44" t="str">
        <f>IFERROR(IF(SEARCH("French",CB9)&gt;0,CHAR(34)&amp;"french"&amp;CHAR(34)&amp;",",""),"")</f>
        <v/>
      </c>
      <c r="GB9" s="44" t="str">
        <f>IFERROR(IF(SEARCH("Spanish",CB9)&gt;0,CHAR(34)&amp;"spanis"&amp;CHAR(34)&amp;",",""),"")</f>
        <v/>
      </c>
      <c r="GC9" s="44" t="str">
        <f>IFERROR(IF(SEARCH("Portuguese",CB9)&gt;0,CHAR(34)&amp;"portug"&amp;CHAR(34)&amp;",",""),"")</f>
        <v/>
      </c>
      <c r="GD9" s="44" t="str">
        <f>IFERROR(IF(SEARCH("German",CB9)&gt;0,CHAR(34)&amp;"german"&amp;CHAR(34)&amp;",",""),"")</f>
        <v/>
      </c>
      <c r="GE9" s="44" t="str">
        <f>IFERROR(IF(SEARCH("Dutch",CB9)&gt;0,CHAR(34)&amp;"dutchs"&amp;CHAR(34)&amp;",",""),"")</f>
        <v/>
      </c>
      <c r="GF9" s="44" t="str">
        <f>IFERROR(IF(SEARCH("Historical",AU9)&gt;0,CHAR(34)&amp;"histor"&amp;CHAR(34)&amp;",",""),"")</f>
        <v/>
      </c>
      <c r="GG9" s="44" t="str">
        <f>IF(BU9="y",CHAR(34)&amp;"unjack"&amp;CHAR(34)&amp;",","")</f>
        <v/>
      </c>
      <c r="GH9" s="44" t="str">
        <f>IF(CD9=1,CHAR(34)&amp;"southc"&amp;CHAR(34)&amp;",","")</f>
        <v/>
      </c>
      <c r="GI9" s="44" t="str">
        <f>IF(CE9=1,CHAR(34)&amp;"hasmap"&amp;CHAR(34)&amp;",","")</f>
        <v/>
      </c>
      <c r="GJ9" s="44" t="str">
        <f>IF(CP9="y",CHAR(34)&amp;CP$1&amp;CHAR(34)&amp;",","")</f>
        <v>"NoStar",</v>
      </c>
      <c r="GK9" s="44" t="str">
        <f>IF(GJ9="",CHAR(34)&amp;"HasSta"&amp;CHAR(34)&amp;",","")</f>
        <v/>
      </c>
      <c r="GL9" s="44" t="str">
        <f>IF(CQ9="y",CHAR(34)&amp;CQ$1&amp;CHAR(34)&amp;",","")</f>
        <v/>
      </c>
      <c r="GM9" s="44" t="str">
        <f>IF(CR9="y",CHAR(34)&amp;CR$1&amp;CHAR(34)&amp;",","")</f>
        <v/>
      </c>
      <c r="GN9" s="44" t="str">
        <f>IF(CS9="y",CHAR(34)&amp;CS$1&amp;CHAR(34)&amp;",","")</f>
        <v/>
      </c>
      <c r="GP9" s="44" t="str">
        <f>CHAR(34)&amp;AU9&amp;CHAR(34)</f>
        <v>"State"</v>
      </c>
      <c r="GS9" s="44" t="str">
        <f>SUBSTITUTE("["&amp;_xlfn.CONCAT(CW9:GN9)&amp;"]",",]","]")</f>
        <v>["3Color","words2","exact2","lets13","startE","LUURHI","year19","allhor","3Bands","Horizo","Texted","Center","NO_RED","NO_GRE","NO_YEL","NO_BLA","001BLU","002WHI","003PUR","myrBLU","NoStar"]</v>
      </c>
      <c r="GT9" s="44" t="str">
        <f>IF(BL9&lt;&gt;"",CHAR(34)&amp;"cl_"&amp;BL9&amp;CHAR(34)&amp;",","")</f>
        <v>"cl_BLU",</v>
      </c>
      <c r="GU9" s="44" t="str">
        <f>IF(BM9&lt;&gt;"",CHAR(34)&amp;"cl_"&amp;BM9&amp;CHAR(34)&amp;",","")</f>
        <v>"cl_WHI",</v>
      </c>
      <c r="GV9" s="44" t="str">
        <f>IF(BN9&lt;&gt;"",CHAR(34)&amp;"cl_"&amp;BN9&amp;CHAR(34)&amp;",","")</f>
        <v>"cl_PUR",</v>
      </c>
      <c r="GW9" s="44" t="str">
        <f>IF(BO9&lt;&gt;"",CHAR(34)&amp;"cl_"&amp;BO9&amp;CHAR(34)&amp;",","")</f>
        <v/>
      </c>
      <c r="GX9" s="44" t="str">
        <f>IF(BP9&lt;&gt;"",CHAR(34)&amp;"cl_"&amp;BP9&amp;CHAR(34)&amp;",","")</f>
        <v/>
      </c>
      <c r="GY9" s="44" t="str">
        <f>IF(BQ9&lt;&gt;"",CHAR(34)&amp;"cl_"&amp;BQ9&amp;CHAR(34)&amp;",","")</f>
        <v/>
      </c>
      <c r="GZ9" s="44" t="str">
        <f>IF(BR9&lt;&gt;"",CHAR(34)&amp;"cl_"&amp;BR9&amp;CHAR(34)&amp;",","")</f>
        <v/>
      </c>
      <c r="HA9" s="44" t="str">
        <f>IF(BS9&lt;&gt;"",CHAR(34)&amp;"cl_"&amp;BS9&amp;CHAR(34)&amp;",","")</f>
        <v/>
      </c>
      <c r="HB9" s="44" t="str">
        <f>IF(BT9&lt;&gt;"",CHAR(34)&amp;"cl_"&amp;BT9&amp;CHAR(34)&amp;",","")</f>
        <v/>
      </c>
      <c r="HC9" s="44" t="str">
        <f>SUBSTITUTE("["&amp;_xlfn.CONCAT(GT9:HB9)&amp;"]",",]","]")</f>
        <v>["cl_BLU","cl_WHI","cl_PUR"]</v>
      </c>
      <c r="HE9" s="64"/>
      <c r="HF9" s="65" t="str">
        <f>"{couname:"&amp;CT9&amp;(IF(HK9&lt;&gt;"",",subtype:"&amp;CHAR(34)&amp;HK9&amp;CHAR(34),""))&amp;",year:"&amp;HJ9&amp;",region:"&amp;CU9&amp;",Colors:"&amp;HC9&amp;",Items:"&amp;GS9&amp;",Flag:"&amp;CV9&amp;",HDFlag:"&amp;CHAR(34)&amp;E9&amp;CHAR(34)&amp;",type:"&amp;GP9&amp;", describe: "&amp;HH9&amp;", isnew:"&amp;CHAR(34)&amp;F9&amp;CHAR(34)&amp;", links: "&amp;HL9&amp;"},"</f>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links: "https://en.wikipedia.org/wiki/Flag_of_Espírito_Santo"},</v>
      </c>
      <c r="HG9" s="66" t="str">
        <f>"{couname:"&amp;CT9&amp;(IF(HK9&lt;&gt;"",",subtype:"&amp;CHAR(34)&amp;HK9&amp;CHAR(34),""))&amp;",year:"&amp;HJ9&amp;",region:"&amp;CU9&amp;",Colors:"&amp;HC9&amp;",Items:"&amp;GS9&amp;",Flag:"&amp;CV9&amp;",HDFlag:"&amp;CHAR(34)&amp;E9&amp;CHAR(34)&amp;",type:"&amp;GP9&amp;", describe: "&amp;HI9&amp;", links: "&amp;HL9&amp;"},"</f>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links: "https://en.wikipedia.org/wiki/Flag_of_Espírito_Santo"},</v>
      </c>
      <c r="HH9" s="44" t="str">
        <f>IF(P9&lt;&gt;"",CHAR(34)&amp;"\n"&amp;P9&amp;CHAR(34),CHAR(34)&amp;CHAR(34))</f>
        <v>"\nThe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v>
      </c>
      <c r="HI9" s="44" t="str">
        <f>IF(J9=0,CHAR(34)&amp;CHAR(34),HH9)</f>
        <v>"\nThe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v>
      </c>
      <c r="HJ9" s="44" t="str">
        <f>CHAR(34)&amp;O9&amp;CHAR(34)</f>
        <v>"1947 "</v>
      </c>
      <c r="HL9" s="44" t="str">
        <f>CHAR(34)&amp;I9&amp;CHAR(34)</f>
        <v>"https://en.wikipedia.org/wiki/Flag_of_Espírito_Santo"</v>
      </c>
      <c r="HM9" s="65"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 "links": "https://en.wikipedia.org/wiki/Flag_of_Espírito_Santo"},</v>
      </c>
      <c r="HN9" s="67"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 "links": "https://en.wikipedia.org/wiki/Flag_of_Espírito_Santo"},</v>
      </c>
      <c r="HO9" s="71"/>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
      </c>
      <c r="HS9" s="44" t="str" cm="1">
        <f t="array" ref="HS9">IF(_xlfn.TEXTJOIN(", ", TRUE, IF(ISNUMBER(SEARCH("RED", BL9:BT9)), COLUMN(BL9:BT9) - COLUMN(BL9) + 1, ""))&lt;&gt;"","RED","")</f>
        <v/>
      </c>
      <c r="HT9" s="44" t="str" cm="1">
        <f t="array" ref="HT9">IF(_xlfn.TEXTJOIN(", ", TRUE, IF(ISNUMBER(SEARCH("YEL", BL9:BT9)), COLUMN(BL9:BT9) - COLUMN(BL9) + 1, ""))&lt;&gt;"","YEL","")</f>
        <v/>
      </c>
      <c r="HU9" s="44" t="str" cm="1">
        <f t="array" ref="HU9">IF(_xlfn.TEXTJOIN(", ", TRUE, IF(ISNUMBER(SEARCH("ORA", BL9:BT9)), COLUMN(BL9:BT9) - COLUMN(BL9) + 1, ""))&lt;&gt;"","ORA","")</f>
        <v/>
      </c>
      <c r="HV9" s="44" t="str" cm="1">
        <f t="array" ref="HV9">IF(_xlfn.TEXTJOIN(", ", TRUE, IF(ISNUMBER(SEARCH("BRO", BL9:BT9)), COLUMN(BL9:BT9) - COLUMN(BL9) + 1, ""))&lt;&gt;"","BRO","")</f>
        <v/>
      </c>
      <c r="HW9" s="44" t="str" cm="1">
        <f t="array" ref="HW9">IF(_xlfn.TEXTJOIN(", ", TRUE, IF(ISNUMBER(SEARCH("PUR", BL9:BT9)), COLUMN(BL9:BT9) - COLUMN(BL9) + 1, ""))&lt;&gt;"","PUR","")</f>
        <v>PUR</v>
      </c>
      <c r="HX9" s="44" t="str" cm="1">
        <f t="array" ref="HX9">IF(_xlfn.TEXTJOIN(", ", TRUE, IF(ISNUMBER(SEARCH("WHI", BL9:BT9)), COLUMN(BL9:BT9) - COLUMN(BL9) + 1, ""))&lt;&gt;"","WHI","")</f>
        <v>WHI</v>
      </c>
      <c r="HY9" s="72"/>
      <c r="HZ9" s="72"/>
      <c r="IA9" s="5"/>
      <c r="IB9" s="5"/>
      <c r="IC9" s="68"/>
      <c r="ID9" s="68"/>
      <c r="IE9" s="68"/>
      <c r="IF9" s="68"/>
      <c r="IG9" s="68"/>
      <c r="IH9" s="68"/>
      <c r="II9" s="68"/>
      <c r="IJ9" s="68"/>
      <c r="IK9" s="68"/>
      <c r="IL9" s="44">
        <f>SUM(IC9:IK9)</f>
        <v>0</v>
      </c>
      <c r="IM9" s="42">
        <f>COUNTIF(IC9:IK9,"&gt;0")-CG9</f>
        <v>-3</v>
      </c>
      <c r="IN9" s="69" t="str">
        <f>"http://mkweb.bcgsc.ca/color-summarizer/?url="&amp;D9&amp;"&amp;precision=low&amp;num_clusters="&amp;CG9&amp;"&amp;text=1"</f>
        <v>http://mkweb.bcgsc.ca/color-summarizer/?url=https://upload.wikimedia.org/wikipedia/commons/thumb/4/43/Bandeira_do_Esp%C3%ADrito_Santo.svg/640px-Bandeira_do_Esp%C3%ADrito_Santo.svg.png&amp;precision=low&amp;num_clusters=3&amp;text=1</v>
      </c>
      <c r="IO9" s="44" t="str">
        <f>IF(HP9&lt;&gt;"",CHAR(34)&amp;"black"&amp;CHAR(34),"")</f>
        <v/>
      </c>
      <c r="IP9" s="44" t="str">
        <f>IF(HQ9&lt;&gt;"",CHAR(34)&amp;"blue"&amp;CHAR(34),"")</f>
        <v>"blue"</v>
      </c>
      <c r="IQ9" s="44" t="str">
        <f>IF(HR9&lt;&gt;"",CHAR(34)&amp;"green"&amp;CHAR(34),"")</f>
        <v/>
      </c>
      <c r="IR9" s="44" t="str">
        <f>IF(HS9&lt;&gt;"",CHAR(34)&amp;"red"&amp;CHAR(34),"")</f>
        <v/>
      </c>
      <c r="IS9" s="44" t="str">
        <f>IF(HT9&lt;&gt;"",CHAR(34)&amp;"yellow"&amp;CHAR(34),"")</f>
        <v/>
      </c>
      <c r="IT9" s="44" t="str">
        <f>IF(HU9&lt;&gt;"",CHAR(34)&amp;"orange"&amp;CHAR(34),"")</f>
        <v/>
      </c>
      <c r="IU9" s="44" t="str">
        <f>IF(HV9&lt;&gt;"",CHAR(34)&amp;"brown"&amp;CHAR(34),"")</f>
        <v/>
      </c>
      <c r="IV9" s="44" t="str">
        <f>IF(HW9&lt;&gt;"",CHAR(34)&amp;"purple"&amp;CHAR(34),"")</f>
        <v>"purple"</v>
      </c>
      <c r="IW9" s="44" t="str">
        <f>IF(HX9&lt;&gt;"",CHAR(34)&amp;"white"&amp;CHAR(34),"")</f>
        <v>"white"</v>
      </c>
      <c r="IX9" s="44" t="str">
        <f>"{"&amp;CHAR(34)&amp;"url"&amp;CHAR(34)&amp;":"&amp;CHAR(34)&amp;IN9&amp;CHAR(34)&amp;","&amp;CHAR(34)&amp;"name"&amp;CHAR(34)&amp;":"&amp;CHAR(34)&amp;A9&amp;CHAR(34)&amp;"},"</f>
        <v>{"url":"http://mkweb.bcgsc.ca/color-summarizer/?url=https://upload.wikimedia.org/wikipedia/commons/thumb/4/43/Bandeira_do_Esp%C3%ADrito_Santo.svg/640px-Bandeira_do_Esp%C3%ADrito_Santo.svg.png&amp;precision=low&amp;num_clusters=3&amp;text=1","name":"[BRA] Espirito Santo"},</v>
      </c>
      <c r="IY9" s="44">
        <v>333</v>
      </c>
    </row>
    <row r="10" spans="1:259" s="44" customFormat="1" ht="38.4" customHeight="1" thickBot="1" x14ac:dyDescent="0.35">
      <c r="A10" s="84" t="s">
        <v>352</v>
      </c>
      <c r="B10" s="83"/>
      <c r="C10" s="39">
        <v>2</v>
      </c>
      <c r="D10" s="70" t="s">
        <v>353</v>
      </c>
      <c r="E10" s="40" t="s">
        <v>354</v>
      </c>
      <c r="F10" s="41" t="s">
        <v>163</v>
      </c>
      <c r="G10" s="42">
        <f>COUNTIF($A$1:$A$8312,A10)</f>
        <v>1</v>
      </c>
      <c r="H10" s="43"/>
      <c r="I10" s="59" t="s">
        <v>355</v>
      </c>
      <c r="J10" s="44" t="str">
        <f>""</f>
        <v/>
      </c>
      <c r="K10" s="45"/>
      <c r="L10" s="46"/>
      <c r="M10" s="46"/>
      <c r="N10" s="47"/>
      <c r="O10" s="74" t="s">
        <v>181</v>
      </c>
      <c r="P10" s="48" t="s">
        <v>356</v>
      </c>
      <c r="Q10" s="73">
        <v>2</v>
      </c>
      <c r="R10" s="49" t="s">
        <v>177</v>
      </c>
      <c r="S10" s="50">
        <v>0</v>
      </c>
      <c r="T10" s="51" t="s">
        <v>165</v>
      </c>
      <c r="U10" s="52" t="s">
        <v>164</v>
      </c>
      <c r="V10" s="52" t="s">
        <v>164</v>
      </c>
      <c r="W10" s="52" t="s">
        <v>164</v>
      </c>
      <c r="X10" s="52" t="s">
        <v>164</v>
      </c>
      <c r="Y10" s="52" t="s">
        <v>164</v>
      </c>
      <c r="Z10" s="52" t="s">
        <v>164</v>
      </c>
      <c r="AA10" s="52" t="s">
        <v>164</v>
      </c>
      <c r="AB10" s="52" t="s">
        <v>164</v>
      </c>
      <c r="AC10" s="52" t="s">
        <v>164</v>
      </c>
      <c r="AD10" s="52" t="s">
        <v>164</v>
      </c>
      <c r="AE10" s="52" t="s">
        <v>164</v>
      </c>
      <c r="AF10" s="53" t="s">
        <v>164</v>
      </c>
      <c r="AG10" s="53" t="s">
        <v>164</v>
      </c>
      <c r="AH10" s="53" t="s">
        <v>165</v>
      </c>
      <c r="AI10" s="53" t="s">
        <v>164</v>
      </c>
      <c r="AJ10" s="53" t="s">
        <v>164</v>
      </c>
      <c r="AK10" s="53" t="s">
        <v>164</v>
      </c>
      <c r="AL10" s="53" t="s">
        <v>164</v>
      </c>
      <c r="AM10" s="53" t="s">
        <v>164</v>
      </c>
      <c r="AN10" s="53" t="s">
        <v>164</v>
      </c>
      <c r="AO10" s="53" t="s">
        <v>164</v>
      </c>
      <c r="AP10" s="53" t="s">
        <v>164</v>
      </c>
      <c r="AQ10" s="53" t="s">
        <v>164</v>
      </c>
      <c r="AR10" s="53" t="s">
        <v>165</v>
      </c>
      <c r="AS10" s="53" t="s">
        <v>164</v>
      </c>
      <c r="AT10" s="54">
        <v>0</v>
      </c>
      <c r="AU10" s="53" t="s">
        <v>308</v>
      </c>
      <c r="AV10" s="53" t="str">
        <f>IF(LEFT(A10,1)="[",LEFT(A10,5)&amp;AU10&amp;A10,"")</f>
        <v>[BRA]State[BRA] Federal District</v>
      </c>
      <c r="AW10" s="53" t="str">
        <f>C10&amp;H10&amp;A10</f>
        <v>2[BRA] Federal District</v>
      </c>
      <c r="AX10" s="55"/>
      <c r="AY10" s="55"/>
      <c r="AZ10" s="56"/>
      <c r="BA10" s="56"/>
      <c r="BB10" s="56"/>
      <c r="BC10" s="57"/>
      <c r="BD10" s="58" t="s">
        <v>159</v>
      </c>
      <c r="BE10" s="59"/>
      <c r="BF10" s="58"/>
      <c r="BG10" s="58"/>
      <c r="BH10" s="58"/>
      <c r="BI10" s="58"/>
      <c r="BJ10" s="58"/>
      <c r="BK10" s="59"/>
      <c r="BL10" s="58" t="s">
        <v>159</v>
      </c>
      <c r="BM10" s="58" t="s">
        <v>153</v>
      </c>
      <c r="BN10" s="58" t="s">
        <v>155</v>
      </c>
      <c r="BO10" s="58"/>
      <c r="BP10" s="58"/>
      <c r="BQ10" s="58"/>
      <c r="BR10" s="58"/>
      <c r="BS10" s="58"/>
      <c r="BT10" s="58"/>
      <c r="BU10" s="60"/>
      <c r="BV10" s="61"/>
      <c r="BW10" s="61">
        <v>0</v>
      </c>
      <c r="BX10" s="59"/>
      <c r="BY10" s="44" t="s">
        <v>164</v>
      </c>
      <c r="CB10" s="5"/>
      <c r="CC10" s="5"/>
      <c r="CD10" s="62">
        <v>0</v>
      </c>
      <c r="CE10" s="62">
        <v>0</v>
      </c>
      <c r="CF10" s="62">
        <f>COUNTIF([1]Sheet7!$B$2:'[1]Sheet7'!$B$100,BRA!#REF!)</f>
        <v>0</v>
      </c>
      <c r="CG10" s="75" cm="1">
        <f t="array" ref="CG10">SUMPRODUCT(--(LEN(TRIM(BL10:BT10))&gt;0))</f>
        <v>3</v>
      </c>
      <c r="CH10" s="53" t="str">
        <f>IF(CG10=2,"y","n")</f>
        <v>n</v>
      </c>
      <c r="CI10" s="53" t="str">
        <f>IF(CG10=3,"y","n")</f>
        <v>y</v>
      </c>
      <c r="CJ10" s="53" t="str">
        <f>IF(CG10=4,"y","n")</f>
        <v>n</v>
      </c>
      <c r="CK10" s="53" t="str">
        <f>IF(CG10&gt;4,"y","n")</f>
        <v>n</v>
      </c>
      <c r="CL10" s="53" t="str">
        <f>IF(S10=0,"y","n")</f>
        <v>y</v>
      </c>
      <c r="CM10" s="53" t="str">
        <f>IF(S10=2,"y","n")</f>
        <v>n</v>
      </c>
      <c r="CN10" s="53" t="str">
        <f>IF(S10=3,"y","n")</f>
        <v>n</v>
      </c>
      <c r="CO10" s="53" t="str">
        <f>IF(S10&gt;=4,"y","n")</f>
        <v>n</v>
      </c>
      <c r="CP10" s="53" t="str">
        <f>IF(AT10=0,"y","n")</f>
        <v>y</v>
      </c>
      <c r="CQ10" s="53" t="str">
        <f>IF(AT10=1,"y","n")</f>
        <v>n</v>
      </c>
      <c r="CR10" s="53" t="str">
        <f>IF(AT10=2,"y","n")</f>
        <v>n</v>
      </c>
      <c r="CS10" s="53" t="str">
        <f>IF(AT10&gt;=3,"y","n")</f>
        <v>n</v>
      </c>
      <c r="CT10" s="38" t="str">
        <f>CHAR(34)&amp;A10&amp;CHAR(34)</f>
        <v>"[BRA] Federal District"</v>
      </c>
      <c r="CU10" s="63" t="str">
        <f>CHAR(34)&amp;"rgn_"&amp;R10&amp;CHAR(34)</f>
        <v>"rgn_South America"</v>
      </c>
      <c r="CV10" s="44" t="str">
        <f>CHAR(34)&amp;D10&amp;CHAR(34)</f>
        <v>"https://upload.wikimedia.org/wikipedia/commons/thumb/3/3c/Bandeira_do_Distrito_Federal_%28Brasil%29.svg/640px-Bandeira_do_Distrito_Federal_%28Brasil%29.svg.png"</v>
      </c>
      <c r="CW10" s="44" t="str">
        <f>IF(CH10="y",CHAR(34)&amp;CH$1&amp;CHAR(34)&amp;",","")</f>
        <v/>
      </c>
      <c r="CX10" s="44" t="str">
        <f>IF(CI10="y",CHAR(34)&amp;CI$1&amp;CHAR(34)&amp;",","")</f>
        <v>"3Color",</v>
      </c>
      <c r="CY10" s="44" t="str">
        <f>IF(CJ10="y",CHAR(34)&amp;CJ$1&amp;CHAR(34)&amp;",","")</f>
        <v/>
      </c>
      <c r="CZ10" s="44" t="str">
        <f>IF(CK10="y",CHAR(34)&amp;CK$1&amp;CHAR(34)&amp;",","")</f>
        <v/>
      </c>
      <c r="DA10" s="44" t="str">
        <f>IF(Q10&gt;1,CHAR(34)&amp;"words2"&amp;CHAR(34)&amp;",","")</f>
        <v>"words2",</v>
      </c>
      <c r="DB10" s="44" t="str">
        <f>IF(Q10&gt;2,CHAR(34)&amp;"words3"&amp;CHAR(34)&amp;",","")</f>
        <v/>
      </c>
      <c r="DC10" s="44" t="str">
        <f>IF(Q10=2,CHAR(34)&amp;"exact2"&amp;CHAR(34)&amp;",","")</f>
        <v>"exact2",</v>
      </c>
      <c r="DD10" s="44" t="str">
        <f>IF(LEN(CHAR(34)&amp;"lets"&amp;LEN(SUBSTITUTE(SUBSTITUTE(IFERROR(TRIM(SUBSTITUTE(SUBSTITUTE(SUBSTITUTE(IFERROR(TRIM(SUBSTITUTE(A10,MID(A10,FIND("(",A10),FIND(")",A10)-FIND("(",A10)+1),"")),A10),"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",""),"-",""))&amp;CHAR(34)&amp;",")=9,CHAR(34)&amp;"lets"&amp;LEN(SUBSTITUTE(SUBSTITUTE(IFERROR(TRIM(SUBSTITUTE(SUBSTITUTE(SUBSTITUTE(IFERROR(TRIM(SUBSTITUTE(A10,MID(A10,FIND("(",A10),FIND(")",A10)-FIND("(",A10)+1),"")),A10),"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",""),"-",""))&amp;CHAR(34)&amp;",",CHAR(34)&amp;"lets0"&amp;LEN(SUBSTITUTE(SUBSTITUTE(IFERROR(TRIM(SUBSTITUTE(SUBSTITUTE(SUBSTITUTE(IFERROR(TRIM(SUBSTITUTE(A10,MID(A10,FIND("(",A10),FIND(")",A10)-FIND("(",A10)+1),"")),A10),"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f>
        <v>"lets15",</v>
      </c>
      <c r="DE10" s="44" t="str">
        <f>IFERROR(CHAR(34)&amp;"start"&amp;LEFT(TRIM(SUBSTITUTE(SUBSTITUTE(TRIM(SUBSTITUTE(SUBSTITUTE(A10, MID(A10, FIND("[", A10), FIND("]", A10) - FIND("[", A10) + 1), ""), "  ", " ")), MID(TRIM(SUBSTITUTE(SUBSTITUTE(A10, MID(A10, FIND("[", A10), FIND("]", A10) - FIND("[", A10) + 1), ""), "  ", " ")), FIND("[", TRIM(SUBSTITUTE(SUBSTITUTE(A10, MID(A10, FIND("[", A10), FIND("]", A10) - FIND("[", A10) + 1), ""), "  ", " "))), FIND("]", TRIM(SUBSTITUTE(SUBSTITUTE(A10, MID(A10, FIND("[", A10), FIND("]", A10) - FIND("[", A10) + 1), ""), "  ", " "))) - FIND("[", TRIM(SUBSTITUTE(SUBSTITUTE(A10, MID(A10, FIND("[", A10), FIND("]", A10) - FIND("[", A10) + 1), ""), "  ", " "))) + 1), ""), "  ", " ")),1)&amp;CHAR(34)&amp;",",CHAR(34)&amp;"start"&amp;IFERROR(LEFT(SUBSTITUTE(A10,"["&amp;MID(A10,FIND("[",A10)+1,FIND("]",A10)-FIND("[",A10)-1)&amp;"] ",""),1),LEFT(A10,1))&amp;CHAR(34)&amp;",")</f>
        <v>"startF",</v>
      </c>
      <c r="DF10" s="44" t="str">
        <f>IFERROR(IF(SEARCH("tan",A10)&gt;0,CHAR(34)&amp;"withtn"&amp;CHAR(34)&amp;",",""),"")</f>
        <v/>
      </c>
      <c r="DG10" s="44" t="str">
        <f>IFERROR(IF(SEARCH("q",A10)&gt;0,CHAR(34)&amp;"with_q"&amp;CHAR(34)&amp;",",""),"")</f>
        <v/>
      </c>
      <c r="DH10" s="44" t="str">
        <f>IFERROR(IF(SEARCH("v",A10)&gt;0,CHAR(34)&amp;"with_v"&amp;CHAR(34)&amp;",",""),"")</f>
        <v/>
      </c>
      <c r="DI10" s="44" t="str">
        <f>IFERROR(IF(SEARCH("w",A10)&gt;0,CHAR(34)&amp;"with_w"&amp;CHAR(34)&amp;",",""),"")</f>
        <v/>
      </c>
      <c r="DJ10" s="44" t="str">
        <f>IFERROR(IF(SEARCH("y",A10)&gt;0,CHAR(34)&amp;"with_y"&amp;CHAR(34)&amp;",",""),"")</f>
        <v/>
      </c>
      <c r="DK10" s="44" t="str">
        <f>IFERROR(IF(SEARCH("z",A10)&gt;0,CHAR(34)&amp;"with_z"&amp;CHAR(34)&amp;",",""),"")</f>
        <v/>
      </c>
      <c r="DL10" s="44" t="str">
        <f>IF(CG10=2, CHAR(34) &amp; _xlfn.TEXTJOIN("", TRUE, _xlfn._xlws.SORT(HP10:HX10)) &amp; CHAR(34) &amp; ",", "")</f>
        <v/>
      </c>
      <c r="DM10" s="44" t="str" cm="1">
        <f t="array" ref="DM10">IF(CG10=3,CHAR(34) &amp; _xlfn.TEXTJOIN("", TRUE, RIGHT(HP10:HX10, 2)) &amp; CHAR(34) &amp; ",", "")</f>
        <v>"REELHI",</v>
      </c>
      <c r="DN10" s="44" t="str">
        <f>IF(AND(ISNUMBER(SEARCH("18", O10)), ISERROR(SEARCH("1918", O10)), ISERROR(SEARCH("2018", O10))), CHAR(34) &amp; "year18" &amp; CHAR(34) &amp; ",", "")</f>
        <v/>
      </c>
      <c r="DO10" s="44" t="str">
        <f>IF(AND(ISNUMBER(SEARCH("19", O10)), ISERROR(SEARCH("1819", O10)),  ISERROR(SEARCH("1219", O10)),ISERROR(SEARCH("1119", O10)),ISERROR(SEARCH("1190", O10)),ISERROR(SEARCH("2019", O10))), CHAR(34) &amp; "year19" &amp; CHAR(34) &amp; ",", "")</f>
        <v>"year19",</v>
      </c>
      <c r="DP10" s="5" t="str">
        <f>IF(AND(ISNUMBER(SEARCH("20", O10)), ISERROR(SEARCH("1920", O10))), CHAR(34)&amp;"year00"&amp;CHAR(34)&amp;",", "")</f>
        <v/>
      </c>
      <c r="DQ10" s="5" t="str">
        <f>IF(CC10="y",CHAR(34)&amp;"soviet"&amp;CHAR(34)&amp;",","")</f>
        <v/>
      </c>
      <c r="DR10" s="5" t="str">
        <f>IF(BY10="y",CHAR(34)&amp;"dgband"&amp;CHAR(34)&amp;",","")</f>
        <v/>
      </c>
      <c r="DS10" s="5" t="str">
        <f>IF(W10="y",IF(AND(V10="n",BY10&lt;&gt;"y"),CHAR(34)&amp;"allver"&amp;CHAR(34)&amp;",",""),"")</f>
        <v/>
      </c>
      <c r="DT10" s="5" t="str">
        <f>IF(V10="y",IF(AND(W10="n",BY10&lt;&gt;"y"),CHAR(34)&amp;"allhor"&amp;CHAR(34)&amp;",",""),"")</f>
        <v/>
      </c>
      <c r="DU10" s="5" t="str">
        <f>IF(BY10="y",IF(AND(W10="n",V10="n"),CHAR(34)&amp;"alldia"&amp;CHAR(34)&amp;",",""),"")</f>
        <v/>
      </c>
      <c r="DV10" s="44" t="str">
        <f>IF(IA10&lt;&gt;"",(IF(IA10="y",CHAR(34)&amp;"largec"&amp;CHAR(34)&amp;",",CHAR(34)&amp;"smallc"&amp;CHAR(34)&amp;",")),"")</f>
        <v/>
      </c>
      <c r="DW10" s="44" t="str">
        <f>IF(CL10="y",CHAR(34)&amp;CL$1&amp;CHAR(34)&amp;",","")</f>
        <v>"NoBand",</v>
      </c>
      <c r="DX10" s="44" t="str">
        <f>IF(CM10="y",CHAR(34)&amp;CM$1&amp;CHAR(34)&amp;",","")</f>
        <v/>
      </c>
      <c r="DY10" s="44" t="str">
        <f>IF(CN10="y",CHAR(34)&amp;CN$1&amp;CHAR(34)&amp;",","")</f>
        <v/>
      </c>
      <c r="DZ10" s="44" t="str">
        <f>IF(CO10="y",CHAR(34)&amp;CO$1&amp;CHAR(34)&amp;",","")</f>
        <v/>
      </c>
      <c r="EA10" s="44" t="str">
        <f>IF(T10="y",CHAR(34)&amp;T$1&amp;CHAR(34)&amp;",","")</f>
        <v>"Diagon",</v>
      </c>
      <c r="EB10" s="44" t="str">
        <f>IF(U10="y",CHAR(34)&amp;U$1&amp;CHAR(34)&amp;",","")</f>
        <v/>
      </c>
      <c r="EC10" s="44" t="str">
        <f>IF(V10="y",CHAR(34)&amp;V$1&amp;CHAR(34)&amp;",","")</f>
        <v/>
      </c>
      <c r="ED10" s="44" t="str">
        <f>IF(W10="y",CHAR(34)&amp;W$1&amp;CHAR(34)&amp;",","")</f>
        <v/>
      </c>
      <c r="EE10" s="44" t="str">
        <f>IF(X10="y",CHAR(34)&amp;X$1&amp;CHAR(34)&amp;",","")</f>
        <v/>
      </c>
      <c r="EF10" s="44" t="str">
        <f>IF(AND(Y10&lt;&gt;"n",Y10&lt;&gt;""),CHAR(34)&amp;Y$1&amp;CHAR(34)&amp;",","")</f>
        <v/>
      </c>
      <c r="EG10" s="44" t="str">
        <f>IF(Z10="y",CHAR(34)&amp;Z$1&amp;CHAR(34)&amp;",","")</f>
        <v/>
      </c>
      <c r="EH10" s="44" t="str">
        <f>IF(AA10="y",CHAR(34)&amp;AA$1&amp;CHAR(34)&amp;",","")</f>
        <v/>
      </c>
      <c r="EI10" s="44" t="str">
        <f>IF(AB10="y",CHAR(34)&amp;AB$1&amp;CHAR(34)&amp;",","")</f>
        <v/>
      </c>
      <c r="EJ10" s="44" t="str">
        <f>IF(AC10="y",CHAR(34)&amp;AC$1&amp;CHAR(34)&amp;",","")</f>
        <v/>
      </c>
      <c r="EK10" s="44" t="str">
        <f>IF(AD10="y",CHAR(34)&amp;AD$1&amp;CHAR(34)&amp;",","")</f>
        <v/>
      </c>
      <c r="EL10" s="44" t="str">
        <f>IF(AE10="y",CHAR(34)&amp;AE$1&amp;CHAR(34)&amp;",","")</f>
        <v/>
      </c>
      <c r="EM10" s="44" t="str">
        <f>IF(AF10="y",CHAR(34)&amp;AF$1&amp;CHAR(34)&amp;",","")</f>
        <v/>
      </c>
      <c r="EN10" s="44" t="str">
        <f>IF(AG10="y",CHAR(34)&amp;AG$1&amp;CHAR(34)&amp;",","")</f>
        <v/>
      </c>
      <c r="EO10" s="44" t="str">
        <f>IF(AH10="y",CHAR(34)&amp;AH$1&amp;CHAR(34)&amp;",","")</f>
        <v>"Center",</v>
      </c>
      <c r="EP10" s="44" t="str">
        <f>IF(AI10="y",CHAR(34)&amp;AI$1&amp;CHAR(34)&amp;",","")</f>
        <v/>
      </c>
      <c r="EQ10" s="44" t="str">
        <f>IF(AJ10="y",CHAR(34)&amp;AJ$1&amp;CHAR(34)&amp;",","")</f>
        <v/>
      </c>
      <c r="ER10" s="44" t="str">
        <f>IF(AK10="y",CHAR(34)&amp;AK$1&amp;CHAR(34)&amp;",","")</f>
        <v/>
      </c>
      <c r="ES10" s="44" t="str">
        <f>IF(AL10="y",CHAR(34)&amp;AL$1&amp;CHAR(34)&amp;",","")</f>
        <v/>
      </c>
      <c r="ET10" s="44" t="str">
        <f>IF(AM10="y",CHAR(34)&amp;AM$1&amp;CHAR(34)&amp;",","")</f>
        <v/>
      </c>
      <c r="EU10" s="44" t="str">
        <f>IF(AN10="y",CHAR(34)&amp;AN$1&amp;CHAR(34)&amp;",","")</f>
        <v/>
      </c>
      <c r="EV10" s="44" t="str">
        <f>IF(AO10="y",CHAR(34)&amp;AO$1&amp;CHAR(34)&amp;",","")</f>
        <v/>
      </c>
      <c r="EW10" s="44" t="str">
        <f>IF(AP10="y",CHAR(34)&amp;AP$1&amp;CHAR(34)&amp;",","")</f>
        <v/>
      </c>
      <c r="EX10" s="44" t="str">
        <f>IF(AQ10="y",CHAR(34)&amp;AQ$1&amp;CHAR(34)&amp;",","")</f>
        <v/>
      </c>
      <c r="EY10" s="44" t="str">
        <f>IF(AR10="y",CHAR(34)&amp;AR$1&amp;CHAR(34)&amp;",","")</f>
        <v>"Rotate",</v>
      </c>
      <c r="EZ10" s="44" t="str">
        <f>IF(AS10="y",CHAR(34)&amp;AS$1&amp;CHAR(34)&amp;",","")</f>
        <v/>
      </c>
      <c r="FA10" s="44" t="str">
        <f>IF(AT10&gt;0,CHAR(34)&amp;"sta"&amp;AZ10&amp;CHAR(34)&amp;",","")</f>
        <v/>
      </c>
      <c r="FB10" s="44" t="str">
        <f>IF(AND(AT10&gt;0,BA10&lt;&gt;""),CHAR(34)&amp;"sta"&amp;BA10&amp;CHAR(34)&amp;",","")</f>
        <v/>
      </c>
      <c r="FC10" s="44" t="str">
        <f>IF(AND(AT10&gt;0,BB10&lt;&gt;""),CHAR(34)&amp;"sta"&amp;BB10&amp;CHAR(34)&amp;",","")</f>
        <v/>
      </c>
      <c r="FD10" s="44" t="str">
        <f>IF(BV10="n",CHAR(34)&amp;"tcWHYE"&amp;CHAR(34)&amp;",",IF(BV10="y",CHAR(34)&amp;FD$1&amp;CHAR(34)&amp;",",""))</f>
        <v/>
      </c>
      <c r="FE10" s="44" t="str">
        <f>IF(COUNTIF(BL10:BT10,"BLU")=0,CHAR(34)&amp;"NO_BLU"&amp;CHAR(34)&amp;",", "")</f>
        <v>"NO_BLU",</v>
      </c>
      <c r="FF10" s="44" t="str">
        <f>IF(COUNTIF(BL10:BT10,"WHI")=0,CHAR(34)&amp;"NO_WHI"&amp;CHAR(34)&amp;",", "")</f>
        <v/>
      </c>
      <c r="FG10" s="44" t="str">
        <f>IF(COUNTIF(BL10:BT10,"RED")=0,CHAR(34)&amp;"NO_RED"&amp;CHAR(34)&amp;",", "")</f>
        <v>"NO_RED",</v>
      </c>
      <c r="FH10" s="44" t="str">
        <f>IF(COUNTIF(BL10:BS10,"GRE")=0,CHAR(34)&amp;"NO_GRE"&amp;CHAR(34)&amp;",", "")</f>
        <v/>
      </c>
      <c r="FI10" s="44" t="str">
        <f>IF(COUNTIF(BL10:BT10,"YEL")=0,CHAR(34)&amp;"NO_YEL"&amp;CHAR(34)&amp;",", "")</f>
        <v/>
      </c>
      <c r="FJ10" s="44" t="str">
        <f>IF(COUNTIF(BL10:BT10,"BLA")=0,CHAR(34)&amp;"NO_BLA"&amp;CHAR(34)&amp;",", "")</f>
        <v>"NO_BLA",</v>
      </c>
      <c r="FK10" s="44" t="str">
        <f>IF(AND(FH10&lt;&gt;"",FF10&lt;&gt;""),CHAR(34)&amp;"WHGRNO"&amp;CHAR(34)&amp;",","")</f>
        <v/>
      </c>
      <c r="FL10" s="44" t="str">
        <f>IF(AND(FI10&lt;&gt;"",FF10&lt;&gt;""),CHAR(34)&amp;"WHYENO"&amp;CHAR(34)&amp;",","")</f>
        <v/>
      </c>
      <c r="FM10" s="44" t="str">
        <f>IF(AND(FJ10&lt;&gt;"",FF10&lt;&gt;""),CHAR(34)&amp;"BAWHNO"&amp;CHAR(34)&amp;",","")</f>
        <v/>
      </c>
      <c r="FN10" s="44" t="str">
        <f>IF(AND(FE10&lt;&gt;"",FF10&lt;&gt;""),CHAR(34)&amp;"BLWHNO"&amp;CHAR(34)&amp;",","")</f>
        <v/>
      </c>
      <c r="FO10" s="44" t="str">
        <f>IF(AND(FE10&lt;&gt;"",FG10&lt;&gt;""),CHAR(34)&amp;"BLRENO"&amp;CHAR(34)&amp;",","")</f>
        <v>"BLRENO",</v>
      </c>
      <c r="FP10" s="44" t="str">
        <f>IF(AND(FF10&lt;&gt;"",FF10&lt;&gt;""),CHAR(34)&amp;"WHRENO"&amp;CHAR(34)&amp;",","")</f>
        <v/>
      </c>
      <c r="FQ10" s="44" t="str">
        <f>IF(LEN(BF10)=3,CHAR(34)&amp;"001"&amp;BF10&amp;CHAR(34)&amp;",","")</f>
        <v/>
      </c>
      <c r="FR10" s="44" t="str">
        <f>IF(LEN(BG10)=3,CHAR(34)&amp;"002"&amp;BG10&amp;CHAR(34)&amp;",","")</f>
        <v/>
      </c>
      <c r="FS10" s="44" t="str">
        <f>IF(LEN(BH10)=3,CHAR(34)&amp;"003"&amp;BH10&amp;CHAR(34)&amp;",","")</f>
        <v/>
      </c>
      <c r="FT10" s="44" t="str">
        <f>CHAR(34)&amp;"myr"&amp;BD10&amp;CHAR(34)&amp;","</f>
        <v>"myrWHI",</v>
      </c>
      <c r="FU10" s="44" t="str">
        <f>IF(AY10="y",CHAR(34)&amp;"island"&amp;CHAR(34)&amp;",","")</f>
        <v/>
      </c>
      <c r="FV10" s="44" t="str">
        <f>IF(BZ10="y",CHAR(34)&amp;"landlo"&amp;CHAR(34)&amp;",","")</f>
        <v/>
      </c>
      <c r="FW10" s="44" t="str">
        <f>IF(CA10="y",CHAR(34)&amp;"eunion"&amp;CHAR(34)&amp;",","")</f>
        <v/>
      </c>
      <c r="FX10" s="44" t="str">
        <f>SUBSTITUTE(IFERROR(SEARCH("[",A10),IFERROR(IF(AND(CA10&lt;&gt;"y",SEARCH("Europe",R10)&gt;0),CHAR(34)&amp;"noeuni"&amp;CHAR(34)&amp;",",""),"")),"1","")</f>
        <v/>
      </c>
      <c r="FY10" s="44" t="str">
        <f>IFERROR(IF(SEARCH("Arabic",CB10)&gt;0,CHAR(34)&amp;"arabic"&amp;CHAR(34)&amp;",",""),"")</f>
        <v/>
      </c>
      <c r="FZ10" s="44" t="str">
        <f>IFERROR(IF(SEARCH("English",CB10)&gt;0,CHAR(34)&amp;"englis"&amp;CHAR(34)&amp;",",""),"")</f>
        <v/>
      </c>
      <c r="GA10" s="44" t="str">
        <f>IFERROR(IF(SEARCH("French",CB10)&gt;0,CHAR(34)&amp;"french"&amp;CHAR(34)&amp;",",""),"")</f>
        <v/>
      </c>
      <c r="GB10" s="44" t="str">
        <f>IFERROR(IF(SEARCH("Spanish",CB10)&gt;0,CHAR(34)&amp;"spanis"&amp;CHAR(34)&amp;",",""),"")</f>
        <v/>
      </c>
      <c r="GC10" s="44" t="str">
        <f>IFERROR(IF(SEARCH("Portuguese",CB10)&gt;0,CHAR(34)&amp;"portug"&amp;CHAR(34)&amp;",",""),"")</f>
        <v/>
      </c>
      <c r="GD10" s="44" t="str">
        <f>IFERROR(IF(SEARCH("German",CB10)&gt;0,CHAR(34)&amp;"german"&amp;CHAR(34)&amp;",",""),"")</f>
        <v/>
      </c>
      <c r="GE10" s="44" t="str">
        <f>IFERROR(IF(SEARCH("Dutch",CB10)&gt;0,CHAR(34)&amp;"dutchs"&amp;CHAR(34)&amp;",",""),"")</f>
        <v/>
      </c>
      <c r="GF10" s="44" t="str">
        <f>IFERROR(IF(SEARCH("Historical",AU10)&gt;0,CHAR(34)&amp;"histor"&amp;CHAR(34)&amp;",",""),"")</f>
        <v/>
      </c>
      <c r="GG10" s="44" t="str">
        <f>IF(BU10="y",CHAR(34)&amp;"unjack"&amp;CHAR(34)&amp;",","")</f>
        <v/>
      </c>
      <c r="GH10" s="44" t="str">
        <f>IF(CD10=1,CHAR(34)&amp;"southc"&amp;CHAR(34)&amp;",","")</f>
        <v/>
      </c>
      <c r="GI10" s="44" t="str">
        <f>IF(CE10=1,CHAR(34)&amp;"hasmap"&amp;CHAR(34)&amp;",","")</f>
        <v/>
      </c>
      <c r="GJ10" s="44" t="str">
        <f>IF(CP10="y",CHAR(34)&amp;CP$1&amp;CHAR(34)&amp;",","")</f>
        <v>"NoStar",</v>
      </c>
      <c r="GK10" s="44" t="str">
        <f>IF(GJ10="",CHAR(34)&amp;"HasSta"&amp;CHAR(34)&amp;",","")</f>
        <v/>
      </c>
      <c r="GL10" s="44" t="str">
        <f>IF(CQ10="y",CHAR(34)&amp;CQ$1&amp;CHAR(34)&amp;",","")</f>
        <v/>
      </c>
      <c r="GM10" s="44" t="str">
        <f>IF(CR10="y",CHAR(34)&amp;CR$1&amp;CHAR(34)&amp;",","")</f>
        <v/>
      </c>
      <c r="GN10" s="44" t="str">
        <f>IF(CS10="y",CHAR(34)&amp;CS$1&amp;CHAR(34)&amp;",","")</f>
        <v/>
      </c>
      <c r="GP10" s="44" t="str">
        <f>CHAR(34)&amp;AU10&amp;CHAR(34)</f>
        <v>"State"</v>
      </c>
      <c r="GS10" s="44" t="str">
        <f>SUBSTITUTE("["&amp;_xlfn.CONCAT(CW10:GN10)&amp;"]",",]","]")</f>
        <v>["3Color","words2","exact2","lets15","startF","REELHI","year19","NoBand","Diagon","Center","Rotate","NO_BLU","NO_RED","NO_BLA","BLRENO","myrWHI","NoStar"]</v>
      </c>
      <c r="GT10" s="44" t="str">
        <f>IF(BL10&lt;&gt;"",CHAR(34)&amp;"cl_"&amp;BL10&amp;CHAR(34)&amp;",","")</f>
        <v>"cl_WHI",</v>
      </c>
      <c r="GU10" s="44" t="str">
        <f>IF(BM10&lt;&gt;"",CHAR(34)&amp;"cl_"&amp;BM10&amp;CHAR(34)&amp;",","")</f>
        <v>"cl_GRE",</v>
      </c>
      <c r="GV10" s="44" t="str">
        <f>IF(BN10&lt;&gt;"",CHAR(34)&amp;"cl_"&amp;BN10&amp;CHAR(34)&amp;",","")</f>
        <v>"cl_YEL",</v>
      </c>
      <c r="GW10" s="44" t="str">
        <f>IF(BO10&lt;&gt;"",CHAR(34)&amp;"cl_"&amp;BO10&amp;CHAR(34)&amp;",","")</f>
        <v/>
      </c>
      <c r="GX10" s="44" t="str">
        <f>IF(BP10&lt;&gt;"",CHAR(34)&amp;"cl_"&amp;BP10&amp;CHAR(34)&amp;",","")</f>
        <v/>
      </c>
      <c r="GY10" s="44" t="str">
        <f>IF(BQ10&lt;&gt;"",CHAR(34)&amp;"cl_"&amp;BQ10&amp;CHAR(34)&amp;",","")</f>
        <v/>
      </c>
      <c r="GZ10" s="44" t="str">
        <f>IF(BR10&lt;&gt;"",CHAR(34)&amp;"cl_"&amp;BR10&amp;CHAR(34)&amp;",","")</f>
        <v/>
      </c>
      <c r="HA10" s="44" t="str">
        <f>IF(BS10&lt;&gt;"",CHAR(34)&amp;"cl_"&amp;BS10&amp;CHAR(34)&amp;",","")</f>
        <v/>
      </c>
      <c r="HB10" s="44" t="str">
        <f>IF(BT10&lt;&gt;"",CHAR(34)&amp;"cl_"&amp;BT10&amp;CHAR(34)&amp;",","")</f>
        <v/>
      </c>
      <c r="HC10" s="44" t="str">
        <f>SUBSTITUTE("["&amp;_xlfn.CONCAT(GT10:HB10)&amp;"]",",]","]")</f>
        <v>["cl_WHI","cl_GRE","cl_YEL"]</v>
      </c>
      <c r="HE10" s="64"/>
      <c r="HF10" s="65" t="str">
        <f>"{couname:"&amp;CT10&amp;(IF(HK10&lt;&gt;"",",subtype:"&amp;CHAR(34)&amp;HK10&amp;CHAR(34),""))&amp;",year:"&amp;HJ10&amp;",region:"&amp;CU10&amp;",Colors:"&amp;HC10&amp;",Items:"&amp;GS10&amp;",Flag:"&amp;CV10&amp;",HDFlag:"&amp;CHAR(34)&amp;E10&amp;CHAR(34)&amp;",type:"&amp;GP10&amp;", describe: "&amp;HH10&amp;", isnew:"&amp;CHAR(34)&amp;F10&amp;CHAR(34)&amp;", links: "&amp;HL10&amp;"},"</f>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links: "https://en.wikipedia.org/wiki/Flag_of_the_Federal_District_(Brazil)"},</v>
      </c>
      <c r="HG10" s="66" t="str">
        <f>"{couname:"&amp;CT10&amp;(IF(HK10&lt;&gt;"",",subtype:"&amp;CHAR(34)&amp;HK10&amp;CHAR(34),""))&amp;",year:"&amp;HJ10&amp;",region:"&amp;CU10&amp;",Colors:"&amp;HC10&amp;",Items:"&amp;GS10&amp;",Flag:"&amp;CV10&amp;",HDFlag:"&amp;CHAR(34)&amp;E10&amp;CHAR(34)&amp;",type:"&amp;GP10&amp;", describe: "&amp;HI10&amp;", links: "&amp;HL10&amp;"},"</f>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links: "https://en.wikipedia.org/wiki/Flag_of_the_Federal_District_(Brazil)"},</v>
      </c>
      <c r="HH10" s="44" t="str">
        <f>IF(P10&lt;&gt;"",CHAR(34)&amp;"\n"&amp;P10&amp;CHAR(34),CHAR(34)&amp;CHAR(34))</f>
        <v>"\nThe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v>
      </c>
      <c r="HI10" s="44" t="str">
        <f>IF(J10=0,CHAR(34)&amp;CHAR(34),HH10)</f>
        <v>"\nThe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v>
      </c>
      <c r="HJ10" s="44" t="str">
        <f>CHAR(34)&amp;O10&amp;CHAR(34)</f>
        <v>"1969 "</v>
      </c>
      <c r="HL10" s="44" t="str">
        <f>CHAR(34)&amp;I10&amp;CHAR(34)</f>
        <v>"https://en.wikipedia.org/wiki/Flag_of_the_Federal_District_(Brazil)"</v>
      </c>
      <c r="HM10" s="65"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 "links": "https://en.wikipedia.org/wiki/Flag_of_the_Federal_District_(Brazil)"},</v>
      </c>
      <c r="HN10" s="67"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 "links": "https://en.wikipedia.org/wiki/Flag_of_the_Federal_District_(Brazil)"},</v>
      </c>
      <c r="HO10" s="71"/>
      <c r="HP10" s="44" t="str" cm="1">
        <f t="array" ref="HP10">IF(_xlfn.TEXTJOIN(", ", TRUE, IF(ISNUMBER(SEARCH("BLA", BL10:BT10)), COLUMN(BL10:BT10) - COLUMN(BL10) + 1, ""))&lt;&gt;"","BLA","")</f>
        <v/>
      </c>
      <c r="HQ10" s="44" t="str" cm="1">
        <f t="array" ref="HQ10">IF(_xlfn.TEXTJOIN(", ", TRUE, IF(ISNUMBER(SEARCH("BLU", BL10:BT10)), COLUMN(BL10:BT10) - COLUMN(BL10) + 1, ""))&lt;&gt;"","BLU","")</f>
        <v/>
      </c>
      <c r="HR10" s="44" t="str" cm="1">
        <f t="array" ref="HR10">IF(_xlfn.TEXTJOIN(", ", TRUE, IF(ISNUMBER(SEARCH("GRE", BL10:BT10)), COLUMN(BL10:BT10) - COLUMN(BL10) + 1, ""))&lt;&gt;"","GRE","")</f>
        <v>GRE</v>
      </c>
      <c r="HS10" s="44" t="str" cm="1">
        <f t="array" ref="HS10">IF(_xlfn.TEXTJOIN(", ", TRUE, IF(ISNUMBER(SEARCH("RED", BL10:BT10)), COLUMN(BL10:BT10) - COLUMN(BL10) + 1, ""))&lt;&gt;"","RED","")</f>
        <v/>
      </c>
      <c r="HT10" s="44" t="str" cm="1">
        <f t="array" ref="HT10">IF(_xlfn.TEXTJOIN(", ", TRUE, IF(ISNUMBER(SEARCH("YEL", BL10:BT10)), COLUMN(BL10:BT10) - COLUMN(BL10) + 1, ""))&lt;&gt;"","YEL","")</f>
        <v>YEL</v>
      </c>
      <c r="HU10" s="44" t="str" cm="1">
        <f t="array" ref="HU10">IF(_xlfn.TEXTJOIN(", ", TRUE, IF(ISNUMBER(SEARCH("ORA", BL10:BT10)), COLUMN(BL10:BT10) - COLUMN(BL10) + 1, ""))&lt;&gt;"","ORA","")</f>
        <v/>
      </c>
      <c r="HV10" s="44" t="str" cm="1">
        <f t="array" ref="HV10">IF(_xlfn.TEXTJOIN(", ", TRUE, IF(ISNUMBER(SEARCH("BRO", BL10:BT10)), COLUMN(BL10:BT10) - COLUMN(BL10) + 1, ""))&lt;&gt;"","BRO","")</f>
        <v/>
      </c>
      <c r="HW10" s="44" t="str" cm="1">
        <f t="array" ref="HW10">IF(_xlfn.TEXTJOIN(", ", TRUE, IF(ISNUMBER(SEARCH("PUR", BL10:BT10)), COLUMN(BL10:BT10) - COLUMN(BL10) + 1, ""))&lt;&gt;"","PUR","")</f>
        <v/>
      </c>
      <c r="HX10" s="44" t="str" cm="1">
        <f t="array" ref="HX10">IF(_xlfn.TEXTJOIN(", ", TRUE, IF(ISNUMBER(SEARCH("WHI", BL10:BT10)), COLUMN(BL10:BT10) - COLUMN(BL10) + 1, ""))&lt;&gt;"","WHI","")</f>
        <v>WHI</v>
      </c>
      <c r="HY10" s="72"/>
      <c r="HZ10" s="72"/>
      <c r="IA10" s="5"/>
      <c r="IB10" s="5"/>
      <c r="IC10" s="68"/>
      <c r="ID10" s="68"/>
      <c r="IE10" s="68"/>
      <c r="IF10" s="68"/>
      <c r="IG10" s="68"/>
      <c r="IH10" s="68"/>
      <c r="II10" s="68"/>
      <c r="IJ10" s="68"/>
      <c r="IK10" s="68"/>
      <c r="IL10" s="44">
        <f>SUM(IC10:IK10)</f>
        <v>0</v>
      </c>
      <c r="IM10" s="42">
        <f>COUNTIF(IC10:IK10,"&gt;0")-CG10</f>
        <v>-3</v>
      </c>
      <c r="IN10" s="69" t="str">
        <f>"http://mkweb.bcgsc.ca/color-summarizer/?url="&amp;D10&amp;"&amp;precision=low&amp;num_clusters="&amp;CG10&amp;"&amp;text=1"</f>
        <v>http://mkweb.bcgsc.ca/color-summarizer/?url=https://upload.wikimedia.org/wikipedia/commons/thumb/3/3c/Bandeira_do_Distrito_Federal_%28Brasil%29.svg/640px-Bandeira_do_Distrito_Federal_%28Brasil%29.svg.png&amp;precision=low&amp;num_clusters=3&amp;text=1</v>
      </c>
      <c r="IO10" s="44" t="str">
        <f>IF(HP10&lt;&gt;"",CHAR(34)&amp;"black"&amp;CHAR(34),"")</f>
        <v/>
      </c>
      <c r="IP10" s="44" t="str">
        <f>IF(HQ10&lt;&gt;"",CHAR(34)&amp;"blue"&amp;CHAR(34),"")</f>
        <v/>
      </c>
      <c r="IQ10" s="44" t="str">
        <f>IF(HR10&lt;&gt;"",CHAR(34)&amp;"green"&amp;CHAR(34),"")</f>
        <v>"green"</v>
      </c>
      <c r="IR10" s="44" t="str">
        <f>IF(HS10&lt;&gt;"",CHAR(34)&amp;"red"&amp;CHAR(34),"")</f>
        <v/>
      </c>
      <c r="IS10" s="44" t="str">
        <f>IF(HT10&lt;&gt;"",CHAR(34)&amp;"yellow"&amp;CHAR(34),"")</f>
        <v>"yellow"</v>
      </c>
      <c r="IT10" s="44" t="str">
        <f>IF(HU10&lt;&gt;"",CHAR(34)&amp;"orange"&amp;CHAR(34),"")</f>
        <v/>
      </c>
      <c r="IU10" s="44" t="str">
        <f>IF(HV10&lt;&gt;"",CHAR(34)&amp;"brown"&amp;CHAR(34),"")</f>
        <v/>
      </c>
      <c r="IV10" s="44" t="str">
        <f>IF(HW10&lt;&gt;"",CHAR(34)&amp;"purple"&amp;CHAR(34),"")</f>
        <v/>
      </c>
      <c r="IW10" s="44" t="str">
        <f>IF(HX10&lt;&gt;"",CHAR(34)&amp;"white"&amp;CHAR(34),"")</f>
        <v>"white"</v>
      </c>
      <c r="IX10" s="44" t="str">
        <f>"{"&amp;CHAR(34)&amp;"url"&amp;CHAR(34)&amp;":"&amp;CHAR(34)&amp;IN10&amp;CHAR(34)&amp;","&amp;CHAR(34)&amp;"name"&amp;CHAR(34)&amp;":"&amp;CHAR(34)&amp;A10&amp;CHAR(34)&amp;"},"</f>
        <v>{"url":"http://mkweb.bcgsc.ca/color-summarizer/?url=https://upload.wikimedia.org/wikipedia/commons/thumb/3/3c/Bandeira_do_Distrito_Federal_%28Brasil%29.svg/640px-Bandeira_do_Distrito_Federal_%28Brasil%29.svg.png&amp;precision=low&amp;num_clusters=3&amp;text=1","name":"[BRA] Federal District"},</v>
      </c>
      <c r="IY10" s="44">
        <v>334</v>
      </c>
    </row>
    <row r="11" spans="1:259" s="44" customFormat="1" ht="38.4" customHeight="1" thickBot="1" x14ac:dyDescent="0.35">
      <c r="A11" s="84" t="s">
        <v>357</v>
      </c>
      <c r="B11" s="83"/>
      <c r="C11" s="39">
        <v>2</v>
      </c>
      <c r="D11" s="70" t="s">
        <v>358</v>
      </c>
      <c r="E11" s="40" t="s">
        <v>359</v>
      </c>
      <c r="F11" s="41" t="s">
        <v>163</v>
      </c>
      <c r="G11" s="42">
        <f>COUNTIF($A$1:$A$8312,A11)</f>
        <v>1</v>
      </c>
      <c r="H11" s="43"/>
      <c r="I11" s="59" t="s">
        <v>360</v>
      </c>
      <c r="J11" s="44" t="str">
        <f>""</f>
        <v/>
      </c>
      <c r="K11" s="45"/>
      <c r="L11" s="46"/>
      <c r="M11" s="46"/>
      <c r="N11" s="47"/>
      <c r="O11" s="74" t="s">
        <v>361</v>
      </c>
      <c r="P11" s="48" t="s">
        <v>362</v>
      </c>
      <c r="Q11" s="73">
        <v>1</v>
      </c>
      <c r="R11" s="49" t="s">
        <v>177</v>
      </c>
      <c r="S11" s="50">
        <v>8</v>
      </c>
      <c r="T11" s="51" t="s">
        <v>164</v>
      </c>
      <c r="U11" s="52" t="s">
        <v>164</v>
      </c>
      <c r="V11" s="52" t="s">
        <v>165</v>
      </c>
      <c r="W11" s="52" t="s">
        <v>164</v>
      </c>
      <c r="X11" s="52" t="s">
        <v>164</v>
      </c>
      <c r="Y11" s="52" t="s">
        <v>164</v>
      </c>
      <c r="Z11" s="52" t="s">
        <v>164</v>
      </c>
      <c r="AA11" s="52" t="s">
        <v>164</v>
      </c>
      <c r="AB11" s="52" t="s">
        <v>164</v>
      </c>
      <c r="AC11" s="52" t="s">
        <v>164</v>
      </c>
      <c r="AD11" s="52" t="s">
        <v>164</v>
      </c>
      <c r="AE11" s="52" t="s">
        <v>164</v>
      </c>
      <c r="AF11" s="53" t="s">
        <v>164</v>
      </c>
      <c r="AG11" s="53" t="s">
        <v>164</v>
      </c>
      <c r="AH11" s="53" t="s">
        <v>164</v>
      </c>
      <c r="AI11" s="53" t="s">
        <v>165</v>
      </c>
      <c r="AJ11" s="53" t="s">
        <v>164</v>
      </c>
      <c r="AK11" s="53" t="s">
        <v>164</v>
      </c>
      <c r="AL11" s="53" t="s">
        <v>164</v>
      </c>
      <c r="AM11" s="53" t="s">
        <v>164</v>
      </c>
      <c r="AN11" s="53" t="s">
        <v>164</v>
      </c>
      <c r="AO11" s="53" t="s">
        <v>164</v>
      </c>
      <c r="AP11" s="53" t="s">
        <v>164</v>
      </c>
      <c r="AQ11" s="53" t="s">
        <v>164</v>
      </c>
      <c r="AR11" s="53" t="s">
        <v>164</v>
      </c>
      <c r="AS11" s="53" t="s">
        <v>164</v>
      </c>
      <c r="AT11" s="54">
        <v>5</v>
      </c>
      <c r="AU11" s="53" t="s">
        <v>308</v>
      </c>
      <c r="AV11" s="53" t="str">
        <f>IF(LEFT(A11,1)="[",LEFT(A11,5)&amp;AU11&amp;A11,"")</f>
        <v>[BRA]State[BRA] Goias</v>
      </c>
      <c r="AW11" s="53" t="str">
        <f>C11&amp;H11&amp;A11</f>
        <v>2[BRA] Goias</v>
      </c>
      <c r="AX11" s="55"/>
      <c r="AY11" s="55"/>
      <c r="AZ11" s="56" t="s">
        <v>159</v>
      </c>
      <c r="BA11" s="56"/>
      <c r="BB11" s="56"/>
      <c r="BC11" s="57"/>
      <c r="BD11" s="58" t="s">
        <v>167</v>
      </c>
      <c r="BE11" s="59"/>
      <c r="BF11" s="58" t="s">
        <v>153</v>
      </c>
      <c r="BG11" s="58"/>
      <c r="BH11" s="58" t="s">
        <v>155</v>
      </c>
      <c r="BI11" s="58"/>
      <c r="BJ11" s="58"/>
      <c r="BK11" s="59"/>
      <c r="BL11" s="58" t="s">
        <v>153</v>
      </c>
      <c r="BM11" s="58" t="s">
        <v>155</v>
      </c>
      <c r="BN11" s="58" t="s">
        <v>152</v>
      </c>
      <c r="BO11" s="58" t="s">
        <v>159</v>
      </c>
      <c r="BP11" s="58"/>
      <c r="BQ11" s="58"/>
      <c r="BR11" s="58"/>
      <c r="BS11" s="58"/>
      <c r="BT11" s="58"/>
      <c r="BU11" s="60" t="s">
        <v>164</v>
      </c>
      <c r="BV11" s="61"/>
      <c r="BW11" s="61">
        <v>0</v>
      </c>
      <c r="BX11" s="59"/>
      <c r="CB11" s="5"/>
      <c r="CC11" s="5"/>
      <c r="CD11" s="62">
        <v>1</v>
      </c>
      <c r="CE11" s="62">
        <v>0</v>
      </c>
      <c r="CF11" s="62">
        <f>COUNTIF([1]Sheet7!$B$2:'[1]Sheet7'!$B$100,BRA!#REF!)</f>
        <v>0</v>
      </c>
      <c r="CG11" s="75" cm="1">
        <f t="array" ref="CG11">SUMPRODUCT(--(LEN(TRIM(BL11:BT11))&gt;0))</f>
        <v>4</v>
      </c>
      <c r="CH11" s="53" t="str">
        <f>IF(CG11=2,"y","n")</f>
        <v>n</v>
      </c>
      <c r="CI11" s="53" t="str">
        <f>IF(CG11=3,"y","n")</f>
        <v>n</v>
      </c>
      <c r="CJ11" s="53" t="str">
        <f>IF(CG11=4,"y","n")</f>
        <v>y</v>
      </c>
      <c r="CK11" s="53" t="str">
        <f>IF(CG11&gt;4,"y","n")</f>
        <v>n</v>
      </c>
      <c r="CL11" s="53" t="str">
        <f>IF(S11=0,"y","n")</f>
        <v>n</v>
      </c>
      <c r="CM11" s="53" t="str">
        <f>IF(S11=2,"y","n")</f>
        <v>n</v>
      </c>
      <c r="CN11" s="53" t="str">
        <f>IF(S11=3,"y","n")</f>
        <v>n</v>
      </c>
      <c r="CO11" s="53" t="str">
        <f>IF(S11&gt;=4,"y","n")</f>
        <v>y</v>
      </c>
      <c r="CP11" s="53" t="str">
        <f>IF(AT11=0,"y","n")</f>
        <v>n</v>
      </c>
      <c r="CQ11" s="53" t="str">
        <f>IF(AT11=1,"y","n")</f>
        <v>n</v>
      </c>
      <c r="CR11" s="53" t="str">
        <f>IF(AT11=2,"y","n")</f>
        <v>n</v>
      </c>
      <c r="CS11" s="53" t="str">
        <f>IF(AT11&gt;=3,"y","n")</f>
        <v>y</v>
      </c>
      <c r="CT11" s="38" t="str">
        <f>CHAR(34)&amp;A11&amp;CHAR(34)</f>
        <v>"[BRA] Goias"</v>
      </c>
      <c r="CU11" s="63" t="str">
        <f>CHAR(34)&amp;"rgn_"&amp;R11&amp;CHAR(34)</f>
        <v>"rgn_South America"</v>
      </c>
      <c r="CV11" s="44" t="str">
        <f>CHAR(34)&amp;D11&amp;CHAR(34)</f>
        <v>"https://upload.wikimedia.org/wikipedia/commons/thumb/b/be/Flag_of_Goi%C3%A1s.svg/640px-Flag_of_Goi%C3%A1s.svg.png"</v>
      </c>
      <c r="CW11" s="44" t="str">
        <f>IF(CH11="y",CHAR(34)&amp;CH$1&amp;CHAR(34)&amp;",","")</f>
        <v/>
      </c>
      <c r="CX11" s="44" t="str">
        <f>IF(CI11="y",CHAR(34)&amp;CI$1&amp;CHAR(34)&amp;",","")</f>
        <v/>
      </c>
      <c r="CY11" s="44" t="str">
        <f>IF(CJ11="y",CHAR(34)&amp;CJ$1&amp;CHAR(34)&amp;",","")</f>
        <v>"4Color",</v>
      </c>
      <c r="CZ11" s="44" t="str">
        <f>IF(CK11="y",CHAR(34)&amp;CK$1&amp;CHAR(34)&amp;",","")</f>
        <v/>
      </c>
      <c r="DA11" s="44" t="str">
        <f>IF(Q11&gt;1,CHAR(34)&amp;"words2"&amp;CHAR(34)&amp;",","")</f>
        <v/>
      </c>
      <c r="DB11" s="44" t="str">
        <f>IF(Q11&gt;2,CHAR(34)&amp;"words3"&amp;CHAR(34)&amp;",","")</f>
        <v/>
      </c>
      <c r="DC11" s="44" t="str">
        <f>IF(Q11=2,CHAR(34)&amp;"exact2"&amp;CHAR(34)&amp;",","")</f>
        <v/>
      </c>
      <c r="DD11" s="44" t="str">
        <f>IF(LEN(CHAR(34)&amp;"lets"&amp;LEN(SUBSTITUTE(SUBSTITUTE(IFERROR(TRIM(SUBSTITUTE(SUBSTITUTE(SUBSTITUTE(IFERROR(TRIM(SUBSTITUTE(A11,MID(A11,FIND("(",A11),FIND(")",A11)-FIND("(",A11)+1),"")),A11),"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",""),"-",""))&amp;CHAR(34)&amp;",")=9,CHAR(34)&amp;"lets"&amp;LEN(SUBSTITUTE(SUBSTITUTE(IFERROR(TRIM(SUBSTITUTE(SUBSTITUTE(SUBSTITUTE(IFERROR(TRIM(SUBSTITUTE(A11,MID(A11,FIND("(",A11),FIND(")",A11)-FIND("(",A11)+1),"")),A11),"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",""),"-",""))&amp;CHAR(34)&amp;",",CHAR(34)&amp;"lets0"&amp;LEN(SUBSTITUTE(SUBSTITUTE(IFERROR(TRIM(SUBSTITUTE(SUBSTITUTE(SUBSTITUTE(IFERROR(TRIM(SUBSTITUTE(A11,MID(A11,FIND("(",A11),FIND(")",A11)-FIND("(",A11)+1),"")),A11),"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f>
        <v>"lets05",</v>
      </c>
      <c r="DE11" s="44" t="str">
        <f>IFERROR(CHAR(34)&amp;"start"&amp;LEFT(TRIM(SUBSTITUTE(SUBSTITUTE(TRIM(SUBSTITUTE(SUBSTITUTE(A11, MID(A11, FIND("[", A11), FIND("]", A11) - FIND("[", A11) + 1), ""), "  ", " ")), MID(TRIM(SUBSTITUTE(SUBSTITUTE(A11, MID(A11, FIND("[", A11), FIND("]", A11) - FIND("[", A11) + 1), ""), "  ", " ")), FIND("[", TRIM(SUBSTITUTE(SUBSTITUTE(A11, MID(A11, FIND("[", A11), FIND("]", A11) - FIND("[", A11) + 1), ""), "  ", " "))), FIND("]", TRIM(SUBSTITUTE(SUBSTITUTE(A11, MID(A11, FIND("[", A11), FIND("]", A11) - FIND("[", A11) + 1), ""), "  ", " "))) - FIND("[", TRIM(SUBSTITUTE(SUBSTITUTE(A11, MID(A11, FIND("[", A11), FIND("]", A11) - FIND("[", A11) + 1), ""), "  ", " "))) + 1), ""), "  ", " ")),1)&amp;CHAR(34)&amp;",",CHAR(34)&amp;"start"&amp;IFERROR(LEFT(SUBSTITUTE(A11,"["&amp;MID(A11,FIND("[",A11)+1,FIND("]",A11)-FIND("[",A11)-1)&amp;"] ",""),1),LEFT(A11,1))&amp;CHAR(34)&amp;",")</f>
        <v>"startG",</v>
      </c>
      <c r="DF11" s="44" t="str">
        <f>IFERROR(IF(SEARCH("tan",A11)&gt;0,CHAR(34)&amp;"withtn"&amp;CHAR(34)&amp;",",""),"")</f>
        <v/>
      </c>
      <c r="DG11" s="44" t="str">
        <f>IFERROR(IF(SEARCH("q",A11)&gt;0,CHAR(34)&amp;"with_q"&amp;CHAR(34)&amp;",",""),"")</f>
        <v/>
      </c>
      <c r="DH11" s="44" t="str">
        <f>IFERROR(IF(SEARCH("v",A11)&gt;0,CHAR(34)&amp;"with_v"&amp;CHAR(34)&amp;",",""),"")</f>
        <v/>
      </c>
      <c r="DI11" s="44" t="str">
        <f>IFERROR(IF(SEARCH("w",A11)&gt;0,CHAR(34)&amp;"with_w"&amp;CHAR(34)&amp;",",""),"")</f>
        <v/>
      </c>
      <c r="DJ11" s="44" t="str">
        <f>IFERROR(IF(SEARCH("y",A11)&gt;0,CHAR(34)&amp;"with_y"&amp;CHAR(34)&amp;",",""),"")</f>
        <v/>
      </c>
      <c r="DK11" s="44" t="str">
        <f>IFERROR(IF(SEARCH("z",A11)&gt;0,CHAR(34)&amp;"with_z"&amp;CHAR(34)&amp;",",""),"")</f>
        <v/>
      </c>
      <c r="DL11" s="44" t="str">
        <f>IF(CG11=2, CHAR(34) &amp; _xlfn.TEXTJOIN("", TRUE, _xlfn._xlws.SORT(HP11:HX11)) &amp; CHAR(34) &amp; ",", "")</f>
        <v/>
      </c>
      <c r="DM11" s="44" t="str" cm="1">
        <f t="array" ref="DM11">IF(CG11=3,CHAR(34) &amp; _xlfn.TEXTJOIN("", TRUE, RIGHT(HP11:HX11, 2)) &amp; CHAR(34) &amp; ",", "")</f>
        <v/>
      </c>
      <c r="DN11" s="44" t="str">
        <f>IF(AND(ISNUMBER(SEARCH("18", O11)), ISERROR(SEARCH("1918", O11)), ISERROR(SEARCH("2018", O11))), CHAR(34) &amp; "year18" &amp; CHAR(34) &amp; ",", "")</f>
        <v/>
      </c>
      <c r="DO11" s="44" t="str">
        <f>IF(AND(ISNUMBER(SEARCH("19", O11)), ISERROR(SEARCH("1819", O11)),  ISERROR(SEARCH("1219", O11)),ISERROR(SEARCH("1119", O11)),ISERROR(SEARCH("1190", O11)),ISERROR(SEARCH("2019", O11))), CHAR(34) &amp; "year19" &amp; CHAR(34) &amp; ",", "")</f>
        <v>"year19",</v>
      </c>
      <c r="DP11" s="5" t="str">
        <f>IF(AND(ISNUMBER(SEARCH("20", O11)), ISERROR(SEARCH("1920", O11))), CHAR(34)&amp;"year00"&amp;CHAR(34)&amp;",", "")</f>
        <v/>
      </c>
      <c r="DQ11" s="5" t="str">
        <f>IF(CC11="y",CHAR(34)&amp;"soviet"&amp;CHAR(34)&amp;",","")</f>
        <v/>
      </c>
      <c r="DR11" s="5" t="str">
        <f>IF(BY11="y",CHAR(34)&amp;"dgband"&amp;CHAR(34)&amp;",","")</f>
        <v/>
      </c>
      <c r="DS11" s="5" t="str">
        <f>IF(W11="y",IF(AND(V11="n",BY11&lt;&gt;"y"),CHAR(34)&amp;"allver"&amp;CHAR(34)&amp;",",""),"")</f>
        <v/>
      </c>
      <c r="DT11" s="5" t="str">
        <f>IF(V11="y",IF(AND(W11="n",BY11&lt;&gt;"y"),CHAR(34)&amp;"allhor"&amp;CHAR(34)&amp;",",""),"")</f>
        <v>"allhor",</v>
      </c>
      <c r="DU11" s="5" t="str">
        <f>IF(BY11="y",IF(AND(W11="n",V11="n"),CHAR(34)&amp;"alldia"&amp;CHAR(34)&amp;",",""),"")</f>
        <v/>
      </c>
      <c r="DV11" s="44" t="str">
        <f>IF(IA11&lt;&gt;"",(IF(IA11="y",CHAR(34)&amp;"largec"&amp;CHAR(34)&amp;",",CHAR(34)&amp;"smallc"&amp;CHAR(34)&amp;",")),"")</f>
        <v/>
      </c>
      <c r="DW11" s="44" t="str">
        <f>IF(CL11="y",CHAR(34)&amp;CL$1&amp;CHAR(34)&amp;",","")</f>
        <v/>
      </c>
      <c r="DX11" s="44" t="str">
        <f>IF(CM11="y",CHAR(34)&amp;CM$1&amp;CHAR(34)&amp;",","")</f>
        <v/>
      </c>
      <c r="DY11" s="44" t="str">
        <f>IF(CN11="y",CHAR(34)&amp;CN$1&amp;CHAR(34)&amp;",","")</f>
        <v/>
      </c>
      <c r="DZ11" s="44" t="str">
        <f>IF(CO11="y",CHAR(34)&amp;CO$1&amp;CHAR(34)&amp;",","")</f>
        <v>"4+Band",</v>
      </c>
      <c r="EA11" s="44" t="str">
        <f>IF(T11="y",CHAR(34)&amp;T$1&amp;CHAR(34)&amp;",","")</f>
        <v/>
      </c>
      <c r="EB11" s="44" t="str">
        <f>IF(U11="y",CHAR(34)&amp;U$1&amp;CHAR(34)&amp;",","")</f>
        <v/>
      </c>
      <c r="EC11" s="44" t="str">
        <f>IF(V11="y",CHAR(34)&amp;V$1&amp;CHAR(34)&amp;",","")</f>
        <v>"Horizo",</v>
      </c>
      <c r="ED11" s="44" t="str">
        <f>IF(W11="y",CHAR(34)&amp;W$1&amp;CHAR(34)&amp;",","")</f>
        <v/>
      </c>
      <c r="EE11" s="44" t="str">
        <f>IF(X11="y",CHAR(34)&amp;X$1&amp;CHAR(34)&amp;",","")</f>
        <v/>
      </c>
      <c r="EF11" s="44" t="str">
        <f>IF(AND(Y11&lt;&gt;"n",Y11&lt;&gt;""),CHAR(34)&amp;Y$1&amp;CHAR(34)&amp;",","")</f>
        <v/>
      </c>
      <c r="EG11" s="44" t="str">
        <f>IF(Z11="y",CHAR(34)&amp;Z$1&amp;CHAR(34)&amp;",","")</f>
        <v/>
      </c>
      <c r="EH11" s="44" t="str">
        <f>IF(AA11="y",CHAR(34)&amp;AA$1&amp;CHAR(34)&amp;",","")</f>
        <v/>
      </c>
      <c r="EI11" s="44" t="str">
        <f>IF(AB11="y",CHAR(34)&amp;AB$1&amp;CHAR(34)&amp;",","")</f>
        <v/>
      </c>
      <c r="EJ11" s="44" t="str">
        <f>IF(AC11="y",CHAR(34)&amp;AC$1&amp;CHAR(34)&amp;",","")</f>
        <v/>
      </c>
      <c r="EK11" s="44" t="str">
        <f>IF(AD11="y",CHAR(34)&amp;AD$1&amp;CHAR(34)&amp;",","")</f>
        <v/>
      </c>
      <c r="EL11" s="44" t="str">
        <f>IF(AE11="y",CHAR(34)&amp;AE$1&amp;CHAR(34)&amp;",","")</f>
        <v/>
      </c>
      <c r="EM11" s="44" t="str">
        <f>IF(AF11="y",CHAR(34)&amp;AF$1&amp;CHAR(34)&amp;",","")</f>
        <v/>
      </c>
      <c r="EN11" s="44" t="str">
        <f>IF(AG11="y",CHAR(34)&amp;AG$1&amp;CHAR(34)&amp;",","")</f>
        <v/>
      </c>
      <c r="EO11" s="44" t="str">
        <f>IF(AH11="y",CHAR(34)&amp;AH$1&amp;CHAR(34)&amp;",","")</f>
        <v/>
      </c>
      <c r="EP11" s="44" t="str">
        <f>IF(AI11="y",CHAR(34)&amp;AI$1&amp;CHAR(34)&amp;",","")</f>
        <v>"Canton",</v>
      </c>
      <c r="EQ11" s="44" t="str">
        <f>IF(AJ11="y",CHAR(34)&amp;AJ$1&amp;CHAR(34)&amp;",","")</f>
        <v/>
      </c>
      <c r="ER11" s="44" t="str">
        <f>IF(AK11="y",CHAR(34)&amp;AK$1&amp;CHAR(34)&amp;",","")</f>
        <v/>
      </c>
      <c r="ES11" s="44" t="str">
        <f>IF(AL11="y",CHAR(34)&amp;AL$1&amp;CHAR(34)&amp;",","")</f>
        <v/>
      </c>
      <c r="ET11" s="44" t="str">
        <f>IF(AM11="y",CHAR(34)&amp;AM$1&amp;CHAR(34)&amp;",","")</f>
        <v/>
      </c>
      <c r="EU11" s="44" t="str">
        <f>IF(AN11="y",CHAR(34)&amp;AN$1&amp;CHAR(34)&amp;",","")</f>
        <v/>
      </c>
      <c r="EV11" s="44" t="str">
        <f>IF(AO11="y",CHAR(34)&amp;AO$1&amp;CHAR(34)&amp;",","")</f>
        <v/>
      </c>
      <c r="EW11" s="44" t="str">
        <f>IF(AP11="y",CHAR(34)&amp;AP$1&amp;CHAR(34)&amp;",","")</f>
        <v/>
      </c>
      <c r="EX11" s="44" t="str">
        <f>IF(AQ11="y",CHAR(34)&amp;AQ$1&amp;CHAR(34)&amp;",","")</f>
        <v/>
      </c>
      <c r="EY11" s="44" t="str">
        <f>IF(AR11="y",CHAR(34)&amp;AR$1&amp;CHAR(34)&amp;",","")</f>
        <v/>
      </c>
      <c r="EZ11" s="44" t="str">
        <f>IF(AS11="y",CHAR(34)&amp;AS$1&amp;CHAR(34)&amp;",","")</f>
        <v/>
      </c>
      <c r="FA11" s="44" t="str">
        <f>IF(AT11&gt;0,CHAR(34)&amp;"sta"&amp;AZ11&amp;CHAR(34)&amp;",","")</f>
        <v>"staWHI",</v>
      </c>
      <c r="FB11" s="44" t="str">
        <f>IF(AND(AT11&gt;0,BA11&lt;&gt;""),CHAR(34)&amp;"sta"&amp;BA11&amp;CHAR(34)&amp;",","")</f>
        <v/>
      </c>
      <c r="FC11" s="44" t="str">
        <f>IF(AND(AT11&gt;0,BB11&lt;&gt;""),CHAR(34)&amp;"sta"&amp;BB11&amp;CHAR(34)&amp;",","")</f>
        <v/>
      </c>
      <c r="FD11" s="44" t="str">
        <f>IF(BV11="n",CHAR(34)&amp;"tcWHYE"&amp;CHAR(34)&amp;",",IF(BV11="y",CHAR(34)&amp;FD$1&amp;CHAR(34)&amp;",",""))</f>
        <v/>
      </c>
      <c r="FE11" s="44" t="str">
        <f>IF(COUNTIF(BL11:BT11,"BLU")=0,CHAR(34)&amp;"NO_BLU"&amp;CHAR(34)&amp;",", "")</f>
        <v/>
      </c>
      <c r="FF11" s="44" t="str">
        <f>IF(COUNTIF(BL11:BT11,"WHI")=0,CHAR(34)&amp;"NO_WHI"&amp;CHAR(34)&amp;",", "")</f>
        <v/>
      </c>
      <c r="FG11" s="44" t="str">
        <f>IF(COUNTIF(BL11:BT11,"RED")=0,CHAR(34)&amp;"NO_RED"&amp;CHAR(34)&amp;",", "")</f>
        <v>"NO_RED",</v>
      </c>
      <c r="FH11" s="44" t="str">
        <f>IF(COUNTIF(BL11:BS11,"GRE")=0,CHAR(34)&amp;"NO_GRE"&amp;CHAR(34)&amp;",", "")</f>
        <v/>
      </c>
      <c r="FI11" s="44" t="str">
        <f>IF(COUNTIF(BL11:BT11,"YEL")=0,CHAR(34)&amp;"NO_YEL"&amp;CHAR(34)&amp;",", "")</f>
        <v/>
      </c>
      <c r="FJ11" s="44" t="str">
        <f>IF(COUNTIF(BL11:BT11,"BLA")=0,CHAR(34)&amp;"NO_BLA"&amp;CHAR(34)&amp;",", "")</f>
        <v>"NO_BLA",</v>
      </c>
      <c r="FK11" s="44" t="str">
        <f>IF(AND(FH11&lt;&gt;"",FF11&lt;&gt;""),CHAR(34)&amp;"WHGRNO"&amp;CHAR(34)&amp;",","")</f>
        <v/>
      </c>
      <c r="FL11" s="44" t="str">
        <f>IF(AND(FI11&lt;&gt;"",FF11&lt;&gt;""),CHAR(34)&amp;"WHYENO"&amp;CHAR(34)&amp;",","")</f>
        <v/>
      </c>
      <c r="FM11" s="44" t="str">
        <f>IF(AND(FJ11&lt;&gt;"",FF11&lt;&gt;""),CHAR(34)&amp;"BAWHNO"&amp;CHAR(34)&amp;",","")</f>
        <v/>
      </c>
      <c r="FN11" s="44" t="str">
        <f>IF(AND(FE11&lt;&gt;"",FF11&lt;&gt;""),CHAR(34)&amp;"BLWHNO"&amp;CHAR(34)&amp;",","")</f>
        <v/>
      </c>
      <c r="FO11" s="44" t="str">
        <f>IF(AND(FE11&lt;&gt;"",FG11&lt;&gt;""),CHAR(34)&amp;"BLRENO"&amp;CHAR(34)&amp;",","")</f>
        <v/>
      </c>
      <c r="FP11" s="44" t="str">
        <f>IF(AND(FF11&lt;&gt;"",FF11&lt;&gt;""),CHAR(34)&amp;"WHRENO"&amp;CHAR(34)&amp;",","")</f>
        <v/>
      </c>
      <c r="FQ11" s="44" t="str">
        <f>IF(LEN(BF11)=3,CHAR(34)&amp;"001"&amp;BF11&amp;CHAR(34)&amp;",","")</f>
        <v>"001GRE",</v>
      </c>
      <c r="FR11" s="44" t="str">
        <f>IF(LEN(BG11)=3,CHAR(34)&amp;"002"&amp;BG11&amp;CHAR(34)&amp;",","")</f>
        <v/>
      </c>
      <c r="FS11" s="44" t="str">
        <f>IF(LEN(BH11)=3,CHAR(34)&amp;"003"&amp;BH11&amp;CHAR(34)&amp;",","")</f>
        <v>"003YEL",</v>
      </c>
      <c r="FT11" s="44" t="str">
        <f>CHAR(34)&amp;"myr"&amp;BD11&amp;CHAR(34)&amp;","</f>
        <v>"myrEQ",</v>
      </c>
      <c r="FU11" s="44" t="str">
        <f>IF(AY11="y",CHAR(34)&amp;"island"&amp;CHAR(34)&amp;",","")</f>
        <v/>
      </c>
      <c r="FV11" s="44" t="str">
        <f>IF(BZ11="y",CHAR(34)&amp;"landlo"&amp;CHAR(34)&amp;",","")</f>
        <v/>
      </c>
      <c r="FW11" s="44" t="str">
        <f>IF(CA11="y",CHAR(34)&amp;"eunion"&amp;CHAR(34)&amp;",","")</f>
        <v/>
      </c>
      <c r="FX11" s="44" t="str">
        <f>SUBSTITUTE(IFERROR(SEARCH("[",A11),IFERROR(IF(AND(CA11&lt;&gt;"y",SEARCH("Europe",R11)&gt;0),CHAR(34)&amp;"noeuni"&amp;CHAR(34)&amp;",",""),"")),"1","")</f>
        <v/>
      </c>
      <c r="FY11" s="44" t="str">
        <f>IFERROR(IF(SEARCH("Arabic",CB11)&gt;0,CHAR(34)&amp;"arabic"&amp;CHAR(34)&amp;",",""),"")</f>
        <v/>
      </c>
      <c r="FZ11" s="44" t="str">
        <f>IFERROR(IF(SEARCH("English",CB11)&gt;0,CHAR(34)&amp;"englis"&amp;CHAR(34)&amp;",",""),"")</f>
        <v/>
      </c>
      <c r="GA11" s="44" t="str">
        <f>IFERROR(IF(SEARCH("French",CB11)&gt;0,CHAR(34)&amp;"french"&amp;CHAR(34)&amp;",",""),"")</f>
        <v/>
      </c>
      <c r="GB11" s="44" t="str">
        <f>IFERROR(IF(SEARCH("Spanish",CB11)&gt;0,CHAR(34)&amp;"spanis"&amp;CHAR(34)&amp;",",""),"")</f>
        <v/>
      </c>
      <c r="GC11" s="44" t="str">
        <f>IFERROR(IF(SEARCH("Portuguese",CB11)&gt;0,CHAR(34)&amp;"portug"&amp;CHAR(34)&amp;",",""),"")</f>
        <v/>
      </c>
      <c r="GD11" s="44" t="str">
        <f>IFERROR(IF(SEARCH("German",CB11)&gt;0,CHAR(34)&amp;"german"&amp;CHAR(34)&amp;",",""),"")</f>
        <v/>
      </c>
      <c r="GE11" s="44" t="str">
        <f>IFERROR(IF(SEARCH("Dutch",CB11)&gt;0,CHAR(34)&amp;"dutchs"&amp;CHAR(34)&amp;",",""),"")</f>
        <v/>
      </c>
      <c r="GF11" s="44" t="str">
        <f>IFERROR(IF(SEARCH("Historical",AU11)&gt;0,CHAR(34)&amp;"histor"&amp;CHAR(34)&amp;",",""),"")</f>
        <v/>
      </c>
      <c r="GG11" s="44" t="str">
        <f>IF(BU11="y",CHAR(34)&amp;"unjack"&amp;CHAR(34)&amp;",","")</f>
        <v/>
      </c>
      <c r="GH11" s="44" t="str">
        <f>IF(CD11=1,CHAR(34)&amp;"southc"&amp;CHAR(34)&amp;",","")</f>
        <v>"southc",</v>
      </c>
      <c r="GI11" s="44" t="str">
        <f>IF(CE11=1,CHAR(34)&amp;"hasmap"&amp;CHAR(34)&amp;",","")</f>
        <v/>
      </c>
      <c r="GJ11" s="44" t="str">
        <f>IF(CP11="y",CHAR(34)&amp;CP$1&amp;CHAR(34)&amp;",","")</f>
        <v/>
      </c>
      <c r="GK11" s="44" t="str">
        <f>IF(GJ11="",CHAR(34)&amp;"HasSta"&amp;CHAR(34)&amp;",","")</f>
        <v>"HasSta",</v>
      </c>
      <c r="GL11" s="44" t="str">
        <f>IF(CQ11="y",CHAR(34)&amp;CQ$1&amp;CHAR(34)&amp;",","")</f>
        <v/>
      </c>
      <c r="GM11" s="44" t="str">
        <f>IF(CR11="y",CHAR(34)&amp;CR$1&amp;CHAR(34)&amp;",","")</f>
        <v/>
      </c>
      <c r="GN11" s="44" t="str">
        <f>IF(CS11="y",CHAR(34)&amp;CS$1&amp;CHAR(34)&amp;",","")</f>
        <v>"3+Star",</v>
      </c>
      <c r="GP11" s="44" t="str">
        <f>CHAR(34)&amp;AU11&amp;CHAR(34)</f>
        <v>"State"</v>
      </c>
      <c r="GS11" s="44" t="str">
        <f>SUBSTITUTE("["&amp;_xlfn.CONCAT(CW11:GN11)&amp;"]",",]","]")</f>
        <v>["4Color","lets05","startG","year19","allhor","4+Band","Horizo","Canton","staWHI","NO_RED","NO_BLA","001GRE","003YEL","myrEQ","southc","HasSta","3+Star"]</v>
      </c>
      <c r="GT11" s="44" t="str">
        <f>IF(BL11&lt;&gt;"",CHAR(34)&amp;"cl_"&amp;BL11&amp;CHAR(34)&amp;",","")</f>
        <v>"cl_GRE",</v>
      </c>
      <c r="GU11" s="44" t="str">
        <f>IF(BM11&lt;&gt;"",CHAR(34)&amp;"cl_"&amp;BM11&amp;CHAR(34)&amp;",","")</f>
        <v>"cl_YEL",</v>
      </c>
      <c r="GV11" s="44" t="str">
        <f>IF(BN11&lt;&gt;"",CHAR(34)&amp;"cl_"&amp;BN11&amp;CHAR(34)&amp;",","")</f>
        <v>"cl_BLU",</v>
      </c>
      <c r="GW11" s="44" t="str">
        <f>IF(BO11&lt;&gt;"",CHAR(34)&amp;"cl_"&amp;BO11&amp;CHAR(34)&amp;",","")</f>
        <v>"cl_WHI",</v>
      </c>
      <c r="GX11" s="44" t="str">
        <f>IF(BP11&lt;&gt;"",CHAR(34)&amp;"cl_"&amp;BP11&amp;CHAR(34)&amp;",","")</f>
        <v/>
      </c>
      <c r="GY11" s="44" t="str">
        <f>IF(BQ11&lt;&gt;"",CHAR(34)&amp;"cl_"&amp;BQ11&amp;CHAR(34)&amp;",","")</f>
        <v/>
      </c>
      <c r="GZ11" s="44" t="str">
        <f>IF(BR11&lt;&gt;"",CHAR(34)&amp;"cl_"&amp;BR11&amp;CHAR(34)&amp;",","")</f>
        <v/>
      </c>
      <c r="HA11" s="44" t="str">
        <f>IF(BS11&lt;&gt;"",CHAR(34)&amp;"cl_"&amp;BS11&amp;CHAR(34)&amp;",","")</f>
        <v/>
      </c>
      <c r="HB11" s="44" t="str">
        <f>IF(BT11&lt;&gt;"",CHAR(34)&amp;"cl_"&amp;BT11&amp;CHAR(34)&amp;",","")</f>
        <v/>
      </c>
      <c r="HC11" s="44" t="str">
        <f>SUBSTITUTE("["&amp;_xlfn.CONCAT(GT11:HB11)&amp;"]",",]","]")</f>
        <v>["cl_GRE","cl_YEL","cl_BLU","cl_WHI"]</v>
      </c>
      <c r="HE11" s="64"/>
      <c r="HF11" s="65" t="str">
        <f>"{couname:"&amp;CT11&amp;(IF(HK11&lt;&gt;"",",subtype:"&amp;CHAR(34)&amp;HK11&amp;CHAR(34),""))&amp;",year:"&amp;HJ11&amp;",region:"&amp;CU11&amp;",Colors:"&amp;HC11&amp;",Items:"&amp;GS11&amp;",Flag:"&amp;CV11&amp;",HDFlag:"&amp;CHAR(34)&amp;E11&amp;CHAR(34)&amp;",type:"&amp;GP11&amp;", describe: "&amp;HH11&amp;", isnew:"&amp;CHAR(34)&amp;F11&amp;CHAR(34)&amp;", links: "&amp;HL11&amp;"},"</f>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links: "https://en.wikipedia.org/wiki/Flag_of_Goiás"},</v>
      </c>
      <c r="HG11" s="66" t="str">
        <f>"{couname:"&amp;CT11&amp;(IF(HK11&lt;&gt;"",",subtype:"&amp;CHAR(34)&amp;HK11&amp;CHAR(34),""))&amp;",year:"&amp;HJ11&amp;",region:"&amp;CU11&amp;",Colors:"&amp;HC11&amp;",Items:"&amp;GS11&amp;",Flag:"&amp;CV11&amp;",HDFlag:"&amp;CHAR(34)&amp;E11&amp;CHAR(34)&amp;",type:"&amp;GP11&amp;", describe: "&amp;HI11&amp;", links: "&amp;HL11&amp;"},"</f>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links: "https://en.wikipedia.org/wiki/Flag_of_Goiás"},</v>
      </c>
      <c r="HH11" s="44" t="str">
        <f>IF(P11&lt;&gt;"",CHAR(34)&amp;"\n"&amp;P11&amp;CHAR(34),CHAR(34)&amp;CHAR(34))</f>
        <v>"\nThe yellow represents the gold, the green represents the forests, and the five white stars in the upper left hoist represent the Southern Cross. The Southern Cross was the constellation that gave Brazil its primitive names, Ilha de Vera Cruz and Terra de Santa Cruz."</v>
      </c>
      <c r="HI11" s="44" t="str">
        <f>IF(J11=0,CHAR(34)&amp;CHAR(34),HH11)</f>
        <v>"\nThe yellow represents the gold, the green represents the forests, and the five white stars in the upper left hoist represent the Southern Cross. The Southern Cross was the constellation that gave Brazil its primitive names, Ilha de Vera Cruz and Terra de Santa Cruz."</v>
      </c>
      <c r="HJ11" s="44" t="str">
        <f>CHAR(34)&amp;O11&amp;CHAR(34)</f>
        <v>"1919 "</v>
      </c>
      <c r="HL11" s="44" t="str">
        <f>CHAR(34)&amp;I11&amp;CHAR(34)</f>
        <v>"https://en.wikipedia.org/wiki/Flag_of_Goiás"</v>
      </c>
      <c r="HM11" s="65"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 "links": "https://en.wikipedia.org/wiki/Flag_of_Goiás"},</v>
      </c>
      <c r="HN11" s="67"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 "links": "https://en.wikipedia.org/wiki/Flag_of_Goiás"},</v>
      </c>
      <c r="HO11" s="71"/>
      <c r="HP11" s="44" t="str" cm="1">
        <f t="array" ref="HP11">IF(_xlfn.TEXTJOIN(", ", TRUE, IF(ISNUMBER(SEARCH("BLA", BL11:BT11)), COLUMN(BL11:BT11) - COLUMN(BL11) + 1, ""))&lt;&gt;"","BLA","")</f>
        <v/>
      </c>
      <c r="HQ11" s="44" t="str" cm="1">
        <f t="array" ref="HQ11">IF(_xlfn.TEXTJOIN(", ", TRUE, IF(ISNUMBER(SEARCH("BLU", BL11:BT11)), COLUMN(BL11:BT11) - COLUMN(BL11) + 1, ""))&lt;&gt;"","BLU","")</f>
        <v>BLU</v>
      </c>
      <c r="HR11" s="44" t="str" cm="1">
        <f t="array" ref="HR11">IF(_xlfn.TEXTJOIN(", ", TRUE, IF(ISNUMBER(SEARCH("GRE", BL11:BT11)), COLUMN(BL11:BT11) - COLUMN(BL11) + 1, ""))&lt;&gt;"","GRE","")</f>
        <v>GRE</v>
      </c>
      <c r="HS11" s="44" t="str" cm="1">
        <f t="array" ref="HS11">IF(_xlfn.TEXTJOIN(", ", TRUE, IF(ISNUMBER(SEARCH("RED", BL11:BT11)), COLUMN(BL11:BT11) - COLUMN(BL11) + 1, ""))&lt;&gt;"","RED","")</f>
        <v/>
      </c>
      <c r="HT11" s="44" t="str" cm="1">
        <f t="array" ref="HT11">IF(_xlfn.TEXTJOIN(", ", TRUE, IF(ISNUMBER(SEARCH("YEL", BL11:BT11)), COLUMN(BL11:BT11) - COLUMN(BL11) + 1, ""))&lt;&gt;"","YEL","")</f>
        <v>YEL</v>
      </c>
      <c r="HU11" s="44" t="str" cm="1">
        <f t="array" ref="HU11">IF(_xlfn.TEXTJOIN(", ", TRUE, IF(ISNUMBER(SEARCH("ORA", BL11:BT11)), COLUMN(BL11:BT11) - COLUMN(BL11) + 1, ""))&lt;&gt;"","ORA","")</f>
        <v/>
      </c>
      <c r="HV11" s="44" t="str" cm="1">
        <f t="array" ref="HV11">IF(_xlfn.TEXTJOIN(", ", TRUE, IF(ISNUMBER(SEARCH("BRO", BL11:BT11)), COLUMN(BL11:BT11) - COLUMN(BL11) + 1, ""))&lt;&gt;"","BRO","")</f>
        <v/>
      </c>
      <c r="HW11" s="44" t="str" cm="1">
        <f t="array" ref="HW11">IF(_xlfn.TEXTJOIN(", ", TRUE, IF(ISNUMBER(SEARCH("PUR", BL11:BT11)), COLUMN(BL11:BT11) - COLUMN(BL11) + 1, ""))&lt;&gt;"","PUR","")</f>
        <v/>
      </c>
      <c r="HX11" s="44" t="str" cm="1">
        <f t="array" ref="HX11">IF(_xlfn.TEXTJOIN(", ", TRUE, IF(ISNUMBER(SEARCH("WHI", BL11:BT11)), COLUMN(BL11:BT11) - COLUMN(BL11) + 1, ""))&lt;&gt;"","WHI","")</f>
        <v>WHI</v>
      </c>
      <c r="HY11" s="72"/>
      <c r="HZ11" s="72"/>
      <c r="IA11" s="5"/>
      <c r="IB11" s="5"/>
      <c r="IC11" s="68"/>
      <c r="ID11" s="68"/>
      <c r="IE11" s="68"/>
      <c r="IF11" s="68"/>
      <c r="IG11" s="68"/>
      <c r="IH11" s="68"/>
      <c r="II11" s="68"/>
      <c r="IJ11" s="68"/>
      <c r="IK11" s="68"/>
      <c r="IL11" s="44">
        <f>SUM(IC11:IK11)</f>
        <v>0</v>
      </c>
      <c r="IM11" s="42">
        <f>COUNTIF(IC11:IK11,"&gt;0")-CG11</f>
        <v>-4</v>
      </c>
      <c r="IN11" s="69" t="str">
        <f>"http://mkweb.bcgsc.ca/color-summarizer/?url="&amp;D11&amp;"&amp;precision=low&amp;num_clusters="&amp;CG11&amp;"&amp;text=1"</f>
        <v>http://mkweb.bcgsc.ca/color-summarizer/?url=https://upload.wikimedia.org/wikipedia/commons/thumb/b/be/Flag_of_Goi%C3%A1s.svg/640px-Flag_of_Goi%C3%A1s.svg.png&amp;precision=low&amp;num_clusters=4&amp;text=1</v>
      </c>
      <c r="IO11" s="44" t="str">
        <f>IF(HP11&lt;&gt;"",CHAR(34)&amp;"black"&amp;CHAR(34),"")</f>
        <v/>
      </c>
      <c r="IP11" s="44" t="str">
        <f>IF(HQ11&lt;&gt;"",CHAR(34)&amp;"blue"&amp;CHAR(34),"")</f>
        <v>"blue"</v>
      </c>
      <c r="IQ11" s="44" t="str">
        <f>IF(HR11&lt;&gt;"",CHAR(34)&amp;"green"&amp;CHAR(34),"")</f>
        <v>"green"</v>
      </c>
      <c r="IR11" s="44" t="str">
        <f>IF(HS11&lt;&gt;"",CHAR(34)&amp;"red"&amp;CHAR(34),"")</f>
        <v/>
      </c>
      <c r="IS11" s="44" t="str">
        <f>IF(HT11&lt;&gt;"",CHAR(34)&amp;"yellow"&amp;CHAR(34),"")</f>
        <v>"yellow"</v>
      </c>
      <c r="IT11" s="44" t="str">
        <f>IF(HU11&lt;&gt;"",CHAR(34)&amp;"orange"&amp;CHAR(34),"")</f>
        <v/>
      </c>
      <c r="IU11" s="44" t="str">
        <f>IF(HV11&lt;&gt;"",CHAR(34)&amp;"brown"&amp;CHAR(34),"")</f>
        <v/>
      </c>
      <c r="IV11" s="44" t="str">
        <f>IF(HW11&lt;&gt;"",CHAR(34)&amp;"purple"&amp;CHAR(34),"")</f>
        <v/>
      </c>
      <c r="IW11" s="44" t="str">
        <f>IF(HX11&lt;&gt;"",CHAR(34)&amp;"white"&amp;CHAR(34),"")</f>
        <v>"white"</v>
      </c>
      <c r="IX11" s="44" t="str">
        <f>"{"&amp;CHAR(34)&amp;"url"&amp;CHAR(34)&amp;":"&amp;CHAR(34)&amp;IN11&amp;CHAR(34)&amp;","&amp;CHAR(34)&amp;"name"&amp;CHAR(34)&amp;":"&amp;CHAR(34)&amp;A11&amp;CHAR(34)&amp;"},"</f>
        <v>{"url":"http://mkweb.bcgsc.ca/color-summarizer/?url=https://upload.wikimedia.org/wikipedia/commons/thumb/b/be/Flag_of_Goi%C3%A1s.svg/640px-Flag_of_Goi%C3%A1s.svg.png&amp;precision=low&amp;num_clusters=4&amp;text=1","name":"[BRA] Goias"},</v>
      </c>
      <c r="IY11" s="44">
        <v>335</v>
      </c>
    </row>
    <row r="12" spans="1:259" s="44" customFormat="1" ht="38.4" customHeight="1" thickBot="1" x14ac:dyDescent="0.35">
      <c r="A12" s="84" t="s">
        <v>363</v>
      </c>
      <c r="B12" s="83"/>
      <c r="C12" s="39">
        <v>2</v>
      </c>
      <c r="D12" s="70" t="s">
        <v>364</v>
      </c>
      <c r="E12" s="40" t="s">
        <v>365</v>
      </c>
      <c r="F12" s="41" t="s">
        <v>163</v>
      </c>
      <c r="G12" s="42">
        <f>COUNTIF($A$1:$A$8312,A12)</f>
        <v>1</v>
      </c>
      <c r="H12" s="43"/>
      <c r="I12" s="59" t="s">
        <v>366</v>
      </c>
      <c r="J12" s="44" t="str">
        <f>""</f>
        <v/>
      </c>
      <c r="K12" s="45"/>
      <c r="L12" s="46"/>
      <c r="M12" s="46"/>
      <c r="N12" s="47"/>
      <c r="O12" s="74" t="s">
        <v>367</v>
      </c>
      <c r="P12" s="48" t="s">
        <v>368</v>
      </c>
      <c r="Q12" s="73">
        <v>1</v>
      </c>
      <c r="R12" s="49" t="s">
        <v>177</v>
      </c>
      <c r="S12" s="50">
        <v>9</v>
      </c>
      <c r="T12" s="51" t="s">
        <v>164</v>
      </c>
      <c r="U12" s="52" t="s">
        <v>164</v>
      </c>
      <c r="V12" s="52" t="s">
        <v>165</v>
      </c>
      <c r="W12" s="52" t="s">
        <v>164</v>
      </c>
      <c r="X12" s="52" t="s">
        <v>164</v>
      </c>
      <c r="Y12" s="52" t="s">
        <v>164</v>
      </c>
      <c r="Z12" s="52" t="s">
        <v>164</v>
      </c>
      <c r="AA12" s="52" t="s">
        <v>164</v>
      </c>
      <c r="AB12" s="52" t="s">
        <v>164</v>
      </c>
      <c r="AC12" s="52" t="s">
        <v>164</v>
      </c>
      <c r="AD12" s="52" t="s">
        <v>164</v>
      </c>
      <c r="AE12" s="52" t="s">
        <v>164</v>
      </c>
      <c r="AF12" s="53" t="s">
        <v>164</v>
      </c>
      <c r="AG12" s="53" t="s">
        <v>164</v>
      </c>
      <c r="AH12" s="53" t="s">
        <v>164</v>
      </c>
      <c r="AI12" s="53" t="s">
        <v>165</v>
      </c>
      <c r="AJ12" s="53" t="s">
        <v>164</v>
      </c>
      <c r="AK12" s="53" t="s">
        <v>164</v>
      </c>
      <c r="AL12" s="53" t="s">
        <v>164</v>
      </c>
      <c r="AM12" s="53" t="s">
        <v>164</v>
      </c>
      <c r="AN12" s="53" t="s">
        <v>164</v>
      </c>
      <c r="AO12" s="53" t="s">
        <v>164</v>
      </c>
      <c r="AP12" s="53" t="s">
        <v>164</v>
      </c>
      <c r="AQ12" s="53" t="s">
        <v>164</v>
      </c>
      <c r="AR12" s="53" t="s">
        <v>164</v>
      </c>
      <c r="AS12" s="53" t="s">
        <v>164</v>
      </c>
      <c r="AT12" s="54">
        <v>1</v>
      </c>
      <c r="AU12" s="53" t="s">
        <v>308</v>
      </c>
      <c r="AV12" s="53" t="str">
        <f>IF(LEFT(A12,1)="[",LEFT(A12,5)&amp;AU12&amp;A12,"")</f>
        <v>[BRA]State[BRA] Maranhao</v>
      </c>
      <c r="AW12" s="53" t="str">
        <f>C12&amp;H12&amp;A12</f>
        <v>2[BRA] Maranhao</v>
      </c>
      <c r="AX12" s="55"/>
      <c r="AY12" s="55"/>
      <c r="AZ12" s="56" t="s">
        <v>159</v>
      </c>
      <c r="BA12" s="56"/>
      <c r="BB12" s="56"/>
      <c r="BC12" s="57"/>
      <c r="BD12" s="58" t="s">
        <v>159</v>
      </c>
      <c r="BE12" s="59"/>
      <c r="BF12" s="58" t="s">
        <v>154</v>
      </c>
      <c r="BG12" s="58" t="s">
        <v>154</v>
      </c>
      <c r="BH12" s="58" t="s">
        <v>154</v>
      </c>
      <c r="BI12" s="58" t="s">
        <v>159</v>
      </c>
      <c r="BJ12" s="58" t="s">
        <v>151</v>
      </c>
      <c r="BK12" s="59"/>
      <c r="BL12" s="58" t="s">
        <v>154</v>
      </c>
      <c r="BM12" s="58" t="s">
        <v>159</v>
      </c>
      <c r="BN12" s="58" t="s">
        <v>151</v>
      </c>
      <c r="BO12" s="58" t="s">
        <v>152</v>
      </c>
      <c r="BP12" s="58"/>
      <c r="BQ12" s="58"/>
      <c r="BR12" s="58"/>
      <c r="BS12" s="58"/>
      <c r="BT12" s="58"/>
      <c r="BU12" s="60" t="s">
        <v>164</v>
      </c>
      <c r="BV12" s="61"/>
      <c r="BW12" s="61">
        <v>0</v>
      </c>
      <c r="BX12" s="59"/>
      <c r="CB12" s="5"/>
      <c r="CC12" s="5"/>
      <c r="CD12" s="62">
        <v>0</v>
      </c>
      <c r="CE12" s="62">
        <v>0</v>
      </c>
      <c r="CF12" s="62">
        <f>COUNTIF([1]Sheet7!$B$2:'[1]Sheet7'!$B$100,BRA!#REF!)</f>
        <v>0</v>
      </c>
      <c r="CG12" s="75" cm="1">
        <f t="array" ref="CG12">SUMPRODUCT(--(LEN(TRIM(BL12:BT12))&gt;0))</f>
        <v>4</v>
      </c>
      <c r="CH12" s="53" t="str">
        <f>IF(CG12=2,"y","n")</f>
        <v>n</v>
      </c>
      <c r="CI12" s="53" t="str">
        <f>IF(CG12=3,"y","n")</f>
        <v>n</v>
      </c>
      <c r="CJ12" s="53" t="str">
        <f>IF(CG12=4,"y","n")</f>
        <v>y</v>
      </c>
      <c r="CK12" s="53" t="str">
        <f>IF(CG12&gt;4,"y","n")</f>
        <v>n</v>
      </c>
      <c r="CL12" s="53" t="str">
        <f>IF(S12=0,"y","n")</f>
        <v>n</v>
      </c>
      <c r="CM12" s="53" t="str">
        <f>IF(S12=2,"y","n")</f>
        <v>n</v>
      </c>
      <c r="CN12" s="53" t="str">
        <f>IF(S12=3,"y","n")</f>
        <v>n</v>
      </c>
      <c r="CO12" s="53" t="str">
        <f>IF(S12&gt;=4,"y","n")</f>
        <v>y</v>
      </c>
      <c r="CP12" s="53" t="str">
        <f>IF(AT12=0,"y","n")</f>
        <v>n</v>
      </c>
      <c r="CQ12" s="53" t="str">
        <f>IF(AT12=1,"y","n")</f>
        <v>y</v>
      </c>
      <c r="CR12" s="53" t="str">
        <f>IF(AT12=2,"y","n")</f>
        <v>n</v>
      </c>
      <c r="CS12" s="53" t="str">
        <f>IF(AT12&gt;=3,"y","n")</f>
        <v>n</v>
      </c>
      <c r="CT12" s="38" t="str">
        <f>CHAR(34)&amp;A12&amp;CHAR(34)</f>
        <v>"[BRA] Maranhao"</v>
      </c>
      <c r="CU12" s="63" t="str">
        <f>CHAR(34)&amp;"rgn_"&amp;R12&amp;CHAR(34)</f>
        <v>"rgn_South America"</v>
      </c>
      <c r="CV12" s="44" t="str">
        <f>CHAR(34)&amp;D12&amp;CHAR(34)</f>
        <v>"https://upload.wikimedia.org/wikipedia/commons/thumb/4/45/Bandeira_do_Maranh%C3%A3o.svg/640px-Bandeira_do_Maranh%C3%A3o.svg.png"</v>
      </c>
      <c r="CW12" s="44" t="str">
        <f>IF(CH12="y",CHAR(34)&amp;CH$1&amp;CHAR(34)&amp;",","")</f>
        <v/>
      </c>
      <c r="CX12" s="44" t="str">
        <f>IF(CI12="y",CHAR(34)&amp;CI$1&amp;CHAR(34)&amp;",","")</f>
        <v/>
      </c>
      <c r="CY12" s="44" t="str">
        <f>IF(CJ12="y",CHAR(34)&amp;CJ$1&amp;CHAR(34)&amp;",","")</f>
        <v>"4Color",</v>
      </c>
      <c r="CZ12" s="44" t="str">
        <f>IF(CK12="y",CHAR(34)&amp;CK$1&amp;CHAR(34)&amp;",","")</f>
        <v/>
      </c>
      <c r="DA12" s="44" t="str">
        <f>IF(Q12&gt;1,CHAR(34)&amp;"words2"&amp;CHAR(34)&amp;",","")</f>
        <v/>
      </c>
      <c r="DB12" s="44" t="str">
        <f>IF(Q12&gt;2,CHAR(34)&amp;"words3"&amp;CHAR(34)&amp;",","")</f>
        <v/>
      </c>
      <c r="DC12" s="44" t="str">
        <f>IF(Q12=2,CHAR(34)&amp;"exact2"&amp;CHAR(34)&amp;",","")</f>
        <v/>
      </c>
      <c r="DD12" s="44" t="str">
        <f>IF(LEN(CHAR(34)&amp;"lets"&amp;LEN(SUBSTITUTE(SUBSTITUTE(IFERROR(TRIM(SUBSTITUTE(SUBSTITUTE(SUBSTITUTE(IFERROR(TRIM(SUBSTITUTE(A12,MID(A12,FIND("(",A12),FIND(")",A12)-FIND("(",A12)+1),"")),A12),"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",""),"-",""))&amp;CHAR(34)&amp;",")=9,CHAR(34)&amp;"lets"&amp;LEN(SUBSTITUTE(SUBSTITUTE(IFERROR(TRIM(SUBSTITUTE(SUBSTITUTE(SUBSTITUTE(IFERROR(TRIM(SUBSTITUTE(A12,MID(A12,FIND("(",A12),FIND(")",A12)-FIND("(",A12)+1),"")),A12),"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",""),"-",""))&amp;CHAR(34)&amp;",",CHAR(34)&amp;"lets0"&amp;LEN(SUBSTITUTE(SUBSTITUTE(IFERROR(TRIM(SUBSTITUTE(SUBSTITUTE(SUBSTITUTE(IFERROR(TRIM(SUBSTITUTE(A12,MID(A12,FIND("(",A12),FIND(")",A12)-FIND("(",A12)+1),"")),A12),"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f>
        <v>"lets08",</v>
      </c>
      <c r="DE12" s="44" t="str">
        <f>IFERROR(CHAR(34)&amp;"start"&amp;LEFT(TRIM(SUBSTITUTE(SUBSTITUTE(TRIM(SUBSTITUTE(SUBSTITUTE(A12, MID(A12, FIND("[", A12), FIND("]", A12) - FIND("[", A12) + 1), ""), "  ", " ")), MID(TRIM(SUBSTITUTE(SUBSTITUTE(A12, MID(A12, FIND("[", A12), FIND("]", A12) - FIND("[", A12) + 1), ""), "  ", " ")), FIND("[", TRIM(SUBSTITUTE(SUBSTITUTE(A12, MID(A12, FIND("[", A12), FIND("]", A12) - FIND("[", A12) + 1), ""), "  ", " "))), FIND("]", TRIM(SUBSTITUTE(SUBSTITUTE(A12, MID(A12, FIND("[", A12), FIND("]", A12) - FIND("[", A12) + 1), ""), "  ", " "))) - FIND("[", TRIM(SUBSTITUTE(SUBSTITUTE(A12, MID(A12, FIND("[", A12), FIND("]", A12) - FIND("[", A12) + 1), ""), "  ", " "))) + 1), ""), "  ", " ")),1)&amp;CHAR(34)&amp;",",CHAR(34)&amp;"start"&amp;IFERROR(LEFT(SUBSTITUTE(A12,"["&amp;MID(A12,FIND("[",A12)+1,FIND("]",A12)-FIND("[",A12)-1)&amp;"] ",""),1),LEFT(A12,1))&amp;CHAR(34)&amp;",")</f>
        <v>"startM",</v>
      </c>
      <c r="DF12" s="44" t="str">
        <f>IFERROR(IF(SEARCH("tan",A12)&gt;0,CHAR(34)&amp;"withtn"&amp;CHAR(34)&amp;",",""),"")</f>
        <v/>
      </c>
      <c r="DG12" s="44" t="str">
        <f>IFERROR(IF(SEARCH("q",A12)&gt;0,CHAR(34)&amp;"with_q"&amp;CHAR(34)&amp;",",""),"")</f>
        <v/>
      </c>
      <c r="DH12" s="44" t="str">
        <f>IFERROR(IF(SEARCH("v",A12)&gt;0,CHAR(34)&amp;"with_v"&amp;CHAR(34)&amp;",",""),"")</f>
        <v/>
      </c>
      <c r="DI12" s="44" t="str">
        <f>IFERROR(IF(SEARCH("w",A12)&gt;0,CHAR(34)&amp;"with_w"&amp;CHAR(34)&amp;",",""),"")</f>
        <v/>
      </c>
      <c r="DJ12" s="44" t="str">
        <f>IFERROR(IF(SEARCH("y",A12)&gt;0,CHAR(34)&amp;"with_y"&amp;CHAR(34)&amp;",",""),"")</f>
        <v/>
      </c>
      <c r="DK12" s="44" t="str">
        <f>IFERROR(IF(SEARCH("z",A12)&gt;0,CHAR(34)&amp;"with_z"&amp;CHAR(34)&amp;",",""),"")</f>
        <v/>
      </c>
      <c r="DL12" s="44" t="str">
        <f>IF(CG12=2, CHAR(34) &amp; _xlfn.TEXTJOIN("", TRUE, _xlfn._xlws.SORT(HP12:HX12)) &amp; CHAR(34) &amp; ",", "")</f>
        <v/>
      </c>
      <c r="DM12" s="44" t="str" cm="1">
        <f t="array" ref="DM12">IF(CG12=3,CHAR(34) &amp; _xlfn.TEXTJOIN("", TRUE, RIGHT(HP12:HX12, 2)) &amp; CHAR(34) &amp; ",", "")</f>
        <v/>
      </c>
      <c r="DN12" s="44" t="str">
        <f>IF(AND(ISNUMBER(SEARCH("18", O12)), ISERROR(SEARCH("1918", O12)), ISERROR(SEARCH("2018", O12))), CHAR(34) &amp; "year18" &amp; CHAR(34) &amp; ",", "")</f>
        <v>"year18",</v>
      </c>
      <c r="DO12" s="44" t="str">
        <f>IF(AND(ISNUMBER(SEARCH("19", O12)), ISERROR(SEARCH("1819", O12)),  ISERROR(SEARCH("1219", O12)),ISERROR(SEARCH("1119", O12)),ISERROR(SEARCH("1190", O12)),ISERROR(SEARCH("2019", O12))), CHAR(34) &amp; "year19" &amp; CHAR(34) &amp; ",", "")</f>
        <v/>
      </c>
      <c r="DP12" s="5" t="str">
        <f>IF(AND(ISNUMBER(SEARCH("20", O12)), ISERROR(SEARCH("1920", O12))), CHAR(34)&amp;"year00"&amp;CHAR(34)&amp;",", "")</f>
        <v/>
      </c>
      <c r="DQ12" s="5" t="str">
        <f>IF(CC12="y",CHAR(34)&amp;"soviet"&amp;CHAR(34)&amp;",","")</f>
        <v/>
      </c>
      <c r="DR12" s="5" t="str">
        <f>IF(BY12="y",CHAR(34)&amp;"dgband"&amp;CHAR(34)&amp;",","")</f>
        <v/>
      </c>
      <c r="DS12" s="5" t="str">
        <f>IF(W12="y",IF(AND(V12="n",BY12&lt;&gt;"y"),CHAR(34)&amp;"allver"&amp;CHAR(34)&amp;",",""),"")</f>
        <v/>
      </c>
      <c r="DT12" s="5" t="str">
        <f>IF(V12="y",IF(AND(W12="n",BY12&lt;&gt;"y"),CHAR(34)&amp;"allhor"&amp;CHAR(34)&amp;",",""),"")</f>
        <v>"allhor",</v>
      </c>
      <c r="DU12" s="5" t="str">
        <f>IF(BY12="y",IF(AND(W12="n",V12="n"),CHAR(34)&amp;"alldia"&amp;CHAR(34)&amp;",",""),"")</f>
        <v/>
      </c>
      <c r="DV12" s="44" t="str">
        <f>IF(IA12&lt;&gt;"",(IF(IA12="y",CHAR(34)&amp;"largec"&amp;CHAR(34)&amp;",",CHAR(34)&amp;"smallc"&amp;CHAR(34)&amp;",")),"")</f>
        <v/>
      </c>
      <c r="DW12" s="44" t="str">
        <f>IF(CL12="y",CHAR(34)&amp;CL$1&amp;CHAR(34)&amp;",","")</f>
        <v/>
      </c>
      <c r="DX12" s="44" t="str">
        <f>IF(CM12="y",CHAR(34)&amp;CM$1&amp;CHAR(34)&amp;",","")</f>
        <v/>
      </c>
      <c r="DY12" s="44" t="str">
        <f>IF(CN12="y",CHAR(34)&amp;CN$1&amp;CHAR(34)&amp;",","")</f>
        <v/>
      </c>
      <c r="DZ12" s="44" t="str">
        <f>IF(CO12="y",CHAR(34)&amp;CO$1&amp;CHAR(34)&amp;",","")</f>
        <v>"4+Band",</v>
      </c>
      <c r="EA12" s="44" t="str">
        <f>IF(T12="y",CHAR(34)&amp;T$1&amp;CHAR(34)&amp;",","")</f>
        <v/>
      </c>
      <c r="EB12" s="44" t="str">
        <f>IF(U12="y",CHAR(34)&amp;U$1&amp;CHAR(34)&amp;",","")</f>
        <v/>
      </c>
      <c r="EC12" s="44" t="str">
        <f>IF(V12="y",CHAR(34)&amp;V$1&amp;CHAR(34)&amp;",","")</f>
        <v>"Horizo",</v>
      </c>
      <c r="ED12" s="44" t="str">
        <f>IF(W12="y",CHAR(34)&amp;W$1&amp;CHAR(34)&amp;",","")</f>
        <v/>
      </c>
      <c r="EE12" s="44" t="str">
        <f>IF(X12="y",CHAR(34)&amp;X$1&amp;CHAR(34)&amp;",","")</f>
        <v/>
      </c>
      <c r="EF12" s="44" t="str">
        <f>IF(AND(Y12&lt;&gt;"n",Y12&lt;&gt;""),CHAR(34)&amp;Y$1&amp;CHAR(34)&amp;",","")</f>
        <v/>
      </c>
      <c r="EG12" s="44" t="str">
        <f>IF(Z12="y",CHAR(34)&amp;Z$1&amp;CHAR(34)&amp;",","")</f>
        <v/>
      </c>
      <c r="EH12" s="44" t="str">
        <f>IF(AA12="y",CHAR(34)&amp;AA$1&amp;CHAR(34)&amp;",","")</f>
        <v/>
      </c>
      <c r="EI12" s="44" t="str">
        <f>IF(AB12="y",CHAR(34)&amp;AB$1&amp;CHAR(34)&amp;",","")</f>
        <v/>
      </c>
      <c r="EJ12" s="44" t="str">
        <f>IF(AC12="y",CHAR(34)&amp;AC$1&amp;CHAR(34)&amp;",","")</f>
        <v/>
      </c>
      <c r="EK12" s="44" t="str">
        <f>IF(AD12="y",CHAR(34)&amp;AD$1&amp;CHAR(34)&amp;",","")</f>
        <v/>
      </c>
      <c r="EL12" s="44" t="str">
        <f>IF(AE12="y",CHAR(34)&amp;AE$1&amp;CHAR(34)&amp;",","")</f>
        <v/>
      </c>
      <c r="EM12" s="44" t="str">
        <f>IF(AF12="y",CHAR(34)&amp;AF$1&amp;CHAR(34)&amp;",","")</f>
        <v/>
      </c>
      <c r="EN12" s="44" t="str">
        <f>IF(AG12="y",CHAR(34)&amp;AG$1&amp;CHAR(34)&amp;",","")</f>
        <v/>
      </c>
      <c r="EO12" s="44" t="str">
        <f>IF(AH12="y",CHAR(34)&amp;AH$1&amp;CHAR(34)&amp;",","")</f>
        <v/>
      </c>
      <c r="EP12" s="44" t="str">
        <f>IF(AI12="y",CHAR(34)&amp;AI$1&amp;CHAR(34)&amp;",","")</f>
        <v>"Canton",</v>
      </c>
      <c r="EQ12" s="44" t="str">
        <f>IF(AJ12="y",CHAR(34)&amp;AJ$1&amp;CHAR(34)&amp;",","")</f>
        <v/>
      </c>
      <c r="ER12" s="44" t="str">
        <f>IF(AK12="y",CHAR(34)&amp;AK$1&amp;CHAR(34)&amp;",","")</f>
        <v/>
      </c>
      <c r="ES12" s="44" t="str">
        <f>IF(AL12="y",CHAR(34)&amp;AL$1&amp;CHAR(34)&amp;",","")</f>
        <v/>
      </c>
      <c r="ET12" s="44" t="str">
        <f>IF(AM12="y",CHAR(34)&amp;AM$1&amp;CHAR(34)&amp;",","")</f>
        <v/>
      </c>
      <c r="EU12" s="44" t="str">
        <f>IF(AN12="y",CHAR(34)&amp;AN$1&amp;CHAR(34)&amp;",","")</f>
        <v/>
      </c>
      <c r="EV12" s="44" t="str">
        <f>IF(AO12="y",CHAR(34)&amp;AO$1&amp;CHAR(34)&amp;",","")</f>
        <v/>
      </c>
      <c r="EW12" s="44" t="str">
        <f>IF(AP12="y",CHAR(34)&amp;AP$1&amp;CHAR(34)&amp;",","")</f>
        <v/>
      </c>
      <c r="EX12" s="44" t="str">
        <f>IF(AQ12="y",CHAR(34)&amp;AQ$1&amp;CHAR(34)&amp;",","")</f>
        <v/>
      </c>
      <c r="EY12" s="44" t="str">
        <f>IF(AR12="y",CHAR(34)&amp;AR$1&amp;CHAR(34)&amp;",","")</f>
        <v/>
      </c>
      <c r="EZ12" s="44" t="str">
        <f>IF(AS12="y",CHAR(34)&amp;AS$1&amp;CHAR(34)&amp;",","")</f>
        <v/>
      </c>
      <c r="FA12" s="44" t="str">
        <f>IF(AT12&gt;0,CHAR(34)&amp;"sta"&amp;AZ12&amp;CHAR(34)&amp;",","")</f>
        <v>"staWHI",</v>
      </c>
      <c r="FB12" s="44" t="str">
        <f>IF(AND(AT12&gt;0,BA12&lt;&gt;""),CHAR(34)&amp;"sta"&amp;BA12&amp;CHAR(34)&amp;",","")</f>
        <v/>
      </c>
      <c r="FC12" s="44" t="str">
        <f>IF(AND(AT12&gt;0,BB12&lt;&gt;""),CHAR(34)&amp;"sta"&amp;BB12&amp;CHAR(34)&amp;",","")</f>
        <v/>
      </c>
      <c r="FD12" s="44" t="str">
        <f>IF(BV12="n",CHAR(34)&amp;"tcWHYE"&amp;CHAR(34)&amp;",",IF(BV12="y",CHAR(34)&amp;FD$1&amp;CHAR(34)&amp;",",""))</f>
        <v/>
      </c>
      <c r="FE12" s="44" t="str">
        <f>IF(COUNTIF(BL12:BT12,"BLU")=0,CHAR(34)&amp;"NO_BLU"&amp;CHAR(34)&amp;",", "")</f>
        <v/>
      </c>
      <c r="FF12" s="44" t="str">
        <f>IF(COUNTIF(BL12:BT12,"WHI")=0,CHAR(34)&amp;"NO_WHI"&amp;CHAR(34)&amp;",", "")</f>
        <v/>
      </c>
      <c r="FG12" s="44" t="str">
        <f>IF(COUNTIF(BL12:BT12,"RED")=0,CHAR(34)&amp;"NO_RED"&amp;CHAR(34)&amp;",", "")</f>
        <v/>
      </c>
      <c r="FH12" s="44" t="str">
        <f>IF(COUNTIF(BL12:BS12,"GRE")=0,CHAR(34)&amp;"NO_GRE"&amp;CHAR(34)&amp;",", "")</f>
        <v>"NO_GRE",</v>
      </c>
      <c r="FI12" s="44" t="str">
        <f>IF(COUNTIF(BL12:BT12,"YEL")=0,CHAR(34)&amp;"NO_YEL"&amp;CHAR(34)&amp;",", "")</f>
        <v>"NO_YEL",</v>
      </c>
      <c r="FJ12" s="44" t="str">
        <f>IF(COUNTIF(BL12:BT12,"BLA")=0,CHAR(34)&amp;"NO_BLA"&amp;CHAR(34)&amp;",", "")</f>
        <v/>
      </c>
      <c r="FK12" s="44" t="str">
        <f>IF(AND(FH12&lt;&gt;"",FF12&lt;&gt;""),CHAR(34)&amp;"WHGRNO"&amp;CHAR(34)&amp;",","")</f>
        <v/>
      </c>
      <c r="FL12" s="44" t="str">
        <f>IF(AND(FI12&lt;&gt;"",FF12&lt;&gt;""),CHAR(34)&amp;"WHYENO"&amp;CHAR(34)&amp;",","")</f>
        <v/>
      </c>
      <c r="FM12" s="44" t="str">
        <f>IF(AND(FJ12&lt;&gt;"",FF12&lt;&gt;""),CHAR(34)&amp;"BAWHNO"&amp;CHAR(34)&amp;",","")</f>
        <v/>
      </c>
      <c r="FN12" s="44" t="str">
        <f>IF(AND(FE12&lt;&gt;"",FF12&lt;&gt;""),CHAR(34)&amp;"BLWHNO"&amp;CHAR(34)&amp;",","")</f>
        <v/>
      </c>
      <c r="FO12" s="44" t="str">
        <f>IF(AND(FE12&lt;&gt;"",FG12&lt;&gt;""),CHAR(34)&amp;"BLRENO"&amp;CHAR(34)&amp;",","")</f>
        <v/>
      </c>
      <c r="FP12" s="44" t="str">
        <f>IF(AND(FF12&lt;&gt;"",FF12&lt;&gt;""),CHAR(34)&amp;"WHRENO"&amp;CHAR(34)&amp;",","")</f>
        <v/>
      </c>
      <c r="FQ12" s="44" t="str">
        <f>IF(LEN(BF12)=3,CHAR(34)&amp;"001"&amp;BF12&amp;CHAR(34)&amp;",","")</f>
        <v>"001RED",</v>
      </c>
      <c r="FR12" s="44" t="str">
        <f>IF(LEN(BG12)=3,CHAR(34)&amp;"002"&amp;BG12&amp;CHAR(34)&amp;",","")</f>
        <v>"002RED",</v>
      </c>
      <c r="FS12" s="44" t="str">
        <f>IF(LEN(BH12)=3,CHAR(34)&amp;"003"&amp;BH12&amp;CHAR(34)&amp;",","")</f>
        <v>"003RED",</v>
      </c>
      <c r="FT12" s="44" t="str">
        <f>CHAR(34)&amp;"myr"&amp;BD12&amp;CHAR(34)&amp;","</f>
        <v>"myrWHI",</v>
      </c>
      <c r="FU12" s="44" t="str">
        <f>IF(AY12="y",CHAR(34)&amp;"island"&amp;CHAR(34)&amp;",","")</f>
        <v/>
      </c>
      <c r="FV12" s="44" t="str">
        <f>IF(BZ12="y",CHAR(34)&amp;"landlo"&amp;CHAR(34)&amp;",","")</f>
        <v/>
      </c>
      <c r="FW12" s="44" t="str">
        <f>IF(CA12="y",CHAR(34)&amp;"eunion"&amp;CHAR(34)&amp;",","")</f>
        <v/>
      </c>
      <c r="FX12" s="44" t="str">
        <f>SUBSTITUTE(IFERROR(SEARCH("[",A12),IFERROR(IF(AND(CA12&lt;&gt;"y",SEARCH("Europe",R12)&gt;0),CHAR(34)&amp;"noeuni"&amp;CHAR(34)&amp;",",""),"")),"1","")</f>
        <v/>
      </c>
      <c r="FY12" s="44" t="str">
        <f>IFERROR(IF(SEARCH("Arabic",CB12)&gt;0,CHAR(34)&amp;"arabic"&amp;CHAR(34)&amp;",",""),"")</f>
        <v/>
      </c>
      <c r="FZ12" s="44" t="str">
        <f>IFERROR(IF(SEARCH("English",CB12)&gt;0,CHAR(34)&amp;"englis"&amp;CHAR(34)&amp;",",""),"")</f>
        <v/>
      </c>
      <c r="GA12" s="44" t="str">
        <f>IFERROR(IF(SEARCH("French",CB12)&gt;0,CHAR(34)&amp;"french"&amp;CHAR(34)&amp;",",""),"")</f>
        <v/>
      </c>
      <c r="GB12" s="44" t="str">
        <f>IFERROR(IF(SEARCH("Spanish",CB12)&gt;0,CHAR(34)&amp;"spanis"&amp;CHAR(34)&amp;",",""),"")</f>
        <v/>
      </c>
      <c r="GC12" s="44" t="str">
        <f>IFERROR(IF(SEARCH("Portuguese",CB12)&gt;0,CHAR(34)&amp;"portug"&amp;CHAR(34)&amp;",",""),"")</f>
        <v/>
      </c>
      <c r="GD12" s="44" t="str">
        <f>IFERROR(IF(SEARCH("German",CB12)&gt;0,CHAR(34)&amp;"german"&amp;CHAR(34)&amp;",",""),"")</f>
        <v/>
      </c>
      <c r="GE12" s="44" t="str">
        <f>IFERROR(IF(SEARCH("Dutch",CB12)&gt;0,CHAR(34)&amp;"dutchs"&amp;CHAR(34)&amp;",",""),"")</f>
        <v/>
      </c>
      <c r="GF12" s="44" t="str">
        <f>IFERROR(IF(SEARCH("Historical",AU12)&gt;0,CHAR(34)&amp;"histor"&amp;CHAR(34)&amp;",",""),"")</f>
        <v/>
      </c>
      <c r="GG12" s="44" t="str">
        <f>IF(BU12="y",CHAR(34)&amp;"unjack"&amp;CHAR(34)&amp;",","")</f>
        <v/>
      </c>
      <c r="GH12" s="44" t="str">
        <f>IF(CD12=1,CHAR(34)&amp;"southc"&amp;CHAR(34)&amp;",","")</f>
        <v/>
      </c>
      <c r="GI12" s="44" t="str">
        <f>IF(CE12=1,CHAR(34)&amp;"hasmap"&amp;CHAR(34)&amp;",","")</f>
        <v/>
      </c>
      <c r="GJ12" s="44" t="str">
        <f>IF(CP12="y",CHAR(34)&amp;CP$1&amp;CHAR(34)&amp;",","")</f>
        <v/>
      </c>
      <c r="GK12" s="44" t="str">
        <f>IF(GJ12="",CHAR(34)&amp;"HasSta"&amp;CHAR(34)&amp;",","")</f>
        <v>"HasSta",</v>
      </c>
      <c r="GL12" s="44" t="str">
        <f>IF(CQ12="y",CHAR(34)&amp;CQ$1&amp;CHAR(34)&amp;",","")</f>
        <v>"1Stars",</v>
      </c>
      <c r="GM12" s="44" t="str">
        <f>IF(CR12="y",CHAR(34)&amp;CR$1&amp;CHAR(34)&amp;",","")</f>
        <v/>
      </c>
      <c r="GN12" s="44" t="str">
        <f>IF(CS12="y",CHAR(34)&amp;CS$1&amp;CHAR(34)&amp;",","")</f>
        <v/>
      </c>
      <c r="GP12" s="44" t="str">
        <f>CHAR(34)&amp;AU12&amp;CHAR(34)</f>
        <v>"State"</v>
      </c>
      <c r="GS12" s="44" t="str">
        <f>SUBSTITUTE("["&amp;_xlfn.CONCAT(CW12:GN12)&amp;"]",",]","]")</f>
        <v>["4Color","lets08","startM","year18","allhor","4+Band","Horizo","Canton","staWHI","NO_GRE","NO_YEL","001RED","002RED","003RED","myrWHI","HasSta","1Stars"]</v>
      </c>
      <c r="GT12" s="44" t="str">
        <f>IF(BL12&lt;&gt;"",CHAR(34)&amp;"cl_"&amp;BL12&amp;CHAR(34)&amp;",","")</f>
        <v>"cl_RED",</v>
      </c>
      <c r="GU12" s="44" t="str">
        <f>IF(BM12&lt;&gt;"",CHAR(34)&amp;"cl_"&amp;BM12&amp;CHAR(34)&amp;",","")</f>
        <v>"cl_WHI",</v>
      </c>
      <c r="GV12" s="44" t="str">
        <f>IF(BN12&lt;&gt;"",CHAR(34)&amp;"cl_"&amp;BN12&amp;CHAR(34)&amp;",","")</f>
        <v>"cl_BLA",</v>
      </c>
      <c r="GW12" s="44" t="str">
        <f>IF(BO12&lt;&gt;"",CHAR(34)&amp;"cl_"&amp;BO12&amp;CHAR(34)&amp;",","")</f>
        <v>"cl_BLU",</v>
      </c>
      <c r="GX12" s="44" t="str">
        <f>IF(BP12&lt;&gt;"",CHAR(34)&amp;"cl_"&amp;BP12&amp;CHAR(34)&amp;",","")</f>
        <v/>
      </c>
      <c r="GY12" s="44" t="str">
        <f>IF(BQ12&lt;&gt;"",CHAR(34)&amp;"cl_"&amp;BQ12&amp;CHAR(34)&amp;",","")</f>
        <v/>
      </c>
      <c r="GZ12" s="44" t="str">
        <f>IF(BR12&lt;&gt;"",CHAR(34)&amp;"cl_"&amp;BR12&amp;CHAR(34)&amp;",","")</f>
        <v/>
      </c>
      <c r="HA12" s="44" t="str">
        <f>IF(BS12&lt;&gt;"",CHAR(34)&amp;"cl_"&amp;BS12&amp;CHAR(34)&amp;",","")</f>
        <v/>
      </c>
      <c r="HB12" s="44" t="str">
        <f>IF(BT12&lt;&gt;"",CHAR(34)&amp;"cl_"&amp;BT12&amp;CHAR(34)&amp;",","")</f>
        <v/>
      </c>
      <c r="HC12" s="44" t="str">
        <f>SUBSTITUTE("["&amp;_xlfn.CONCAT(GT12:HB12)&amp;"]",",]","]")</f>
        <v>["cl_RED","cl_WHI","cl_BLA","cl_BLU"]</v>
      </c>
      <c r="HE12" s="64"/>
      <c r="HF12" s="65" t="str">
        <f>"{couname:"&amp;CT12&amp;(IF(HK12&lt;&gt;"",",subtype:"&amp;CHAR(34)&amp;HK12&amp;CHAR(34),""))&amp;",year:"&amp;HJ12&amp;",region:"&amp;CU12&amp;",Colors:"&amp;HC12&amp;",Items:"&amp;GS12&amp;",Flag:"&amp;CV12&amp;",HDFlag:"&amp;CHAR(34)&amp;E12&amp;CHAR(34)&amp;",type:"&amp;GP12&amp;", describe: "&amp;HH12&amp;", isnew:"&amp;CHAR(34)&amp;F12&amp;CHAR(34)&amp;", links: "&amp;HL12&amp;"},"</f>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links: "https://en.wikipedia.org/wiki/Flag_of_Maranhão"},</v>
      </c>
      <c r="HG12" s="66" t="str">
        <f>"{couname:"&amp;CT12&amp;(IF(HK12&lt;&gt;"",",subtype:"&amp;CHAR(34)&amp;HK12&amp;CHAR(34),""))&amp;",year:"&amp;HJ12&amp;",region:"&amp;CU12&amp;",Colors:"&amp;HC12&amp;",Items:"&amp;GS12&amp;",Flag:"&amp;CV12&amp;",HDFlag:"&amp;CHAR(34)&amp;E12&amp;CHAR(34)&amp;",type:"&amp;GP12&amp;", describe: "&amp;HI12&amp;", links: "&amp;HL12&amp;"},"</f>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links: "https://en.wikipedia.org/wiki/Flag_of_Maranhão"},</v>
      </c>
      <c r="HH12" s="44" t="str">
        <f>IF(P12&lt;&gt;"",CHAR(34)&amp;"\n"&amp;P12&amp;CHAR(34),CHAR(34)&amp;CHAR(34))</f>
        <v>"\nThe three colors of the stripes represent the ethnic composition of the population of Maranhão (Indigenous, black, and white people), while the star represents Beta Scorpii, which inturn represents the state of Maranhão on the Flag of Brazil."</v>
      </c>
      <c r="HI12" s="44" t="str">
        <f>IF(J12=0,CHAR(34)&amp;CHAR(34),HH12)</f>
        <v>"\nThe three colors of the stripes represent the ethnic composition of the population of Maranhão (Indigenous, black, and white people), while the star represents Beta Scorpii, which inturn represents the state of Maranhão on the Flag of Brazil."</v>
      </c>
      <c r="HJ12" s="44" t="str">
        <f>CHAR(34)&amp;O12&amp;CHAR(34)</f>
        <v>"1889 "</v>
      </c>
      <c r="HL12" s="44" t="str">
        <f>CHAR(34)&amp;I12&amp;CHAR(34)</f>
        <v>"https://en.wikipedia.org/wiki/Flag_of_Maranhão"</v>
      </c>
      <c r="HM12" s="65"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 "links": "https://en.wikipedia.org/wiki/Flag_of_Maranhão"},</v>
      </c>
      <c r="HN12" s="67"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 "links": "https://en.wikipedia.org/wiki/Flag_of_Maranhão"},</v>
      </c>
      <c r="HO12" s="71"/>
      <c r="HP12" s="44" t="str" cm="1">
        <f t="array" ref="HP12">IF(_xlfn.TEXTJOIN(", ", TRUE, IF(ISNUMBER(SEARCH("BLA", BL12:BT12)), COLUMN(BL12:BT12) - COLUMN(BL12) + 1, ""))&lt;&gt;"","BLA","")</f>
        <v>BLA</v>
      </c>
      <c r="HQ12" s="44" t="str" cm="1">
        <f t="array" ref="HQ12">IF(_xlfn.TEXTJOIN(", ", TRUE, IF(ISNUMBER(SEARCH("BLU", BL12:BT12)), COLUMN(BL12:BT12) - COLUMN(BL12) + 1, ""))&lt;&gt;"","BLU","")</f>
        <v>BLU</v>
      </c>
      <c r="HR12" s="44" t="str" cm="1">
        <f t="array" ref="HR12">IF(_xlfn.TEXTJOIN(", ", TRUE, IF(ISNUMBER(SEARCH("GRE", BL12:BT12)), COLUMN(BL12:BT12) - COLUMN(BL12) + 1, ""))&lt;&gt;"","GRE","")</f>
        <v/>
      </c>
      <c r="HS12" s="44" t="str" cm="1">
        <f t="array" ref="HS12">IF(_xlfn.TEXTJOIN(", ", TRUE, IF(ISNUMBER(SEARCH("RED", BL12:BT12)), COLUMN(BL12:BT12) - COLUMN(BL12) + 1, ""))&lt;&gt;"","RED","")</f>
        <v>RED</v>
      </c>
      <c r="HT12" s="44" t="str" cm="1">
        <f t="array" ref="HT12">IF(_xlfn.TEXTJOIN(", ", TRUE, IF(ISNUMBER(SEARCH("YEL", BL12:BT12)), COLUMN(BL12:BT12) - COLUMN(BL12) + 1, ""))&lt;&gt;"","YEL","")</f>
        <v/>
      </c>
      <c r="HU12" s="44" t="str" cm="1">
        <f t="array" ref="HU12">IF(_xlfn.TEXTJOIN(", ", TRUE, IF(ISNUMBER(SEARCH("ORA", BL12:BT12)), COLUMN(BL12:BT12) - COLUMN(BL12) + 1, ""))&lt;&gt;"","ORA","")</f>
        <v/>
      </c>
      <c r="HV12" s="44" t="str" cm="1">
        <f t="array" ref="HV12">IF(_xlfn.TEXTJOIN(", ", TRUE, IF(ISNUMBER(SEARCH("BRO", BL12:BT12)), COLUMN(BL12:BT12) - COLUMN(BL12) + 1, ""))&lt;&gt;"","BRO","")</f>
        <v/>
      </c>
      <c r="HW12" s="44" t="str" cm="1">
        <f t="array" ref="HW12">IF(_xlfn.TEXTJOIN(", ", TRUE, IF(ISNUMBER(SEARCH("PUR", BL12:BT12)), COLUMN(BL12:BT12) - COLUMN(BL12) + 1, ""))&lt;&gt;"","PUR","")</f>
        <v/>
      </c>
      <c r="HX12" s="44" t="str" cm="1">
        <f t="array" ref="HX12">IF(_xlfn.TEXTJOIN(", ", TRUE, IF(ISNUMBER(SEARCH("WHI", BL12:BT12)), COLUMN(BL12:BT12) - COLUMN(BL12) + 1, ""))&lt;&gt;"","WHI","")</f>
        <v>WHI</v>
      </c>
      <c r="HY12" s="72"/>
      <c r="HZ12" s="72"/>
      <c r="IA12" s="5"/>
      <c r="IB12" s="5"/>
      <c r="IC12" s="68"/>
      <c r="ID12" s="68"/>
      <c r="IE12" s="68"/>
      <c r="IF12" s="68"/>
      <c r="IG12" s="68"/>
      <c r="IH12" s="68"/>
      <c r="II12" s="68"/>
      <c r="IJ12" s="68"/>
      <c r="IK12" s="68"/>
      <c r="IL12" s="44">
        <f>SUM(IC12:IK12)</f>
        <v>0</v>
      </c>
      <c r="IM12" s="42">
        <f>COUNTIF(IC12:IK12,"&gt;0")-CG12</f>
        <v>-4</v>
      </c>
      <c r="IN12" s="69" t="str">
        <f>"http://mkweb.bcgsc.ca/color-summarizer/?url="&amp;D12&amp;"&amp;precision=low&amp;num_clusters="&amp;CG12&amp;"&amp;text=1"</f>
        <v>http://mkweb.bcgsc.ca/color-summarizer/?url=https://upload.wikimedia.org/wikipedia/commons/thumb/4/45/Bandeira_do_Maranh%C3%A3o.svg/640px-Bandeira_do_Maranh%C3%A3o.svg.png&amp;precision=low&amp;num_clusters=4&amp;text=1</v>
      </c>
      <c r="IO12" s="44" t="str">
        <f>IF(HP12&lt;&gt;"",CHAR(34)&amp;"black"&amp;CHAR(34),"")</f>
        <v>"black"</v>
      </c>
      <c r="IP12" s="44" t="str">
        <f>IF(HQ12&lt;&gt;"",CHAR(34)&amp;"blue"&amp;CHAR(34),"")</f>
        <v>"blue"</v>
      </c>
      <c r="IQ12" s="44" t="str">
        <f>IF(HR12&lt;&gt;"",CHAR(34)&amp;"green"&amp;CHAR(34),"")</f>
        <v/>
      </c>
      <c r="IR12" s="44" t="str">
        <f>IF(HS12&lt;&gt;"",CHAR(34)&amp;"red"&amp;CHAR(34),"")</f>
        <v>"red"</v>
      </c>
      <c r="IS12" s="44" t="str">
        <f>IF(HT12&lt;&gt;"",CHAR(34)&amp;"yellow"&amp;CHAR(34),"")</f>
        <v/>
      </c>
      <c r="IT12" s="44" t="str">
        <f>IF(HU12&lt;&gt;"",CHAR(34)&amp;"orange"&amp;CHAR(34),"")</f>
        <v/>
      </c>
      <c r="IU12" s="44" t="str">
        <f>IF(HV12&lt;&gt;"",CHAR(34)&amp;"brown"&amp;CHAR(34),"")</f>
        <v/>
      </c>
      <c r="IV12" s="44" t="str">
        <f>IF(HW12&lt;&gt;"",CHAR(34)&amp;"purple"&amp;CHAR(34),"")</f>
        <v/>
      </c>
      <c r="IW12" s="44" t="str">
        <f>IF(HX12&lt;&gt;"",CHAR(34)&amp;"white"&amp;CHAR(34),"")</f>
        <v>"white"</v>
      </c>
      <c r="IX12" s="44" t="str">
        <f>"{"&amp;CHAR(34)&amp;"url"&amp;CHAR(34)&amp;":"&amp;CHAR(34)&amp;IN12&amp;CHAR(34)&amp;","&amp;CHAR(34)&amp;"name"&amp;CHAR(34)&amp;":"&amp;CHAR(34)&amp;A12&amp;CHAR(34)&amp;"},"</f>
        <v>{"url":"http://mkweb.bcgsc.ca/color-summarizer/?url=https://upload.wikimedia.org/wikipedia/commons/thumb/4/45/Bandeira_do_Maranh%C3%A3o.svg/640px-Bandeira_do_Maranh%C3%A3o.svg.png&amp;precision=low&amp;num_clusters=4&amp;text=1","name":"[BRA] Maranhao"},</v>
      </c>
      <c r="IY12" s="44">
        <v>336</v>
      </c>
    </row>
    <row r="13" spans="1:259" s="44" customFormat="1" ht="38.4" customHeight="1" thickBot="1" x14ac:dyDescent="0.35">
      <c r="A13" s="84" t="s">
        <v>369</v>
      </c>
      <c r="B13" s="83"/>
      <c r="C13" s="39">
        <v>2</v>
      </c>
      <c r="D13" s="70" t="s">
        <v>370</v>
      </c>
      <c r="E13" s="40" t="s">
        <v>371</v>
      </c>
      <c r="F13" s="41" t="s">
        <v>163</v>
      </c>
      <c r="G13" s="42">
        <f>COUNTIF($A$1:$A$8312,A13)</f>
        <v>1</v>
      </c>
      <c r="H13" s="43"/>
      <c r="I13" s="59" t="s">
        <v>372</v>
      </c>
      <c r="J13" s="44" t="str">
        <f>""</f>
        <v/>
      </c>
      <c r="K13" s="45"/>
      <c r="L13" s="46"/>
      <c r="M13" s="46"/>
      <c r="N13" s="47"/>
      <c r="O13" s="74" t="s">
        <v>373</v>
      </c>
      <c r="P13" s="48" t="s">
        <v>374</v>
      </c>
      <c r="Q13" s="73">
        <v>2</v>
      </c>
      <c r="R13" s="49" t="s">
        <v>177</v>
      </c>
      <c r="S13" s="50">
        <v>0</v>
      </c>
      <c r="T13" s="51" t="s">
        <v>165</v>
      </c>
      <c r="U13" s="52" t="s">
        <v>164</v>
      </c>
      <c r="V13" s="52" t="s">
        <v>164</v>
      </c>
      <c r="W13" s="52" t="s">
        <v>164</v>
      </c>
      <c r="X13" s="52" t="s">
        <v>165</v>
      </c>
      <c r="Y13" s="52" t="s">
        <v>164</v>
      </c>
      <c r="Z13" s="52" t="s">
        <v>164</v>
      </c>
      <c r="AA13" s="52" t="s">
        <v>164</v>
      </c>
      <c r="AB13" s="52" t="s">
        <v>164</v>
      </c>
      <c r="AC13" s="52" t="s">
        <v>164</v>
      </c>
      <c r="AD13" s="52" t="s">
        <v>164</v>
      </c>
      <c r="AE13" s="52" t="s">
        <v>164</v>
      </c>
      <c r="AF13" s="53" t="s">
        <v>164</v>
      </c>
      <c r="AG13" s="53" t="s">
        <v>164</v>
      </c>
      <c r="AH13" s="53" t="s">
        <v>165</v>
      </c>
      <c r="AI13" s="53" t="s">
        <v>164</v>
      </c>
      <c r="AJ13" s="53" t="s">
        <v>164</v>
      </c>
      <c r="AK13" s="53" t="s">
        <v>164</v>
      </c>
      <c r="AL13" s="53" t="s">
        <v>164</v>
      </c>
      <c r="AM13" s="53" t="s">
        <v>164</v>
      </c>
      <c r="AN13" s="53" t="s">
        <v>164</v>
      </c>
      <c r="AO13" s="53" t="s">
        <v>164</v>
      </c>
      <c r="AP13" s="53" t="s">
        <v>164</v>
      </c>
      <c r="AQ13" s="53" t="s">
        <v>164</v>
      </c>
      <c r="AR13" s="53" t="s">
        <v>164</v>
      </c>
      <c r="AS13" s="53" t="s">
        <v>164</v>
      </c>
      <c r="AT13" s="54">
        <v>1</v>
      </c>
      <c r="AU13" s="53" t="s">
        <v>308</v>
      </c>
      <c r="AV13" s="53" t="str">
        <f>IF(LEFT(A13,1)="[",LEFT(A13,5)&amp;AU13&amp;A13,"")</f>
        <v>[BRA]State[BRA] Matto Grosso</v>
      </c>
      <c r="AW13" s="53" t="str">
        <f>C13&amp;H13&amp;A13</f>
        <v>2[BRA] Matto Grosso</v>
      </c>
      <c r="AX13" s="55"/>
      <c r="AY13" s="55"/>
      <c r="AZ13" s="56" t="s">
        <v>155</v>
      </c>
      <c r="BA13" s="56"/>
      <c r="BB13" s="56"/>
      <c r="BC13" s="57"/>
      <c r="BD13" s="58" t="s">
        <v>152</v>
      </c>
      <c r="BE13" s="59"/>
      <c r="BF13" s="58"/>
      <c r="BG13" s="58"/>
      <c r="BH13" s="58"/>
      <c r="BI13" s="58"/>
      <c r="BJ13" s="58"/>
      <c r="BK13" s="59"/>
      <c r="BL13" s="58" t="s">
        <v>152</v>
      </c>
      <c r="BM13" s="58" t="s">
        <v>159</v>
      </c>
      <c r="BN13" s="58" t="s">
        <v>153</v>
      </c>
      <c r="BO13" s="58" t="s">
        <v>155</v>
      </c>
      <c r="BP13" s="58"/>
      <c r="BQ13" s="58"/>
      <c r="BR13" s="58"/>
      <c r="BS13" s="58"/>
      <c r="BT13" s="58"/>
      <c r="BU13" s="60"/>
      <c r="BV13" s="61"/>
      <c r="BW13" s="61">
        <v>0</v>
      </c>
      <c r="BX13" s="59"/>
      <c r="BY13" s="44" t="s">
        <v>164</v>
      </c>
      <c r="CB13" s="5"/>
      <c r="CC13" s="5"/>
      <c r="CD13" s="62">
        <v>0</v>
      </c>
      <c r="CE13" s="62">
        <v>0</v>
      </c>
      <c r="CF13" s="62">
        <f>COUNTIF([1]Sheet7!$B$2:'[1]Sheet7'!$B$100,BRA!#REF!)</f>
        <v>0</v>
      </c>
      <c r="CG13" s="75" cm="1">
        <f t="array" ref="CG13">SUMPRODUCT(--(LEN(TRIM(BL13:BT13))&gt;0))</f>
        <v>4</v>
      </c>
      <c r="CH13" s="53" t="str">
        <f>IF(CG13=2,"y","n")</f>
        <v>n</v>
      </c>
      <c r="CI13" s="53" t="str">
        <f>IF(CG13=3,"y","n")</f>
        <v>n</v>
      </c>
      <c r="CJ13" s="53" t="str">
        <f>IF(CG13=4,"y","n")</f>
        <v>y</v>
      </c>
      <c r="CK13" s="53" t="str">
        <f>IF(CG13&gt;4,"y","n")</f>
        <v>n</v>
      </c>
      <c r="CL13" s="53" t="str">
        <f>IF(S13=0,"y","n")</f>
        <v>y</v>
      </c>
      <c r="CM13" s="53" t="str">
        <f>IF(S13=2,"y","n")</f>
        <v>n</v>
      </c>
      <c r="CN13" s="53" t="str">
        <f>IF(S13=3,"y","n")</f>
        <v>n</v>
      </c>
      <c r="CO13" s="53" t="str">
        <f>IF(S13&gt;=4,"y","n")</f>
        <v>n</v>
      </c>
      <c r="CP13" s="53" t="str">
        <f>IF(AT13=0,"y","n")</f>
        <v>n</v>
      </c>
      <c r="CQ13" s="53" t="str">
        <f>IF(AT13=1,"y","n")</f>
        <v>y</v>
      </c>
      <c r="CR13" s="53" t="str">
        <f>IF(AT13=2,"y","n")</f>
        <v>n</v>
      </c>
      <c r="CS13" s="53" t="str">
        <f>IF(AT13&gt;=3,"y","n")</f>
        <v>n</v>
      </c>
      <c r="CT13" s="38" t="str">
        <f>CHAR(34)&amp;A13&amp;CHAR(34)</f>
        <v>"[BRA] Matto Grosso"</v>
      </c>
      <c r="CU13" s="63" t="str">
        <f>CHAR(34)&amp;"rgn_"&amp;R13&amp;CHAR(34)</f>
        <v>"rgn_South America"</v>
      </c>
      <c r="CV13" s="44" t="str">
        <f>CHAR(34)&amp;D13&amp;CHAR(34)</f>
        <v>"https://upload.wikimedia.org/wikipedia/commons/thumb/0/0b/Bandeira_de_Mato_Grosso.svg/640px-Bandeira_de_Mato_Grosso.svg.png"</v>
      </c>
      <c r="CW13" s="44" t="str">
        <f>IF(CH13="y",CHAR(34)&amp;CH$1&amp;CHAR(34)&amp;",","")</f>
        <v/>
      </c>
      <c r="CX13" s="44" t="str">
        <f>IF(CI13="y",CHAR(34)&amp;CI$1&amp;CHAR(34)&amp;",","")</f>
        <v/>
      </c>
      <c r="CY13" s="44" t="str">
        <f>IF(CJ13="y",CHAR(34)&amp;CJ$1&amp;CHAR(34)&amp;",","")</f>
        <v>"4Color",</v>
      </c>
      <c r="CZ13" s="44" t="str">
        <f>IF(CK13="y",CHAR(34)&amp;CK$1&amp;CHAR(34)&amp;",","")</f>
        <v/>
      </c>
      <c r="DA13" s="44" t="str">
        <f>IF(Q13&gt;1,CHAR(34)&amp;"words2"&amp;CHAR(34)&amp;",","")</f>
        <v>"words2",</v>
      </c>
      <c r="DB13" s="44" t="str">
        <f>IF(Q13&gt;2,CHAR(34)&amp;"words3"&amp;CHAR(34)&amp;",","")</f>
        <v/>
      </c>
      <c r="DC13" s="44" t="str">
        <f>IF(Q13=2,CHAR(34)&amp;"exact2"&amp;CHAR(34)&amp;",","")</f>
        <v>"exact2",</v>
      </c>
      <c r="DD13" s="44" t="str">
        <f>IF(LEN(CHAR(34)&amp;"lets"&amp;LEN(SUBSTITUTE(SUBSTITUTE(IFERROR(TRIM(SUBSTITUTE(SUBSTITUTE(SUBSTITUTE(IFERROR(TRIM(SUBSTITUTE(A13,MID(A13,FIND("(",A13),FIND(")",A13)-FIND("(",A13)+1),"")),A13),"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",""),"-",""))&amp;CHAR(34)&amp;",")=9,CHAR(34)&amp;"lets"&amp;LEN(SUBSTITUTE(SUBSTITUTE(IFERROR(TRIM(SUBSTITUTE(SUBSTITUTE(SUBSTITUTE(IFERROR(TRIM(SUBSTITUTE(A13,MID(A13,FIND("(",A13),FIND(")",A13)-FIND("(",A13)+1),"")),A13),"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",""),"-",""))&amp;CHAR(34)&amp;",",CHAR(34)&amp;"lets0"&amp;LEN(SUBSTITUTE(SUBSTITUTE(IFERROR(TRIM(SUBSTITUTE(SUBSTITUTE(SUBSTITUTE(IFERROR(TRIM(SUBSTITUTE(A13,MID(A13,FIND("(",A13),FIND(")",A13)-FIND("(",A13)+1),"")),A13),"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f>
        <v>"lets11",</v>
      </c>
      <c r="DE13" s="44" t="str">
        <f>IFERROR(CHAR(34)&amp;"start"&amp;LEFT(TRIM(SUBSTITUTE(SUBSTITUTE(TRIM(SUBSTITUTE(SUBSTITUTE(A13, MID(A13, FIND("[", A13), FIND("]", A13) - FIND("[", A13) + 1), ""), "  ", " ")), MID(TRIM(SUBSTITUTE(SUBSTITUTE(A13, MID(A13, FIND("[", A13), FIND("]", A13) - FIND("[", A13) + 1), ""), "  ", " ")), FIND("[", TRIM(SUBSTITUTE(SUBSTITUTE(A13, MID(A13, FIND("[", A13), FIND("]", A13) - FIND("[", A13) + 1), ""), "  ", " "))), FIND("]", TRIM(SUBSTITUTE(SUBSTITUTE(A13, MID(A13, FIND("[", A13), FIND("]", A13) - FIND("[", A13) + 1), ""), "  ", " "))) - FIND("[", TRIM(SUBSTITUTE(SUBSTITUTE(A13, MID(A13, FIND("[", A13), FIND("]", A13) - FIND("[", A13) + 1), ""), "  ", " "))) + 1), ""), "  ", " ")),1)&amp;CHAR(34)&amp;",",CHAR(34)&amp;"start"&amp;IFERROR(LEFT(SUBSTITUTE(A13,"["&amp;MID(A13,FIND("[",A13)+1,FIND("]",A13)-FIND("[",A13)-1)&amp;"] ",""),1),LEFT(A13,1))&amp;CHAR(34)&amp;",")</f>
        <v>"startM",</v>
      </c>
      <c r="DF13" s="44" t="str">
        <f>IFERROR(IF(SEARCH("tan",A13)&gt;0,CHAR(34)&amp;"withtn"&amp;CHAR(34)&amp;",",""),"")</f>
        <v/>
      </c>
      <c r="DG13" s="44" t="str">
        <f>IFERROR(IF(SEARCH("q",A13)&gt;0,CHAR(34)&amp;"with_q"&amp;CHAR(34)&amp;",",""),"")</f>
        <v/>
      </c>
      <c r="DH13" s="44" t="str">
        <f>IFERROR(IF(SEARCH("v",A13)&gt;0,CHAR(34)&amp;"with_v"&amp;CHAR(34)&amp;",",""),"")</f>
        <v/>
      </c>
      <c r="DI13" s="44" t="str">
        <f>IFERROR(IF(SEARCH("w",A13)&gt;0,CHAR(34)&amp;"with_w"&amp;CHAR(34)&amp;",",""),"")</f>
        <v/>
      </c>
      <c r="DJ13" s="44" t="str">
        <f>IFERROR(IF(SEARCH("y",A13)&gt;0,CHAR(34)&amp;"with_y"&amp;CHAR(34)&amp;",",""),"")</f>
        <v/>
      </c>
      <c r="DK13" s="44" t="str">
        <f>IFERROR(IF(SEARCH("z",A13)&gt;0,CHAR(34)&amp;"with_z"&amp;CHAR(34)&amp;",",""),"")</f>
        <v/>
      </c>
      <c r="DL13" s="44" t="str">
        <f>IF(CG13=2, CHAR(34) &amp; _xlfn.TEXTJOIN("", TRUE, _xlfn._xlws.SORT(HP13:HX13)) &amp; CHAR(34) &amp; ",", "")</f>
        <v/>
      </c>
      <c r="DM13" s="44" t="str" cm="1">
        <f t="array" ref="DM13">IF(CG13=3,CHAR(34) &amp; _xlfn.TEXTJOIN("", TRUE, RIGHT(HP13:HX13, 2)) &amp; CHAR(34) &amp; ",", "")</f>
        <v/>
      </c>
      <c r="DN13" s="44" t="str">
        <f>IF(AND(ISNUMBER(SEARCH("18", O13)), ISERROR(SEARCH("1918", O13)), ISERROR(SEARCH("2018", O13))), CHAR(34) &amp; "year18" &amp; CHAR(34) &amp; ",", "")</f>
        <v>"year18",</v>
      </c>
      <c r="DO13" s="44" t="str">
        <f>IF(AND(ISNUMBER(SEARCH("19", O13)), ISERROR(SEARCH("1819", O13)),  ISERROR(SEARCH("1219", O13)),ISERROR(SEARCH("1119", O13)),ISERROR(SEARCH("1190", O13)),ISERROR(SEARCH("2019", O13))), CHAR(34) &amp; "year19" &amp; CHAR(34) &amp; ",", "")</f>
        <v/>
      </c>
      <c r="DP13" s="5" t="str">
        <f>IF(AND(ISNUMBER(SEARCH("20", O13)), ISERROR(SEARCH("1920", O13))), CHAR(34)&amp;"year00"&amp;CHAR(34)&amp;",", "")</f>
        <v/>
      </c>
      <c r="DQ13" s="5" t="str">
        <f>IF(CC13="y",CHAR(34)&amp;"soviet"&amp;CHAR(34)&amp;",","")</f>
        <v/>
      </c>
      <c r="DR13" s="5" t="str">
        <f>IF(BY13="y",CHAR(34)&amp;"dgband"&amp;CHAR(34)&amp;",","")</f>
        <v/>
      </c>
      <c r="DS13" s="5" t="str">
        <f>IF(W13="y",IF(AND(V13="n",BY13&lt;&gt;"y"),CHAR(34)&amp;"allver"&amp;CHAR(34)&amp;",",""),"")</f>
        <v/>
      </c>
      <c r="DT13" s="5" t="str">
        <f>IF(V13="y",IF(AND(W13="n",BY13&lt;&gt;"y"),CHAR(34)&amp;"allhor"&amp;CHAR(34)&amp;",",""),"")</f>
        <v/>
      </c>
      <c r="DU13" s="5" t="str">
        <f>IF(BY13="y",IF(AND(W13="n",V13="n"),CHAR(34)&amp;"alldia"&amp;CHAR(34)&amp;",",""),"")</f>
        <v/>
      </c>
      <c r="DV13" s="44" t="str">
        <f>IF(IA13&lt;&gt;"",(IF(IA13="y",CHAR(34)&amp;"largec"&amp;CHAR(34)&amp;",",CHAR(34)&amp;"smallc"&amp;CHAR(34)&amp;",")),"")</f>
        <v/>
      </c>
      <c r="DW13" s="44" t="str">
        <f>IF(CL13="y",CHAR(34)&amp;CL$1&amp;CHAR(34)&amp;",","")</f>
        <v>"NoBand",</v>
      </c>
      <c r="DX13" s="44" t="str">
        <f>IF(CM13="y",CHAR(34)&amp;CM$1&amp;CHAR(34)&amp;",","")</f>
        <v/>
      </c>
      <c r="DY13" s="44" t="str">
        <f>IF(CN13="y",CHAR(34)&amp;CN$1&amp;CHAR(34)&amp;",","")</f>
        <v/>
      </c>
      <c r="DZ13" s="44" t="str">
        <f>IF(CO13="y",CHAR(34)&amp;CO$1&amp;CHAR(34)&amp;",","")</f>
        <v/>
      </c>
      <c r="EA13" s="44" t="str">
        <f>IF(T13="y",CHAR(34)&amp;T$1&amp;CHAR(34)&amp;",","")</f>
        <v>"Diagon",</v>
      </c>
      <c r="EB13" s="44" t="str">
        <f>IF(U13="y",CHAR(34)&amp;U$1&amp;CHAR(34)&amp;",","")</f>
        <v/>
      </c>
      <c r="EC13" s="44" t="str">
        <f>IF(V13="y",CHAR(34)&amp;V$1&amp;CHAR(34)&amp;",","")</f>
        <v/>
      </c>
      <c r="ED13" s="44" t="str">
        <f>IF(W13="y",CHAR(34)&amp;W$1&amp;CHAR(34)&amp;",","")</f>
        <v/>
      </c>
      <c r="EE13" s="44" t="str">
        <f>IF(X13="y",CHAR(34)&amp;X$1&amp;CHAR(34)&amp;",","")</f>
        <v>"Circle",</v>
      </c>
      <c r="EF13" s="44" t="str">
        <f>IF(AND(Y13&lt;&gt;"n",Y13&lt;&gt;""),CHAR(34)&amp;Y$1&amp;CHAR(34)&amp;",","")</f>
        <v/>
      </c>
      <c r="EG13" s="44" t="str">
        <f>IF(Z13="y",CHAR(34)&amp;Z$1&amp;CHAR(34)&amp;",","")</f>
        <v/>
      </c>
      <c r="EH13" s="44" t="str">
        <f>IF(AA13="y",CHAR(34)&amp;AA$1&amp;CHAR(34)&amp;",","")</f>
        <v/>
      </c>
      <c r="EI13" s="44" t="str">
        <f>IF(AB13="y",CHAR(34)&amp;AB$1&amp;CHAR(34)&amp;",","")</f>
        <v/>
      </c>
      <c r="EJ13" s="44" t="str">
        <f>IF(AC13="y",CHAR(34)&amp;AC$1&amp;CHAR(34)&amp;",","")</f>
        <v/>
      </c>
      <c r="EK13" s="44" t="str">
        <f>IF(AD13="y",CHAR(34)&amp;AD$1&amp;CHAR(34)&amp;",","")</f>
        <v/>
      </c>
      <c r="EL13" s="44" t="str">
        <f>IF(AE13="y",CHAR(34)&amp;AE$1&amp;CHAR(34)&amp;",","")</f>
        <v/>
      </c>
      <c r="EM13" s="44" t="str">
        <f>IF(AF13="y",CHAR(34)&amp;AF$1&amp;CHAR(34)&amp;",","")</f>
        <v/>
      </c>
      <c r="EN13" s="44" t="str">
        <f>IF(AG13="y",CHAR(34)&amp;AG$1&amp;CHAR(34)&amp;",","")</f>
        <v/>
      </c>
      <c r="EO13" s="44" t="str">
        <f>IF(AH13="y",CHAR(34)&amp;AH$1&amp;CHAR(34)&amp;",","")</f>
        <v>"Center",</v>
      </c>
      <c r="EP13" s="44" t="str">
        <f>IF(AI13="y",CHAR(34)&amp;AI$1&amp;CHAR(34)&amp;",","")</f>
        <v/>
      </c>
      <c r="EQ13" s="44" t="str">
        <f>IF(AJ13="y",CHAR(34)&amp;AJ$1&amp;CHAR(34)&amp;",","")</f>
        <v/>
      </c>
      <c r="ER13" s="44" t="str">
        <f>IF(AK13="y",CHAR(34)&amp;AK$1&amp;CHAR(34)&amp;",","")</f>
        <v/>
      </c>
      <c r="ES13" s="44" t="str">
        <f>IF(AL13="y",CHAR(34)&amp;AL$1&amp;CHAR(34)&amp;",","")</f>
        <v/>
      </c>
      <c r="ET13" s="44" t="str">
        <f>IF(AM13="y",CHAR(34)&amp;AM$1&amp;CHAR(34)&amp;",","")</f>
        <v/>
      </c>
      <c r="EU13" s="44" t="str">
        <f>IF(AN13="y",CHAR(34)&amp;AN$1&amp;CHAR(34)&amp;",","")</f>
        <v/>
      </c>
      <c r="EV13" s="44" t="str">
        <f>IF(AO13="y",CHAR(34)&amp;AO$1&amp;CHAR(34)&amp;",","")</f>
        <v/>
      </c>
      <c r="EW13" s="44" t="str">
        <f>IF(AP13="y",CHAR(34)&amp;AP$1&amp;CHAR(34)&amp;",","")</f>
        <v/>
      </c>
      <c r="EX13" s="44" t="str">
        <f>IF(AQ13="y",CHAR(34)&amp;AQ$1&amp;CHAR(34)&amp;",","")</f>
        <v/>
      </c>
      <c r="EY13" s="44" t="str">
        <f>IF(AR13="y",CHAR(34)&amp;AR$1&amp;CHAR(34)&amp;",","")</f>
        <v/>
      </c>
      <c r="EZ13" s="44" t="str">
        <f>IF(AS13="y",CHAR(34)&amp;AS$1&amp;CHAR(34)&amp;",","")</f>
        <v/>
      </c>
      <c r="FA13" s="44" t="str">
        <f>IF(AT13&gt;0,CHAR(34)&amp;"sta"&amp;AZ13&amp;CHAR(34)&amp;",","")</f>
        <v>"staYEL",</v>
      </c>
      <c r="FB13" s="44" t="str">
        <f>IF(AND(AT13&gt;0,BA13&lt;&gt;""),CHAR(34)&amp;"sta"&amp;BA13&amp;CHAR(34)&amp;",","")</f>
        <v/>
      </c>
      <c r="FC13" s="44" t="str">
        <f>IF(AND(AT13&gt;0,BB13&lt;&gt;""),CHAR(34)&amp;"sta"&amp;BB13&amp;CHAR(34)&amp;",","")</f>
        <v/>
      </c>
      <c r="FD13" s="44" t="str">
        <f>IF(BV13="n",CHAR(34)&amp;"tcWHYE"&amp;CHAR(34)&amp;",",IF(BV13="y",CHAR(34)&amp;FD$1&amp;CHAR(34)&amp;",",""))</f>
        <v/>
      </c>
      <c r="FE13" s="44" t="str">
        <f>IF(COUNTIF(BL13:BT13,"BLU")=0,CHAR(34)&amp;"NO_BLU"&amp;CHAR(34)&amp;",", "")</f>
        <v/>
      </c>
      <c r="FF13" s="44" t="str">
        <f>IF(COUNTIF(BL13:BT13,"WHI")=0,CHAR(34)&amp;"NO_WHI"&amp;CHAR(34)&amp;",", "")</f>
        <v/>
      </c>
      <c r="FG13" s="44" t="str">
        <f>IF(COUNTIF(BL13:BT13,"RED")=0,CHAR(34)&amp;"NO_RED"&amp;CHAR(34)&amp;",", "")</f>
        <v>"NO_RED",</v>
      </c>
      <c r="FH13" s="44" t="str">
        <f>IF(COUNTIF(BL13:BS13,"GRE")=0,CHAR(34)&amp;"NO_GRE"&amp;CHAR(34)&amp;",", "")</f>
        <v/>
      </c>
      <c r="FI13" s="44" t="str">
        <f>IF(COUNTIF(BL13:BT13,"YEL")=0,CHAR(34)&amp;"NO_YEL"&amp;CHAR(34)&amp;",", "")</f>
        <v/>
      </c>
      <c r="FJ13" s="44" t="str">
        <f>IF(COUNTIF(BL13:BT13,"BLA")=0,CHAR(34)&amp;"NO_BLA"&amp;CHAR(34)&amp;",", "")</f>
        <v>"NO_BLA",</v>
      </c>
      <c r="FK13" s="44" t="str">
        <f>IF(AND(FH13&lt;&gt;"",FF13&lt;&gt;""),CHAR(34)&amp;"WHGRNO"&amp;CHAR(34)&amp;",","")</f>
        <v/>
      </c>
      <c r="FL13" s="44" t="str">
        <f>IF(AND(FI13&lt;&gt;"",FF13&lt;&gt;""),CHAR(34)&amp;"WHYENO"&amp;CHAR(34)&amp;",","")</f>
        <v/>
      </c>
      <c r="FM13" s="44" t="str">
        <f>IF(AND(FJ13&lt;&gt;"",FF13&lt;&gt;""),CHAR(34)&amp;"BAWHNO"&amp;CHAR(34)&amp;",","")</f>
        <v/>
      </c>
      <c r="FN13" s="44" t="str">
        <f>IF(AND(FE13&lt;&gt;"",FF13&lt;&gt;""),CHAR(34)&amp;"BLWHNO"&amp;CHAR(34)&amp;",","")</f>
        <v/>
      </c>
      <c r="FO13" s="44" t="str">
        <f>IF(AND(FE13&lt;&gt;"",FG13&lt;&gt;""),CHAR(34)&amp;"BLRENO"&amp;CHAR(34)&amp;",","")</f>
        <v/>
      </c>
      <c r="FP13" s="44" t="str">
        <f>IF(AND(FF13&lt;&gt;"",FF13&lt;&gt;""),CHAR(34)&amp;"WHRENO"&amp;CHAR(34)&amp;",","")</f>
        <v/>
      </c>
      <c r="FQ13" s="44" t="str">
        <f>IF(LEN(BF13)=3,CHAR(34)&amp;"001"&amp;BF13&amp;CHAR(34)&amp;",","")</f>
        <v/>
      </c>
      <c r="FR13" s="44" t="str">
        <f>IF(LEN(BG13)=3,CHAR(34)&amp;"002"&amp;BG13&amp;CHAR(34)&amp;",","")</f>
        <v/>
      </c>
      <c r="FS13" s="44" t="str">
        <f>IF(LEN(BH13)=3,CHAR(34)&amp;"003"&amp;BH13&amp;CHAR(34)&amp;",","")</f>
        <v/>
      </c>
      <c r="FT13" s="44" t="str">
        <f>CHAR(34)&amp;"myr"&amp;BD13&amp;CHAR(34)&amp;","</f>
        <v>"myrBLU",</v>
      </c>
      <c r="FU13" s="44" t="str">
        <f>IF(AY13="y",CHAR(34)&amp;"island"&amp;CHAR(34)&amp;",","")</f>
        <v/>
      </c>
      <c r="FV13" s="44" t="str">
        <f>IF(BZ13="y",CHAR(34)&amp;"landlo"&amp;CHAR(34)&amp;",","")</f>
        <v/>
      </c>
      <c r="FW13" s="44" t="str">
        <f>IF(CA13="y",CHAR(34)&amp;"eunion"&amp;CHAR(34)&amp;",","")</f>
        <v/>
      </c>
      <c r="FX13" s="44" t="str">
        <f>SUBSTITUTE(IFERROR(SEARCH("[",A13),IFERROR(IF(AND(CA13&lt;&gt;"y",SEARCH("Europe",R13)&gt;0),CHAR(34)&amp;"noeuni"&amp;CHAR(34)&amp;",",""),"")),"1","")</f>
        <v/>
      </c>
      <c r="FY13" s="44" t="str">
        <f>IFERROR(IF(SEARCH("Arabic",CB13)&gt;0,CHAR(34)&amp;"arabic"&amp;CHAR(34)&amp;",",""),"")</f>
        <v/>
      </c>
      <c r="FZ13" s="44" t="str">
        <f>IFERROR(IF(SEARCH("English",CB13)&gt;0,CHAR(34)&amp;"englis"&amp;CHAR(34)&amp;",",""),"")</f>
        <v/>
      </c>
      <c r="GA13" s="44" t="str">
        <f>IFERROR(IF(SEARCH("French",CB13)&gt;0,CHAR(34)&amp;"french"&amp;CHAR(34)&amp;",",""),"")</f>
        <v/>
      </c>
      <c r="GB13" s="44" t="str">
        <f>IFERROR(IF(SEARCH("Spanish",CB13)&gt;0,CHAR(34)&amp;"spanis"&amp;CHAR(34)&amp;",",""),"")</f>
        <v/>
      </c>
      <c r="GC13" s="44" t="str">
        <f>IFERROR(IF(SEARCH("Portuguese",CB13)&gt;0,CHAR(34)&amp;"portug"&amp;CHAR(34)&amp;",",""),"")</f>
        <v/>
      </c>
      <c r="GD13" s="44" t="str">
        <f>IFERROR(IF(SEARCH("German",CB13)&gt;0,CHAR(34)&amp;"german"&amp;CHAR(34)&amp;",",""),"")</f>
        <v/>
      </c>
      <c r="GE13" s="44" t="str">
        <f>IFERROR(IF(SEARCH("Dutch",CB13)&gt;0,CHAR(34)&amp;"dutchs"&amp;CHAR(34)&amp;",",""),"")</f>
        <v/>
      </c>
      <c r="GF13" s="44" t="str">
        <f>IFERROR(IF(SEARCH("Historical",AU13)&gt;0,CHAR(34)&amp;"histor"&amp;CHAR(34)&amp;",",""),"")</f>
        <v/>
      </c>
      <c r="GG13" s="44" t="str">
        <f>IF(BU13="y",CHAR(34)&amp;"unjack"&amp;CHAR(34)&amp;",","")</f>
        <v/>
      </c>
      <c r="GH13" s="44" t="str">
        <f>IF(CD13=1,CHAR(34)&amp;"southc"&amp;CHAR(34)&amp;",","")</f>
        <v/>
      </c>
      <c r="GI13" s="44" t="str">
        <f>IF(CE13=1,CHAR(34)&amp;"hasmap"&amp;CHAR(34)&amp;",","")</f>
        <v/>
      </c>
      <c r="GJ13" s="44" t="str">
        <f>IF(CP13="y",CHAR(34)&amp;CP$1&amp;CHAR(34)&amp;",","")</f>
        <v/>
      </c>
      <c r="GK13" s="44" t="str">
        <f>IF(GJ13="",CHAR(34)&amp;"HasSta"&amp;CHAR(34)&amp;",","")</f>
        <v>"HasSta",</v>
      </c>
      <c r="GL13" s="44" t="str">
        <f>IF(CQ13="y",CHAR(34)&amp;CQ$1&amp;CHAR(34)&amp;",","")</f>
        <v>"1Stars",</v>
      </c>
      <c r="GM13" s="44" t="str">
        <f>IF(CR13="y",CHAR(34)&amp;CR$1&amp;CHAR(34)&amp;",","")</f>
        <v/>
      </c>
      <c r="GN13" s="44" t="str">
        <f>IF(CS13="y",CHAR(34)&amp;CS$1&amp;CHAR(34)&amp;",","")</f>
        <v/>
      </c>
      <c r="GP13" s="44" t="str">
        <f>CHAR(34)&amp;AU13&amp;CHAR(34)</f>
        <v>"State"</v>
      </c>
      <c r="GS13" s="44" t="str">
        <f>SUBSTITUTE("["&amp;_xlfn.CONCAT(CW13:GN13)&amp;"]",",]","]")</f>
        <v>["4Color","words2","exact2","lets11","startM","year18","NoBand","Diagon","Circle","Center","staYEL","NO_RED","NO_BLA","myrBLU","HasSta","1Stars"]</v>
      </c>
      <c r="GT13" s="44" t="str">
        <f>IF(BL13&lt;&gt;"",CHAR(34)&amp;"cl_"&amp;BL13&amp;CHAR(34)&amp;",","")</f>
        <v>"cl_BLU",</v>
      </c>
      <c r="GU13" s="44" t="str">
        <f>IF(BM13&lt;&gt;"",CHAR(34)&amp;"cl_"&amp;BM13&amp;CHAR(34)&amp;",","")</f>
        <v>"cl_WHI",</v>
      </c>
      <c r="GV13" s="44" t="str">
        <f>IF(BN13&lt;&gt;"",CHAR(34)&amp;"cl_"&amp;BN13&amp;CHAR(34)&amp;",","")</f>
        <v>"cl_GRE",</v>
      </c>
      <c r="GW13" s="44" t="str">
        <f>IF(BO13&lt;&gt;"",CHAR(34)&amp;"cl_"&amp;BO13&amp;CHAR(34)&amp;",","")</f>
        <v>"cl_YEL",</v>
      </c>
      <c r="GX13" s="44" t="str">
        <f>IF(BP13&lt;&gt;"",CHAR(34)&amp;"cl_"&amp;BP13&amp;CHAR(34)&amp;",","")</f>
        <v/>
      </c>
      <c r="GY13" s="44" t="str">
        <f>IF(BQ13&lt;&gt;"",CHAR(34)&amp;"cl_"&amp;BQ13&amp;CHAR(34)&amp;",","")</f>
        <v/>
      </c>
      <c r="GZ13" s="44" t="str">
        <f>IF(BR13&lt;&gt;"",CHAR(34)&amp;"cl_"&amp;BR13&amp;CHAR(34)&amp;",","")</f>
        <v/>
      </c>
      <c r="HA13" s="44" t="str">
        <f>IF(BS13&lt;&gt;"",CHAR(34)&amp;"cl_"&amp;BS13&amp;CHAR(34)&amp;",","")</f>
        <v/>
      </c>
      <c r="HB13" s="44" t="str">
        <f>IF(BT13&lt;&gt;"",CHAR(34)&amp;"cl_"&amp;BT13&amp;CHAR(34)&amp;",","")</f>
        <v/>
      </c>
      <c r="HC13" s="44" t="str">
        <f>SUBSTITUTE("["&amp;_xlfn.CONCAT(GT13:HB13)&amp;"]",",]","]")</f>
        <v>["cl_BLU","cl_WHI","cl_GRE","cl_YEL"]</v>
      </c>
      <c r="HE13" s="64"/>
      <c r="HF13" s="65" t="str">
        <f>"{couname:"&amp;CT13&amp;(IF(HK13&lt;&gt;"",",subtype:"&amp;CHAR(34)&amp;HK13&amp;CHAR(34),""))&amp;",year:"&amp;HJ13&amp;",region:"&amp;CU13&amp;",Colors:"&amp;HC13&amp;",Items:"&amp;GS13&amp;",Flag:"&amp;CV13&amp;",HDFlag:"&amp;CHAR(34)&amp;E13&amp;CHAR(34)&amp;",type:"&amp;GP13&amp;", describe: "&amp;HH13&amp;", isnew:"&amp;CHAR(34)&amp;F13&amp;CHAR(34)&amp;", links: "&amp;HL13&amp;"},"</f>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links: "https://en.wikipedia.org/wiki/Flag_of_Mato_Grosso"},</v>
      </c>
      <c r="HG13" s="66" t="str">
        <f>"{couname:"&amp;CT13&amp;(IF(HK13&lt;&gt;"",",subtype:"&amp;CHAR(34)&amp;HK13&amp;CHAR(34),""))&amp;",year:"&amp;HJ13&amp;",region:"&amp;CU13&amp;",Colors:"&amp;HC13&amp;",Items:"&amp;GS13&amp;",Flag:"&amp;CV13&amp;",HDFlag:"&amp;CHAR(34)&amp;E13&amp;CHAR(34)&amp;",type:"&amp;GP13&amp;", describe: "&amp;HI13&amp;", links: "&amp;HL13&amp;"},"</f>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links: "https://en.wikipedia.org/wiki/Flag_of_Mato_Grosso"},</v>
      </c>
      <c r="HH13" s="44" t="str">
        <f>IF(P13&lt;&gt;"",CHAR(34)&amp;"\n"&amp;P13&amp;CHAR(34),CHAR(34)&amp;CHAR(34))</f>
        <v>"\nThe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v>
      </c>
      <c r="HI13" s="44" t="str">
        <f>IF(J13=0,CHAR(34)&amp;CHAR(34),HH13)</f>
        <v>"\nThe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v>
      </c>
      <c r="HJ13" s="44" t="str">
        <f>CHAR(34)&amp;O13&amp;CHAR(34)</f>
        <v>"1890 "</v>
      </c>
      <c r="HL13" s="44" t="str">
        <f>CHAR(34)&amp;I13&amp;CHAR(34)</f>
        <v>"https://en.wikipedia.org/wiki/Flag_of_Mato_Grosso"</v>
      </c>
      <c r="HM13" s="65"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 "links": "https://en.wikipedia.org/wiki/Flag_of_Mato_Grosso"},</v>
      </c>
      <c r="HN13" s="67"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 "links": "https://en.wikipedia.org/wiki/Flag_of_Mato_Grosso"},</v>
      </c>
      <c r="HO13" s="71"/>
      <c r="HP13" s="44" t="str" cm="1">
        <f t="array" ref="HP13">IF(_xlfn.TEXTJOIN(", ", TRUE, IF(ISNUMBER(SEARCH("BLA", BL13:BT13)), COLUMN(BL13:BT13) - COLUMN(BL13) + 1, ""))&lt;&gt;"","BLA","")</f>
        <v/>
      </c>
      <c r="HQ13" s="44" t="str" cm="1">
        <f t="array" ref="HQ13">IF(_xlfn.TEXTJOIN(", ", TRUE, IF(ISNUMBER(SEARCH("BLU", BL13:BT13)), COLUMN(BL13:BT13) - COLUMN(BL13) + 1, ""))&lt;&gt;"","BLU","")</f>
        <v>BLU</v>
      </c>
      <c r="HR13" s="44" t="str" cm="1">
        <f t="array" ref="HR13">IF(_xlfn.TEXTJOIN(", ", TRUE, IF(ISNUMBER(SEARCH("GRE", BL13:BT13)), COLUMN(BL13:BT13) - COLUMN(BL13) + 1, ""))&lt;&gt;"","GRE","")</f>
        <v>GRE</v>
      </c>
      <c r="HS13" s="44" t="str" cm="1">
        <f t="array" ref="HS13">IF(_xlfn.TEXTJOIN(", ", TRUE, IF(ISNUMBER(SEARCH("RED", BL13:BT13)), COLUMN(BL13:BT13) - COLUMN(BL13) + 1, ""))&lt;&gt;"","RED","")</f>
        <v/>
      </c>
      <c r="HT13" s="44" t="str" cm="1">
        <f t="array" ref="HT13">IF(_xlfn.TEXTJOIN(", ", TRUE, IF(ISNUMBER(SEARCH("YEL", BL13:BT13)), COLUMN(BL13:BT13) - COLUMN(BL13) + 1, ""))&lt;&gt;"","YEL","")</f>
        <v>YEL</v>
      </c>
      <c r="HU13" s="44" t="str" cm="1">
        <f t="array" ref="HU13">IF(_xlfn.TEXTJOIN(", ", TRUE, IF(ISNUMBER(SEARCH("ORA", BL13:BT13)), COLUMN(BL13:BT13) - COLUMN(BL13) + 1, ""))&lt;&gt;"","ORA","")</f>
        <v/>
      </c>
      <c r="HV13" s="44" t="str" cm="1">
        <f t="array" ref="HV13">IF(_xlfn.TEXTJOIN(", ", TRUE, IF(ISNUMBER(SEARCH("BRO", BL13:BT13)), COLUMN(BL13:BT13) - COLUMN(BL13) + 1, ""))&lt;&gt;"","BRO","")</f>
        <v/>
      </c>
      <c r="HW13" s="44" t="str" cm="1">
        <f t="array" ref="HW13">IF(_xlfn.TEXTJOIN(", ", TRUE, IF(ISNUMBER(SEARCH("PUR", BL13:BT13)), COLUMN(BL13:BT13) - COLUMN(BL13) + 1, ""))&lt;&gt;"","PUR","")</f>
        <v/>
      </c>
      <c r="HX13" s="44" t="str" cm="1">
        <f t="array" ref="HX13">IF(_xlfn.TEXTJOIN(", ", TRUE, IF(ISNUMBER(SEARCH("WHI", BL13:BT13)), COLUMN(BL13:BT13) - COLUMN(BL13) + 1, ""))&lt;&gt;"","WHI","")</f>
        <v>WHI</v>
      </c>
      <c r="HY13" s="72"/>
      <c r="HZ13" s="72"/>
      <c r="IA13" s="5"/>
      <c r="IB13" s="5"/>
      <c r="IC13" s="68"/>
      <c r="ID13" s="68"/>
      <c r="IE13" s="68"/>
      <c r="IF13" s="68"/>
      <c r="IG13" s="68"/>
      <c r="IH13" s="68"/>
      <c r="II13" s="68"/>
      <c r="IJ13" s="68"/>
      <c r="IK13" s="68"/>
      <c r="IL13" s="44">
        <f>SUM(IC13:IK13)</f>
        <v>0</v>
      </c>
      <c r="IM13" s="42">
        <f>COUNTIF(IC13:IK13,"&gt;0")-CG13</f>
        <v>-4</v>
      </c>
      <c r="IN13" s="69" t="str">
        <f>"http://mkweb.bcgsc.ca/color-summarizer/?url="&amp;D13&amp;"&amp;precision=low&amp;num_clusters="&amp;CG13&amp;"&amp;text=1"</f>
        <v>http://mkweb.bcgsc.ca/color-summarizer/?url=https://upload.wikimedia.org/wikipedia/commons/thumb/0/0b/Bandeira_de_Mato_Grosso.svg/640px-Bandeira_de_Mato_Grosso.svg.png&amp;precision=low&amp;num_clusters=4&amp;text=1</v>
      </c>
      <c r="IO13" s="44" t="str">
        <f>IF(HP13&lt;&gt;"",CHAR(34)&amp;"black"&amp;CHAR(34),"")</f>
        <v/>
      </c>
      <c r="IP13" s="44" t="str">
        <f>IF(HQ13&lt;&gt;"",CHAR(34)&amp;"blue"&amp;CHAR(34),"")</f>
        <v>"blue"</v>
      </c>
      <c r="IQ13" s="44" t="str">
        <f>IF(HR13&lt;&gt;"",CHAR(34)&amp;"green"&amp;CHAR(34),"")</f>
        <v>"green"</v>
      </c>
      <c r="IR13" s="44" t="str">
        <f>IF(HS13&lt;&gt;"",CHAR(34)&amp;"red"&amp;CHAR(34),"")</f>
        <v/>
      </c>
      <c r="IS13" s="44" t="str">
        <f>IF(HT13&lt;&gt;"",CHAR(34)&amp;"yellow"&amp;CHAR(34),"")</f>
        <v>"yellow"</v>
      </c>
      <c r="IT13" s="44" t="str">
        <f>IF(HU13&lt;&gt;"",CHAR(34)&amp;"orange"&amp;CHAR(34),"")</f>
        <v/>
      </c>
      <c r="IU13" s="44" t="str">
        <f>IF(HV13&lt;&gt;"",CHAR(34)&amp;"brown"&amp;CHAR(34),"")</f>
        <v/>
      </c>
      <c r="IV13" s="44" t="str">
        <f>IF(HW13&lt;&gt;"",CHAR(34)&amp;"purple"&amp;CHAR(34),"")</f>
        <v/>
      </c>
      <c r="IW13" s="44" t="str">
        <f>IF(HX13&lt;&gt;"",CHAR(34)&amp;"white"&amp;CHAR(34),"")</f>
        <v>"white"</v>
      </c>
      <c r="IX13" s="44" t="str">
        <f>"{"&amp;CHAR(34)&amp;"url"&amp;CHAR(34)&amp;":"&amp;CHAR(34)&amp;IN13&amp;CHAR(34)&amp;","&amp;CHAR(34)&amp;"name"&amp;CHAR(34)&amp;":"&amp;CHAR(34)&amp;A13&amp;CHAR(34)&amp;"},"</f>
        <v>{"url":"http://mkweb.bcgsc.ca/color-summarizer/?url=https://upload.wikimedia.org/wikipedia/commons/thumb/0/0b/Bandeira_de_Mato_Grosso.svg/640px-Bandeira_de_Mato_Grosso.svg.png&amp;precision=low&amp;num_clusters=4&amp;text=1","name":"[BRA] Matto Grosso"},</v>
      </c>
      <c r="IY13" s="44">
        <v>337</v>
      </c>
    </row>
    <row r="14" spans="1:259" s="44" customFormat="1" ht="38.4" customHeight="1" thickBot="1" x14ac:dyDescent="0.35">
      <c r="A14" s="84" t="s">
        <v>375</v>
      </c>
      <c r="B14" s="83"/>
      <c r="C14" s="39">
        <v>2</v>
      </c>
      <c r="D14" s="70" t="s">
        <v>376</v>
      </c>
      <c r="E14" s="40" t="s">
        <v>377</v>
      </c>
      <c r="F14" s="41" t="s">
        <v>163</v>
      </c>
      <c r="G14" s="42">
        <f>COUNTIF($A$1:$A$8312,A14)</f>
        <v>1</v>
      </c>
      <c r="H14" s="43"/>
      <c r="I14" s="59" t="s">
        <v>378</v>
      </c>
      <c r="J14" s="44" t="str">
        <f>""</f>
        <v/>
      </c>
      <c r="K14" s="45"/>
      <c r="L14" s="46"/>
      <c r="M14" s="46"/>
      <c r="N14" s="47"/>
      <c r="O14" s="74" t="s">
        <v>210</v>
      </c>
      <c r="P14" s="48" t="s">
        <v>379</v>
      </c>
      <c r="Q14" s="73">
        <v>4</v>
      </c>
      <c r="R14" s="49" t="s">
        <v>177</v>
      </c>
      <c r="S14" s="50">
        <v>3</v>
      </c>
      <c r="T14" s="51" t="s">
        <v>165</v>
      </c>
      <c r="U14" s="52" t="s">
        <v>164</v>
      </c>
      <c r="V14" s="52" t="s">
        <v>164</v>
      </c>
      <c r="W14" s="52" t="s">
        <v>164</v>
      </c>
      <c r="X14" s="52" t="s">
        <v>164</v>
      </c>
      <c r="Y14" s="52" t="s">
        <v>164</v>
      </c>
      <c r="Z14" s="52" t="s">
        <v>164</v>
      </c>
      <c r="AA14" s="52" t="s">
        <v>164</v>
      </c>
      <c r="AB14" s="52" t="s">
        <v>164</v>
      </c>
      <c r="AC14" s="52" t="s">
        <v>164</v>
      </c>
      <c r="AD14" s="52" t="s">
        <v>164</v>
      </c>
      <c r="AE14" s="52" t="s">
        <v>164</v>
      </c>
      <c r="AF14" s="53" t="s">
        <v>164</v>
      </c>
      <c r="AG14" s="53" t="s">
        <v>165</v>
      </c>
      <c r="AH14" s="53" t="s">
        <v>164</v>
      </c>
      <c r="AI14" s="53" t="s">
        <v>164</v>
      </c>
      <c r="AJ14" s="53" t="s">
        <v>164</v>
      </c>
      <c r="AK14" s="53" t="s">
        <v>164</v>
      </c>
      <c r="AL14" s="53" t="s">
        <v>164</v>
      </c>
      <c r="AM14" s="53" t="s">
        <v>164</v>
      </c>
      <c r="AN14" s="53" t="s">
        <v>164</v>
      </c>
      <c r="AO14" s="53" t="s">
        <v>164</v>
      </c>
      <c r="AP14" s="53" t="s">
        <v>164</v>
      </c>
      <c r="AQ14" s="53" t="s">
        <v>164</v>
      </c>
      <c r="AR14" s="53" t="s">
        <v>164</v>
      </c>
      <c r="AS14" s="53" t="s">
        <v>164</v>
      </c>
      <c r="AT14" s="54">
        <v>1</v>
      </c>
      <c r="AU14" s="53" t="s">
        <v>308</v>
      </c>
      <c r="AV14" s="53" t="str">
        <f>IF(LEFT(A14,1)="[",LEFT(A14,5)&amp;AU14&amp;A14,"")</f>
        <v>[BRA]State[BRA] Matto Grosso do Sul</v>
      </c>
      <c r="AW14" s="53" t="str">
        <f>C14&amp;H14&amp;A14</f>
        <v>2[BRA] Matto Grosso do Sul</v>
      </c>
      <c r="AX14" s="55"/>
      <c r="AY14" s="55"/>
      <c r="AZ14" s="56" t="s">
        <v>155</v>
      </c>
      <c r="BA14" s="56"/>
      <c r="BB14" s="56"/>
      <c r="BC14" s="57"/>
      <c r="BD14" s="58" t="s">
        <v>152</v>
      </c>
      <c r="BE14" s="59"/>
      <c r="BF14" s="58" t="s">
        <v>153</v>
      </c>
      <c r="BG14" s="58" t="s">
        <v>159</v>
      </c>
      <c r="BH14" s="58" t="s">
        <v>152</v>
      </c>
      <c r="BI14" s="58"/>
      <c r="BJ14" s="58"/>
      <c r="BK14" s="59"/>
      <c r="BL14" s="58" t="s">
        <v>153</v>
      </c>
      <c r="BM14" s="58" t="s">
        <v>159</v>
      </c>
      <c r="BN14" s="58" t="s">
        <v>152</v>
      </c>
      <c r="BO14" s="58" t="s">
        <v>155</v>
      </c>
      <c r="BP14" s="58"/>
      <c r="BQ14" s="58"/>
      <c r="BR14" s="58"/>
      <c r="BS14" s="58"/>
      <c r="BT14" s="58"/>
      <c r="BU14" s="60"/>
      <c r="BV14" s="61"/>
      <c r="BW14" s="61">
        <v>0</v>
      </c>
      <c r="BX14" s="59"/>
      <c r="BY14" s="44" t="s">
        <v>165</v>
      </c>
      <c r="CB14" s="5"/>
      <c r="CC14" s="5"/>
      <c r="CD14" s="62">
        <v>0</v>
      </c>
      <c r="CE14" s="62">
        <v>0</v>
      </c>
      <c r="CF14" s="62">
        <f>COUNTIF([1]Sheet7!$B$2:'[1]Sheet7'!$B$100,BRA!#REF!)</f>
        <v>0</v>
      </c>
      <c r="CG14" s="75" cm="1">
        <f t="array" ref="CG14">SUMPRODUCT(--(LEN(TRIM(BL14:BT14))&gt;0))</f>
        <v>4</v>
      </c>
      <c r="CH14" s="53" t="str">
        <f>IF(CG14=2,"y","n")</f>
        <v>n</v>
      </c>
      <c r="CI14" s="53" t="str">
        <f>IF(CG14=3,"y","n")</f>
        <v>n</v>
      </c>
      <c r="CJ14" s="53" t="str">
        <f>IF(CG14=4,"y","n")</f>
        <v>y</v>
      </c>
      <c r="CK14" s="53" t="str">
        <f>IF(CG14&gt;4,"y","n")</f>
        <v>n</v>
      </c>
      <c r="CL14" s="53" t="str">
        <f>IF(S14=0,"y","n")</f>
        <v>n</v>
      </c>
      <c r="CM14" s="53" t="str">
        <f>IF(S14=2,"y","n")</f>
        <v>n</v>
      </c>
      <c r="CN14" s="53" t="str">
        <f>IF(S14=3,"y","n")</f>
        <v>y</v>
      </c>
      <c r="CO14" s="53" t="str">
        <f>IF(S14&gt;=4,"y","n")</f>
        <v>n</v>
      </c>
      <c r="CP14" s="53" t="str">
        <f>IF(AT14=0,"y","n")</f>
        <v>n</v>
      </c>
      <c r="CQ14" s="53" t="str">
        <f>IF(AT14=1,"y","n")</f>
        <v>y</v>
      </c>
      <c r="CR14" s="53" t="str">
        <f>IF(AT14=2,"y","n")</f>
        <v>n</v>
      </c>
      <c r="CS14" s="53" t="str">
        <f>IF(AT14&gt;=3,"y","n")</f>
        <v>n</v>
      </c>
      <c r="CT14" s="38" t="str">
        <f>CHAR(34)&amp;A14&amp;CHAR(34)</f>
        <v>"[BRA] Matto Grosso do Sul"</v>
      </c>
      <c r="CU14" s="63" t="str">
        <f>CHAR(34)&amp;"rgn_"&amp;R14&amp;CHAR(34)</f>
        <v>"rgn_South America"</v>
      </c>
      <c r="CV14" s="44" t="str">
        <f>CHAR(34)&amp;D14&amp;CHAR(34)</f>
        <v>"https://upload.wikimedia.org/wikipedia/commons/thumb/6/64/Bandeira_de_Mato_Grosso_do_Sul.svg/640px-Bandeira_de_Mato_Grosso_do_Sul.svg.png"</v>
      </c>
      <c r="CW14" s="44" t="str">
        <f>IF(CH14="y",CHAR(34)&amp;CH$1&amp;CHAR(34)&amp;",","")</f>
        <v/>
      </c>
      <c r="CX14" s="44" t="str">
        <f>IF(CI14="y",CHAR(34)&amp;CI$1&amp;CHAR(34)&amp;",","")</f>
        <v/>
      </c>
      <c r="CY14" s="44" t="str">
        <f>IF(CJ14="y",CHAR(34)&amp;CJ$1&amp;CHAR(34)&amp;",","")</f>
        <v>"4Color",</v>
      </c>
      <c r="CZ14" s="44" t="str">
        <f>IF(CK14="y",CHAR(34)&amp;CK$1&amp;CHAR(34)&amp;",","")</f>
        <v/>
      </c>
      <c r="DA14" s="44" t="str">
        <f>IF(Q14&gt;1,CHAR(34)&amp;"words2"&amp;CHAR(34)&amp;",","")</f>
        <v>"words2",</v>
      </c>
      <c r="DB14" s="44" t="str">
        <f>IF(Q14&gt;2,CHAR(34)&amp;"words3"&amp;CHAR(34)&amp;",","")</f>
        <v>"words3",</v>
      </c>
      <c r="DC14" s="44" t="str">
        <f>IF(Q14=2,CHAR(34)&amp;"exact2"&amp;CHAR(34)&amp;",","")</f>
        <v/>
      </c>
      <c r="DD14" s="44"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"lets16",</v>
      </c>
      <c r="DE14" s="44"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"startM",</v>
      </c>
      <c r="DF14" s="44" t="str">
        <f>IFERROR(IF(SEARCH("tan",A14)&gt;0,CHAR(34)&amp;"withtn"&amp;CHAR(34)&amp;",",""),"")</f>
        <v/>
      </c>
      <c r="DG14" s="44" t="str">
        <f>IFERROR(IF(SEARCH("q",A14)&gt;0,CHAR(34)&amp;"with_q"&amp;CHAR(34)&amp;",",""),"")</f>
        <v/>
      </c>
      <c r="DH14" s="44" t="str">
        <f>IFERROR(IF(SEARCH("v",A14)&gt;0,CHAR(34)&amp;"with_v"&amp;CHAR(34)&amp;",",""),"")</f>
        <v/>
      </c>
      <c r="DI14" s="44" t="str">
        <f>IFERROR(IF(SEARCH("w",A14)&gt;0,CHAR(34)&amp;"with_w"&amp;CHAR(34)&amp;",",""),"")</f>
        <v/>
      </c>
      <c r="DJ14" s="44" t="str">
        <f>IFERROR(IF(SEARCH("y",A14)&gt;0,CHAR(34)&amp;"with_y"&amp;CHAR(34)&amp;",",""),"")</f>
        <v/>
      </c>
      <c r="DK14" s="44" t="str">
        <f>IFERROR(IF(SEARCH("z",A14)&gt;0,CHAR(34)&amp;"with_z"&amp;CHAR(34)&amp;",",""),"")</f>
        <v/>
      </c>
      <c r="DL14" s="44" t="str">
        <f>IF(CG14=2, CHAR(34) &amp; _xlfn.TEXTJOIN("", TRUE, _xlfn._xlws.SORT(HP14:HX14)) &amp; CHAR(34) &amp; ",", "")</f>
        <v/>
      </c>
      <c r="DM14" s="44" t="str" cm="1">
        <f t="array" ref="DM14">IF(CG14=3,CHAR(34) &amp; _xlfn.TEXTJOIN("", TRUE, RIGHT(HP14:HX14, 2)) &amp; CHAR(34) &amp; ",", "")</f>
        <v/>
      </c>
      <c r="DN14" s="44" t="str">
        <f>IF(AND(ISNUMBER(SEARCH("18", O14)), ISERROR(SEARCH("1918", O14)), ISERROR(SEARCH("2018", O14))), CHAR(34) &amp; "year18" &amp; CHAR(34) &amp; ",", "")</f>
        <v/>
      </c>
      <c r="DO14" s="44" t="str">
        <f>IF(AND(ISNUMBER(SEARCH("19", O14)), ISERROR(SEARCH("1819", O14)),  ISERROR(SEARCH("1219", O14)),ISERROR(SEARCH("1119", O14)),ISERROR(SEARCH("1190", O14)),ISERROR(SEARCH("2019", O14))), CHAR(34) &amp; "year19" &amp; CHAR(34) &amp; ",", "")</f>
        <v>"year19",</v>
      </c>
      <c r="DP14" s="5" t="str">
        <f>IF(AND(ISNUMBER(SEARCH("20", O14)), ISERROR(SEARCH("1920", O14))), CHAR(34)&amp;"year00"&amp;CHAR(34)&amp;",", "")</f>
        <v/>
      </c>
      <c r="DQ14" s="5" t="str">
        <f>IF(CC14="y",CHAR(34)&amp;"soviet"&amp;CHAR(34)&amp;",","")</f>
        <v/>
      </c>
      <c r="DR14" s="5" t="str">
        <f>IF(BY14="y",CHAR(34)&amp;"dgband"&amp;CHAR(34)&amp;",","")</f>
        <v>"dgband",</v>
      </c>
      <c r="DS14" s="5" t="str">
        <f>IF(W14="y",IF(AND(V14="n",BY14&lt;&gt;"y"),CHAR(34)&amp;"allver"&amp;CHAR(34)&amp;",",""),"")</f>
        <v/>
      </c>
      <c r="DT14" s="5" t="str">
        <f>IF(V14="y",IF(AND(W14="n",BY14&lt;&gt;"y"),CHAR(34)&amp;"allhor"&amp;CHAR(34)&amp;",",""),"")</f>
        <v/>
      </c>
      <c r="DU14" s="5" t="str">
        <f>IF(BY14="y",IF(AND(W14="n",V14="n"),CHAR(34)&amp;"alldia"&amp;CHAR(34)&amp;",",""),"")</f>
        <v>"alldia",</v>
      </c>
      <c r="DV14" s="44" t="str">
        <f>IF(IA14&lt;&gt;"",(IF(IA14="y",CHAR(34)&amp;"largec"&amp;CHAR(34)&amp;",",CHAR(34)&amp;"smallc"&amp;CHAR(34)&amp;",")),"")</f>
        <v/>
      </c>
      <c r="DW14" s="44" t="str">
        <f>IF(CL14="y",CHAR(34)&amp;CL$1&amp;CHAR(34)&amp;",","")</f>
        <v/>
      </c>
      <c r="DX14" s="44" t="str">
        <f>IF(CM14="y",CHAR(34)&amp;CM$1&amp;CHAR(34)&amp;",","")</f>
        <v/>
      </c>
      <c r="DY14" s="44" t="str">
        <f>IF(CN14="y",CHAR(34)&amp;CN$1&amp;CHAR(34)&amp;",","")</f>
        <v>"3Bands",</v>
      </c>
      <c r="DZ14" s="44" t="str">
        <f>IF(CO14="y",CHAR(34)&amp;CO$1&amp;CHAR(34)&amp;",","")</f>
        <v/>
      </c>
      <c r="EA14" s="44" t="str">
        <f>IF(T14="y",CHAR(34)&amp;T$1&amp;CHAR(34)&amp;",","")</f>
        <v>"Diagon",</v>
      </c>
      <c r="EB14" s="44" t="str">
        <f>IF(U14="y",CHAR(34)&amp;U$1&amp;CHAR(34)&amp;",","")</f>
        <v/>
      </c>
      <c r="EC14" s="44" t="str">
        <f>IF(V14="y",CHAR(34)&amp;V$1&amp;CHAR(34)&amp;",","")</f>
        <v/>
      </c>
      <c r="ED14" s="44" t="str">
        <f>IF(W14="y",CHAR(34)&amp;W$1&amp;CHAR(34)&amp;",","")</f>
        <v/>
      </c>
      <c r="EE14" s="44" t="str">
        <f>IF(X14="y",CHAR(34)&amp;X$1&amp;CHAR(34)&amp;",","")</f>
        <v/>
      </c>
      <c r="EF14" s="44" t="str">
        <f>IF(AND(Y14&lt;&gt;"n",Y14&lt;&gt;""),CHAR(34)&amp;Y$1&amp;CHAR(34)&amp;",","")</f>
        <v/>
      </c>
      <c r="EG14" s="44" t="str">
        <f>IF(Z14="y",CHAR(34)&amp;Z$1&amp;CHAR(34)&amp;",","")</f>
        <v/>
      </c>
      <c r="EH14" s="44" t="str">
        <f>IF(AA14="y",CHAR(34)&amp;AA$1&amp;CHAR(34)&amp;",","")</f>
        <v/>
      </c>
      <c r="EI14" s="44" t="str">
        <f>IF(AB14="y",CHAR(34)&amp;AB$1&amp;CHAR(34)&amp;",","")</f>
        <v/>
      </c>
      <c r="EJ14" s="44" t="str">
        <f>IF(AC14="y",CHAR(34)&amp;AC$1&amp;CHAR(34)&amp;",","")</f>
        <v/>
      </c>
      <c r="EK14" s="44" t="str">
        <f>IF(AD14="y",CHAR(34)&amp;AD$1&amp;CHAR(34)&amp;",","")</f>
        <v/>
      </c>
      <c r="EL14" s="44" t="str">
        <f>IF(AE14="y",CHAR(34)&amp;AE$1&amp;CHAR(34)&amp;",","")</f>
        <v/>
      </c>
      <c r="EM14" s="44" t="str">
        <f>IF(AF14="y",CHAR(34)&amp;AF$1&amp;CHAR(34)&amp;",","")</f>
        <v/>
      </c>
      <c r="EN14" s="44" t="str">
        <f>IF(AG14="y",CHAR(34)&amp;AG$1&amp;CHAR(34)&amp;",","")</f>
        <v>"Unequa",</v>
      </c>
      <c r="EO14" s="44" t="str">
        <f>IF(AH14="y",CHAR(34)&amp;AH$1&amp;CHAR(34)&amp;",","")</f>
        <v/>
      </c>
      <c r="EP14" s="44" t="str">
        <f>IF(AI14="y",CHAR(34)&amp;AI$1&amp;CHAR(34)&amp;",","")</f>
        <v/>
      </c>
      <c r="EQ14" s="44" t="str">
        <f>IF(AJ14="y",CHAR(34)&amp;AJ$1&amp;CHAR(34)&amp;",","")</f>
        <v/>
      </c>
      <c r="ER14" s="44" t="str">
        <f>IF(AK14="y",CHAR(34)&amp;AK$1&amp;CHAR(34)&amp;",","")</f>
        <v/>
      </c>
      <c r="ES14" s="44" t="str">
        <f>IF(AL14="y",CHAR(34)&amp;AL$1&amp;CHAR(34)&amp;",","")</f>
        <v/>
      </c>
      <c r="ET14" s="44" t="str">
        <f>IF(AM14="y",CHAR(34)&amp;AM$1&amp;CHAR(34)&amp;",","")</f>
        <v/>
      </c>
      <c r="EU14" s="44" t="str">
        <f>IF(AN14="y",CHAR(34)&amp;AN$1&amp;CHAR(34)&amp;",","")</f>
        <v/>
      </c>
      <c r="EV14" s="44" t="str">
        <f>IF(AO14="y",CHAR(34)&amp;AO$1&amp;CHAR(34)&amp;",","")</f>
        <v/>
      </c>
      <c r="EW14" s="44" t="str">
        <f>IF(AP14="y",CHAR(34)&amp;AP$1&amp;CHAR(34)&amp;",","")</f>
        <v/>
      </c>
      <c r="EX14" s="44" t="str">
        <f>IF(AQ14="y",CHAR(34)&amp;AQ$1&amp;CHAR(34)&amp;",","")</f>
        <v/>
      </c>
      <c r="EY14" s="44" t="str">
        <f>IF(AR14="y",CHAR(34)&amp;AR$1&amp;CHAR(34)&amp;",","")</f>
        <v/>
      </c>
      <c r="EZ14" s="44" t="str">
        <f>IF(AS14="y",CHAR(34)&amp;AS$1&amp;CHAR(34)&amp;",","")</f>
        <v/>
      </c>
      <c r="FA14" s="44" t="str">
        <f>IF(AT14&gt;0,CHAR(34)&amp;"sta"&amp;AZ14&amp;CHAR(34)&amp;",","")</f>
        <v>"staYEL",</v>
      </c>
      <c r="FB14" s="44" t="str">
        <f>IF(AND(AT14&gt;0,BA14&lt;&gt;""),CHAR(34)&amp;"sta"&amp;BA14&amp;CHAR(34)&amp;",","")</f>
        <v/>
      </c>
      <c r="FC14" s="44" t="str">
        <f>IF(AND(AT14&gt;0,BB14&lt;&gt;""),CHAR(34)&amp;"sta"&amp;BB14&amp;CHAR(34)&amp;",","")</f>
        <v/>
      </c>
      <c r="FD14" s="44" t="str">
        <f>IF(BV14="n",CHAR(34)&amp;"tcWHYE"&amp;CHAR(34)&amp;",",IF(BV14="y",CHAR(34)&amp;FD$1&amp;CHAR(34)&amp;",",""))</f>
        <v/>
      </c>
      <c r="FE14" s="44" t="str">
        <f>IF(COUNTIF(BL14:BT14,"BLU")=0,CHAR(34)&amp;"NO_BLU"&amp;CHAR(34)&amp;",", "")</f>
        <v/>
      </c>
      <c r="FF14" s="44" t="str">
        <f>IF(COUNTIF(BL14:BT14,"WHI")=0,CHAR(34)&amp;"NO_WHI"&amp;CHAR(34)&amp;",", "")</f>
        <v/>
      </c>
      <c r="FG14" s="44" t="str">
        <f>IF(COUNTIF(BL14:BT14,"RED")=0,CHAR(34)&amp;"NO_RED"&amp;CHAR(34)&amp;",", "")</f>
        <v>"NO_RED",</v>
      </c>
      <c r="FH14" s="44" t="str">
        <f>IF(COUNTIF(BL14:BS14,"GRE")=0,CHAR(34)&amp;"NO_GRE"&amp;CHAR(34)&amp;",", "")</f>
        <v/>
      </c>
      <c r="FI14" s="44" t="str">
        <f>IF(COUNTIF(BL14:BT14,"YEL")=0,CHAR(34)&amp;"NO_YEL"&amp;CHAR(34)&amp;",", "")</f>
        <v/>
      </c>
      <c r="FJ14" s="44" t="str">
        <f>IF(COUNTIF(BL14:BT14,"BLA")=0,CHAR(34)&amp;"NO_BLA"&amp;CHAR(34)&amp;",", "")</f>
        <v>"NO_BLA",</v>
      </c>
      <c r="FK14" s="44" t="str">
        <f>IF(AND(FH14&lt;&gt;"",FF14&lt;&gt;""),CHAR(34)&amp;"WHGRNO"&amp;CHAR(34)&amp;",","")</f>
        <v/>
      </c>
      <c r="FL14" s="44" t="str">
        <f>IF(AND(FI14&lt;&gt;"",FF14&lt;&gt;""),CHAR(34)&amp;"WHYENO"&amp;CHAR(34)&amp;",","")</f>
        <v/>
      </c>
      <c r="FM14" s="44" t="str">
        <f>IF(AND(FJ14&lt;&gt;"",FF14&lt;&gt;""),CHAR(34)&amp;"BAWHNO"&amp;CHAR(34)&amp;",","")</f>
        <v/>
      </c>
      <c r="FN14" s="44" t="str">
        <f>IF(AND(FE14&lt;&gt;"",FF14&lt;&gt;""),CHAR(34)&amp;"BLWHNO"&amp;CHAR(34)&amp;",","")</f>
        <v/>
      </c>
      <c r="FO14" s="44" t="str">
        <f>IF(AND(FE14&lt;&gt;"",FG14&lt;&gt;""),CHAR(34)&amp;"BLRENO"&amp;CHAR(34)&amp;",","")</f>
        <v/>
      </c>
      <c r="FP14" s="44" t="str">
        <f>IF(AND(FF14&lt;&gt;"",FF14&lt;&gt;""),CHAR(34)&amp;"WHRENO"&amp;CHAR(34)&amp;",","")</f>
        <v/>
      </c>
      <c r="FQ14" s="44" t="str">
        <f>IF(LEN(BF14)=3,CHAR(34)&amp;"001"&amp;BF14&amp;CHAR(34)&amp;",","")</f>
        <v>"001GRE",</v>
      </c>
      <c r="FR14" s="44" t="str">
        <f>IF(LEN(BG14)=3,CHAR(34)&amp;"002"&amp;BG14&amp;CHAR(34)&amp;",","")</f>
        <v>"002WHI",</v>
      </c>
      <c r="FS14" s="44" t="str">
        <f>IF(LEN(BH14)=3,CHAR(34)&amp;"003"&amp;BH14&amp;CHAR(34)&amp;",","")</f>
        <v>"003BLU",</v>
      </c>
      <c r="FT14" s="44" t="str">
        <f>CHAR(34)&amp;"myr"&amp;BD14&amp;CHAR(34)&amp;","</f>
        <v>"myrBLU",</v>
      </c>
      <c r="FU14" s="44" t="str">
        <f>IF(AY14="y",CHAR(34)&amp;"island"&amp;CHAR(34)&amp;",","")</f>
        <v/>
      </c>
      <c r="FV14" s="44" t="str">
        <f>IF(BZ14="y",CHAR(34)&amp;"landlo"&amp;CHAR(34)&amp;",","")</f>
        <v/>
      </c>
      <c r="FW14" s="44" t="str">
        <f>IF(CA14="y",CHAR(34)&amp;"eunion"&amp;CHAR(34)&amp;",","")</f>
        <v/>
      </c>
      <c r="FX14" s="44" t="str">
        <f>SUBSTITUTE(IFERROR(SEARCH("[",A14),IFERROR(IF(AND(CA14&lt;&gt;"y",SEARCH("Europe",R14)&gt;0),CHAR(34)&amp;"noeuni"&amp;CHAR(34)&amp;",",""),"")),"1","")</f>
        <v/>
      </c>
      <c r="FY14" s="44" t="str">
        <f>IFERROR(IF(SEARCH("Arabic",CB14)&gt;0,CHAR(34)&amp;"arabic"&amp;CHAR(34)&amp;",",""),"")</f>
        <v/>
      </c>
      <c r="FZ14" s="44" t="str">
        <f>IFERROR(IF(SEARCH("English",CB14)&gt;0,CHAR(34)&amp;"englis"&amp;CHAR(34)&amp;",",""),"")</f>
        <v/>
      </c>
      <c r="GA14" s="44" t="str">
        <f>IFERROR(IF(SEARCH("French",CB14)&gt;0,CHAR(34)&amp;"french"&amp;CHAR(34)&amp;",",""),"")</f>
        <v/>
      </c>
      <c r="GB14" s="44" t="str">
        <f>IFERROR(IF(SEARCH("Spanish",CB14)&gt;0,CHAR(34)&amp;"spanis"&amp;CHAR(34)&amp;",",""),"")</f>
        <v/>
      </c>
      <c r="GC14" s="44" t="str">
        <f>IFERROR(IF(SEARCH("Portuguese",CB14)&gt;0,CHAR(34)&amp;"portug"&amp;CHAR(34)&amp;",",""),"")</f>
        <v/>
      </c>
      <c r="GD14" s="44" t="str">
        <f>IFERROR(IF(SEARCH("German",CB14)&gt;0,CHAR(34)&amp;"german"&amp;CHAR(34)&amp;",",""),"")</f>
        <v/>
      </c>
      <c r="GE14" s="44" t="str">
        <f>IFERROR(IF(SEARCH("Dutch",CB14)&gt;0,CHAR(34)&amp;"dutchs"&amp;CHAR(34)&amp;",",""),"")</f>
        <v/>
      </c>
      <c r="GF14" s="44" t="str">
        <f>IFERROR(IF(SEARCH("Historical",AU14)&gt;0,CHAR(34)&amp;"histor"&amp;CHAR(34)&amp;",",""),"")</f>
        <v/>
      </c>
      <c r="GG14" s="44" t="str">
        <f>IF(BU14="y",CHAR(34)&amp;"unjack"&amp;CHAR(34)&amp;",","")</f>
        <v/>
      </c>
      <c r="GH14" s="44" t="str">
        <f>IF(CD14=1,CHAR(34)&amp;"southc"&amp;CHAR(34)&amp;",","")</f>
        <v/>
      </c>
      <c r="GI14" s="44" t="str">
        <f>IF(CE14=1,CHAR(34)&amp;"hasmap"&amp;CHAR(34)&amp;",","")</f>
        <v/>
      </c>
      <c r="GJ14" s="44" t="str">
        <f>IF(CP14="y",CHAR(34)&amp;CP$1&amp;CHAR(34)&amp;",","")</f>
        <v/>
      </c>
      <c r="GK14" s="44" t="str">
        <f>IF(GJ14="",CHAR(34)&amp;"HasSta"&amp;CHAR(34)&amp;",","")</f>
        <v>"HasSta",</v>
      </c>
      <c r="GL14" s="44" t="str">
        <f>IF(CQ14="y",CHAR(34)&amp;CQ$1&amp;CHAR(34)&amp;",","")</f>
        <v>"1Stars",</v>
      </c>
      <c r="GM14" s="44" t="str">
        <f>IF(CR14="y",CHAR(34)&amp;CR$1&amp;CHAR(34)&amp;",","")</f>
        <v/>
      </c>
      <c r="GN14" s="44" t="str">
        <f>IF(CS14="y",CHAR(34)&amp;CS$1&amp;CHAR(34)&amp;",","")</f>
        <v/>
      </c>
      <c r="GP14" s="44" t="str">
        <f>CHAR(34)&amp;AU14&amp;CHAR(34)</f>
        <v>"State"</v>
      </c>
      <c r="GS14" s="44" t="str">
        <f>SUBSTITUTE("["&amp;_xlfn.CONCAT(CW14:GN14)&amp;"]",",]","]")</f>
        <v>["4Color","words2","words3","lets16","startM","year19","dgband","alldia","3Bands","Diagon","Unequa","staYEL","NO_RED","NO_BLA","001GRE","002WHI","003BLU","myrBLU","HasSta","1Stars"]</v>
      </c>
      <c r="GT14" s="44" t="str">
        <f>IF(BL14&lt;&gt;"",CHAR(34)&amp;"cl_"&amp;BL14&amp;CHAR(34)&amp;",","")</f>
        <v>"cl_GRE",</v>
      </c>
      <c r="GU14" s="44" t="str">
        <f>IF(BM14&lt;&gt;"",CHAR(34)&amp;"cl_"&amp;BM14&amp;CHAR(34)&amp;",","")</f>
        <v>"cl_WHI",</v>
      </c>
      <c r="GV14" s="44" t="str">
        <f>IF(BN14&lt;&gt;"",CHAR(34)&amp;"cl_"&amp;BN14&amp;CHAR(34)&amp;",","")</f>
        <v>"cl_BLU",</v>
      </c>
      <c r="GW14" s="44" t="str">
        <f>IF(BO14&lt;&gt;"",CHAR(34)&amp;"cl_"&amp;BO14&amp;CHAR(34)&amp;",","")</f>
        <v>"cl_YEL",</v>
      </c>
      <c r="GX14" s="44" t="str">
        <f>IF(BP14&lt;&gt;"",CHAR(34)&amp;"cl_"&amp;BP14&amp;CHAR(34)&amp;",","")</f>
        <v/>
      </c>
      <c r="GY14" s="44" t="str">
        <f>IF(BQ14&lt;&gt;"",CHAR(34)&amp;"cl_"&amp;BQ14&amp;CHAR(34)&amp;",","")</f>
        <v/>
      </c>
      <c r="GZ14" s="44" t="str">
        <f>IF(BR14&lt;&gt;"",CHAR(34)&amp;"cl_"&amp;BR14&amp;CHAR(34)&amp;",","")</f>
        <v/>
      </c>
      <c r="HA14" s="44" t="str">
        <f>IF(BS14&lt;&gt;"",CHAR(34)&amp;"cl_"&amp;BS14&amp;CHAR(34)&amp;",","")</f>
        <v/>
      </c>
      <c r="HB14" s="44" t="str">
        <f>IF(BT14&lt;&gt;"",CHAR(34)&amp;"cl_"&amp;BT14&amp;CHAR(34)&amp;",","")</f>
        <v/>
      </c>
      <c r="HC14" s="44" t="str">
        <f>SUBSTITUTE("["&amp;_xlfn.CONCAT(GT14:HB14)&amp;"]",",]","]")</f>
        <v>["cl_GRE","cl_WHI","cl_BLU","cl_YEL"]</v>
      </c>
      <c r="HE14" s="64"/>
      <c r="HF14" s="65" t="str">
        <f>"{couname:"&amp;CT14&amp;(IF(HK14&lt;&gt;"",",subtype:"&amp;CHAR(34)&amp;HK14&amp;CHAR(34),""))&amp;",year:"&amp;HJ14&amp;",region:"&amp;CU14&amp;",Colors:"&amp;HC14&amp;",Items:"&amp;GS14&amp;",Flag:"&amp;CV14&amp;",HDFlag:"&amp;CHAR(34)&amp;E14&amp;CHAR(34)&amp;",type:"&amp;GP14&amp;", describe: "&amp;HH14&amp;", isnew:"&amp;CHAR(34)&amp;F14&amp;CHAR(34)&amp;", links: "&amp;HL14&amp;"},"</f>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links: "https://en.wikipedia.org/wiki/Flag_of_Mato_Grosso_do_Sul"},</v>
      </c>
      <c r="HG14" s="66" t="str">
        <f>"{couname:"&amp;CT14&amp;(IF(HK14&lt;&gt;"",",subtype:"&amp;CHAR(34)&amp;HK14&amp;CHAR(34),""))&amp;",year:"&amp;HJ14&amp;",region:"&amp;CU14&amp;",Colors:"&amp;HC14&amp;",Items:"&amp;GS14&amp;",Flag:"&amp;CV14&amp;",HDFlag:"&amp;CHAR(34)&amp;E14&amp;CHAR(34)&amp;",type:"&amp;GP14&amp;", describe: "&amp;HI14&amp;", links: "&amp;HL14&amp;"},"</f>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links: "https://en.wikipedia.org/wiki/Flag_of_Mato_Grosso_do_Sul"},</v>
      </c>
      <c r="HH14" s="44" t="str">
        <f>IF(P14&lt;&gt;"",CHAR(34)&amp;"\n"&amp;P14&amp;CHAR(34),CHAR(34)&amp;CHAR(34))</f>
        <v>"\nGreen represents the richness of the forests and fields; White symbolizes peace and friendship; Blue represents the sky of the state of Mato Grosso and the hope of the people; Yellow symbolizes the wealth acquired through the people's work."</v>
      </c>
      <c r="HI14" s="44" t="str">
        <f>IF(J14=0,CHAR(34)&amp;CHAR(34),HH14)</f>
        <v>"\nGreen represents the richness of the forests and fields; White symbolizes peace and friendship; Blue represents the sky of the state of Mato Grosso and the hope of the people; Yellow symbolizes the wealth acquired through the people's work."</v>
      </c>
      <c r="HJ14" s="44" t="str">
        <f>CHAR(34)&amp;O14&amp;CHAR(34)</f>
        <v>"1979 "</v>
      </c>
      <c r="HL14" s="44" t="str">
        <f>CHAR(34)&amp;I14&amp;CHAR(34)</f>
        <v>"https://en.wikipedia.org/wiki/Flag_of_Mato_Grosso_do_Sul"</v>
      </c>
      <c r="HM14" s="65"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 "links": "https://en.wikipedia.org/wiki/Flag_of_Mato_Grosso_do_Sul"},</v>
      </c>
      <c r="HN14" s="67"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 "links": "https://en.wikipedia.org/wiki/Flag_of_Mato_Grosso_do_Sul"},</v>
      </c>
      <c r="HO14" s="71"/>
      <c r="HP14" s="44" t="str" cm="1">
        <f t="array" ref="HP14">IF(_xlfn.TEXTJOIN(", ", TRUE, IF(ISNUMBER(SEARCH("BLA", BL14:BT14)), COLUMN(BL14:BT14) - COLUMN(BL14) + 1, ""))&lt;&gt;"","BLA","")</f>
        <v/>
      </c>
      <c r="HQ14" s="44" t="str" cm="1">
        <f t="array" ref="HQ14">IF(_xlfn.TEXTJOIN(", ", TRUE, IF(ISNUMBER(SEARCH("BLU", BL14:BT14)), COLUMN(BL14:BT14) - COLUMN(BL14) + 1, ""))&lt;&gt;"","BLU","")</f>
        <v>BLU</v>
      </c>
      <c r="HR14" s="44" t="str" cm="1">
        <f t="array" ref="HR14">IF(_xlfn.TEXTJOIN(", ", TRUE, IF(ISNUMBER(SEARCH("GRE", BL14:BT14)), COLUMN(BL14:BT14) - COLUMN(BL14) + 1, ""))&lt;&gt;"","GRE","")</f>
        <v>GRE</v>
      </c>
      <c r="HS14" s="44" t="str" cm="1">
        <f t="array" ref="HS14">IF(_xlfn.TEXTJOIN(", ", TRUE, IF(ISNUMBER(SEARCH("RED", BL14:BT14)), COLUMN(BL14:BT14) - COLUMN(BL14) + 1, ""))&lt;&gt;"","RED","")</f>
        <v/>
      </c>
      <c r="HT14" s="44" t="str" cm="1">
        <f t="array" ref="HT14">IF(_xlfn.TEXTJOIN(", ", TRUE, IF(ISNUMBER(SEARCH("YEL", BL14:BT14)), COLUMN(BL14:BT14) - COLUMN(BL14) + 1, ""))&lt;&gt;"","YEL","")</f>
        <v>YEL</v>
      </c>
      <c r="HU14" s="44" t="str" cm="1">
        <f t="array" ref="HU14">IF(_xlfn.TEXTJOIN(", ", TRUE, IF(ISNUMBER(SEARCH("ORA", BL14:BT14)), COLUMN(BL14:BT14) - COLUMN(BL14) + 1, ""))&lt;&gt;"","ORA","")</f>
        <v/>
      </c>
      <c r="HV14" s="44" t="str" cm="1">
        <f t="array" ref="HV14">IF(_xlfn.TEXTJOIN(", ", TRUE, IF(ISNUMBER(SEARCH("BRO", BL14:BT14)), COLUMN(BL14:BT14) - COLUMN(BL14) + 1, ""))&lt;&gt;"","BRO","")</f>
        <v/>
      </c>
      <c r="HW14" s="44" t="str" cm="1">
        <f t="array" ref="HW14">IF(_xlfn.TEXTJOIN(", ", TRUE, IF(ISNUMBER(SEARCH("PUR", BL14:BT14)), COLUMN(BL14:BT14) - COLUMN(BL14) + 1, ""))&lt;&gt;"","PUR","")</f>
        <v/>
      </c>
      <c r="HX14" s="44" t="str" cm="1">
        <f t="array" ref="HX14">IF(_xlfn.TEXTJOIN(", ", TRUE, IF(ISNUMBER(SEARCH("WHI", BL14:BT14)), COLUMN(BL14:BT14) - COLUMN(BL14) + 1, ""))&lt;&gt;"","WHI","")</f>
        <v>WHI</v>
      </c>
      <c r="HY14" s="72"/>
      <c r="HZ14" s="72"/>
      <c r="IA14" s="5"/>
      <c r="IB14" s="5"/>
      <c r="IC14" s="68"/>
      <c r="ID14" s="68"/>
      <c r="IE14" s="68"/>
      <c r="IF14" s="68"/>
      <c r="IG14" s="68"/>
      <c r="IH14" s="68"/>
      <c r="II14" s="68"/>
      <c r="IJ14" s="68"/>
      <c r="IK14" s="68"/>
      <c r="IL14" s="44">
        <f>SUM(IC14:IK14)</f>
        <v>0</v>
      </c>
      <c r="IM14" s="42">
        <f>COUNTIF(IC14:IK14,"&gt;0")-CG14</f>
        <v>-4</v>
      </c>
      <c r="IN14" s="69" t="str">
        <f>"http://mkweb.bcgsc.ca/color-summarizer/?url="&amp;D14&amp;"&amp;precision=low&amp;num_clusters="&amp;CG14&amp;"&amp;text=1"</f>
        <v>http://mkweb.bcgsc.ca/color-summarizer/?url=https://upload.wikimedia.org/wikipedia/commons/thumb/6/64/Bandeira_de_Mato_Grosso_do_Sul.svg/640px-Bandeira_de_Mato_Grosso_do_Sul.svg.png&amp;precision=low&amp;num_clusters=4&amp;text=1</v>
      </c>
      <c r="IO14" s="44" t="str">
        <f>IF(HP14&lt;&gt;"",CHAR(34)&amp;"black"&amp;CHAR(34),"")</f>
        <v/>
      </c>
      <c r="IP14" s="44" t="str">
        <f>IF(HQ14&lt;&gt;"",CHAR(34)&amp;"blue"&amp;CHAR(34),"")</f>
        <v>"blue"</v>
      </c>
      <c r="IQ14" s="44" t="str">
        <f>IF(HR14&lt;&gt;"",CHAR(34)&amp;"green"&amp;CHAR(34),"")</f>
        <v>"green"</v>
      </c>
      <c r="IR14" s="44" t="str">
        <f>IF(HS14&lt;&gt;"",CHAR(34)&amp;"red"&amp;CHAR(34),"")</f>
        <v/>
      </c>
      <c r="IS14" s="44" t="str">
        <f>IF(HT14&lt;&gt;"",CHAR(34)&amp;"yellow"&amp;CHAR(34),"")</f>
        <v>"yellow"</v>
      </c>
      <c r="IT14" s="44" t="str">
        <f>IF(HU14&lt;&gt;"",CHAR(34)&amp;"orange"&amp;CHAR(34),"")</f>
        <v/>
      </c>
      <c r="IU14" s="44" t="str">
        <f>IF(HV14&lt;&gt;"",CHAR(34)&amp;"brown"&amp;CHAR(34),"")</f>
        <v/>
      </c>
      <c r="IV14" s="44" t="str">
        <f>IF(HW14&lt;&gt;"",CHAR(34)&amp;"purple"&amp;CHAR(34),"")</f>
        <v/>
      </c>
      <c r="IW14" s="44" t="str">
        <f>IF(HX14&lt;&gt;"",CHAR(34)&amp;"white"&amp;CHAR(34),"")</f>
        <v>"white"</v>
      </c>
      <c r="IX14" s="44" t="str">
        <f>"{"&amp;CHAR(34)&amp;"url"&amp;CHAR(34)&amp;":"&amp;CHAR(34)&amp;IN14&amp;CHAR(34)&amp;","&amp;CHAR(34)&amp;"name"&amp;CHAR(34)&amp;":"&amp;CHAR(34)&amp;A14&amp;CHAR(34)&amp;"},"</f>
        <v>{"url":"http://mkweb.bcgsc.ca/color-summarizer/?url=https://upload.wikimedia.org/wikipedia/commons/thumb/6/64/Bandeira_de_Mato_Grosso_do_Sul.svg/640px-Bandeira_de_Mato_Grosso_do_Sul.svg.png&amp;precision=low&amp;num_clusters=4&amp;text=1","name":"[BRA] Matto Grosso do Sul"},</v>
      </c>
      <c r="IY14" s="44">
        <v>338</v>
      </c>
    </row>
    <row r="15" spans="1:259" s="44" customFormat="1" ht="38.4" customHeight="1" thickBot="1" x14ac:dyDescent="0.35">
      <c r="A15" s="84" t="s">
        <v>380</v>
      </c>
      <c r="B15" s="83"/>
      <c r="C15" s="39">
        <v>2</v>
      </c>
      <c r="D15" s="70" t="s">
        <v>381</v>
      </c>
      <c r="E15" s="40" t="s">
        <v>382</v>
      </c>
      <c r="F15" s="41" t="s">
        <v>163</v>
      </c>
      <c r="G15" s="42">
        <f>COUNTIF($A$1:$A$8312,A15)</f>
        <v>1</v>
      </c>
      <c r="H15" s="43"/>
      <c r="I15" s="59" t="s">
        <v>383</v>
      </c>
      <c r="J15" s="44" t="str">
        <f>""</f>
        <v/>
      </c>
      <c r="K15" s="45"/>
      <c r="L15" s="46"/>
      <c r="M15" s="46"/>
      <c r="N15" s="47"/>
      <c r="O15" s="74" t="s">
        <v>243</v>
      </c>
      <c r="P15" s="48" t="s">
        <v>384</v>
      </c>
      <c r="Q15" s="73">
        <v>2</v>
      </c>
      <c r="R15" s="49" t="s">
        <v>177</v>
      </c>
      <c r="S15" s="50">
        <v>0</v>
      </c>
      <c r="T15" s="51" t="s">
        <v>165</v>
      </c>
      <c r="U15" s="52" t="s">
        <v>164</v>
      </c>
      <c r="V15" s="52" t="s">
        <v>164</v>
      </c>
      <c r="W15" s="52" t="s">
        <v>164</v>
      </c>
      <c r="X15" s="52" t="s">
        <v>164</v>
      </c>
      <c r="Y15" s="52" t="s">
        <v>164</v>
      </c>
      <c r="Z15" s="52" t="s">
        <v>164</v>
      </c>
      <c r="AA15" s="52" t="s">
        <v>164</v>
      </c>
      <c r="AB15" s="52" t="s">
        <v>165</v>
      </c>
      <c r="AC15" s="52" t="s">
        <v>164</v>
      </c>
      <c r="AD15" s="52" t="s">
        <v>164</v>
      </c>
      <c r="AE15" s="52" t="s">
        <v>164</v>
      </c>
      <c r="AF15" s="53" t="s">
        <v>164</v>
      </c>
      <c r="AG15" s="53" t="s">
        <v>164</v>
      </c>
      <c r="AH15" s="53" t="s">
        <v>165</v>
      </c>
      <c r="AI15" s="53" t="s">
        <v>164</v>
      </c>
      <c r="AJ15" s="53" t="s">
        <v>164</v>
      </c>
      <c r="AK15" s="53" t="s">
        <v>164</v>
      </c>
      <c r="AL15" s="53" t="s">
        <v>164</v>
      </c>
      <c r="AM15" s="53" t="s">
        <v>164</v>
      </c>
      <c r="AN15" s="53" t="s">
        <v>164</v>
      </c>
      <c r="AO15" s="53" t="s">
        <v>164</v>
      </c>
      <c r="AP15" s="53" t="s">
        <v>164</v>
      </c>
      <c r="AQ15" s="53" t="s">
        <v>164</v>
      </c>
      <c r="AR15" s="53" t="s">
        <v>164</v>
      </c>
      <c r="AS15" s="53" t="s">
        <v>164</v>
      </c>
      <c r="AT15" s="54">
        <v>0</v>
      </c>
      <c r="AU15" s="53" t="s">
        <v>308</v>
      </c>
      <c r="AV15" s="53" t="str">
        <f>IF(LEFT(A15,1)="[",LEFT(A15,5)&amp;AU15&amp;A15,"")</f>
        <v>[BRA]State[BRA] Minas Gerais</v>
      </c>
      <c r="AW15" s="53" t="str">
        <f>C15&amp;H15&amp;A15</f>
        <v>2[BRA] Minas Gerais</v>
      </c>
      <c r="AX15" s="55"/>
      <c r="AY15" s="55"/>
      <c r="AZ15" s="56"/>
      <c r="BA15" s="56"/>
      <c r="BB15" s="56"/>
      <c r="BC15" s="57"/>
      <c r="BD15" s="58" t="s">
        <v>159</v>
      </c>
      <c r="BE15" s="59"/>
      <c r="BF15" s="58"/>
      <c r="BG15" s="58"/>
      <c r="BH15" s="58"/>
      <c r="BI15" s="58"/>
      <c r="BJ15" s="58"/>
      <c r="BK15" s="59"/>
      <c r="BL15" s="58" t="s">
        <v>154</v>
      </c>
      <c r="BM15" s="58" t="s">
        <v>159</v>
      </c>
      <c r="BN15" s="58" t="s">
        <v>151</v>
      </c>
      <c r="BO15" s="58"/>
      <c r="BP15" s="58"/>
      <c r="BQ15" s="58"/>
      <c r="BR15" s="58"/>
      <c r="BS15" s="58"/>
      <c r="BT15" s="58"/>
      <c r="BU15" s="60"/>
      <c r="BV15" s="61"/>
      <c r="BW15" s="61">
        <v>0</v>
      </c>
      <c r="BX15" s="59"/>
      <c r="BY15" s="44" t="s">
        <v>164</v>
      </c>
      <c r="CB15" s="5"/>
      <c r="CC15" s="5"/>
      <c r="CD15" s="62">
        <v>0</v>
      </c>
      <c r="CE15" s="62">
        <v>0</v>
      </c>
      <c r="CF15" s="62">
        <f>COUNTIF([1]Sheet7!$B$2:'[1]Sheet7'!$B$100,BRA!#REF!)</f>
        <v>0</v>
      </c>
      <c r="CG15" s="75" cm="1">
        <f t="array" ref="CG15">SUMPRODUCT(--(LEN(TRIM(BL15:BT15))&gt;0))</f>
        <v>3</v>
      </c>
      <c r="CH15" s="53" t="str">
        <f>IF(CG15=2,"y","n")</f>
        <v>n</v>
      </c>
      <c r="CI15" s="53" t="str">
        <f>IF(CG15=3,"y","n")</f>
        <v>y</v>
      </c>
      <c r="CJ15" s="53" t="str">
        <f>IF(CG15=4,"y","n")</f>
        <v>n</v>
      </c>
      <c r="CK15" s="53" t="str">
        <f>IF(CG15&gt;4,"y","n")</f>
        <v>n</v>
      </c>
      <c r="CL15" s="53" t="str">
        <f>IF(S15=0,"y","n")</f>
        <v>y</v>
      </c>
      <c r="CM15" s="53" t="str">
        <f>IF(S15=2,"y","n")</f>
        <v>n</v>
      </c>
      <c r="CN15" s="53" t="str">
        <f>IF(S15=3,"y","n")</f>
        <v>n</v>
      </c>
      <c r="CO15" s="53" t="str">
        <f>IF(S15&gt;=4,"y","n")</f>
        <v>n</v>
      </c>
      <c r="CP15" s="53" t="str">
        <f>IF(AT15=0,"y","n")</f>
        <v>y</v>
      </c>
      <c r="CQ15" s="53" t="str">
        <f>IF(AT15=1,"y","n")</f>
        <v>n</v>
      </c>
      <c r="CR15" s="53" t="str">
        <f>IF(AT15=2,"y","n")</f>
        <v>n</v>
      </c>
      <c r="CS15" s="53" t="str">
        <f>IF(AT15&gt;=3,"y","n")</f>
        <v>n</v>
      </c>
      <c r="CT15" s="38" t="str">
        <f>CHAR(34)&amp;A15&amp;CHAR(34)</f>
        <v>"[BRA] Minas Gerais"</v>
      </c>
      <c r="CU15" s="63" t="str">
        <f>CHAR(34)&amp;"rgn_"&amp;R15&amp;CHAR(34)</f>
        <v>"rgn_South America"</v>
      </c>
      <c r="CV15" s="44" t="str">
        <f>CHAR(34)&amp;D15&amp;CHAR(34)</f>
        <v>"https://upload.wikimedia.org/wikipedia/commons/thumb/f/f4/Bandeira_de_Minas_Gerais.svg/640px-Bandeira_de_Minas_Gerais.svg.png"</v>
      </c>
      <c r="CW15" s="44" t="str">
        <f>IF(CH15="y",CHAR(34)&amp;CH$1&amp;CHAR(34)&amp;",","")</f>
        <v/>
      </c>
      <c r="CX15" s="44" t="str">
        <f>IF(CI15="y",CHAR(34)&amp;CI$1&amp;CHAR(34)&amp;",","")</f>
        <v>"3Color",</v>
      </c>
      <c r="CY15" s="44" t="str">
        <f>IF(CJ15="y",CHAR(34)&amp;CJ$1&amp;CHAR(34)&amp;",","")</f>
        <v/>
      </c>
      <c r="CZ15" s="44" t="str">
        <f>IF(CK15="y",CHAR(34)&amp;CK$1&amp;CHAR(34)&amp;",","")</f>
        <v/>
      </c>
      <c r="DA15" s="44" t="str">
        <f>IF(Q15&gt;1,CHAR(34)&amp;"words2"&amp;CHAR(34)&amp;",","")</f>
        <v>"words2",</v>
      </c>
      <c r="DB15" s="44" t="str">
        <f>IF(Q15&gt;2,CHAR(34)&amp;"words3"&amp;CHAR(34)&amp;",","")</f>
        <v/>
      </c>
      <c r="DC15" s="44" t="str">
        <f>IF(Q15=2,CHAR(34)&amp;"exact2"&amp;CHAR(34)&amp;",","")</f>
        <v>"exact2",</v>
      </c>
      <c r="DD15" s="44" t="str">
        <f>IF(LEN(CHAR(34)&amp;"lets"&amp;LEN(SUBSTITUTE(SUBSTITUTE(IFERROR(TRIM(SUBSTITUTE(SUBSTITUTE(SUBSTITUTE(IFERROR(TRIM(SUBSTITUTE(A15,MID(A15,FIND("(",A15),FIND(")",A15)-FIND("(",A15)+1),"")),A15),"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",""),"-",""))&amp;CHAR(34)&amp;",")=9,CHAR(34)&amp;"lets"&amp;LEN(SUBSTITUTE(SUBSTITUTE(IFERROR(TRIM(SUBSTITUTE(SUBSTITUTE(SUBSTITUTE(IFERROR(TRIM(SUBSTITUTE(A15,MID(A15,FIND("(",A15),FIND(")",A15)-FIND("(",A15)+1),"")),A15),"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",""),"-",""))&amp;CHAR(34)&amp;",",CHAR(34)&amp;"lets0"&amp;LEN(SUBSTITUTE(SUBSTITUTE(IFERROR(TRIM(SUBSTITUTE(SUBSTITUTE(SUBSTITUTE(IFERROR(TRIM(SUBSTITUTE(A15,MID(A15,FIND("(",A15),FIND(")",A15)-FIND("(",A15)+1),"")),A15),"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f>
        <v>"lets11",</v>
      </c>
      <c r="DE15" s="44" t="str">
        <f>IFERROR(CHAR(34)&amp;"start"&amp;LEFT(TRIM(SUBSTITUTE(SUBSTITUTE(TRIM(SUBSTITUTE(SUBSTITUTE(A15, MID(A15, FIND("[", A15), FIND("]", A15) - FIND("[", A15) + 1), ""), "  ", " ")), MID(TRIM(SUBSTITUTE(SUBSTITUTE(A15, MID(A15, FIND("[", A15), FIND("]", A15) - FIND("[", A15) + 1), ""), "  ", " ")), FIND("[", TRIM(SUBSTITUTE(SUBSTITUTE(A15, MID(A15, FIND("[", A15), FIND("]", A15) - FIND("[", A15) + 1), ""), "  ", " "))), FIND("]", TRIM(SUBSTITUTE(SUBSTITUTE(A15, MID(A15, FIND("[", A15), FIND("]", A15) - FIND("[", A15) + 1), ""), "  ", " "))) - FIND("[", TRIM(SUBSTITUTE(SUBSTITUTE(A15, MID(A15, FIND("[", A15), FIND("]", A15) - FIND("[", A15) + 1), ""), "  ", " "))) + 1), ""), "  ", " ")),1)&amp;CHAR(34)&amp;",",CHAR(34)&amp;"start"&amp;IFERROR(LEFT(SUBSTITUTE(A15,"["&amp;MID(A15,FIND("[",A15)+1,FIND("]",A15)-FIND("[",A15)-1)&amp;"] ",""),1),LEFT(A15,1))&amp;CHAR(34)&amp;",")</f>
        <v>"startM",</v>
      </c>
      <c r="DF15" s="44" t="str">
        <f>IFERROR(IF(SEARCH("tan",A15)&gt;0,CHAR(34)&amp;"withtn"&amp;CHAR(34)&amp;",",""),"")</f>
        <v/>
      </c>
      <c r="DG15" s="44" t="str">
        <f>IFERROR(IF(SEARCH("q",A15)&gt;0,CHAR(34)&amp;"with_q"&amp;CHAR(34)&amp;",",""),"")</f>
        <v/>
      </c>
      <c r="DH15" s="44" t="str">
        <f>IFERROR(IF(SEARCH("v",A15)&gt;0,CHAR(34)&amp;"with_v"&amp;CHAR(34)&amp;",",""),"")</f>
        <v/>
      </c>
      <c r="DI15" s="44" t="str">
        <f>IFERROR(IF(SEARCH("w",A15)&gt;0,CHAR(34)&amp;"with_w"&amp;CHAR(34)&amp;",",""),"")</f>
        <v/>
      </c>
      <c r="DJ15" s="44" t="str">
        <f>IFERROR(IF(SEARCH("y",A15)&gt;0,CHAR(34)&amp;"with_y"&amp;CHAR(34)&amp;",",""),"")</f>
        <v/>
      </c>
      <c r="DK15" s="44" t="str">
        <f>IFERROR(IF(SEARCH("z",A15)&gt;0,CHAR(34)&amp;"with_z"&amp;CHAR(34)&amp;",",""),"")</f>
        <v/>
      </c>
      <c r="DL15" s="44" t="str">
        <f>IF(CG15=2, CHAR(34) &amp; _xlfn.TEXTJOIN("", TRUE, _xlfn._xlws.SORT(HP15:HX15)) &amp; CHAR(34) &amp; ",", "")</f>
        <v/>
      </c>
      <c r="DM15" s="44" t="str" cm="1">
        <f t="array" ref="DM15">IF(CG15=3,CHAR(34) &amp; _xlfn.TEXTJOIN("", TRUE, RIGHT(HP15:HX15, 2)) &amp; CHAR(34) &amp; ",", "")</f>
        <v>"LAEDHI",</v>
      </c>
      <c r="DN15" s="44" t="str">
        <f>IF(AND(ISNUMBER(SEARCH("18", O15)), ISERROR(SEARCH("1918", O15)), ISERROR(SEARCH("2018", O15))), CHAR(34) &amp; "year18" &amp; CHAR(34) &amp; ",", "")</f>
        <v/>
      </c>
      <c r="DO15" s="44" t="str">
        <f>IF(AND(ISNUMBER(SEARCH("19", O15)), ISERROR(SEARCH("1819", O15)),  ISERROR(SEARCH("1219", O15)),ISERROR(SEARCH("1119", O15)),ISERROR(SEARCH("1190", O15)),ISERROR(SEARCH("2019", O15))), CHAR(34) &amp; "year19" &amp; CHAR(34) &amp; ",", "")</f>
        <v>"year19",</v>
      </c>
      <c r="DP15" s="5" t="str">
        <f>IF(AND(ISNUMBER(SEARCH("20", O15)), ISERROR(SEARCH("1920", O15))), CHAR(34)&amp;"year00"&amp;CHAR(34)&amp;",", "")</f>
        <v/>
      </c>
      <c r="DQ15" s="5" t="str">
        <f>IF(CC15="y",CHAR(34)&amp;"soviet"&amp;CHAR(34)&amp;",","")</f>
        <v/>
      </c>
      <c r="DR15" s="5" t="str">
        <f>IF(BY15="y",CHAR(34)&amp;"dgband"&amp;CHAR(34)&amp;",","")</f>
        <v/>
      </c>
      <c r="DS15" s="5" t="str">
        <f>IF(W15="y",IF(AND(V15="n",BY15&lt;&gt;"y"),CHAR(34)&amp;"allver"&amp;CHAR(34)&amp;",",""),"")</f>
        <v/>
      </c>
      <c r="DT15" s="5" t="str">
        <f>IF(V15="y",IF(AND(W15="n",BY15&lt;&gt;"y"),CHAR(34)&amp;"allhor"&amp;CHAR(34)&amp;",",""),"")</f>
        <v/>
      </c>
      <c r="DU15" s="5" t="str">
        <f>IF(BY15="y",IF(AND(W15="n",V15="n"),CHAR(34)&amp;"alldia"&amp;CHAR(34)&amp;",",""),"")</f>
        <v/>
      </c>
      <c r="DV15" s="44" t="str">
        <f>IF(IA15&lt;&gt;"",(IF(IA15="y",CHAR(34)&amp;"largec"&amp;CHAR(34)&amp;",",CHAR(34)&amp;"smallc"&amp;CHAR(34)&amp;",")),"")</f>
        <v/>
      </c>
      <c r="DW15" s="44" t="str">
        <f>IF(CL15="y",CHAR(34)&amp;CL$1&amp;CHAR(34)&amp;",","")</f>
        <v>"NoBand",</v>
      </c>
      <c r="DX15" s="44" t="str">
        <f>IF(CM15="y",CHAR(34)&amp;CM$1&amp;CHAR(34)&amp;",","")</f>
        <v/>
      </c>
      <c r="DY15" s="44" t="str">
        <f>IF(CN15="y",CHAR(34)&amp;CN$1&amp;CHAR(34)&amp;",","")</f>
        <v/>
      </c>
      <c r="DZ15" s="44" t="str">
        <f>IF(CO15="y",CHAR(34)&amp;CO$1&amp;CHAR(34)&amp;",","")</f>
        <v/>
      </c>
      <c r="EA15" s="44" t="str">
        <f>IF(T15="y",CHAR(34)&amp;T$1&amp;CHAR(34)&amp;",","")</f>
        <v>"Diagon",</v>
      </c>
      <c r="EB15" s="44" t="str">
        <f>IF(U15="y",CHAR(34)&amp;U$1&amp;CHAR(34)&amp;",","")</f>
        <v/>
      </c>
      <c r="EC15" s="44" t="str">
        <f>IF(V15="y",CHAR(34)&amp;V$1&amp;CHAR(34)&amp;",","")</f>
        <v/>
      </c>
      <c r="ED15" s="44" t="str">
        <f>IF(W15="y",CHAR(34)&amp;W$1&amp;CHAR(34)&amp;",","")</f>
        <v/>
      </c>
      <c r="EE15" s="44" t="str">
        <f>IF(X15="y",CHAR(34)&amp;X$1&amp;CHAR(34)&amp;",","")</f>
        <v/>
      </c>
      <c r="EF15" s="44" t="str">
        <f>IF(AND(Y15&lt;&gt;"n",Y15&lt;&gt;""),CHAR(34)&amp;Y$1&amp;CHAR(34)&amp;",","")</f>
        <v/>
      </c>
      <c r="EG15" s="44" t="str">
        <f>IF(Z15="y",CHAR(34)&amp;Z$1&amp;CHAR(34)&amp;",","")</f>
        <v/>
      </c>
      <c r="EH15" s="44" t="str">
        <f>IF(AA15="y",CHAR(34)&amp;AA$1&amp;CHAR(34)&amp;",","")</f>
        <v/>
      </c>
      <c r="EI15" s="44" t="str">
        <f>IF(AB15="y",CHAR(34)&amp;AB$1&amp;CHAR(34)&amp;",","")</f>
        <v>"Texted",</v>
      </c>
      <c r="EJ15" s="44" t="str">
        <f>IF(AC15="y",CHAR(34)&amp;AC$1&amp;CHAR(34)&amp;",","")</f>
        <v/>
      </c>
      <c r="EK15" s="44" t="str">
        <f>IF(AD15="y",CHAR(34)&amp;AD$1&amp;CHAR(34)&amp;",","")</f>
        <v/>
      </c>
      <c r="EL15" s="44" t="str">
        <f>IF(AE15="y",CHAR(34)&amp;AE$1&amp;CHAR(34)&amp;",","")</f>
        <v/>
      </c>
      <c r="EM15" s="44" t="str">
        <f>IF(AF15="y",CHAR(34)&amp;AF$1&amp;CHAR(34)&amp;",","")</f>
        <v/>
      </c>
      <c r="EN15" s="44" t="str">
        <f>IF(AG15="y",CHAR(34)&amp;AG$1&amp;CHAR(34)&amp;",","")</f>
        <v/>
      </c>
      <c r="EO15" s="44" t="str">
        <f>IF(AH15="y",CHAR(34)&amp;AH$1&amp;CHAR(34)&amp;",","")</f>
        <v>"Center",</v>
      </c>
      <c r="EP15" s="44" t="str">
        <f>IF(AI15="y",CHAR(34)&amp;AI$1&amp;CHAR(34)&amp;",","")</f>
        <v/>
      </c>
      <c r="EQ15" s="44" t="str">
        <f>IF(AJ15="y",CHAR(34)&amp;AJ$1&amp;CHAR(34)&amp;",","")</f>
        <v/>
      </c>
      <c r="ER15" s="44" t="str">
        <f>IF(AK15="y",CHAR(34)&amp;AK$1&amp;CHAR(34)&amp;",","")</f>
        <v/>
      </c>
      <c r="ES15" s="44" t="str">
        <f>IF(AL15="y",CHAR(34)&amp;AL$1&amp;CHAR(34)&amp;",","")</f>
        <v/>
      </c>
      <c r="ET15" s="44" t="str">
        <f>IF(AM15="y",CHAR(34)&amp;AM$1&amp;CHAR(34)&amp;",","")</f>
        <v/>
      </c>
      <c r="EU15" s="44" t="str">
        <f>IF(AN15="y",CHAR(34)&amp;AN$1&amp;CHAR(34)&amp;",","")</f>
        <v/>
      </c>
      <c r="EV15" s="44" t="str">
        <f>IF(AO15="y",CHAR(34)&amp;AO$1&amp;CHAR(34)&amp;",","")</f>
        <v/>
      </c>
      <c r="EW15" s="44" t="str">
        <f>IF(AP15="y",CHAR(34)&amp;AP$1&amp;CHAR(34)&amp;",","")</f>
        <v/>
      </c>
      <c r="EX15" s="44" t="str">
        <f>IF(AQ15="y",CHAR(34)&amp;AQ$1&amp;CHAR(34)&amp;",","")</f>
        <v/>
      </c>
      <c r="EY15" s="44" t="str">
        <f>IF(AR15="y",CHAR(34)&amp;AR$1&amp;CHAR(34)&amp;",","")</f>
        <v/>
      </c>
      <c r="EZ15" s="44" t="str">
        <f>IF(AS15="y",CHAR(34)&amp;AS$1&amp;CHAR(34)&amp;",","")</f>
        <v/>
      </c>
      <c r="FA15" s="44" t="str">
        <f>IF(AT15&gt;0,CHAR(34)&amp;"sta"&amp;AZ15&amp;CHAR(34)&amp;",","")</f>
        <v/>
      </c>
      <c r="FB15" s="44" t="str">
        <f>IF(AND(AT15&gt;0,BA15&lt;&gt;""),CHAR(34)&amp;"sta"&amp;BA15&amp;CHAR(34)&amp;",","")</f>
        <v/>
      </c>
      <c r="FC15" s="44" t="str">
        <f>IF(AND(AT15&gt;0,BB15&lt;&gt;""),CHAR(34)&amp;"sta"&amp;BB15&amp;CHAR(34)&amp;",","")</f>
        <v/>
      </c>
      <c r="FD15" s="44" t="str">
        <f>IF(BV15="n",CHAR(34)&amp;"tcWHYE"&amp;CHAR(34)&amp;",",IF(BV15="y",CHAR(34)&amp;FD$1&amp;CHAR(34)&amp;",",""))</f>
        <v/>
      </c>
      <c r="FE15" s="44" t="str">
        <f>IF(COUNTIF(BL15:BT15,"BLU")=0,CHAR(34)&amp;"NO_BLU"&amp;CHAR(34)&amp;",", "")</f>
        <v>"NO_BLU",</v>
      </c>
      <c r="FF15" s="44" t="str">
        <f>IF(COUNTIF(BL15:BT15,"WHI")=0,CHAR(34)&amp;"NO_WHI"&amp;CHAR(34)&amp;",", "")</f>
        <v/>
      </c>
      <c r="FG15" s="44" t="str">
        <f>IF(COUNTIF(BL15:BT15,"RED")=0,CHAR(34)&amp;"NO_RED"&amp;CHAR(34)&amp;",", "")</f>
        <v/>
      </c>
      <c r="FH15" s="44" t="str">
        <f>IF(COUNTIF(BL15:BS15,"GRE")=0,CHAR(34)&amp;"NO_GRE"&amp;CHAR(34)&amp;",", "")</f>
        <v>"NO_GRE",</v>
      </c>
      <c r="FI15" s="44" t="str">
        <f>IF(COUNTIF(BL15:BT15,"YEL")=0,CHAR(34)&amp;"NO_YEL"&amp;CHAR(34)&amp;",", "")</f>
        <v>"NO_YEL",</v>
      </c>
      <c r="FJ15" s="44" t="str">
        <f>IF(COUNTIF(BL15:BT15,"BLA")=0,CHAR(34)&amp;"NO_BLA"&amp;CHAR(34)&amp;",", "")</f>
        <v/>
      </c>
      <c r="FK15" s="44" t="str">
        <f>IF(AND(FH15&lt;&gt;"",FF15&lt;&gt;""),CHAR(34)&amp;"WHGRNO"&amp;CHAR(34)&amp;",","")</f>
        <v/>
      </c>
      <c r="FL15" s="44" t="str">
        <f>IF(AND(FI15&lt;&gt;"",FF15&lt;&gt;""),CHAR(34)&amp;"WHYENO"&amp;CHAR(34)&amp;",","")</f>
        <v/>
      </c>
      <c r="FM15" s="44" t="str">
        <f>IF(AND(FJ15&lt;&gt;"",FF15&lt;&gt;""),CHAR(34)&amp;"BAWHNO"&amp;CHAR(34)&amp;",","")</f>
        <v/>
      </c>
      <c r="FN15" s="44" t="str">
        <f>IF(AND(FE15&lt;&gt;"",FF15&lt;&gt;""),CHAR(34)&amp;"BLWHNO"&amp;CHAR(34)&amp;",","")</f>
        <v/>
      </c>
      <c r="FO15" s="44" t="str">
        <f>IF(AND(FE15&lt;&gt;"",FG15&lt;&gt;""),CHAR(34)&amp;"BLRENO"&amp;CHAR(34)&amp;",","")</f>
        <v/>
      </c>
      <c r="FP15" s="44" t="str">
        <f>IF(AND(FF15&lt;&gt;"",FF15&lt;&gt;""),CHAR(34)&amp;"WHRENO"&amp;CHAR(34)&amp;",","")</f>
        <v/>
      </c>
      <c r="FQ15" s="44" t="str">
        <f>IF(LEN(BF15)=3,CHAR(34)&amp;"001"&amp;BF15&amp;CHAR(34)&amp;",","")</f>
        <v/>
      </c>
      <c r="FR15" s="44" t="str">
        <f>IF(LEN(BG15)=3,CHAR(34)&amp;"002"&amp;BG15&amp;CHAR(34)&amp;",","")</f>
        <v/>
      </c>
      <c r="FS15" s="44" t="str">
        <f>IF(LEN(BH15)=3,CHAR(34)&amp;"003"&amp;BH15&amp;CHAR(34)&amp;",","")</f>
        <v/>
      </c>
      <c r="FT15" s="44" t="str">
        <f>CHAR(34)&amp;"myr"&amp;BD15&amp;CHAR(34)&amp;","</f>
        <v>"myrWHI",</v>
      </c>
      <c r="FU15" s="44" t="str">
        <f>IF(AY15="y",CHAR(34)&amp;"island"&amp;CHAR(34)&amp;",","")</f>
        <v/>
      </c>
      <c r="FV15" s="44" t="str">
        <f>IF(BZ15="y",CHAR(34)&amp;"landlo"&amp;CHAR(34)&amp;",","")</f>
        <v/>
      </c>
      <c r="FW15" s="44" t="str">
        <f>IF(CA15="y",CHAR(34)&amp;"eunion"&amp;CHAR(34)&amp;",","")</f>
        <v/>
      </c>
      <c r="FX15" s="44" t="str">
        <f>SUBSTITUTE(IFERROR(SEARCH("[",A15),IFERROR(IF(AND(CA15&lt;&gt;"y",SEARCH("Europe",R15)&gt;0),CHAR(34)&amp;"noeuni"&amp;CHAR(34)&amp;",",""),"")),"1","")</f>
        <v/>
      </c>
      <c r="FY15" s="44" t="str">
        <f>IFERROR(IF(SEARCH("Arabic",CB15)&gt;0,CHAR(34)&amp;"arabic"&amp;CHAR(34)&amp;",",""),"")</f>
        <v/>
      </c>
      <c r="FZ15" s="44" t="str">
        <f>IFERROR(IF(SEARCH("English",CB15)&gt;0,CHAR(34)&amp;"englis"&amp;CHAR(34)&amp;",",""),"")</f>
        <v/>
      </c>
      <c r="GA15" s="44" t="str">
        <f>IFERROR(IF(SEARCH("French",CB15)&gt;0,CHAR(34)&amp;"french"&amp;CHAR(34)&amp;",",""),"")</f>
        <v/>
      </c>
      <c r="GB15" s="44" t="str">
        <f>IFERROR(IF(SEARCH("Spanish",CB15)&gt;0,CHAR(34)&amp;"spanis"&amp;CHAR(34)&amp;",",""),"")</f>
        <v/>
      </c>
      <c r="GC15" s="44" t="str">
        <f>IFERROR(IF(SEARCH("Portuguese",CB15)&gt;0,CHAR(34)&amp;"portug"&amp;CHAR(34)&amp;",",""),"")</f>
        <v/>
      </c>
      <c r="GD15" s="44" t="str">
        <f>IFERROR(IF(SEARCH("German",CB15)&gt;0,CHAR(34)&amp;"german"&amp;CHAR(34)&amp;",",""),"")</f>
        <v/>
      </c>
      <c r="GE15" s="44" t="str">
        <f>IFERROR(IF(SEARCH("Dutch",CB15)&gt;0,CHAR(34)&amp;"dutchs"&amp;CHAR(34)&amp;",",""),"")</f>
        <v/>
      </c>
      <c r="GF15" s="44" t="str">
        <f>IFERROR(IF(SEARCH("Historical",AU15)&gt;0,CHAR(34)&amp;"histor"&amp;CHAR(34)&amp;",",""),"")</f>
        <v/>
      </c>
      <c r="GG15" s="44" t="str">
        <f>IF(BU15="y",CHAR(34)&amp;"unjack"&amp;CHAR(34)&amp;",","")</f>
        <v/>
      </c>
      <c r="GH15" s="44" t="str">
        <f>IF(CD15=1,CHAR(34)&amp;"southc"&amp;CHAR(34)&amp;",","")</f>
        <v/>
      </c>
      <c r="GI15" s="44" t="str">
        <f>IF(CE15=1,CHAR(34)&amp;"hasmap"&amp;CHAR(34)&amp;",","")</f>
        <v/>
      </c>
      <c r="GJ15" s="44" t="str">
        <f>IF(CP15="y",CHAR(34)&amp;CP$1&amp;CHAR(34)&amp;",","")</f>
        <v>"NoStar",</v>
      </c>
      <c r="GK15" s="44" t="str">
        <f>IF(GJ15="",CHAR(34)&amp;"HasSta"&amp;CHAR(34)&amp;",","")</f>
        <v/>
      </c>
      <c r="GL15" s="44" t="str">
        <f>IF(CQ15="y",CHAR(34)&amp;CQ$1&amp;CHAR(34)&amp;",","")</f>
        <v/>
      </c>
      <c r="GM15" s="44" t="str">
        <f>IF(CR15="y",CHAR(34)&amp;CR$1&amp;CHAR(34)&amp;",","")</f>
        <v/>
      </c>
      <c r="GN15" s="44" t="str">
        <f>IF(CS15="y",CHAR(34)&amp;CS$1&amp;CHAR(34)&amp;",","")</f>
        <v/>
      </c>
      <c r="GP15" s="44" t="str">
        <f>CHAR(34)&amp;AU15&amp;CHAR(34)</f>
        <v>"State"</v>
      </c>
      <c r="GS15" s="44" t="str">
        <f>SUBSTITUTE("["&amp;_xlfn.CONCAT(CW15:GN15)&amp;"]",",]","]")</f>
        <v>["3Color","words2","exact2","lets11","startM","LAEDHI","year19","NoBand","Diagon","Texted","Center","NO_BLU","NO_GRE","NO_YEL","myrWHI","NoStar"]</v>
      </c>
      <c r="GT15" s="44" t="str">
        <f>IF(BL15&lt;&gt;"",CHAR(34)&amp;"cl_"&amp;BL15&amp;CHAR(34)&amp;",","")</f>
        <v>"cl_RED",</v>
      </c>
      <c r="GU15" s="44" t="str">
        <f>IF(BM15&lt;&gt;"",CHAR(34)&amp;"cl_"&amp;BM15&amp;CHAR(34)&amp;",","")</f>
        <v>"cl_WHI",</v>
      </c>
      <c r="GV15" s="44" t="str">
        <f>IF(BN15&lt;&gt;"",CHAR(34)&amp;"cl_"&amp;BN15&amp;CHAR(34)&amp;",","")</f>
        <v>"cl_BLA",</v>
      </c>
      <c r="GW15" s="44" t="str">
        <f>IF(BO15&lt;&gt;"",CHAR(34)&amp;"cl_"&amp;BO15&amp;CHAR(34)&amp;",","")</f>
        <v/>
      </c>
      <c r="GX15" s="44" t="str">
        <f>IF(BP15&lt;&gt;"",CHAR(34)&amp;"cl_"&amp;BP15&amp;CHAR(34)&amp;",","")</f>
        <v/>
      </c>
      <c r="GY15" s="44" t="str">
        <f>IF(BQ15&lt;&gt;"",CHAR(34)&amp;"cl_"&amp;BQ15&amp;CHAR(34)&amp;",","")</f>
        <v/>
      </c>
      <c r="GZ15" s="44" t="str">
        <f>IF(BR15&lt;&gt;"",CHAR(34)&amp;"cl_"&amp;BR15&amp;CHAR(34)&amp;",","")</f>
        <v/>
      </c>
      <c r="HA15" s="44" t="str">
        <f>IF(BS15&lt;&gt;"",CHAR(34)&amp;"cl_"&amp;BS15&amp;CHAR(34)&amp;",","")</f>
        <v/>
      </c>
      <c r="HB15" s="44" t="str">
        <f>IF(BT15&lt;&gt;"",CHAR(34)&amp;"cl_"&amp;BT15&amp;CHAR(34)&amp;",","")</f>
        <v/>
      </c>
      <c r="HC15" s="44" t="str">
        <f>SUBSTITUTE("["&amp;_xlfn.CONCAT(GT15:HB15)&amp;"]",",]","]")</f>
        <v>["cl_RED","cl_WHI","cl_BLA"]</v>
      </c>
      <c r="HE15" s="64"/>
      <c r="HF15" s="65" t="str">
        <f>"{couname:"&amp;CT15&amp;(IF(HK15&lt;&gt;"",",subtype:"&amp;CHAR(34)&amp;HK15&amp;CHAR(34),""))&amp;",year:"&amp;HJ15&amp;",region:"&amp;CU15&amp;",Colors:"&amp;HC15&amp;",Items:"&amp;GS15&amp;",Flag:"&amp;CV15&amp;",HDFlag:"&amp;CHAR(34)&amp;E15&amp;CHAR(34)&amp;",type:"&amp;GP15&amp;", describe: "&amp;HH15&amp;", isnew:"&amp;CHAR(34)&amp;F15&amp;CHAR(34)&amp;", links: "&amp;HL15&amp;"},"</f>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links: "https://en.wikipedia.org/wiki/Flag_of_Minas_Gerais"},</v>
      </c>
      <c r="HG15" s="66" t="str">
        <f>"{couname:"&amp;CT15&amp;(IF(HK15&lt;&gt;"",",subtype:"&amp;CHAR(34)&amp;HK15&amp;CHAR(34),""))&amp;",year:"&amp;HJ15&amp;",region:"&amp;CU15&amp;",Colors:"&amp;HC15&amp;",Items:"&amp;GS15&amp;",Flag:"&amp;CV15&amp;",HDFlag:"&amp;CHAR(34)&amp;E15&amp;CHAR(34)&amp;",type:"&amp;GP15&amp;", describe: "&amp;HI15&amp;", links: "&amp;HL15&amp;"},"</f>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links: "https://en.wikipedia.org/wiki/Flag_of_Minas_Gerais"},</v>
      </c>
      <c r="HH15" s="44" t="str">
        <f>IF(P15&lt;&gt;"",CHAR(34)&amp;"\n"&amp;P15&amp;CHAR(34),CHAR(34)&amp;CHAR(34))</f>
        <v>"\nThe flag is based on the flag of the separatist Inconfidência Mineira movement, which sought to make the captaincy of Minas Gerais independent from then colonial Brazil. The equilateral triangle symbolizes the Holy Trinity and its color represents revolution."</v>
      </c>
      <c r="HI15" s="44" t="str">
        <f>IF(J15=0,CHAR(34)&amp;CHAR(34),HH15)</f>
        <v>"\nThe flag is based on the flag of the separatist Inconfidência Mineira movement, which sought to make the captaincy of Minas Gerais independent from then colonial Brazil. The equilateral triangle symbolizes the Holy Trinity and its color represents revolution."</v>
      </c>
      <c r="HJ15" s="44" t="str">
        <f>CHAR(34)&amp;O15&amp;CHAR(34)</f>
        <v>"1963 "</v>
      </c>
      <c r="HL15" s="44" t="str">
        <f>CHAR(34)&amp;I15&amp;CHAR(34)</f>
        <v>"https://en.wikipedia.org/wiki/Flag_of_Minas_Gerais"</v>
      </c>
      <c r="HM15" s="65"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"&amp;HH15&amp;", "&amp;CHAR(34)&amp;"isnew"&amp;CHAR(34)&amp;": "&amp;CHAR(34)&amp;F15&amp;CHAR(34)&amp;", "&amp;CHAR(34)&amp;"links"&amp;CHAR(34)&amp;": "&amp;HL15&amp;"},"</f>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 "links": "https://en.wikipedia.org/wiki/Flag_of_Minas_Gerais"},</v>
      </c>
      <c r="HN15" s="67"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"&amp;HI15&amp;", "&amp;CHAR(34)&amp;"isnew"&amp;CHAR(34)&amp;": "&amp;CHAR(34)&amp;F15&amp;CHAR(34)&amp;", "&amp;CHAR(34)&amp;"links"&amp;CHAR(34)&amp;": "&amp;HL15&amp;"},"</f>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 "links": "https://en.wikipedia.org/wiki/Flag_of_Minas_Gerais"},</v>
      </c>
      <c r="HO15" s="71"/>
      <c r="HP15" s="44" t="str" cm="1">
        <f t="array" ref="HP15">IF(_xlfn.TEXTJOIN(", ", TRUE, IF(ISNUMBER(SEARCH("BLA", BL15:BT15)), COLUMN(BL15:BT15) - COLUMN(BL15) + 1, ""))&lt;&gt;"","BLA","")</f>
        <v>BLA</v>
      </c>
      <c r="HQ15" s="44" t="str" cm="1">
        <f t="array" ref="HQ15">IF(_xlfn.TEXTJOIN(", ", TRUE, IF(ISNUMBER(SEARCH("BLU", BL15:BT15)), COLUMN(BL15:BT15) - COLUMN(BL15) + 1, ""))&lt;&gt;"","BLU","")</f>
        <v/>
      </c>
      <c r="HR15" s="44" t="str" cm="1">
        <f t="array" ref="HR15">IF(_xlfn.TEXTJOIN(", ", TRUE, IF(ISNUMBER(SEARCH("GRE", BL15:BT15)), COLUMN(BL15:BT15) - COLUMN(BL15) + 1, ""))&lt;&gt;"","GRE","")</f>
        <v/>
      </c>
      <c r="HS15" s="44" t="str" cm="1">
        <f t="array" ref="HS15">IF(_xlfn.TEXTJOIN(", ", TRUE, IF(ISNUMBER(SEARCH("RED", BL15:BT15)), COLUMN(BL15:BT15) - COLUMN(BL15) + 1, ""))&lt;&gt;"","RED","")</f>
        <v>RED</v>
      </c>
      <c r="HT15" s="44" t="str" cm="1">
        <f t="array" ref="HT15">IF(_xlfn.TEXTJOIN(", ", TRUE, IF(ISNUMBER(SEARCH("YEL", BL15:BT15)), COLUMN(BL15:BT15) - COLUMN(BL15) + 1, ""))&lt;&gt;"","YEL","")</f>
        <v/>
      </c>
      <c r="HU15" s="44" t="str" cm="1">
        <f t="array" ref="HU15">IF(_xlfn.TEXTJOIN(", ", TRUE, IF(ISNUMBER(SEARCH("ORA", BL15:BT15)), COLUMN(BL15:BT15) - COLUMN(BL15) + 1, ""))&lt;&gt;"","ORA","")</f>
        <v/>
      </c>
      <c r="HV15" s="44" t="str" cm="1">
        <f t="array" ref="HV15">IF(_xlfn.TEXTJOIN(", ", TRUE, IF(ISNUMBER(SEARCH("BRO", BL15:BT15)), COLUMN(BL15:BT15) - COLUMN(BL15) + 1, ""))&lt;&gt;"","BRO","")</f>
        <v/>
      </c>
      <c r="HW15" s="44" t="str" cm="1">
        <f t="array" ref="HW15">IF(_xlfn.TEXTJOIN(", ", TRUE, IF(ISNUMBER(SEARCH("PUR", BL15:BT15)), COLUMN(BL15:BT15) - COLUMN(BL15) + 1, ""))&lt;&gt;"","PUR","")</f>
        <v/>
      </c>
      <c r="HX15" s="44" t="str" cm="1">
        <f t="array" ref="HX15">IF(_xlfn.TEXTJOIN(", ", TRUE, IF(ISNUMBER(SEARCH("WHI", BL15:BT15)), COLUMN(BL15:BT15) - COLUMN(BL15) + 1, ""))&lt;&gt;"","WHI","")</f>
        <v>WHI</v>
      </c>
      <c r="HY15" s="72"/>
      <c r="HZ15" s="72"/>
      <c r="IA15" s="5"/>
      <c r="IB15" s="5"/>
      <c r="IC15" s="68"/>
      <c r="ID15" s="68"/>
      <c r="IE15" s="68"/>
      <c r="IF15" s="68"/>
      <c r="IG15" s="68"/>
      <c r="IH15" s="68"/>
      <c r="II15" s="68"/>
      <c r="IJ15" s="68"/>
      <c r="IK15" s="68"/>
      <c r="IL15" s="44">
        <f>SUM(IC15:IK15)</f>
        <v>0</v>
      </c>
      <c r="IM15" s="42">
        <f>COUNTIF(IC15:IK15,"&gt;0")-CG15</f>
        <v>-3</v>
      </c>
      <c r="IN15" s="69" t="str">
        <f>"http://mkweb.bcgsc.ca/color-summarizer/?url="&amp;D15&amp;"&amp;precision=low&amp;num_clusters="&amp;CG15&amp;"&amp;text=1"</f>
        <v>http://mkweb.bcgsc.ca/color-summarizer/?url=https://upload.wikimedia.org/wikipedia/commons/thumb/f/f4/Bandeira_de_Minas_Gerais.svg/640px-Bandeira_de_Minas_Gerais.svg.png&amp;precision=low&amp;num_clusters=3&amp;text=1</v>
      </c>
      <c r="IO15" s="44" t="str">
        <f>IF(HP15&lt;&gt;"",CHAR(34)&amp;"black"&amp;CHAR(34),"")</f>
        <v>"black"</v>
      </c>
      <c r="IP15" s="44" t="str">
        <f>IF(HQ15&lt;&gt;"",CHAR(34)&amp;"blue"&amp;CHAR(34),"")</f>
        <v/>
      </c>
      <c r="IQ15" s="44" t="str">
        <f>IF(HR15&lt;&gt;"",CHAR(34)&amp;"green"&amp;CHAR(34),"")</f>
        <v/>
      </c>
      <c r="IR15" s="44" t="str">
        <f>IF(HS15&lt;&gt;"",CHAR(34)&amp;"red"&amp;CHAR(34),"")</f>
        <v>"red"</v>
      </c>
      <c r="IS15" s="44" t="str">
        <f>IF(HT15&lt;&gt;"",CHAR(34)&amp;"yellow"&amp;CHAR(34),"")</f>
        <v/>
      </c>
      <c r="IT15" s="44" t="str">
        <f>IF(HU15&lt;&gt;"",CHAR(34)&amp;"orange"&amp;CHAR(34),"")</f>
        <v/>
      </c>
      <c r="IU15" s="44" t="str">
        <f>IF(HV15&lt;&gt;"",CHAR(34)&amp;"brown"&amp;CHAR(34),"")</f>
        <v/>
      </c>
      <c r="IV15" s="44" t="str">
        <f>IF(HW15&lt;&gt;"",CHAR(34)&amp;"purple"&amp;CHAR(34),"")</f>
        <v/>
      </c>
      <c r="IW15" s="44" t="str">
        <f>IF(HX15&lt;&gt;"",CHAR(34)&amp;"white"&amp;CHAR(34),"")</f>
        <v>"white"</v>
      </c>
      <c r="IX15" s="44" t="str">
        <f>"{"&amp;CHAR(34)&amp;"url"&amp;CHAR(34)&amp;":"&amp;CHAR(34)&amp;IN15&amp;CHAR(34)&amp;","&amp;CHAR(34)&amp;"name"&amp;CHAR(34)&amp;":"&amp;CHAR(34)&amp;A15&amp;CHAR(34)&amp;"},"</f>
        <v>{"url":"http://mkweb.bcgsc.ca/color-summarizer/?url=https://upload.wikimedia.org/wikipedia/commons/thumb/f/f4/Bandeira_de_Minas_Gerais.svg/640px-Bandeira_de_Minas_Gerais.svg.png&amp;precision=low&amp;num_clusters=3&amp;text=1","name":"[BRA] Minas Gerais"},</v>
      </c>
      <c r="IY15" s="44">
        <v>339</v>
      </c>
    </row>
    <row r="16" spans="1:259" s="44" customFormat="1" ht="38.4" customHeight="1" thickBot="1" x14ac:dyDescent="0.35">
      <c r="A16" s="84" t="s">
        <v>385</v>
      </c>
      <c r="B16" s="83"/>
      <c r="C16" s="39">
        <v>2</v>
      </c>
      <c r="D16" s="70" t="s">
        <v>386</v>
      </c>
      <c r="E16" s="40" t="s">
        <v>387</v>
      </c>
      <c r="F16" s="41" t="s">
        <v>163</v>
      </c>
      <c r="G16" s="42">
        <f>COUNTIF($A$1:$A$8312,A16)</f>
        <v>1</v>
      </c>
      <c r="H16" s="43"/>
      <c r="I16" s="59" t="s">
        <v>388</v>
      </c>
      <c r="J16" s="44" t="str">
        <f>""</f>
        <v/>
      </c>
      <c r="K16" s="45"/>
      <c r="L16" s="46"/>
      <c r="M16" s="46"/>
      <c r="N16" s="47"/>
      <c r="O16" s="74" t="s">
        <v>373</v>
      </c>
      <c r="P16" s="48" t="s">
        <v>389</v>
      </c>
      <c r="Q16" s="73">
        <v>1</v>
      </c>
      <c r="R16" s="49" t="s">
        <v>177</v>
      </c>
      <c r="S16" s="50">
        <v>3</v>
      </c>
      <c r="T16" s="51" t="s">
        <v>165</v>
      </c>
      <c r="U16" s="52" t="s">
        <v>164</v>
      </c>
      <c r="V16" s="52" t="s">
        <v>164</v>
      </c>
      <c r="W16" s="52" t="s">
        <v>164</v>
      </c>
      <c r="X16" s="52" t="s">
        <v>164</v>
      </c>
      <c r="Y16" s="52" t="s">
        <v>164</v>
      </c>
      <c r="Z16" s="52" t="s">
        <v>164</v>
      </c>
      <c r="AA16" s="52" t="s">
        <v>164</v>
      </c>
      <c r="AB16" s="52" t="s">
        <v>164</v>
      </c>
      <c r="AC16" s="52" t="s">
        <v>164</v>
      </c>
      <c r="AD16" s="52" t="s">
        <v>164</v>
      </c>
      <c r="AE16" s="52" t="s">
        <v>164</v>
      </c>
      <c r="AF16" s="53" t="s">
        <v>164</v>
      </c>
      <c r="AG16" s="53" t="s">
        <v>165</v>
      </c>
      <c r="AH16" s="53" t="s">
        <v>165</v>
      </c>
      <c r="AI16" s="53" t="s">
        <v>164</v>
      </c>
      <c r="AJ16" s="53" t="s">
        <v>164</v>
      </c>
      <c r="AK16" s="53" t="s">
        <v>164</v>
      </c>
      <c r="AL16" s="53" t="s">
        <v>164</v>
      </c>
      <c r="AM16" s="53" t="s">
        <v>164</v>
      </c>
      <c r="AN16" s="53" t="s">
        <v>164</v>
      </c>
      <c r="AO16" s="53" t="s">
        <v>164</v>
      </c>
      <c r="AP16" s="53" t="s">
        <v>164</v>
      </c>
      <c r="AQ16" s="53" t="s">
        <v>164</v>
      </c>
      <c r="AR16" s="53" t="s">
        <v>164</v>
      </c>
      <c r="AS16" s="53" t="s">
        <v>164</v>
      </c>
      <c r="AT16" s="54">
        <v>1</v>
      </c>
      <c r="AU16" s="53" t="s">
        <v>308</v>
      </c>
      <c r="AV16" s="53" t="str">
        <f>IF(LEFT(A16,1)="[",LEFT(A16,5)&amp;AU16&amp;A16,"")</f>
        <v>[BRA]State[BRA] Pará</v>
      </c>
      <c r="AW16" s="53" t="str">
        <f>C16&amp;H16&amp;A16</f>
        <v>2[BRA] Pará</v>
      </c>
      <c r="AX16" s="55"/>
      <c r="AY16" s="55"/>
      <c r="AZ16" s="56" t="s">
        <v>152</v>
      </c>
      <c r="BA16" s="56"/>
      <c r="BB16" s="56"/>
      <c r="BC16" s="57"/>
      <c r="BD16" s="58" t="s">
        <v>154</v>
      </c>
      <c r="BE16" s="59"/>
      <c r="BF16" s="58" t="s">
        <v>154</v>
      </c>
      <c r="BG16" s="58" t="s">
        <v>159</v>
      </c>
      <c r="BH16" s="58" t="s">
        <v>154</v>
      </c>
      <c r="BI16" s="58"/>
      <c r="BJ16" s="58"/>
      <c r="BK16" s="59"/>
      <c r="BL16" s="58" t="s">
        <v>154</v>
      </c>
      <c r="BM16" s="58" t="s">
        <v>159</v>
      </c>
      <c r="BN16" s="58" t="s">
        <v>152</v>
      </c>
      <c r="BO16" s="58"/>
      <c r="BP16" s="58"/>
      <c r="BQ16" s="58"/>
      <c r="BR16" s="58"/>
      <c r="BS16" s="58"/>
      <c r="BT16" s="58"/>
      <c r="BU16" s="60"/>
      <c r="BV16" s="61"/>
      <c r="BW16" s="61">
        <v>0</v>
      </c>
      <c r="BX16" s="59"/>
      <c r="BY16" s="44" t="s">
        <v>165</v>
      </c>
      <c r="CB16" s="5"/>
      <c r="CC16" s="5"/>
      <c r="CD16" s="62">
        <v>0</v>
      </c>
      <c r="CE16" s="62">
        <v>0</v>
      </c>
      <c r="CF16" s="62">
        <f>COUNTIF([1]Sheet7!$B$2:'[1]Sheet7'!$B$100,BRA!#REF!)</f>
        <v>0</v>
      </c>
      <c r="CG16" s="75" cm="1">
        <f t="array" ref="CG16">SUMPRODUCT(--(LEN(TRIM(BL16:BT16))&gt;0))</f>
        <v>3</v>
      </c>
      <c r="CH16" s="53" t="str">
        <f>IF(CG16=2,"y","n")</f>
        <v>n</v>
      </c>
      <c r="CI16" s="53" t="str">
        <f>IF(CG16=3,"y","n")</f>
        <v>y</v>
      </c>
      <c r="CJ16" s="53" t="str">
        <f>IF(CG16=4,"y","n")</f>
        <v>n</v>
      </c>
      <c r="CK16" s="53" t="str">
        <f>IF(CG16&gt;4,"y","n")</f>
        <v>n</v>
      </c>
      <c r="CL16" s="53" t="str">
        <f>IF(S16=0,"y","n")</f>
        <v>n</v>
      </c>
      <c r="CM16" s="53" t="str">
        <f>IF(S16=2,"y","n")</f>
        <v>n</v>
      </c>
      <c r="CN16" s="53" t="str">
        <f>IF(S16=3,"y","n")</f>
        <v>y</v>
      </c>
      <c r="CO16" s="53" t="str">
        <f>IF(S16&gt;=4,"y","n")</f>
        <v>n</v>
      </c>
      <c r="CP16" s="53" t="str">
        <f>IF(AT16=0,"y","n")</f>
        <v>n</v>
      </c>
      <c r="CQ16" s="53" t="str">
        <f>IF(AT16=1,"y","n")</f>
        <v>y</v>
      </c>
      <c r="CR16" s="53" t="str">
        <f>IF(AT16=2,"y","n")</f>
        <v>n</v>
      </c>
      <c r="CS16" s="53" t="str">
        <f>IF(AT16&gt;=3,"y","n")</f>
        <v>n</v>
      </c>
      <c r="CT16" s="38" t="str">
        <f>CHAR(34)&amp;A16&amp;CHAR(34)</f>
        <v>"[BRA] Pará"</v>
      </c>
      <c r="CU16" s="63" t="str">
        <f>CHAR(34)&amp;"rgn_"&amp;R16&amp;CHAR(34)</f>
        <v>"rgn_South America"</v>
      </c>
      <c r="CV16" s="44" t="str">
        <f>CHAR(34)&amp;D16&amp;CHAR(34)</f>
        <v>"https://upload.wikimedia.org/wikipedia/commons/thumb/4/44/Bandeira_do_par%C3%A1.png/640px-Bandeira_do_par%C3%A1.png"</v>
      </c>
      <c r="CW16" s="44" t="str">
        <f>IF(CH16="y",CHAR(34)&amp;CH$1&amp;CHAR(34)&amp;",","")</f>
        <v/>
      </c>
      <c r="CX16" s="44" t="str">
        <f>IF(CI16="y",CHAR(34)&amp;CI$1&amp;CHAR(34)&amp;",","")</f>
        <v>"3Color",</v>
      </c>
      <c r="CY16" s="44" t="str">
        <f>IF(CJ16="y",CHAR(34)&amp;CJ$1&amp;CHAR(34)&amp;",","")</f>
        <v/>
      </c>
      <c r="CZ16" s="44" t="str">
        <f>IF(CK16="y",CHAR(34)&amp;CK$1&amp;CHAR(34)&amp;",","")</f>
        <v/>
      </c>
      <c r="DA16" s="44" t="str">
        <f>IF(Q16&gt;1,CHAR(34)&amp;"words2"&amp;CHAR(34)&amp;",","")</f>
        <v/>
      </c>
      <c r="DB16" s="44" t="str">
        <f>IF(Q16&gt;2,CHAR(34)&amp;"words3"&amp;CHAR(34)&amp;",","")</f>
        <v/>
      </c>
      <c r="DC16" s="44" t="str">
        <f>IF(Q16=2,CHAR(34)&amp;"exact2"&amp;CHAR(34)&amp;",","")</f>
        <v/>
      </c>
      <c r="DD16" s="44" t="str">
        <f>IF(LEN(CHAR(34)&amp;"lets"&amp;LEN(SUBSTITUTE(SUBSTITUTE(IFERROR(TRIM(SUBSTITUTE(SUBSTITUTE(SUBSTITUTE(IFERROR(TRIM(SUBSTITUTE(A16,MID(A16,FIND("(",A16),FIND(")",A16)-FIND("(",A16)+1),"")),A16),"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",""),"-",""))&amp;CHAR(34)&amp;",")=9,CHAR(34)&amp;"lets"&amp;LEN(SUBSTITUTE(SUBSTITUTE(IFERROR(TRIM(SUBSTITUTE(SUBSTITUTE(SUBSTITUTE(IFERROR(TRIM(SUBSTITUTE(A16,MID(A16,FIND("(",A16),FIND(")",A16)-FIND("(",A16)+1),"")),A16),"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",""),"-",""))&amp;CHAR(34)&amp;",",CHAR(34)&amp;"lets0"&amp;LEN(SUBSTITUTE(SUBSTITUTE(IFERROR(TRIM(SUBSTITUTE(SUBSTITUTE(SUBSTITUTE(IFERROR(TRIM(SUBSTITUTE(A16,MID(A16,FIND("(",A16),FIND(")",A16)-FIND("(",A16)+1),"")),A16),"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f>
        <v>"lets04",</v>
      </c>
      <c r="DE16" s="44" t="str">
        <f>IFERROR(CHAR(34)&amp;"start"&amp;LEFT(TRIM(SUBSTITUTE(SUBSTITUTE(TRIM(SUBSTITUTE(SUBSTITUTE(A16, MID(A16, FIND("[", A16), FIND("]", A16) - FIND("[", A16) + 1), ""), "  ", " ")), MID(TRIM(SUBSTITUTE(SUBSTITUTE(A16, MID(A16, FIND("[", A16), FIND("]", A16) - FIND("[", A16) + 1), ""), "  ", " ")), FIND("[", TRIM(SUBSTITUTE(SUBSTITUTE(A16, MID(A16, FIND("[", A16), FIND("]", A16) - FIND("[", A16) + 1), ""), "  ", " "))), FIND("]", TRIM(SUBSTITUTE(SUBSTITUTE(A16, MID(A16, FIND("[", A16), FIND("]", A16) - FIND("[", A16) + 1), ""), "  ", " "))) - FIND("[", TRIM(SUBSTITUTE(SUBSTITUTE(A16, MID(A16, FIND("[", A16), FIND("]", A16) - FIND("[", A16) + 1), ""), "  ", " "))) + 1), ""), "  ", " ")),1)&amp;CHAR(34)&amp;",",CHAR(34)&amp;"start"&amp;IFERROR(LEFT(SUBSTITUTE(A16,"["&amp;MID(A16,FIND("[",A16)+1,FIND("]",A16)-FIND("[",A16)-1)&amp;"] ",""),1),LEFT(A16,1))&amp;CHAR(34)&amp;",")</f>
        <v>"startP",</v>
      </c>
      <c r="DF16" s="44" t="str">
        <f>IFERROR(IF(SEARCH("tan",A16)&gt;0,CHAR(34)&amp;"withtn"&amp;CHAR(34)&amp;",",""),"")</f>
        <v/>
      </c>
      <c r="DG16" s="44" t="str">
        <f>IFERROR(IF(SEARCH("q",A16)&gt;0,CHAR(34)&amp;"with_q"&amp;CHAR(34)&amp;",",""),"")</f>
        <v/>
      </c>
      <c r="DH16" s="44" t="str">
        <f>IFERROR(IF(SEARCH("v",A16)&gt;0,CHAR(34)&amp;"with_v"&amp;CHAR(34)&amp;",",""),"")</f>
        <v/>
      </c>
      <c r="DI16" s="44" t="str">
        <f>IFERROR(IF(SEARCH("w",A16)&gt;0,CHAR(34)&amp;"with_w"&amp;CHAR(34)&amp;",",""),"")</f>
        <v/>
      </c>
      <c r="DJ16" s="44" t="str">
        <f>IFERROR(IF(SEARCH("y",A16)&gt;0,CHAR(34)&amp;"with_y"&amp;CHAR(34)&amp;",",""),"")</f>
        <v/>
      </c>
      <c r="DK16" s="44" t="str">
        <f>IFERROR(IF(SEARCH("z",A16)&gt;0,CHAR(34)&amp;"with_z"&amp;CHAR(34)&amp;",",""),"")</f>
        <v/>
      </c>
      <c r="DL16" s="44" t="str">
        <f>IF(CG16=2, CHAR(34) &amp; _xlfn.TEXTJOIN("", TRUE, _xlfn._xlws.SORT(HP16:HX16)) &amp; CHAR(34) &amp; ",", "")</f>
        <v/>
      </c>
      <c r="DM16" s="44" t="str" cm="1">
        <f t="array" ref="DM16">IF(CG16=3,CHAR(34) &amp; _xlfn.TEXTJOIN("", TRUE, RIGHT(HP16:HX16, 2)) &amp; CHAR(34) &amp; ",", "")</f>
        <v>"LUEDHI",</v>
      </c>
      <c r="DN16" s="44" t="str">
        <f>IF(AND(ISNUMBER(SEARCH("18", O16)), ISERROR(SEARCH("1918", O16)), ISERROR(SEARCH("2018", O16))), CHAR(34) &amp; "year18" &amp; CHAR(34) &amp; ",", "")</f>
        <v>"year18",</v>
      </c>
      <c r="DO16" s="44" t="str">
        <f>IF(AND(ISNUMBER(SEARCH("19", O16)), ISERROR(SEARCH("1819", O16)),  ISERROR(SEARCH("1219", O16)),ISERROR(SEARCH("1119", O16)),ISERROR(SEARCH("1190", O16)),ISERROR(SEARCH("2019", O16))), CHAR(34) &amp; "year19" &amp; CHAR(34) &amp; ",", "")</f>
        <v/>
      </c>
      <c r="DP16" s="5" t="str">
        <f>IF(AND(ISNUMBER(SEARCH("20", O16)), ISERROR(SEARCH("1920", O16))), CHAR(34)&amp;"year00"&amp;CHAR(34)&amp;",", "")</f>
        <v/>
      </c>
      <c r="DQ16" s="5" t="str">
        <f>IF(CC16="y",CHAR(34)&amp;"soviet"&amp;CHAR(34)&amp;",","")</f>
        <v/>
      </c>
      <c r="DR16" s="5" t="str">
        <f>IF(BY16="y",CHAR(34)&amp;"dgband"&amp;CHAR(34)&amp;",","")</f>
        <v>"dgband",</v>
      </c>
      <c r="DS16" s="5" t="str">
        <f>IF(W16="y",IF(AND(V16="n",BY16&lt;&gt;"y"),CHAR(34)&amp;"allver"&amp;CHAR(34)&amp;",",""),"")</f>
        <v/>
      </c>
      <c r="DT16" s="5" t="str">
        <f>IF(V16="y",IF(AND(W16="n",BY16&lt;&gt;"y"),CHAR(34)&amp;"allhor"&amp;CHAR(34)&amp;",",""),"")</f>
        <v/>
      </c>
      <c r="DU16" s="5" t="str">
        <f>IF(BY16="y",IF(AND(W16="n",V16="n"),CHAR(34)&amp;"alldia"&amp;CHAR(34)&amp;",",""),"")</f>
        <v>"alldia",</v>
      </c>
      <c r="DV16" s="44" t="str">
        <f>IF(IA16&lt;&gt;"",(IF(IA16="y",CHAR(34)&amp;"largec"&amp;CHAR(34)&amp;",",CHAR(34)&amp;"smallc"&amp;CHAR(34)&amp;",")),"")</f>
        <v/>
      </c>
      <c r="DW16" s="44" t="str">
        <f>IF(CL16="y",CHAR(34)&amp;CL$1&amp;CHAR(34)&amp;",","")</f>
        <v/>
      </c>
      <c r="DX16" s="44" t="str">
        <f>IF(CM16="y",CHAR(34)&amp;CM$1&amp;CHAR(34)&amp;",","")</f>
        <v/>
      </c>
      <c r="DY16" s="44" t="str">
        <f>IF(CN16="y",CHAR(34)&amp;CN$1&amp;CHAR(34)&amp;",","")</f>
        <v>"3Bands",</v>
      </c>
      <c r="DZ16" s="44" t="str">
        <f>IF(CO16="y",CHAR(34)&amp;CO$1&amp;CHAR(34)&amp;",","")</f>
        <v/>
      </c>
      <c r="EA16" s="44" t="str">
        <f>IF(T16="y",CHAR(34)&amp;T$1&amp;CHAR(34)&amp;",","")</f>
        <v>"Diagon",</v>
      </c>
      <c r="EB16" s="44" t="str">
        <f>IF(U16="y",CHAR(34)&amp;U$1&amp;CHAR(34)&amp;",","")</f>
        <v/>
      </c>
      <c r="EC16" s="44" t="str">
        <f>IF(V16="y",CHAR(34)&amp;V$1&amp;CHAR(34)&amp;",","")</f>
        <v/>
      </c>
      <c r="ED16" s="44" t="str">
        <f>IF(W16="y",CHAR(34)&amp;W$1&amp;CHAR(34)&amp;",","")</f>
        <v/>
      </c>
      <c r="EE16" s="44" t="str">
        <f>IF(X16="y",CHAR(34)&amp;X$1&amp;CHAR(34)&amp;",","")</f>
        <v/>
      </c>
      <c r="EF16" s="44" t="str">
        <f>IF(AND(Y16&lt;&gt;"n",Y16&lt;&gt;""),CHAR(34)&amp;Y$1&amp;CHAR(34)&amp;",","")</f>
        <v/>
      </c>
      <c r="EG16" s="44" t="str">
        <f>IF(Z16="y",CHAR(34)&amp;Z$1&amp;CHAR(34)&amp;",","")</f>
        <v/>
      </c>
      <c r="EH16" s="44" t="str">
        <f>IF(AA16="y",CHAR(34)&amp;AA$1&amp;CHAR(34)&amp;",","")</f>
        <v/>
      </c>
      <c r="EI16" s="44" t="str">
        <f>IF(AB16="y",CHAR(34)&amp;AB$1&amp;CHAR(34)&amp;",","")</f>
        <v/>
      </c>
      <c r="EJ16" s="44" t="str">
        <f>IF(AC16="y",CHAR(34)&amp;AC$1&amp;CHAR(34)&amp;",","")</f>
        <v/>
      </c>
      <c r="EK16" s="44" t="str">
        <f>IF(AD16="y",CHAR(34)&amp;AD$1&amp;CHAR(34)&amp;",","")</f>
        <v/>
      </c>
      <c r="EL16" s="44" t="str">
        <f>IF(AE16="y",CHAR(34)&amp;AE$1&amp;CHAR(34)&amp;",","")</f>
        <v/>
      </c>
      <c r="EM16" s="44" t="str">
        <f>IF(AF16="y",CHAR(34)&amp;AF$1&amp;CHAR(34)&amp;",","")</f>
        <v/>
      </c>
      <c r="EN16" s="44" t="str">
        <f>IF(AG16="y",CHAR(34)&amp;AG$1&amp;CHAR(34)&amp;",","")</f>
        <v>"Unequa",</v>
      </c>
      <c r="EO16" s="44" t="str">
        <f>IF(AH16="y",CHAR(34)&amp;AH$1&amp;CHAR(34)&amp;",","")</f>
        <v>"Center",</v>
      </c>
      <c r="EP16" s="44" t="str">
        <f>IF(AI16="y",CHAR(34)&amp;AI$1&amp;CHAR(34)&amp;",","")</f>
        <v/>
      </c>
      <c r="EQ16" s="44" t="str">
        <f>IF(AJ16="y",CHAR(34)&amp;AJ$1&amp;CHAR(34)&amp;",","")</f>
        <v/>
      </c>
      <c r="ER16" s="44" t="str">
        <f>IF(AK16="y",CHAR(34)&amp;AK$1&amp;CHAR(34)&amp;",","")</f>
        <v/>
      </c>
      <c r="ES16" s="44" t="str">
        <f>IF(AL16="y",CHAR(34)&amp;AL$1&amp;CHAR(34)&amp;",","")</f>
        <v/>
      </c>
      <c r="ET16" s="44" t="str">
        <f>IF(AM16="y",CHAR(34)&amp;AM$1&amp;CHAR(34)&amp;",","")</f>
        <v/>
      </c>
      <c r="EU16" s="44" t="str">
        <f>IF(AN16="y",CHAR(34)&amp;AN$1&amp;CHAR(34)&amp;",","")</f>
        <v/>
      </c>
      <c r="EV16" s="44" t="str">
        <f>IF(AO16="y",CHAR(34)&amp;AO$1&amp;CHAR(34)&amp;",","")</f>
        <v/>
      </c>
      <c r="EW16" s="44" t="str">
        <f>IF(AP16="y",CHAR(34)&amp;AP$1&amp;CHAR(34)&amp;",","")</f>
        <v/>
      </c>
      <c r="EX16" s="44" t="str">
        <f>IF(AQ16="y",CHAR(34)&amp;AQ$1&amp;CHAR(34)&amp;",","")</f>
        <v/>
      </c>
      <c r="EY16" s="44" t="str">
        <f>IF(AR16="y",CHAR(34)&amp;AR$1&amp;CHAR(34)&amp;",","")</f>
        <v/>
      </c>
      <c r="EZ16" s="44" t="str">
        <f>IF(AS16="y",CHAR(34)&amp;AS$1&amp;CHAR(34)&amp;",","")</f>
        <v/>
      </c>
      <c r="FA16" s="44" t="str">
        <f>IF(AT16&gt;0,CHAR(34)&amp;"sta"&amp;AZ16&amp;CHAR(34)&amp;",","")</f>
        <v>"staBLU",</v>
      </c>
      <c r="FB16" s="44" t="str">
        <f>IF(AND(AT16&gt;0,BA16&lt;&gt;""),CHAR(34)&amp;"sta"&amp;BA16&amp;CHAR(34)&amp;",","")</f>
        <v/>
      </c>
      <c r="FC16" s="44" t="str">
        <f>IF(AND(AT16&gt;0,BB16&lt;&gt;""),CHAR(34)&amp;"sta"&amp;BB16&amp;CHAR(34)&amp;",","")</f>
        <v/>
      </c>
      <c r="FD16" s="44" t="str">
        <f>IF(BV16="n",CHAR(34)&amp;"tcWHYE"&amp;CHAR(34)&amp;",",IF(BV16="y",CHAR(34)&amp;FD$1&amp;CHAR(34)&amp;",",""))</f>
        <v/>
      </c>
      <c r="FE16" s="44" t="str">
        <f>IF(COUNTIF(BL16:BT16,"BLU")=0,CHAR(34)&amp;"NO_BLU"&amp;CHAR(34)&amp;",", "")</f>
        <v/>
      </c>
      <c r="FF16" s="44" t="str">
        <f>IF(COUNTIF(BL16:BT16,"WHI")=0,CHAR(34)&amp;"NO_WHI"&amp;CHAR(34)&amp;",", "")</f>
        <v/>
      </c>
      <c r="FG16" s="44" t="str">
        <f>IF(COUNTIF(BL16:BT16,"RED")=0,CHAR(34)&amp;"NO_RED"&amp;CHAR(34)&amp;",", "")</f>
        <v/>
      </c>
      <c r="FH16" s="44" t="str">
        <f>IF(COUNTIF(BL16:BS16,"GRE")=0,CHAR(34)&amp;"NO_GRE"&amp;CHAR(34)&amp;",", "")</f>
        <v>"NO_GRE",</v>
      </c>
      <c r="FI16" s="44" t="str">
        <f>IF(COUNTIF(BL16:BT16,"YEL")=0,CHAR(34)&amp;"NO_YEL"&amp;CHAR(34)&amp;",", "")</f>
        <v>"NO_YEL",</v>
      </c>
      <c r="FJ16" s="44" t="str">
        <f>IF(COUNTIF(BL16:BT16,"BLA")=0,CHAR(34)&amp;"NO_BLA"&amp;CHAR(34)&amp;",", "")</f>
        <v>"NO_BLA",</v>
      </c>
      <c r="FK16" s="44" t="str">
        <f>IF(AND(FH16&lt;&gt;"",FF16&lt;&gt;""),CHAR(34)&amp;"WHGRNO"&amp;CHAR(34)&amp;",","")</f>
        <v/>
      </c>
      <c r="FL16" s="44" t="str">
        <f>IF(AND(FI16&lt;&gt;"",FF16&lt;&gt;""),CHAR(34)&amp;"WHYENO"&amp;CHAR(34)&amp;",","")</f>
        <v/>
      </c>
      <c r="FM16" s="44" t="str">
        <f>IF(AND(FJ16&lt;&gt;"",FF16&lt;&gt;""),CHAR(34)&amp;"BAWHNO"&amp;CHAR(34)&amp;",","")</f>
        <v/>
      </c>
      <c r="FN16" s="44" t="str">
        <f>IF(AND(FE16&lt;&gt;"",FF16&lt;&gt;""),CHAR(34)&amp;"BLWHNO"&amp;CHAR(34)&amp;",","")</f>
        <v/>
      </c>
      <c r="FO16" s="44" t="str">
        <f>IF(AND(FE16&lt;&gt;"",FG16&lt;&gt;""),CHAR(34)&amp;"BLRENO"&amp;CHAR(34)&amp;",","")</f>
        <v/>
      </c>
      <c r="FP16" s="44" t="str">
        <f>IF(AND(FF16&lt;&gt;"",FF16&lt;&gt;""),CHAR(34)&amp;"WHRENO"&amp;CHAR(34)&amp;",","")</f>
        <v/>
      </c>
      <c r="FQ16" s="44" t="str">
        <f>IF(LEN(BF16)=3,CHAR(34)&amp;"001"&amp;BF16&amp;CHAR(34)&amp;",","")</f>
        <v>"001RED",</v>
      </c>
      <c r="FR16" s="44" t="str">
        <f>IF(LEN(BG16)=3,CHAR(34)&amp;"002"&amp;BG16&amp;CHAR(34)&amp;",","")</f>
        <v>"002WHI",</v>
      </c>
      <c r="FS16" s="44" t="str">
        <f>IF(LEN(BH16)=3,CHAR(34)&amp;"003"&amp;BH16&amp;CHAR(34)&amp;",","")</f>
        <v>"003RED",</v>
      </c>
      <c r="FT16" s="44" t="str">
        <f>CHAR(34)&amp;"myr"&amp;BD16&amp;CHAR(34)&amp;","</f>
        <v>"myrRED",</v>
      </c>
      <c r="FU16" s="44" t="str">
        <f>IF(AY16="y",CHAR(34)&amp;"island"&amp;CHAR(34)&amp;",","")</f>
        <v/>
      </c>
      <c r="FV16" s="44" t="str">
        <f>IF(BZ16="y",CHAR(34)&amp;"landlo"&amp;CHAR(34)&amp;",","")</f>
        <v/>
      </c>
      <c r="FW16" s="44" t="str">
        <f>IF(CA16="y",CHAR(34)&amp;"eunion"&amp;CHAR(34)&amp;",","")</f>
        <v/>
      </c>
      <c r="FX16" s="44" t="str">
        <f>SUBSTITUTE(IFERROR(SEARCH("[",A16),IFERROR(IF(AND(CA16&lt;&gt;"y",SEARCH("Europe",R16)&gt;0),CHAR(34)&amp;"noeuni"&amp;CHAR(34)&amp;",",""),"")),"1","")</f>
        <v/>
      </c>
      <c r="FY16" s="44" t="str">
        <f>IFERROR(IF(SEARCH("Arabic",CB16)&gt;0,CHAR(34)&amp;"arabic"&amp;CHAR(34)&amp;",",""),"")</f>
        <v/>
      </c>
      <c r="FZ16" s="44" t="str">
        <f>IFERROR(IF(SEARCH("English",CB16)&gt;0,CHAR(34)&amp;"englis"&amp;CHAR(34)&amp;",",""),"")</f>
        <v/>
      </c>
      <c r="GA16" s="44" t="str">
        <f>IFERROR(IF(SEARCH("French",CB16)&gt;0,CHAR(34)&amp;"french"&amp;CHAR(34)&amp;",",""),"")</f>
        <v/>
      </c>
      <c r="GB16" s="44" t="str">
        <f>IFERROR(IF(SEARCH("Spanish",CB16)&gt;0,CHAR(34)&amp;"spanis"&amp;CHAR(34)&amp;",",""),"")</f>
        <v/>
      </c>
      <c r="GC16" s="44" t="str">
        <f>IFERROR(IF(SEARCH("Portuguese",CB16)&gt;0,CHAR(34)&amp;"portug"&amp;CHAR(34)&amp;",",""),"")</f>
        <v/>
      </c>
      <c r="GD16" s="44" t="str">
        <f>IFERROR(IF(SEARCH("German",CB16)&gt;0,CHAR(34)&amp;"german"&amp;CHAR(34)&amp;",",""),"")</f>
        <v/>
      </c>
      <c r="GE16" s="44" t="str">
        <f>IFERROR(IF(SEARCH("Dutch",CB16)&gt;0,CHAR(34)&amp;"dutchs"&amp;CHAR(34)&amp;",",""),"")</f>
        <v/>
      </c>
      <c r="GF16" s="44" t="str">
        <f>IFERROR(IF(SEARCH("Historical",AU16)&gt;0,CHAR(34)&amp;"histor"&amp;CHAR(34)&amp;",",""),"")</f>
        <v/>
      </c>
      <c r="GG16" s="44" t="str">
        <f>IF(BU16="y",CHAR(34)&amp;"unjack"&amp;CHAR(34)&amp;",","")</f>
        <v/>
      </c>
      <c r="GH16" s="44" t="str">
        <f>IF(CD16=1,CHAR(34)&amp;"southc"&amp;CHAR(34)&amp;",","")</f>
        <v/>
      </c>
      <c r="GI16" s="44" t="str">
        <f>IF(CE16=1,CHAR(34)&amp;"hasmap"&amp;CHAR(34)&amp;",","")</f>
        <v/>
      </c>
      <c r="GJ16" s="44" t="str">
        <f>IF(CP16="y",CHAR(34)&amp;CP$1&amp;CHAR(34)&amp;",","")</f>
        <v/>
      </c>
      <c r="GK16" s="44" t="str">
        <f>IF(GJ16="",CHAR(34)&amp;"HasSta"&amp;CHAR(34)&amp;",","")</f>
        <v>"HasSta",</v>
      </c>
      <c r="GL16" s="44" t="str">
        <f>IF(CQ16="y",CHAR(34)&amp;CQ$1&amp;CHAR(34)&amp;",","")</f>
        <v>"1Stars",</v>
      </c>
      <c r="GM16" s="44" t="str">
        <f>IF(CR16="y",CHAR(34)&amp;CR$1&amp;CHAR(34)&amp;",","")</f>
        <v/>
      </c>
      <c r="GN16" s="44" t="str">
        <f>IF(CS16="y",CHAR(34)&amp;CS$1&amp;CHAR(34)&amp;",","")</f>
        <v/>
      </c>
      <c r="GP16" s="44" t="str">
        <f>CHAR(34)&amp;AU16&amp;CHAR(34)</f>
        <v>"State"</v>
      </c>
      <c r="GS16" s="44" t="str">
        <f>SUBSTITUTE("["&amp;_xlfn.CONCAT(CW16:GN16)&amp;"]",",]","]")</f>
        <v>["3Color","lets04","startP","LUEDHI","year18","dgband","alldia","3Bands","Diagon","Unequa","Center","staBLU","NO_GRE","NO_YEL","NO_BLA","001RED","002WHI","003RED","myrRED","HasSta","1Stars"]</v>
      </c>
      <c r="GT16" s="44" t="str">
        <f>IF(BL16&lt;&gt;"",CHAR(34)&amp;"cl_"&amp;BL16&amp;CHAR(34)&amp;",","")</f>
        <v>"cl_RED",</v>
      </c>
      <c r="GU16" s="44" t="str">
        <f>IF(BM16&lt;&gt;"",CHAR(34)&amp;"cl_"&amp;BM16&amp;CHAR(34)&amp;",","")</f>
        <v>"cl_WHI",</v>
      </c>
      <c r="GV16" s="44" t="str">
        <f>IF(BN16&lt;&gt;"",CHAR(34)&amp;"cl_"&amp;BN16&amp;CHAR(34)&amp;",","")</f>
        <v>"cl_BLU",</v>
      </c>
      <c r="GW16" s="44" t="str">
        <f>IF(BO16&lt;&gt;"",CHAR(34)&amp;"cl_"&amp;BO16&amp;CHAR(34)&amp;",","")</f>
        <v/>
      </c>
      <c r="GX16" s="44" t="str">
        <f>IF(BP16&lt;&gt;"",CHAR(34)&amp;"cl_"&amp;BP16&amp;CHAR(34)&amp;",","")</f>
        <v/>
      </c>
      <c r="GY16" s="44" t="str">
        <f>IF(BQ16&lt;&gt;"",CHAR(34)&amp;"cl_"&amp;BQ16&amp;CHAR(34)&amp;",","")</f>
        <v/>
      </c>
      <c r="GZ16" s="44" t="str">
        <f>IF(BR16&lt;&gt;"",CHAR(34)&amp;"cl_"&amp;BR16&amp;CHAR(34)&amp;",","")</f>
        <v/>
      </c>
      <c r="HA16" s="44" t="str">
        <f>IF(BS16&lt;&gt;"",CHAR(34)&amp;"cl_"&amp;BS16&amp;CHAR(34)&amp;",","")</f>
        <v/>
      </c>
      <c r="HB16" s="44" t="str">
        <f>IF(BT16&lt;&gt;"",CHAR(34)&amp;"cl_"&amp;BT16&amp;CHAR(34)&amp;",","")</f>
        <v/>
      </c>
      <c r="HC16" s="44" t="str">
        <f>SUBSTITUTE("["&amp;_xlfn.CONCAT(GT16:HB16)&amp;"]",",]","]")</f>
        <v>["cl_RED","cl_WHI","cl_BLU"]</v>
      </c>
      <c r="HE16" s="64"/>
      <c r="HF16" s="65" t="str">
        <f>"{couname:"&amp;CT16&amp;(IF(HK16&lt;&gt;"",",subtype:"&amp;CHAR(34)&amp;HK16&amp;CHAR(34),""))&amp;",year:"&amp;HJ16&amp;",region:"&amp;CU16&amp;",Colors:"&amp;HC16&amp;",Items:"&amp;GS16&amp;",Flag:"&amp;CV16&amp;",HDFlag:"&amp;CHAR(34)&amp;E16&amp;CHAR(34)&amp;",type:"&amp;GP16&amp;", describe: "&amp;HH16&amp;", isnew:"&amp;CHAR(34)&amp;F16&amp;CHAR(34)&amp;", links: "&amp;HL16&amp;"},"</f>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links: "https://en.wikipedia.org/wiki/Flag_of_Pará"},</v>
      </c>
      <c r="HG16" s="66" t="str">
        <f>"{couname:"&amp;CT16&amp;(IF(HK16&lt;&gt;"",",subtype:"&amp;CHAR(34)&amp;HK16&amp;CHAR(34),""))&amp;",year:"&amp;HJ16&amp;",region:"&amp;CU16&amp;",Colors:"&amp;HC16&amp;",Items:"&amp;GS16&amp;",Flag:"&amp;CV16&amp;",HDFlag:"&amp;CHAR(34)&amp;E16&amp;CHAR(34)&amp;",type:"&amp;GP16&amp;", describe: "&amp;HI16&amp;", links: "&amp;HL16&amp;"},"</f>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links: "https://en.wikipedia.org/wiki/Flag_of_Pará"},</v>
      </c>
      <c r="HH16" s="44" t="str">
        <f>IF(P16&lt;&gt;"",CHAR(34)&amp;"\n"&amp;P16&amp;CHAR(34),CHAR(34)&amp;CHAR(34))</f>
        <v>"\nThe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v>
      </c>
      <c r="HI16" s="44" t="str">
        <f>IF(J16=0,CHAR(34)&amp;CHAR(34),HH16)</f>
        <v>"\nThe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v>
      </c>
      <c r="HJ16" s="44" t="str">
        <f>CHAR(34)&amp;O16&amp;CHAR(34)</f>
        <v>"1890 "</v>
      </c>
      <c r="HL16" s="44" t="str">
        <f>CHAR(34)&amp;I16&amp;CHAR(34)</f>
        <v>"https://en.wikipedia.org/wiki/Flag_of_Pará"</v>
      </c>
      <c r="HM16" s="65"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"&amp;HH16&amp;", "&amp;CHAR(34)&amp;"isnew"&amp;CHAR(34)&amp;": "&amp;CHAR(34)&amp;F16&amp;CHAR(34)&amp;", "&amp;CHAR(34)&amp;"links"&amp;CHAR(34)&amp;": "&amp;HL16&amp;"},"</f>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 "links": "https://en.wikipedia.org/wiki/Flag_of_Pará"},</v>
      </c>
      <c r="HN16" s="67"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"&amp;HI16&amp;", "&amp;CHAR(34)&amp;"isnew"&amp;CHAR(34)&amp;": "&amp;CHAR(34)&amp;F16&amp;CHAR(34)&amp;", "&amp;CHAR(34)&amp;"links"&amp;CHAR(34)&amp;": "&amp;HL16&amp;"},"</f>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 "links": "https://en.wikipedia.org/wiki/Flag_of_Pará"},</v>
      </c>
      <c r="HO16" s="71"/>
      <c r="HP16" s="44" t="str" cm="1">
        <f t="array" ref="HP16">IF(_xlfn.TEXTJOIN(", ", TRUE, IF(ISNUMBER(SEARCH("BLA", BL16:BT16)), COLUMN(BL16:BT16) - COLUMN(BL16) + 1, ""))&lt;&gt;"","BLA","")</f>
        <v/>
      </c>
      <c r="HQ16" s="44" t="str" cm="1">
        <f t="array" ref="HQ16">IF(_xlfn.TEXTJOIN(", ", TRUE, IF(ISNUMBER(SEARCH("BLU", BL16:BT16)), COLUMN(BL16:BT16) - COLUMN(BL16) + 1, ""))&lt;&gt;"","BLU","")</f>
        <v>BLU</v>
      </c>
      <c r="HR16" s="44" t="str" cm="1">
        <f t="array" ref="HR16">IF(_xlfn.TEXTJOIN(", ", TRUE, IF(ISNUMBER(SEARCH("GRE", BL16:BT16)), COLUMN(BL16:BT16) - COLUMN(BL16) + 1, ""))&lt;&gt;"","GRE","")</f>
        <v/>
      </c>
      <c r="HS16" s="44" t="str" cm="1">
        <f t="array" ref="HS16">IF(_xlfn.TEXTJOIN(", ", TRUE, IF(ISNUMBER(SEARCH("RED", BL16:BT16)), COLUMN(BL16:BT16) - COLUMN(BL16) + 1, ""))&lt;&gt;"","RED","")</f>
        <v>RED</v>
      </c>
      <c r="HT16" s="44" t="str" cm="1">
        <f t="array" ref="HT16">IF(_xlfn.TEXTJOIN(", ", TRUE, IF(ISNUMBER(SEARCH("YEL", BL16:BT16)), COLUMN(BL16:BT16) - COLUMN(BL16) + 1, ""))&lt;&gt;"","YEL","")</f>
        <v/>
      </c>
      <c r="HU16" s="44" t="str" cm="1">
        <f t="array" ref="HU16">IF(_xlfn.TEXTJOIN(", ", TRUE, IF(ISNUMBER(SEARCH("ORA", BL16:BT16)), COLUMN(BL16:BT16) - COLUMN(BL16) + 1, ""))&lt;&gt;"","ORA","")</f>
        <v/>
      </c>
      <c r="HV16" s="44" t="str" cm="1">
        <f t="array" ref="HV16">IF(_xlfn.TEXTJOIN(", ", TRUE, IF(ISNUMBER(SEARCH("BRO", BL16:BT16)), COLUMN(BL16:BT16) - COLUMN(BL16) + 1, ""))&lt;&gt;"","BRO","")</f>
        <v/>
      </c>
      <c r="HW16" s="44" t="str" cm="1">
        <f t="array" ref="HW16">IF(_xlfn.TEXTJOIN(", ", TRUE, IF(ISNUMBER(SEARCH("PUR", BL16:BT16)), COLUMN(BL16:BT16) - COLUMN(BL16) + 1, ""))&lt;&gt;"","PUR","")</f>
        <v/>
      </c>
      <c r="HX16" s="44" t="str" cm="1">
        <f t="array" ref="HX16">IF(_xlfn.TEXTJOIN(", ", TRUE, IF(ISNUMBER(SEARCH("WHI", BL16:BT16)), COLUMN(BL16:BT16) - COLUMN(BL16) + 1, ""))&lt;&gt;"","WHI","")</f>
        <v>WHI</v>
      </c>
      <c r="HY16" s="72"/>
      <c r="HZ16" s="72"/>
      <c r="IA16" s="5"/>
      <c r="IB16" s="5"/>
      <c r="IC16" s="68"/>
      <c r="ID16" s="68"/>
      <c r="IE16" s="68"/>
      <c r="IF16" s="68"/>
      <c r="IG16" s="68"/>
      <c r="IH16" s="68"/>
      <c r="II16" s="68"/>
      <c r="IJ16" s="68"/>
      <c r="IK16" s="68"/>
      <c r="IL16" s="44">
        <f>SUM(IC16:IK16)</f>
        <v>0</v>
      </c>
      <c r="IM16" s="42">
        <f>COUNTIF(IC16:IK16,"&gt;0")-CG16</f>
        <v>-3</v>
      </c>
      <c r="IN16" s="69" t="str">
        <f>"http://mkweb.bcgsc.ca/color-summarizer/?url="&amp;D16&amp;"&amp;precision=low&amp;num_clusters="&amp;CG16&amp;"&amp;text=1"</f>
        <v>http://mkweb.bcgsc.ca/color-summarizer/?url=https://upload.wikimedia.org/wikipedia/commons/thumb/4/44/Bandeira_do_par%C3%A1.png/640px-Bandeira_do_par%C3%A1.png&amp;precision=low&amp;num_clusters=3&amp;text=1</v>
      </c>
      <c r="IO16" s="44" t="str">
        <f>IF(HP16&lt;&gt;"",CHAR(34)&amp;"black"&amp;CHAR(34),"")</f>
        <v/>
      </c>
      <c r="IP16" s="44" t="str">
        <f>IF(HQ16&lt;&gt;"",CHAR(34)&amp;"blue"&amp;CHAR(34),"")</f>
        <v>"blue"</v>
      </c>
      <c r="IQ16" s="44" t="str">
        <f>IF(HR16&lt;&gt;"",CHAR(34)&amp;"green"&amp;CHAR(34),"")</f>
        <v/>
      </c>
      <c r="IR16" s="44" t="str">
        <f>IF(HS16&lt;&gt;"",CHAR(34)&amp;"red"&amp;CHAR(34),"")</f>
        <v>"red"</v>
      </c>
      <c r="IS16" s="44" t="str">
        <f>IF(HT16&lt;&gt;"",CHAR(34)&amp;"yellow"&amp;CHAR(34),"")</f>
        <v/>
      </c>
      <c r="IT16" s="44" t="str">
        <f>IF(HU16&lt;&gt;"",CHAR(34)&amp;"orange"&amp;CHAR(34),"")</f>
        <v/>
      </c>
      <c r="IU16" s="44" t="str">
        <f>IF(HV16&lt;&gt;"",CHAR(34)&amp;"brown"&amp;CHAR(34),"")</f>
        <v/>
      </c>
      <c r="IV16" s="44" t="str">
        <f>IF(HW16&lt;&gt;"",CHAR(34)&amp;"purple"&amp;CHAR(34),"")</f>
        <v/>
      </c>
      <c r="IW16" s="44" t="str">
        <f>IF(HX16&lt;&gt;"",CHAR(34)&amp;"white"&amp;CHAR(34),"")</f>
        <v>"white"</v>
      </c>
      <c r="IX16" s="44" t="str">
        <f>"{"&amp;CHAR(34)&amp;"url"&amp;CHAR(34)&amp;":"&amp;CHAR(34)&amp;IN16&amp;CHAR(34)&amp;","&amp;CHAR(34)&amp;"name"&amp;CHAR(34)&amp;":"&amp;CHAR(34)&amp;A16&amp;CHAR(34)&amp;"},"</f>
        <v>{"url":"http://mkweb.bcgsc.ca/color-summarizer/?url=https://upload.wikimedia.org/wikipedia/commons/thumb/4/44/Bandeira_do_par%C3%A1.png/640px-Bandeira_do_par%C3%A1.png&amp;precision=low&amp;num_clusters=3&amp;text=1","name":"[BRA] Pará"},</v>
      </c>
      <c r="IY16" s="44">
        <v>340</v>
      </c>
    </row>
    <row r="17" spans="1:259" s="44" customFormat="1" ht="38.4" customHeight="1" thickBot="1" x14ac:dyDescent="0.35">
      <c r="A17" s="84" t="s">
        <v>390</v>
      </c>
      <c r="B17" s="83"/>
      <c r="C17" s="39">
        <v>2</v>
      </c>
      <c r="D17" s="70" t="s">
        <v>391</v>
      </c>
      <c r="E17" s="40" t="s">
        <v>392</v>
      </c>
      <c r="F17" s="41" t="s">
        <v>163</v>
      </c>
      <c r="G17" s="42">
        <f>COUNTIF($A$1:$A$8312,A17)</f>
        <v>1</v>
      </c>
      <c r="H17" s="43"/>
      <c r="I17" s="59" t="s">
        <v>393</v>
      </c>
      <c r="J17" s="44" t="str">
        <f>""</f>
        <v/>
      </c>
      <c r="K17" s="45"/>
      <c r="L17" s="46"/>
      <c r="M17" s="46"/>
      <c r="N17" s="47"/>
      <c r="O17" s="74" t="s">
        <v>196</v>
      </c>
      <c r="P17" s="48" t="s">
        <v>394</v>
      </c>
      <c r="Q17" s="73">
        <v>1</v>
      </c>
      <c r="R17" s="49" t="s">
        <v>177</v>
      </c>
      <c r="S17" s="50">
        <v>2</v>
      </c>
      <c r="T17" s="51" t="s">
        <v>164</v>
      </c>
      <c r="U17" s="52" t="s">
        <v>164</v>
      </c>
      <c r="V17" s="52" t="s">
        <v>164</v>
      </c>
      <c r="W17" s="52" t="s">
        <v>165</v>
      </c>
      <c r="X17" s="52" t="s">
        <v>164</v>
      </c>
      <c r="Y17" s="52" t="s">
        <v>164</v>
      </c>
      <c r="Z17" s="52" t="s">
        <v>164</v>
      </c>
      <c r="AA17" s="52" t="s">
        <v>164</v>
      </c>
      <c r="AB17" s="52" t="s">
        <v>165</v>
      </c>
      <c r="AC17" s="52" t="s">
        <v>164</v>
      </c>
      <c r="AD17" s="52" t="s">
        <v>164</v>
      </c>
      <c r="AE17" s="52" t="s">
        <v>164</v>
      </c>
      <c r="AF17" s="53" t="s">
        <v>164</v>
      </c>
      <c r="AG17" s="53" t="s">
        <v>164</v>
      </c>
      <c r="AH17" s="53" t="s">
        <v>164</v>
      </c>
      <c r="AI17" s="53" t="s">
        <v>164</v>
      </c>
      <c r="AJ17" s="53" t="s">
        <v>164</v>
      </c>
      <c r="AK17" s="53" t="s">
        <v>164</v>
      </c>
      <c r="AL17" s="53" t="s">
        <v>164</v>
      </c>
      <c r="AM17" s="53" t="s">
        <v>164</v>
      </c>
      <c r="AN17" s="53" t="s">
        <v>164</v>
      </c>
      <c r="AO17" s="53" t="s">
        <v>164</v>
      </c>
      <c r="AP17" s="53" t="s">
        <v>164</v>
      </c>
      <c r="AQ17" s="53" t="s">
        <v>164</v>
      </c>
      <c r="AR17" s="53" t="s">
        <v>164</v>
      </c>
      <c r="AS17" s="53" t="s">
        <v>164</v>
      </c>
      <c r="AT17" s="54">
        <v>0</v>
      </c>
      <c r="AU17" s="53" t="s">
        <v>308</v>
      </c>
      <c r="AV17" s="53" t="str">
        <f>IF(LEFT(A17,1)="[",LEFT(A17,5)&amp;AU17&amp;A17,"")</f>
        <v>[BRA]State[BRA] Paraiba</v>
      </c>
      <c r="AW17" s="53" t="str">
        <f>C17&amp;H17&amp;A17</f>
        <v>2[BRA] Paraiba</v>
      </c>
      <c r="AX17" s="55"/>
      <c r="AY17" s="55"/>
      <c r="AZ17" s="56"/>
      <c r="BA17" s="56"/>
      <c r="BB17" s="56"/>
      <c r="BC17" s="57"/>
      <c r="BD17" s="58" t="s">
        <v>154</v>
      </c>
      <c r="BE17" s="59"/>
      <c r="BF17" s="58" t="s">
        <v>151</v>
      </c>
      <c r="BG17" s="58"/>
      <c r="BH17" s="58" t="s">
        <v>154</v>
      </c>
      <c r="BI17" s="58"/>
      <c r="BJ17" s="58"/>
      <c r="BK17" s="59"/>
      <c r="BL17" s="58" t="s">
        <v>151</v>
      </c>
      <c r="BM17" s="58" t="s">
        <v>159</v>
      </c>
      <c r="BN17" s="58" t="s">
        <v>154</v>
      </c>
      <c r="BO17" s="58"/>
      <c r="BP17" s="58"/>
      <c r="BQ17" s="58"/>
      <c r="BR17" s="58"/>
      <c r="BS17" s="58"/>
      <c r="BT17" s="58"/>
      <c r="BU17" s="60"/>
      <c r="BV17" s="61"/>
      <c r="BW17" s="61">
        <v>0</v>
      </c>
      <c r="BX17" s="59"/>
      <c r="CB17" s="5"/>
      <c r="CC17" s="5"/>
      <c r="CD17" s="62">
        <v>0</v>
      </c>
      <c r="CE17" s="62">
        <v>0</v>
      </c>
      <c r="CF17" s="62">
        <f>COUNTIF([1]Sheet7!$B$2:'[1]Sheet7'!$B$100,BRA!#REF!)</f>
        <v>0</v>
      </c>
      <c r="CG17" s="75" cm="1">
        <f t="array" ref="CG17">SUMPRODUCT(--(LEN(TRIM(BL17:BT17))&gt;0))</f>
        <v>3</v>
      </c>
      <c r="CH17" s="53" t="str">
        <f>IF(CG17=2,"y","n")</f>
        <v>n</v>
      </c>
      <c r="CI17" s="53" t="str">
        <f>IF(CG17=3,"y","n")</f>
        <v>y</v>
      </c>
      <c r="CJ17" s="53" t="str">
        <f>IF(CG17=4,"y","n")</f>
        <v>n</v>
      </c>
      <c r="CK17" s="53" t="str">
        <f>IF(CG17&gt;4,"y","n")</f>
        <v>n</v>
      </c>
      <c r="CL17" s="53" t="str">
        <f>IF(S17=0,"y","n")</f>
        <v>n</v>
      </c>
      <c r="CM17" s="53" t="str">
        <f>IF(S17=2,"y","n")</f>
        <v>y</v>
      </c>
      <c r="CN17" s="53" t="str">
        <f>IF(S17=3,"y","n")</f>
        <v>n</v>
      </c>
      <c r="CO17" s="53" t="str">
        <f>IF(S17&gt;=4,"y","n")</f>
        <v>n</v>
      </c>
      <c r="CP17" s="53" t="str">
        <f>IF(AT17=0,"y","n")</f>
        <v>y</v>
      </c>
      <c r="CQ17" s="53" t="str">
        <f>IF(AT17=1,"y","n")</f>
        <v>n</v>
      </c>
      <c r="CR17" s="53" t="str">
        <f>IF(AT17=2,"y","n")</f>
        <v>n</v>
      </c>
      <c r="CS17" s="53" t="str">
        <f>IF(AT17&gt;=3,"y","n")</f>
        <v>n</v>
      </c>
      <c r="CT17" s="38" t="str">
        <f>CHAR(34)&amp;A17&amp;CHAR(34)</f>
        <v>"[BRA] Paraiba"</v>
      </c>
      <c r="CU17" s="63" t="str">
        <f>CHAR(34)&amp;"rgn_"&amp;R17&amp;CHAR(34)</f>
        <v>"rgn_South America"</v>
      </c>
      <c r="CV17" s="44" t="str">
        <f>CHAR(34)&amp;D17&amp;CHAR(34)</f>
        <v>"https://upload.wikimedia.org/wikipedia/commons/thumb/b/bb/Bandeira_da_Para%C3%ADba.svg/640px-Bandeira_da_Para%C3%ADba.svg.png"</v>
      </c>
      <c r="CW17" s="44" t="str">
        <f>IF(CH17="y",CHAR(34)&amp;CH$1&amp;CHAR(34)&amp;",","")</f>
        <v/>
      </c>
      <c r="CX17" s="44" t="str">
        <f>IF(CI17="y",CHAR(34)&amp;CI$1&amp;CHAR(34)&amp;",","")</f>
        <v>"3Color",</v>
      </c>
      <c r="CY17" s="44" t="str">
        <f>IF(CJ17="y",CHAR(34)&amp;CJ$1&amp;CHAR(34)&amp;",","")</f>
        <v/>
      </c>
      <c r="CZ17" s="44" t="str">
        <f>IF(CK17="y",CHAR(34)&amp;CK$1&amp;CHAR(34)&amp;",","")</f>
        <v/>
      </c>
      <c r="DA17" s="44" t="str">
        <f>IF(Q17&gt;1,CHAR(34)&amp;"words2"&amp;CHAR(34)&amp;",","")</f>
        <v/>
      </c>
      <c r="DB17" s="44" t="str">
        <f>IF(Q17&gt;2,CHAR(34)&amp;"words3"&amp;CHAR(34)&amp;",","")</f>
        <v/>
      </c>
      <c r="DC17" s="44" t="str">
        <f>IF(Q17=2,CHAR(34)&amp;"exact2"&amp;CHAR(34)&amp;",","")</f>
        <v/>
      </c>
      <c r="DD17" s="44" t="str">
        <f>IF(LEN(CHAR(34)&amp;"lets"&amp;LEN(SUBSTITUTE(SUBSTITUTE(IFERROR(TRIM(SUBSTITUTE(SUBSTITUTE(SUBSTITUTE(IFERROR(TRIM(SUBSTITUTE(A17,MID(A17,FIND("(",A17),FIND(")",A17)-FIND("(",A17)+1),"")),A17),"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",""),"-",""))&amp;CHAR(34)&amp;",")=9,CHAR(34)&amp;"lets"&amp;LEN(SUBSTITUTE(SUBSTITUTE(IFERROR(TRIM(SUBSTITUTE(SUBSTITUTE(SUBSTITUTE(IFERROR(TRIM(SUBSTITUTE(A17,MID(A17,FIND("(",A17),FIND(")",A17)-FIND("(",A17)+1),"")),A17),"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",""),"-",""))&amp;CHAR(34)&amp;",",CHAR(34)&amp;"lets0"&amp;LEN(SUBSTITUTE(SUBSTITUTE(IFERROR(TRIM(SUBSTITUTE(SUBSTITUTE(SUBSTITUTE(IFERROR(TRIM(SUBSTITUTE(A17,MID(A17,FIND("(",A17),FIND(")",A17)-FIND("(",A17)+1),"")),A17),"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f>
        <v>"lets07",</v>
      </c>
      <c r="DE17" s="44" t="str">
        <f>IFERROR(CHAR(34)&amp;"start"&amp;LEFT(TRIM(SUBSTITUTE(SUBSTITUTE(TRIM(SUBSTITUTE(SUBSTITUTE(A17, MID(A17, FIND("[", A17), FIND("]", A17) - FIND("[", A17) + 1), ""), "  ", " ")), MID(TRIM(SUBSTITUTE(SUBSTITUTE(A17, MID(A17, FIND("[", A17), FIND("]", A17) - FIND("[", A17) + 1), ""), "  ", " ")), FIND("[", TRIM(SUBSTITUTE(SUBSTITUTE(A17, MID(A17, FIND("[", A17), FIND("]", A17) - FIND("[", A17) + 1), ""), "  ", " "))), FIND("]", TRIM(SUBSTITUTE(SUBSTITUTE(A17, MID(A17, FIND("[", A17), FIND("]", A17) - FIND("[", A17) + 1), ""), "  ", " "))) - FIND("[", TRIM(SUBSTITUTE(SUBSTITUTE(A17, MID(A17, FIND("[", A17), FIND("]", A17) - FIND("[", A17) + 1), ""), "  ", " "))) + 1), ""), "  ", " ")),1)&amp;CHAR(34)&amp;",",CHAR(34)&amp;"start"&amp;IFERROR(LEFT(SUBSTITUTE(A17,"["&amp;MID(A17,FIND("[",A17)+1,FIND("]",A17)-FIND("[",A17)-1)&amp;"] ",""),1),LEFT(A17,1))&amp;CHAR(34)&amp;",")</f>
        <v>"startP",</v>
      </c>
      <c r="DF17" s="44" t="str">
        <f>IFERROR(IF(SEARCH("tan",A17)&gt;0,CHAR(34)&amp;"withtn"&amp;CHAR(34)&amp;",",""),"")</f>
        <v/>
      </c>
      <c r="DG17" s="44" t="str">
        <f>IFERROR(IF(SEARCH("q",A17)&gt;0,CHAR(34)&amp;"with_q"&amp;CHAR(34)&amp;",",""),"")</f>
        <v/>
      </c>
      <c r="DH17" s="44" t="str">
        <f>IFERROR(IF(SEARCH("v",A17)&gt;0,CHAR(34)&amp;"with_v"&amp;CHAR(34)&amp;",",""),"")</f>
        <v/>
      </c>
      <c r="DI17" s="44" t="str">
        <f>IFERROR(IF(SEARCH("w",A17)&gt;0,CHAR(34)&amp;"with_w"&amp;CHAR(34)&amp;",",""),"")</f>
        <v/>
      </c>
      <c r="DJ17" s="44" t="str">
        <f>IFERROR(IF(SEARCH("y",A17)&gt;0,CHAR(34)&amp;"with_y"&amp;CHAR(34)&amp;",",""),"")</f>
        <v/>
      </c>
      <c r="DK17" s="44" t="str">
        <f>IFERROR(IF(SEARCH("z",A17)&gt;0,CHAR(34)&amp;"with_z"&amp;CHAR(34)&amp;",",""),"")</f>
        <v/>
      </c>
      <c r="DL17" s="44" t="str">
        <f>IF(CG17=2, CHAR(34) &amp; _xlfn.TEXTJOIN("", TRUE, _xlfn._xlws.SORT(HP17:HX17)) &amp; CHAR(34) &amp; ",", "")</f>
        <v/>
      </c>
      <c r="DM17" s="44" t="str" cm="1">
        <f t="array" ref="DM17">IF(CG17=3,CHAR(34) &amp; _xlfn.TEXTJOIN("", TRUE, RIGHT(HP17:HX17, 2)) &amp; CHAR(34) &amp; ",", "")</f>
        <v>"LAEDHI",</v>
      </c>
      <c r="DN17" s="44" t="str">
        <f>IF(AND(ISNUMBER(SEARCH("18", O17)), ISERROR(SEARCH("1918", O17)), ISERROR(SEARCH("2018", O17))), CHAR(34) &amp; "year18" &amp; CHAR(34) &amp; ",", "")</f>
        <v/>
      </c>
      <c r="DO17" s="44" t="str">
        <f>IF(AND(ISNUMBER(SEARCH("19", O17)), ISERROR(SEARCH("1819", O17)),  ISERROR(SEARCH("1219", O17)),ISERROR(SEARCH("1119", O17)),ISERROR(SEARCH("1190", O17)),ISERROR(SEARCH("2019", O17))), CHAR(34) &amp; "year19" &amp; CHAR(34) &amp; ",", "")</f>
        <v>"year19",</v>
      </c>
      <c r="DP17" s="5" t="str">
        <f>IF(AND(ISNUMBER(SEARCH("20", O17)), ISERROR(SEARCH("1920", O17))), CHAR(34)&amp;"year00"&amp;CHAR(34)&amp;",", "")</f>
        <v/>
      </c>
      <c r="DQ17" s="5" t="str">
        <f>IF(CC17="y",CHAR(34)&amp;"soviet"&amp;CHAR(34)&amp;",","")</f>
        <v/>
      </c>
      <c r="DR17" s="5" t="str">
        <f>IF(BY17="y",CHAR(34)&amp;"dgband"&amp;CHAR(34)&amp;",","")</f>
        <v/>
      </c>
      <c r="DS17" s="5" t="str">
        <f>IF(W17="y",IF(AND(V17="n",BY17&lt;&gt;"y"),CHAR(34)&amp;"allver"&amp;CHAR(34)&amp;",",""),"")</f>
        <v>"allver",</v>
      </c>
      <c r="DT17" s="5" t="str">
        <f>IF(V17="y",IF(AND(W17="n",BY17&lt;&gt;"y"),CHAR(34)&amp;"allhor"&amp;CHAR(34)&amp;",",""),"")</f>
        <v/>
      </c>
      <c r="DU17" s="5" t="str">
        <f>IF(BY17="y",IF(AND(W17="n",V17="n"),CHAR(34)&amp;"alldia"&amp;CHAR(34)&amp;",",""),"")</f>
        <v/>
      </c>
      <c r="DV17" s="44" t="str">
        <f>IF(IA17&lt;&gt;"",(IF(IA17="y",CHAR(34)&amp;"largec"&amp;CHAR(34)&amp;",",CHAR(34)&amp;"smallc"&amp;CHAR(34)&amp;",")),"")</f>
        <v/>
      </c>
      <c r="DW17" s="44" t="str">
        <f>IF(CL17="y",CHAR(34)&amp;CL$1&amp;CHAR(34)&amp;",","")</f>
        <v/>
      </c>
      <c r="DX17" s="44" t="str">
        <f>IF(CM17="y",CHAR(34)&amp;CM$1&amp;CHAR(34)&amp;",","")</f>
        <v>"2Bands",</v>
      </c>
      <c r="DY17" s="44" t="str">
        <f>IF(CN17="y",CHAR(34)&amp;CN$1&amp;CHAR(34)&amp;",","")</f>
        <v/>
      </c>
      <c r="DZ17" s="44" t="str">
        <f>IF(CO17="y",CHAR(34)&amp;CO$1&amp;CHAR(34)&amp;",","")</f>
        <v/>
      </c>
      <c r="EA17" s="44" t="str">
        <f>IF(T17="y",CHAR(34)&amp;T$1&amp;CHAR(34)&amp;",","")</f>
        <v/>
      </c>
      <c r="EB17" s="44" t="str">
        <f>IF(U17="y",CHAR(34)&amp;U$1&amp;CHAR(34)&amp;",","")</f>
        <v/>
      </c>
      <c r="EC17" s="44" t="str">
        <f>IF(V17="y",CHAR(34)&amp;V$1&amp;CHAR(34)&amp;",","")</f>
        <v/>
      </c>
      <c r="ED17" s="44" t="str">
        <f>IF(W17="y",CHAR(34)&amp;W$1&amp;CHAR(34)&amp;",","")</f>
        <v>"Vertic",</v>
      </c>
      <c r="EE17" s="44" t="str">
        <f>IF(X17="y",CHAR(34)&amp;X$1&amp;CHAR(34)&amp;",","")</f>
        <v/>
      </c>
      <c r="EF17" s="44" t="str">
        <f>IF(AND(Y17&lt;&gt;"n",Y17&lt;&gt;""),CHAR(34)&amp;Y$1&amp;CHAR(34)&amp;",","")</f>
        <v/>
      </c>
      <c r="EG17" s="44" t="str">
        <f>IF(Z17="y",CHAR(34)&amp;Z$1&amp;CHAR(34)&amp;",","")</f>
        <v/>
      </c>
      <c r="EH17" s="44" t="str">
        <f>IF(AA17="y",CHAR(34)&amp;AA$1&amp;CHAR(34)&amp;",","")</f>
        <v/>
      </c>
      <c r="EI17" s="44" t="str">
        <f>IF(AB17="y",CHAR(34)&amp;AB$1&amp;CHAR(34)&amp;",","")</f>
        <v>"Texted",</v>
      </c>
      <c r="EJ17" s="44" t="str">
        <f>IF(AC17="y",CHAR(34)&amp;AC$1&amp;CHAR(34)&amp;",","")</f>
        <v/>
      </c>
      <c r="EK17" s="44" t="str">
        <f>IF(AD17="y",CHAR(34)&amp;AD$1&amp;CHAR(34)&amp;",","")</f>
        <v/>
      </c>
      <c r="EL17" s="44" t="str">
        <f>IF(AE17="y",CHAR(34)&amp;AE$1&amp;CHAR(34)&amp;",","")</f>
        <v/>
      </c>
      <c r="EM17" s="44" t="str">
        <f>IF(AF17="y",CHAR(34)&amp;AF$1&amp;CHAR(34)&amp;",","")</f>
        <v/>
      </c>
      <c r="EN17" s="44" t="str">
        <f>IF(AG17="y",CHAR(34)&amp;AG$1&amp;CHAR(34)&amp;",","")</f>
        <v/>
      </c>
      <c r="EO17" s="44" t="str">
        <f>IF(AH17="y",CHAR(34)&amp;AH$1&amp;CHAR(34)&amp;",","")</f>
        <v/>
      </c>
      <c r="EP17" s="44" t="str">
        <f>IF(AI17="y",CHAR(34)&amp;AI$1&amp;CHAR(34)&amp;",","")</f>
        <v/>
      </c>
      <c r="EQ17" s="44" t="str">
        <f>IF(AJ17="y",CHAR(34)&amp;AJ$1&amp;CHAR(34)&amp;",","")</f>
        <v/>
      </c>
      <c r="ER17" s="44" t="str">
        <f>IF(AK17="y",CHAR(34)&amp;AK$1&amp;CHAR(34)&amp;",","")</f>
        <v/>
      </c>
      <c r="ES17" s="44" t="str">
        <f>IF(AL17="y",CHAR(34)&amp;AL$1&amp;CHAR(34)&amp;",","")</f>
        <v/>
      </c>
      <c r="ET17" s="44" t="str">
        <f>IF(AM17="y",CHAR(34)&amp;AM$1&amp;CHAR(34)&amp;",","")</f>
        <v/>
      </c>
      <c r="EU17" s="44" t="str">
        <f>IF(AN17="y",CHAR(34)&amp;AN$1&amp;CHAR(34)&amp;",","")</f>
        <v/>
      </c>
      <c r="EV17" s="44" t="str">
        <f>IF(AO17="y",CHAR(34)&amp;AO$1&amp;CHAR(34)&amp;",","")</f>
        <v/>
      </c>
      <c r="EW17" s="44" t="str">
        <f>IF(AP17="y",CHAR(34)&amp;AP$1&amp;CHAR(34)&amp;",","")</f>
        <v/>
      </c>
      <c r="EX17" s="44" t="str">
        <f>IF(AQ17="y",CHAR(34)&amp;AQ$1&amp;CHAR(34)&amp;",","")</f>
        <v/>
      </c>
      <c r="EY17" s="44" t="str">
        <f>IF(AR17="y",CHAR(34)&amp;AR$1&amp;CHAR(34)&amp;",","")</f>
        <v/>
      </c>
      <c r="EZ17" s="44" t="str">
        <f>IF(AS17="y",CHAR(34)&amp;AS$1&amp;CHAR(34)&amp;",","")</f>
        <v/>
      </c>
      <c r="FA17" s="44" t="str">
        <f>IF(AT17&gt;0,CHAR(34)&amp;"sta"&amp;AZ17&amp;CHAR(34)&amp;",","")</f>
        <v/>
      </c>
      <c r="FB17" s="44" t="str">
        <f>IF(AND(AT17&gt;0,BA17&lt;&gt;""),CHAR(34)&amp;"sta"&amp;BA17&amp;CHAR(34)&amp;",","")</f>
        <v/>
      </c>
      <c r="FC17" s="44" t="str">
        <f>IF(AND(AT17&gt;0,BB17&lt;&gt;""),CHAR(34)&amp;"sta"&amp;BB17&amp;CHAR(34)&amp;",","")</f>
        <v/>
      </c>
      <c r="FD17" s="44" t="str">
        <f>IF(BV17="n",CHAR(34)&amp;"tcWHYE"&amp;CHAR(34)&amp;",",IF(BV17="y",CHAR(34)&amp;FD$1&amp;CHAR(34)&amp;",",""))</f>
        <v/>
      </c>
      <c r="FE17" s="44" t="str">
        <f>IF(COUNTIF(BL17:BT17,"BLU")=0,CHAR(34)&amp;"NO_BLU"&amp;CHAR(34)&amp;",", "")</f>
        <v>"NO_BLU",</v>
      </c>
      <c r="FF17" s="44" t="str">
        <f>IF(COUNTIF(BL17:BT17,"WHI")=0,CHAR(34)&amp;"NO_WHI"&amp;CHAR(34)&amp;",", "")</f>
        <v/>
      </c>
      <c r="FG17" s="44" t="str">
        <f>IF(COUNTIF(BL17:BT17,"RED")=0,CHAR(34)&amp;"NO_RED"&amp;CHAR(34)&amp;",", "")</f>
        <v/>
      </c>
      <c r="FH17" s="44" t="str">
        <f>IF(COUNTIF(BL17:BS17,"GRE")=0,CHAR(34)&amp;"NO_GRE"&amp;CHAR(34)&amp;",", "")</f>
        <v>"NO_GRE",</v>
      </c>
      <c r="FI17" s="44" t="str">
        <f>IF(COUNTIF(BL17:BT17,"YEL")=0,CHAR(34)&amp;"NO_YEL"&amp;CHAR(34)&amp;",", "")</f>
        <v>"NO_YEL",</v>
      </c>
      <c r="FJ17" s="44" t="str">
        <f>IF(COUNTIF(BL17:BT17,"BLA")=0,CHAR(34)&amp;"NO_BLA"&amp;CHAR(34)&amp;",", "")</f>
        <v/>
      </c>
      <c r="FK17" s="44" t="str">
        <f>IF(AND(FH17&lt;&gt;"",FF17&lt;&gt;""),CHAR(34)&amp;"WHGRNO"&amp;CHAR(34)&amp;",","")</f>
        <v/>
      </c>
      <c r="FL17" s="44" t="str">
        <f>IF(AND(FI17&lt;&gt;"",FF17&lt;&gt;""),CHAR(34)&amp;"WHYENO"&amp;CHAR(34)&amp;",","")</f>
        <v/>
      </c>
      <c r="FM17" s="44" t="str">
        <f>IF(AND(FJ17&lt;&gt;"",FF17&lt;&gt;""),CHAR(34)&amp;"BAWHNO"&amp;CHAR(34)&amp;",","")</f>
        <v/>
      </c>
      <c r="FN17" s="44" t="str">
        <f>IF(AND(FE17&lt;&gt;"",FF17&lt;&gt;""),CHAR(34)&amp;"BLWHNO"&amp;CHAR(34)&amp;",","")</f>
        <v/>
      </c>
      <c r="FO17" s="44" t="str">
        <f>IF(AND(FE17&lt;&gt;"",FG17&lt;&gt;""),CHAR(34)&amp;"BLRENO"&amp;CHAR(34)&amp;",","")</f>
        <v/>
      </c>
      <c r="FP17" s="44" t="str">
        <f>IF(AND(FF17&lt;&gt;"",FF17&lt;&gt;""),CHAR(34)&amp;"WHRENO"&amp;CHAR(34)&amp;",","")</f>
        <v/>
      </c>
      <c r="FQ17" s="44" t="str">
        <f>IF(LEN(BF17)=3,CHAR(34)&amp;"001"&amp;BF17&amp;CHAR(34)&amp;",","")</f>
        <v>"001BLA",</v>
      </c>
      <c r="FR17" s="44" t="str">
        <f>IF(LEN(BG17)=3,CHAR(34)&amp;"002"&amp;BG17&amp;CHAR(34)&amp;",","")</f>
        <v/>
      </c>
      <c r="FS17" s="44" t="str">
        <f>IF(LEN(BH17)=3,CHAR(34)&amp;"003"&amp;BH17&amp;CHAR(34)&amp;",","")</f>
        <v>"003RED",</v>
      </c>
      <c r="FT17" s="44" t="str">
        <f>CHAR(34)&amp;"myr"&amp;BD17&amp;CHAR(34)&amp;","</f>
        <v>"myrRED",</v>
      </c>
      <c r="FU17" s="44" t="str">
        <f>IF(AY17="y",CHAR(34)&amp;"island"&amp;CHAR(34)&amp;",","")</f>
        <v/>
      </c>
      <c r="FV17" s="44" t="str">
        <f>IF(BZ17="y",CHAR(34)&amp;"landlo"&amp;CHAR(34)&amp;",","")</f>
        <v/>
      </c>
      <c r="FW17" s="44" t="str">
        <f>IF(CA17="y",CHAR(34)&amp;"eunion"&amp;CHAR(34)&amp;",","")</f>
        <v/>
      </c>
      <c r="FX17" s="44" t="str">
        <f>SUBSTITUTE(IFERROR(SEARCH("[",A17),IFERROR(IF(AND(CA17&lt;&gt;"y",SEARCH("Europe",R17)&gt;0),CHAR(34)&amp;"noeuni"&amp;CHAR(34)&amp;",",""),"")),"1","")</f>
        <v/>
      </c>
      <c r="FY17" s="44" t="str">
        <f>IFERROR(IF(SEARCH("Arabic",CB17)&gt;0,CHAR(34)&amp;"arabic"&amp;CHAR(34)&amp;",",""),"")</f>
        <v/>
      </c>
      <c r="FZ17" s="44" t="str">
        <f>IFERROR(IF(SEARCH("English",CB17)&gt;0,CHAR(34)&amp;"englis"&amp;CHAR(34)&amp;",",""),"")</f>
        <v/>
      </c>
      <c r="GA17" s="44" t="str">
        <f>IFERROR(IF(SEARCH("French",CB17)&gt;0,CHAR(34)&amp;"french"&amp;CHAR(34)&amp;",",""),"")</f>
        <v/>
      </c>
      <c r="GB17" s="44" t="str">
        <f>IFERROR(IF(SEARCH("Spanish",CB17)&gt;0,CHAR(34)&amp;"spanis"&amp;CHAR(34)&amp;",",""),"")</f>
        <v/>
      </c>
      <c r="GC17" s="44" t="str">
        <f>IFERROR(IF(SEARCH("Portuguese",CB17)&gt;0,CHAR(34)&amp;"portug"&amp;CHAR(34)&amp;",",""),"")</f>
        <v/>
      </c>
      <c r="GD17" s="44" t="str">
        <f>IFERROR(IF(SEARCH("German",CB17)&gt;0,CHAR(34)&amp;"german"&amp;CHAR(34)&amp;",",""),"")</f>
        <v/>
      </c>
      <c r="GE17" s="44" t="str">
        <f>IFERROR(IF(SEARCH("Dutch",CB17)&gt;0,CHAR(34)&amp;"dutchs"&amp;CHAR(34)&amp;",",""),"")</f>
        <v/>
      </c>
      <c r="GF17" s="44" t="str">
        <f>IFERROR(IF(SEARCH("Historical",AU17)&gt;0,CHAR(34)&amp;"histor"&amp;CHAR(34)&amp;",",""),"")</f>
        <v/>
      </c>
      <c r="GG17" s="44" t="str">
        <f>IF(BU17="y",CHAR(34)&amp;"unjack"&amp;CHAR(34)&amp;",","")</f>
        <v/>
      </c>
      <c r="GH17" s="44" t="str">
        <f>IF(CD17=1,CHAR(34)&amp;"southc"&amp;CHAR(34)&amp;",","")</f>
        <v/>
      </c>
      <c r="GI17" s="44" t="str">
        <f>IF(CE17=1,CHAR(34)&amp;"hasmap"&amp;CHAR(34)&amp;",","")</f>
        <v/>
      </c>
      <c r="GJ17" s="44" t="str">
        <f>IF(CP17="y",CHAR(34)&amp;CP$1&amp;CHAR(34)&amp;",","")</f>
        <v>"NoStar",</v>
      </c>
      <c r="GK17" s="44" t="str">
        <f>IF(GJ17="",CHAR(34)&amp;"HasSta"&amp;CHAR(34)&amp;",","")</f>
        <v/>
      </c>
      <c r="GL17" s="44" t="str">
        <f>IF(CQ17="y",CHAR(34)&amp;CQ$1&amp;CHAR(34)&amp;",","")</f>
        <v/>
      </c>
      <c r="GM17" s="44" t="str">
        <f>IF(CR17="y",CHAR(34)&amp;CR$1&amp;CHAR(34)&amp;",","")</f>
        <v/>
      </c>
      <c r="GN17" s="44" t="str">
        <f>IF(CS17="y",CHAR(34)&amp;CS$1&amp;CHAR(34)&amp;",","")</f>
        <v/>
      </c>
      <c r="GP17" s="44" t="str">
        <f>CHAR(34)&amp;AU17&amp;CHAR(34)</f>
        <v>"State"</v>
      </c>
      <c r="GS17" s="44" t="str">
        <f>SUBSTITUTE("["&amp;_xlfn.CONCAT(CW17:GN17)&amp;"]",",]","]")</f>
        <v>["3Color","lets07","startP","LAEDHI","year19","allver","2Bands","Vertic","Texted","NO_BLU","NO_GRE","NO_YEL","001BLA","003RED","myrRED","NoStar"]</v>
      </c>
      <c r="GT17" s="44" t="str">
        <f>IF(BL17&lt;&gt;"",CHAR(34)&amp;"cl_"&amp;BL17&amp;CHAR(34)&amp;",","")</f>
        <v>"cl_BLA",</v>
      </c>
      <c r="GU17" s="44" t="str">
        <f>IF(BM17&lt;&gt;"",CHAR(34)&amp;"cl_"&amp;BM17&amp;CHAR(34)&amp;",","")</f>
        <v>"cl_WHI",</v>
      </c>
      <c r="GV17" s="44" t="str">
        <f>IF(BN17&lt;&gt;"",CHAR(34)&amp;"cl_"&amp;BN17&amp;CHAR(34)&amp;",","")</f>
        <v>"cl_RED",</v>
      </c>
      <c r="GW17" s="44" t="str">
        <f>IF(BO17&lt;&gt;"",CHAR(34)&amp;"cl_"&amp;BO17&amp;CHAR(34)&amp;",","")</f>
        <v/>
      </c>
      <c r="GX17" s="44" t="str">
        <f>IF(BP17&lt;&gt;"",CHAR(34)&amp;"cl_"&amp;BP17&amp;CHAR(34)&amp;",","")</f>
        <v/>
      </c>
      <c r="GY17" s="44" t="str">
        <f>IF(BQ17&lt;&gt;"",CHAR(34)&amp;"cl_"&amp;BQ17&amp;CHAR(34)&amp;",","")</f>
        <v/>
      </c>
      <c r="GZ17" s="44" t="str">
        <f>IF(BR17&lt;&gt;"",CHAR(34)&amp;"cl_"&amp;BR17&amp;CHAR(34)&amp;",","")</f>
        <v/>
      </c>
      <c r="HA17" s="44" t="str">
        <f>IF(BS17&lt;&gt;"",CHAR(34)&amp;"cl_"&amp;BS17&amp;CHAR(34)&amp;",","")</f>
        <v/>
      </c>
      <c r="HB17" s="44" t="str">
        <f>IF(BT17&lt;&gt;"",CHAR(34)&amp;"cl_"&amp;BT17&amp;CHAR(34)&amp;",","")</f>
        <v/>
      </c>
      <c r="HC17" s="44" t="str">
        <f>SUBSTITUTE("["&amp;_xlfn.CONCAT(GT17:HB17)&amp;"]",",]","]")</f>
        <v>["cl_BLA","cl_WHI","cl_RED"]</v>
      </c>
      <c r="HE17" s="64"/>
      <c r="HF17" s="65" t="str">
        <f>"{couname:"&amp;CT17&amp;(IF(HK17&lt;&gt;"",",subtype:"&amp;CHAR(34)&amp;HK17&amp;CHAR(34),""))&amp;",year:"&amp;HJ17&amp;",region:"&amp;CU17&amp;",Colors:"&amp;HC17&amp;",Items:"&amp;GS17&amp;",Flag:"&amp;CV17&amp;",HDFlag:"&amp;CHAR(34)&amp;E17&amp;CHAR(34)&amp;",type:"&amp;GP17&amp;", describe: "&amp;HH17&amp;", isnew:"&amp;CHAR(34)&amp;F17&amp;CHAR(34)&amp;", links: "&amp;HL17&amp;"},"</f>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links: "https://en.wikipedia.org/wiki/Paraíba"},</v>
      </c>
      <c r="HG17" s="66" t="str">
        <f>"{couname:"&amp;CT17&amp;(IF(HK17&lt;&gt;"",",subtype:"&amp;CHAR(34)&amp;HK17&amp;CHAR(34),""))&amp;",year:"&amp;HJ17&amp;",region:"&amp;CU17&amp;",Colors:"&amp;HC17&amp;",Items:"&amp;GS17&amp;",Flag:"&amp;CV17&amp;",HDFlag:"&amp;CHAR(34)&amp;E17&amp;CHAR(34)&amp;",type:"&amp;GP17&amp;", describe: "&amp;HI17&amp;", links: "&amp;HL17&amp;"},"</f>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links: "https://en.wikipedia.org/wiki/Paraíba"},</v>
      </c>
      <c r="HH17" s="44" t="str">
        <f>IF(P17&lt;&gt;"",CHAR(34)&amp;"\n"&amp;P17&amp;CHAR(34),CHAR(34)&amp;CHAR(34))</f>
        <v>"\nThe word nego on the state flag is Portuguese for I deny or I refuse, referring to the events that led to the Brazilian Revolution of 1930. The red color stands for the blood of João Pessoa after his assassination, while the black color represents mourning."</v>
      </c>
      <c r="HI17" s="44" t="str">
        <f>IF(J17=0,CHAR(34)&amp;CHAR(34),HH17)</f>
        <v>"\nThe word nego on the state flag is Portuguese for I deny or I refuse, referring to the events that led to the Brazilian Revolution of 1930. The red color stands for the blood of João Pessoa after his assassination, while the black color represents mourning."</v>
      </c>
      <c r="HJ17" s="44" t="str">
        <f>CHAR(34)&amp;O17&amp;CHAR(34)</f>
        <v>"1965 "</v>
      </c>
      <c r="HL17" s="44" t="str">
        <f>CHAR(34)&amp;I17&amp;CHAR(34)</f>
        <v>"https://en.wikipedia.org/wiki/Paraíba"</v>
      </c>
      <c r="HM17" s="65"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"&amp;HH17&amp;", "&amp;CHAR(34)&amp;"isnew"&amp;CHAR(34)&amp;": "&amp;CHAR(34)&amp;F17&amp;CHAR(34)&amp;", "&amp;CHAR(34)&amp;"links"&amp;CHAR(34)&amp;": "&amp;HL17&amp;"},"</f>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 "links": "https://en.wikipedia.org/wiki/Paraíba"},</v>
      </c>
      <c r="HN17" s="67"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"&amp;HI17&amp;", "&amp;CHAR(34)&amp;"isnew"&amp;CHAR(34)&amp;": "&amp;CHAR(34)&amp;F17&amp;CHAR(34)&amp;", "&amp;CHAR(34)&amp;"links"&amp;CHAR(34)&amp;": "&amp;HL17&amp;"},"</f>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 "links": "https://en.wikipedia.org/wiki/Paraíba"},</v>
      </c>
      <c r="HO17" s="71"/>
      <c r="HP17" s="44" t="str" cm="1">
        <f t="array" ref="HP17">IF(_xlfn.TEXTJOIN(", ", TRUE, IF(ISNUMBER(SEARCH("BLA", BL17:BT17)), COLUMN(BL17:BT17) - COLUMN(BL17) + 1, ""))&lt;&gt;"","BLA","")</f>
        <v>BLA</v>
      </c>
      <c r="HQ17" s="44" t="str" cm="1">
        <f t="array" ref="HQ17">IF(_xlfn.TEXTJOIN(", ", TRUE, IF(ISNUMBER(SEARCH("BLU", BL17:BT17)), COLUMN(BL17:BT17) - COLUMN(BL17) + 1, ""))&lt;&gt;"","BLU","")</f>
        <v/>
      </c>
      <c r="HR17" s="44" t="str" cm="1">
        <f t="array" ref="HR17">IF(_xlfn.TEXTJOIN(", ", TRUE, IF(ISNUMBER(SEARCH("GRE", BL17:BT17)), COLUMN(BL17:BT17) - COLUMN(BL17) + 1, ""))&lt;&gt;"","GRE","")</f>
        <v/>
      </c>
      <c r="HS17" s="44" t="str" cm="1">
        <f t="array" ref="HS17">IF(_xlfn.TEXTJOIN(", ", TRUE, IF(ISNUMBER(SEARCH("RED", BL17:BT17)), COLUMN(BL17:BT17) - COLUMN(BL17) + 1, ""))&lt;&gt;"","RED","")</f>
        <v>RED</v>
      </c>
      <c r="HT17" s="44" t="str" cm="1">
        <f t="array" ref="HT17">IF(_xlfn.TEXTJOIN(", ", TRUE, IF(ISNUMBER(SEARCH("YEL", BL17:BT17)), COLUMN(BL17:BT17) - COLUMN(BL17) + 1, ""))&lt;&gt;"","YEL","")</f>
        <v/>
      </c>
      <c r="HU17" s="44" t="str" cm="1">
        <f t="array" ref="HU17">IF(_xlfn.TEXTJOIN(", ", TRUE, IF(ISNUMBER(SEARCH("ORA", BL17:BT17)), COLUMN(BL17:BT17) - COLUMN(BL17) + 1, ""))&lt;&gt;"","ORA","")</f>
        <v/>
      </c>
      <c r="HV17" s="44" t="str" cm="1">
        <f t="array" ref="HV17">IF(_xlfn.TEXTJOIN(", ", TRUE, IF(ISNUMBER(SEARCH("BRO", BL17:BT17)), COLUMN(BL17:BT17) - COLUMN(BL17) + 1, ""))&lt;&gt;"","BRO","")</f>
        <v/>
      </c>
      <c r="HW17" s="44" t="str" cm="1">
        <f t="array" ref="HW17">IF(_xlfn.TEXTJOIN(", ", TRUE, IF(ISNUMBER(SEARCH("PUR", BL17:BT17)), COLUMN(BL17:BT17) - COLUMN(BL17) + 1, ""))&lt;&gt;"","PUR","")</f>
        <v/>
      </c>
      <c r="HX17" s="44" t="str" cm="1">
        <f t="array" ref="HX17">IF(_xlfn.TEXTJOIN(", ", TRUE, IF(ISNUMBER(SEARCH("WHI", BL17:BT17)), COLUMN(BL17:BT17) - COLUMN(BL17) + 1, ""))&lt;&gt;"","WHI","")</f>
        <v>WHI</v>
      </c>
      <c r="HY17" s="72"/>
      <c r="HZ17" s="72"/>
      <c r="IA17" s="5"/>
      <c r="IB17" s="5"/>
      <c r="IC17" s="68"/>
      <c r="ID17" s="68"/>
      <c r="IE17" s="68"/>
      <c r="IF17" s="68"/>
      <c r="IG17" s="68"/>
      <c r="IH17" s="68"/>
      <c r="II17" s="68"/>
      <c r="IJ17" s="68"/>
      <c r="IK17" s="68"/>
      <c r="IL17" s="44">
        <f>SUM(IC17:IK17)</f>
        <v>0</v>
      </c>
      <c r="IM17" s="42">
        <f>COUNTIF(IC17:IK17,"&gt;0")-CG17</f>
        <v>-3</v>
      </c>
      <c r="IN17" s="69" t="str">
        <f>"http://mkweb.bcgsc.ca/color-summarizer/?url="&amp;D17&amp;"&amp;precision=low&amp;num_clusters="&amp;CG17&amp;"&amp;text=1"</f>
        <v>http://mkweb.bcgsc.ca/color-summarizer/?url=https://upload.wikimedia.org/wikipedia/commons/thumb/b/bb/Bandeira_da_Para%C3%ADba.svg/640px-Bandeira_da_Para%C3%ADba.svg.png&amp;precision=low&amp;num_clusters=3&amp;text=1</v>
      </c>
      <c r="IO17" s="44" t="str">
        <f>IF(HP17&lt;&gt;"",CHAR(34)&amp;"black"&amp;CHAR(34),"")</f>
        <v>"black"</v>
      </c>
      <c r="IP17" s="44" t="str">
        <f>IF(HQ17&lt;&gt;"",CHAR(34)&amp;"blue"&amp;CHAR(34),"")</f>
        <v/>
      </c>
      <c r="IQ17" s="44" t="str">
        <f>IF(HR17&lt;&gt;"",CHAR(34)&amp;"green"&amp;CHAR(34),"")</f>
        <v/>
      </c>
      <c r="IR17" s="44" t="str">
        <f>IF(HS17&lt;&gt;"",CHAR(34)&amp;"red"&amp;CHAR(34),"")</f>
        <v>"red"</v>
      </c>
      <c r="IS17" s="44" t="str">
        <f>IF(HT17&lt;&gt;"",CHAR(34)&amp;"yellow"&amp;CHAR(34),"")</f>
        <v/>
      </c>
      <c r="IT17" s="44" t="str">
        <f>IF(HU17&lt;&gt;"",CHAR(34)&amp;"orange"&amp;CHAR(34),"")</f>
        <v/>
      </c>
      <c r="IU17" s="44" t="str">
        <f>IF(HV17&lt;&gt;"",CHAR(34)&amp;"brown"&amp;CHAR(34),"")</f>
        <v/>
      </c>
      <c r="IV17" s="44" t="str">
        <f>IF(HW17&lt;&gt;"",CHAR(34)&amp;"purple"&amp;CHAR(34),"")</f>
        <v/>
      </c>
      <c r="IW17" s="44" t="str">
        <f>IF(HX17&lt;&gt;"",CHAR(34)&amp;"white"&amp;CHAR(34),"")</f>
        <v>"white"</v>
      </c>
      <c r="IX17" s="44" t="str">
        <f>"{"&amp;CHAR(34)&amp;"url"&amp;CHAR(34)&amp;":"&amp;CHAR(34)&amp;IN17&amp;CHAR(34)&amp;","&amp;CHAR(34)&amp;"name"&amp;CHAR(34)&amp;":"&amp;CHAR(34)&amp;A17&amp;CHAR(34)&amp;"},"</f>
        <v>{"url":"http://mkweb.bcgsc.ca/color-summarizer/?url=https://upload.wikimedia.org/wikipedia/commons/thumb/b/bb/Bandeira_da_Para%C3%ADba.svg/640px-Bandeira_da_Para%C3%ADba.svg.png&amp;precision=low&amp;num_clusters=3&amp;text=1","name":"[BRA] Paraiba"},</v>
      </c>
      <c r="IY17" s="44">
        <v>341</v>
      </c>
    </row>
    <row r="18" spans="1:259" s="44" customFormat="1" ht="38.4" customHeight="1" thickBot="1" x14ac:dyDescent="0.35">
      <c r="A18" s="84" t="s">
        <v>395</v>
      </c>
      <c r="B18" s="83"/>
      <c r="C18" s="39">
        <v>2</v>
      </c>
      <c r="D18" s="70" t="s">
        <v>396</v>
      </c>
      <c r="E18" s="40" t="s">
        <v>397</v>
      </c>
      <c r="F18" s="41" t="s">
        <v>163</v>
      </c>
      <c r="G18" s="42">
        <f>COUNTIF($A$1:$A$8312,A18)</f>
        <v>1</v>
      </c>
      <c r="H18" s="43"/>
      <c r="I18" s="59" t="s">
        <v>398</v>
      </c>
      <c r="J18" s="44" t="str">
        <f>""</f>
        <v/>
      </c>
      <c r="K18" s="45"/>
      <c r="L18" s="46"/>
      <c r="M18" s="46"/>
      <c r="N18" s="47"/>
      <c r="O18" s="74" t="s">
        <v>399</v>
      </c>
      <c r="P18" s="48" t="s">
        <v>400</v>
      </c>
      <c r="Q18" s="73">
        <v>1</v>
      </c>
      <c r="R18" s="49" t="s">
        <v>177</v>
      </c>
      <c r="S18" s="50">
        <v>3</v>
      </c>
      <c r="T18" s="51" t="s">
        <v>165</v>
      </c>
      <c r="U18" s="52" t="s">
        <v>164</v>
      </c>
      <c r="V18" s="52" t="s">
        <v>164</v>
      </c>
      <c r="W18" s="52" t="s">
        <v>164</v>
      </c>
      <c r="X18" s="52" t="s">
        <v>165</v>
      </c>
      <c r="Y18" s="52" t="s">
        <v>164</v>
      </c>
      <c r="Z18" s="52" t="s">
        <v>164</v>
      </c>
      <c r="AA18" s="52" t="s">
        <v>165</v>
      </c>
      <c r="AB18" s="52" t="s">
        <v>165</v>
      </c>
      <c r="AC18" s="52" t="s">
        <v>164</v>
      </c>
      <c r="AD18" s="52" t="s">
        <v>164</v>
      </c>
      <c r="AE18" s="52" t="s">
        <v>164</v>
      </c>
      <c r="AF18" s="53" t="s">
        <v>164</v>
      </c>
      <c r="AG18" s="53" t="s">
        <v>165</v>
      </c>
      <c r="AH18" s="53" t="s">
        <v>165</v>
      </c>
      <c r="AI18" s="53" t="s">
        <v>164</v>
      </c>
      <c r="AJ18" s="53" t="s">
        <v>164</v>
      </c>
      <c r="AK18" s="53" t="s">
        <v>164</v>
      </c>
      <c r="AL18" s="53" t="s">
        <v>164</v>
      </c>
      <c r="AM18" s="53" t="s">
        <v>164</v>
      </c>
      <c r="AN18" s="53" t="s">
        <v>164</v>
      </c>
      <c r="AO18" s="53" t="s">
        <v>164</v>
      </c>
      <c r="AP18" s="53" t="s">
        <v>164</v>
      </c>
      <c r="AQ18" s="53" t="s">
        <v>164</v>
      </c>
      <c r="AR18" s="53" t="s">
        <v>164</v>
      </c>
      <c r="AS18" s="53" t="s">
        <v>164</v>
      </c>
      <c r="AT18" s="54">
        <v>5</v>
      </c>
      <c r="AU18" s="53" t="s">
        <v>308</v>
      </c>
      <c r="AV18" s="53" t="str">
        <f>IF(LEFT(A18,1)="[",LEFT(A18,5)&amp;AU18&amp;A18,"")</f>
        <v>[BRA]State[BRA] Paraná</v>
      </c>
      <c r="AW18" s="53" t="str">
        <f>C18&amp;H18&amp;A18</f>
        <v>2[BRA] Paraná</v>
      </c>
      <c r="AX18" s="55"/>
      <c r="AY18" s="55"/>
      <c r="AZ18" s="56" t="s">
        <v>159</v>
      </c>
      <c r="BA18" s="56"/>
      <c r="BB18" s="56"/>
      <c r="BC18" s="57"/>
      <c r="BD18" s="58" t="s">
        <v>153</v>
      </c>
      <c r="BE18" s="59"/>
      <c r="BF18" s="58" t="s">
        <v>153</v>
      </c>
      <c r="BG18" s="58" t="s">
        <v>159</v>
      </c>
      <c r="BH18" s="58" t="s">
        <v>153</v>
      </c>
      <c r="BI18" s="58"/>
      <c r="BJ18" s="58"/>
      <c r="BK18" s="59"/>
      <c r="BL18" s="58" t="s">
        <v>153</v>
      </c>
      <c r="BM18" s="58" t="s">
        <v>159</v>
      </c>
      <c r="BN18" s="58" t="s">
        <v>152</v>
      </c>
      <c r="BO18" s="58"/>
      <c r="BP18" s="58"/>
      <c r="BQ18" s="58"/>
      <c r="BR18" s="58"/>
      <c r="BS18" s="58"/>
      <c r="BT18" s="58"/>
      <c r="BU18" s="60"/>
      <c r="BV18" s="61"/>
      <c r="BW18" s="61">
        <v>0</v>
      </c>
      <c r="BX18" s="59"/>
      <c r="BY18" s="44" t="s">
        <v>165</v>
      </c>
      <c r="CB18" s="5"/>
      <c r="CC18" s="5"/>
      <c r="CD18" s="62">
        <v>1</v>
      </c>
      <c r="CE18" s="62">
        <v>0</v>
      </c>
      <c r="CF18" s="62">
        <f>COUNTIF([1]Sheet7!$B$2:'[1]Sheet7'!$B$100,BRA!#REF!)</f>
        <v>0</v>
      </c>
      <c r="CG18" s="75" cm="1">
        <f t="array" ref="CG18">SUMPRODUCT(--(LEN(TRIM(BL18:BT18))&gt;0))</f>
        <v>3</v>
      </c>
      <c r="CH18" s="53" t="str">
        <f>IF(CG18=2,"y","n")</f>
        <v>n</v>
      </c>
      <c r="CI18" s="53" t="str">
        <f>IF(CG18=3,"y","n")</f>
        <v>y</v>
      </c>
      <c r="CJ18" s="53" t="str">
        <f>IF(CG18=4,"y","n")</f>
        <v>n</v>
      </c>
      <c r="CK18" s="53" t="str">
        <f>IF(CG18&gt;4,"y","n")</f>
        <v>n</v>
      </c>
      <c r="CL18" s="53" t="str">
        <f>IF(S18=0,"y","n")</f>
        <v>n</v>
      </c>
      <c r="CM18" s="53" t="str">
        <f>IF(S18=2,"y","n")</f>
        <v>n</v>
      </c>
      <c r="CN18" s="53" t="str">
        <f>IF(S18=3,"y","n")</f>
        <v>y</v>
      </c>
      <c r="CO18" s="53" t="str">
        <f>IF(S18&gt;=4,"y","n")</f>
        <v>n</v>
      </c>
      <c r="CP18" s="53" t="str">
        <f>IF(AT18=0,"y","n")</f>
        <v>n</v>
      </c>
      <c r="CQ18" s="53" t="str">
        <f>IF(AT18=1,"y","n")</f>
        <v>n</v>
      </c>
      <c r="CR18" s="53" t="str">
        <f>IF(AT18=2,"y","n")</f>
        <v>n</v>
      </c>
      <c r="CS18" s="53" t="str">
        <f>IF(AT18&gt;=3,"y","n")</f>
        <v>y</v>
      </c>
      <c r="CT18" s="38" t="str">
        <f>CHAR(34)&amp;A18&amp;CHAR(34)</f>
        <v>"[BRA] Paraná"</v>
      </c>
      <c r="CU18" s="63" t="str">
        <f>CHAR(34)&amp;"rgn_"&amp;R18&amp;CHAR(34)</f>
        <v>"rgn_South America"</v>
      </c>
      <c r="CV18" s="44" t="str">
        <f>CHAR(34)&amp;D18&amp;CHAR(34)</f>
        <v>"https://upload.wikimedia.org/wikipedia/commons/thumb/9/93/Bandeira_do_Paran%C3%A1.svg/640px-Bandeira_do_Paran%C3%A1.svg.png"</v>
      </c>
      <c r="CW18" s="44" t="str">
        <f>IF(CH18="y",CHAR(34)&amp;CH$1&amp;CHAR(34)&amp;",","")</f>
        <v/>
      </c>
      <c r="CX18" s="44" t="str">
        <f>IF(CI18="y",CHAR(34)&amp;CI$1&amp;CHAR(34)&amp;",","")</f>
        <v>"3Color",</v>
      </c>
      <c r="CY18" s="44" t="str">
        <f>IF(CJ18="y",CHAR(34)&amp;CJ$1&amp;CHAR(34)&amp;",","")</f>
        <v/>
      </c>
      <c r="CZ18" s="44" t="str">
        <f>IF(CK18="y",CHAR(34)&amp;CK$1&amp;CHAR(34)&amp;",","")</f>
        <v/>
      </c>
      <c r="DA18" s="44" t="str">
        <f>IF(Q18&gt;1,CHAR(34)&amp;"words2"&amp;CHAR(34)&amp;",","")</f>
        <v/>
      </c>
      <c r="DB18" s="44" t="str">
        <f>IF(Q18&gt;2,CHAR(34)&amp;"words3"&amp;CHAR(34)&amp;",","")</f>
        <v/>
      </c>
      <c r="DC18" s="44" t="str">
        <f>IF(Q18=2,CHAR(34)&amp;"exact2"&amp;CHAR(34)&amp;",","")</f>
        <v/>
      </c>
      <c r="DD18" s="44" t="str">
        <f>IF(LEN(CHAR(34)&amp;"lets"&amp;LEN(SUBSTITUTE(SUBSTITUTE(IFERROR(TRIM(SUBSTITUTE(SUBSTITUTE(SUBSTITUTE(IFERROR(TRIM(SUBSTITUTE(A18,MID(A18,FIND("(",A18),FIND(")",A18)-FIND("(",A18)+1),"")),A18),"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",""),"-",""))&amp;CHAR(34)&amp;",")=9,CHAR(34)&amp;"lets"&amp;LEN(SUBSTITUTE(SUBSTITUTE(IFERROR(TRIM(SUBSTITUTE(SUBSTITUTE(SUBSTITUTE(IFERROR(TRIM(SUBSTITUTE(A18,MID(A18,FIND("(",A18),FIND(")",A18)-FIND("(",A18)+1),"")),A18),"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",""),"-",""))&amp;CHAR(34)&amp;",",CHAR(34)&amp;"lets0"&amp;LEN(SUBSTITUTE(SUBSTITUTE(IFERROR(TRIM(SUBSTITUTE(SUBSTITUTE(SUBSTITUTE(IFERROR(TRIM(SUBSTITUTE(A18,MID(A18,FIND("(",A18),FIND(")",A18)-FIND("(",A18)+1),"")),A18),"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f>
        <v>"lets06",</v>
      </c>
      <c r="DE18" s="44" t="str">
        <f>IFERROR(CHAR(34)&amp;"start"&amp;LEFT(TRIM(SUBSTITUTE(SUBSTITUTE(TRIM(SUBSTITUTE(SUBSTITUTE(A18, MID(A18, FIND("[", A18), FIND("]", A18) - FIND("[", A18) + 1), ""), "  ", " ")), MID(TRIM(SUBSTITUTE(SUBSTITUTE(A18, MID(A18, FIND("[", A18), FIND("]", A18) - FIND("[", A18) + 1), ""), "  ", " ")), FIND("[", TRIM(SUBSTITUTE(SUBSTITUTE(A18, MID(A18, FIND("[", A18), FIND("]", A18) - FIND("[", A18) + 1), ""), "  ", " "))), FIND("]", TRIM(SUBSTITUTE(SUBSTITUTE(A18, MID(A18, FIND("[", A18), FIND("]", A18) - FIND("[", A18) + 1), ""), "  ", " "))) - FIND("[", TRIM(SUBSTITUTE(SUBSTITUTE(A18, MID(A18, FIND("[", A18), FIND("]", A18) - FIND("[", A18) + 1), ""), "  ", " "))) + 1), ""), "  ", " ")),1)&amp;CHAR(34)&amp;",",CHAR(34)&amp;"start"&amp;IFERROR(LEFT(SUBSTITUTE(A18,"["&amp;MID(A18,FIND("[",A18)+1,FIND("]",A18)-FIND("[",A18)-1)&amp;"] ",""),1),LEFT(A18,1))&amp;CHAR(34)&amp;",")</f>
        <v>"startP",</v>
      </c>
      <c r="DF18" s="44" t="str">
        <f>IFERROR(IF(SEARCH("tan",A18)&gt;0,CHAR(34)&amp;"withtn"&amp;CHAR(34)&amp;",",""),"")</f>
        <v/>
      </c>
      <c r="DG18" s="44" t="str">
        <f>IFERROR(IF(SEARCH("q",A18)&gt;0,CHAR(34)&amp;"with_q"&amp;CHAR(34)&amp;",",""),"")</f>
        <v/>
      </c>
      <c r="DH18" s="44" t="str">
        <f>IFERROR(IF(SEARCH("v",A18)&gt;0,CHAR(34)&amp;"with_v"&amp;CHAR(34)&amp;",",""),"")</f>
        <v/>
      </c>
      <c r="DI18" s="44" t="str">
        <f>IFERROR(IF(SEARCH("w",A18)&gt;0,CHAR(34)&amp;"with_w"&amp;CHAR(34)&amp;",",""),"")</f>
        <v/>
      </c>
      <c r="DJ18" s="44" t="str">
        <f>IFERROR(IF(SEARCH("y",A18)&gt;0,CHAR(34)&amp;"with_y"&amp;CHAR(34)&amp;",",""),"")</f>
        <v/>
      </c>
      <c r="DK18" s="44" t="str">
        <f>IFERROR(IF(SEARCH("z",A18)&gt;0,CHAR(34)&amp;"with_z"&amp;CHAR(34)&amp;",",""),"")</f>
        <v/>
      </c>
      <c r="DL18" s="44" t="str">
        <f>IF(CG18=2, CHAR(34) &amp; _xlfn.TEXTJOIN("", TRUE, _xlfn._xlws.SORT(HP18:HX18)) &amp; CHAR(34) &amp; ",", "")</f>
        <v/>
      </c>
      <c r="DM18" s="44" t="str" cm="1">
        <f t="array" ref="DM18">IF(CG18=3,CHAR(34) &amp; _xlfn.TEXTJOIN("", TRUE, RIGHT(HP18:HX18, 2)) &amp; CHAR(34) &amp; ",", "")</f>
        <v>"LUREHI",</v>
      </c>
      <c r="DN18" s="44" t="str">
        <f>IF(AND(ISNUMBER(SEARCH("18", O18)), ISERROR(SEARCH("1918", O18)), ISERROR(SEARCH("2018", O18))), CHAR(34) &amp; "year18" &amp; CHAR(34) &amp; ",", "")</f>
        <v>"year18",</v>
      </c>
      <c r="DO18" s="44" t="str">
        <f>IF(AND(ISNUMBER(SEARCH("19", O18)), ISERROR(SEARCH("1819", O18)),  ISERROR(SEARCH("1219", O18)),ISERROR(SEARCH("1119", O18)),ISERROR(SEARCH("1190", O18)),ISERROR(SEARCH("2019", O18))), CHAR(34) &amp; "year19" &amp; CHAR(34) &amp; ",", "")</f>
        <v/>
      </c>
      <c r="DP18" s="5" t="str">
        <f>IF(AND(ISNUMBER(SEARCH("20", O18)), ISERROR(SEARCH("1920", O18))), CHAR(34)&amp;"year00"&amp;CHAR(34)&amp;",", "")</f>
        <v/>
      </c>
      <c r="DQ18" s="5" t="str">
        <f>IF(CC18="y",CHAR(34)&amp;"soviet"&amp;CHAR(34)&amp;",","")</f>
        <v/>
      </c>
      <c r="DR18" s="5" t="str">
        <f>IF(BY18="y",CHAR(34)&amp;"dgband"&amp;CHAR(34)&amp;",","")</f>
        <v>"dgband",</v>
      </c>
      <c r="DS18" s="5" t="str">
        <f>IF(W18="y",IF(AND(V18="n",BY18&lt;&gt;"y"),CHAR(34)&amp;"allver"&amp;CHAR(34)&amp;",",""),"")</f>
        <v/>
      </c>
      <c r="DT18" s="5" t="str">
        <f>IF(V18="y",IF(AND(W18="n",BY18&lt;&gt;"y"),CHAR(34)&amp;"allhor"&amp;CHAR(34)&amp;",",""),"")</f>
        <v/>
      </c>
      <c r="DU18" s="5" t="str">
        <f>IF(BY18="y",IF(AND(W18="n",V18="n"),CHAR(34)&amp;"alldia"&amp;CHAR(34)&amp;",",""),"")</f>
        <v>"alldia",</v>
      </c>
      <c r="DV18" s="44" t="str">
        <f>IF(IA18&lt;&gt;"",(IF(IA18="y",CHAR(34)&amp;"largec"&amp;CHAR(34)&amp;",",CHAR(34)&amp;"smallc"&amp;CHAR(34)&amp;",")),"")</f>
        <v/>
      </c>
      <c r="DW18" s="44" t="str">
        <f>IF(CL18="y",CHAR(34)&amp;CL$1&amp;CHAR(34)&amp;",","")</f>
        <v/>
      </c>
      <c r="DX18" s="44" t="str">
        <f>IF(CM18="y",CHAR(34)&amp;CM$1&amp;CHAR(34)&amp;",","")</f>
        <v/>
      </c>
      <c r="DY18" s="44" t="str">
        <f>IF(CN18="y",CHAR(34)&amp;CN$1&amp;CHAR(34)&amp;",","")</f>
        <v>"3Bands",</v>
      </c>
      <c r="DZ18" s="44" t="str">
        <f>IF(CO18="y",CHAR(34)&amp;CO$1&amp;CHAR(34)&amp;",","")</f>
        <v/>
      </c>
      <c r="EA18" s="44" t="str">
        <f>IF(T18="y",CHAR(34)&amp;T$1&amp;CHAR(34)&amp;",","")</f>
        <v>"Diagon",</v>
      </c>
      <c r="EB18" s="44" t="str">
        <f>IF(U18="y",CHAR(34)&amp;U$1&amp;CHAR(34)&amp;",","")</f>
        <v/>
      </c>
      <c r="EC18" s="44" t="str">
        <f>IF(V18="y",CHAR(34)&amp;V$1&amp;CHAR(34)&amp;",","")</f>
        <v/>
      </c>
      <c r="ED18" s="44" t="str">
        <f>IF(W18="y",CHAR(34)&amp;W$1&amp;CHAR(34)&amp;",","")</f>
        <v/>
      </c>
      <c r="EE18" s="44" t="str">
        <f>IF(X18="y",CHAR(34)&amp;X$1&amp;CHAR(34)&amp;",","")</f>
        <v>"Circle",</v>
      </c>
      <c r="EF18" s="44" t="str">
        <f>IF(AND(Y18&lt;&gt;"n",Y18&lt;&gt;""),CHAR(34)&amp;Y$1&amp;CHAR(34)&amp;",","")</f>
        <v/>
      </c>
      <c r="EG18" s="44" t="str">
        <f>IF(Z18="y",CHAR(34)&amp;Z$1&amp;CHAR(34)&amp;",","")</f>
        <v/>
      </c>
      <c r="EH18" s="44" t="str">
        <f>IF(AA18="y",CHAR(34)&amp;AA$1&amp;CHAR(34)&amp;",","")</f>
        <v>"Plants",</v>
      </c>
      <c r="EI18" s="44" t="str">
        <f>IF(AB18="y",CHAR(34)&amp;AB$1&amp;CHAR(34)&amp;",","")</f>
        <v>"Texted",</v>
      </c>
      <c r="EJ18" s="44" t="str">
        <f>IF(AC18="y",CHAR(34)&amp;AC$1&amp;CHAR(34)&amp;",","")</f>
        <v/>
      </c>
      <c r="EK18" s="44" t="str">
        <f>IF(AD18="y",CHAR(34)&amp;AD$1&amp;CHAR(34)&amp;",","")</f>
        <v/>
      </c>
      <c r="EL18" s="44" t="str">
        <f>IF(AE18="y",CHAR(34)&amp;AE$1&amp;CHAR(34)&amp;",","")</f>
        <v/>
      </c>
      <c r="EM18" s="44" t="str">
        <f>IF(AF18="y",CHAR(34)&amp;AF$1&amp;CHAR(34)&amp;",","")</f>
        <v/>
      </c>
      <c r="EN18" s="44" t="str">
        <f>IF(AG18="y",CHAR(34)&amp;AG$1&amp;CHAR(34)&amp;",","")</f>
        <v>"Unequa",</v>
      </c>
      <c r="EO18" s="44" t="str">
        <f>IF(AH18="y",CHAR(34)&amp;AH$1&amp;CHAR(34)&amp;",","")</f>
        <v>"Center",</v>
      </c>
      <c r="EP18" s="44" t="str">
        <f>IF(AI18="y",CHAR(34)&amp;AI$1&amp;CHAR(34)&amp;",","")</f>
        <v/>
      </c>
      <c r="EQ18" s="44" t="str">
        <f>IF(AJ18="y",CHAR(34)&amp;AJ$1&amp;CHAR(34)&amp;",","")</f>
        <v/>
      </c>
      <c r="ER18" s="44" t="str">
        <f>IF(AK18="y",CHAR(34)&amp;AK$1&amp;CHAR(34)&amp;",","")</f>
        <v/>
      </c>
      <c r="ES18" s="44" t="str">
        <f>IF(AL18="y",CHAR(34)&amp;AL$1&amp;CHAR(34)&amp;",","")</f>
        <v/>
      </c>
      <c r="ET18" s="44" t="str">
        <f>IF(AM18="y",CHAR(34)&amp;AM$1&amp;CHAR(34)&amp;",","")</f>
        <v/>
      </c>
      <c r="EU18" s="44" t="str">
        <f>IF(AN18="y",CHAR(34)&amp;AN$1&amp;CHAR(34)&amp;",","")</f>
        <v/>
      </c>
      <c r="EV18" s="44" t="str">
        <f>IF(AO18="y",CHAR(34)&amp;AO$1&amp;CHAR(34)&amp;",","")</f>
        <v/>
      </c>
      <c r="EW18" s="44" t="str">
        <f>IF(AP18="y",CHAR(34)&amp;AP$1&amp;CHAR(34)&amp;",","")</f>
        <v/>
      </c>
      <c r="EX18" s="44" t="str">
        <f>IF(AQ18="y",CHAR(34)&amp;AQ$1&amp;CHAR(34)&amp;",","")</f>
        <v/>
      </c>
      <c r="EY18" s="44" t="str">
        <f>IF(AR18="y",CHAR(34)&amp;AR$1&amp;CHAR(34)&amp;",","")</f>
        <v/>
      </c>
      <c r="EZ18" s="44" t="str">
        <f>IF(AS18="y",CHAR(34)&amp;AS$1&amp;CHAR(34)&amp;",","")</f>
        <v/>
      </c>
      <c r="FA18" s="44" t="str">
        <f>IF(AT18&gt;0,CHAR(34)&amp;"sta"&amp;AZ18&amp;CHAR(34)&amp;",","")</f>
        <v>"staWHI",</v>
      </c>
      <c r="FB18" s="44" t="str">
        <f>IF(AND(AT18&gt;0,BA18&lt;&gt;""),CHAR(34)&amp;"sta"&amp;BA18&amp;CHAR(34)&amp;",","")</f>
        <v/>
      </c>
      <c r="FC18" s="44" t="str">
        <f>IF(AND(AT18&gt;0,BB18&lt;&gt;""),CHAR(34)&amp;"sta"&amp;BB18&amp;CHAR(34)&amp;",","")</f>
        <v/>
      </c>
      <c r="FD18" s="44" t="str">
        <f>IF(BV18="n",CHAR(34)&amp;"tcWHYE"&amp;CHAR(34)&amp;",",IF(BV18="y",CHAR(34)&amp;FD$1&amp;CHAR(34)&amp;",",""))</f>
        <v/>
      </c>
      <c r="FE18" s="44" t="str">
        <f>IF(COUNTIF(BL18:BT18,"BLU")=0,CHAR(34)&amp;"NO_BLU"&amp;CHAR(34)&amp;",", "")</f>
        <v/>
      </c>
      <c r="FF18" s="44" t="str">
        <f>IF(COUNTIF(BL18:BT18,"WHI")=0,CHAR(34)&amp;"NO_WHI"&amp;CHAR(34)&amp;",", "")</f>
        <v/>
      </c>
      <c r="FG18" s="44" t="str">
        <f>IF(COUNTIF(BL18:BT18,"RED")=0,CHAR(34)&amp;"NO_RED"&amp;CHAR(34)&amp;",", "")</f>
        <v>"NO_RED",</v>
      </c>
      <c r="FH18" s="44" t="str">
        <f>IF(COUNTIF(BL18:BS18,"GRE")=0,CHAR(34)&amp;"NO_GRE"&amp;CHAR(34)&amp;",", "")</f>
        <v/>
      </c>
      <c r="FI18" s="44" t="str">
        <f>IF(COUNTIF(BL18:BT18,"YEL")=0,CHAR(34)&amp;"NO_YEL"&amp;CHAR(34)&amp;",", "")</f>
        <v>"NO_YEL",</v>
      </c>
      <c r="FJ18" s="44" t="str">
        <f>IF(COUNTIF(BL18:BT18,"BLA")=0,CHAR(34)&amp;"NO_BLA"&amp;CHAR(34)&amp;",", "")</f>
        <v>"NO_BLA",</v>
      </c>
      <c r="FK18" s="44" t="str">
        <f>IF(AND(FH18&lt;&gt;"",FF18&lt;&gt;""),CHAR(34)&amp;"WHGRNO"&amp;CHAR(34)&amp;",","")</f>
        <v/>
      </c>
      <c r="FL18" s="44" t="str">
        <f>IF(AND(FI18&lt;&gt;"",FF18&lt;&gt;""),CHAR(34)&amp;"WHYENO"&amp;CHAR(34)&amp;",","")</f>
        <v/>
      </c>
      <c r="FM18" s="44" t="str">
        <f>IF(AND(FJ18&lt;&gt;"",FF18&lt;&gt;""),CHAR(34)&amp;"BAWHNO"&amp;CHAR(34)&amp;",","")</f>
        <v/>
      </c>
      <c r="FN18" s="44" t="str">
        <f>IF(AND(FE18&lt;&gt;"",FF18&lt;&gt;""),CHAR(34)&amp;"BLWHNO"&amp;CHAR(34)&amp;",","")</f>
        <v/>
      </c>
      <c r="FO18" s="44" t="str">
        <f>IF(AND(FE18&lt;&gt;"",FG18&lt;&gt;""),CHAR(34)&amp;"BLRENO"&amp;CHAR(34)&amp;",","")</f>
        <v/>
      </c>
      <c r="FP18" s="44" t="str">
        <f>IF(AND(FF18&lt;&gt;"",FF18&lt;&gt;""),CHAR(34)&amp;"WHRENO"&amp;CHAR(34)&amp;",","")</f>
        <v/>
      </c>
      <c r="FQ18" s="44" t="str">
        <f>IF(LEN(BF18)=3,CHAR(34)&amp;"001"&amp;BF18&amp;CHAR(34)&amp;",","")</f>
        <v>"001GRE",</v>
      </c>
      <c r="FR18" s="44" t="str">
        <f>IF(LEN(BG18)=3,CHAR(34)&amp;"002"&amp;BG18&amp;CHAR(34)&amp;",","")</f>
        <v>"002WHI",</v>
      </c>
      <c r="FS18" s="44" t="str">
        <f>IF(LEN(BH18)=3,CHAR(34)&amp;"003"&amp;BH18&amp;CHAR(34)&amp;",","")</f>
        <v>"003GRE",</v>
      </c>
      <c r="FT18" s="44" t="str">
        <f>CHAR(34)&amp;"myr"&amp;BD18&amp;CHAR(34)&amp;","</f>
        <v>"myrGRE",</v>
      </c>
      <c r="FU18" s="44" t="str">
        <f>IF(AY18="y",CHAR(34)&amp;"island"&amp;CHAR(34)&amp;",","")</f>
        <v/>
      </c>
      <c r="FV18" s="44" t="str">
        <f>IF(BZ18="y",CHAR(34)&amp;"landlo"&amp;CHAR(34)&amp;",","")</f>
        <v/>
      </c>
      <c r="FW18" s="44" t="str">
        <f>IF(CA18="y",CHAR(34)&amp;"eunion"&amp;CHAR(34)&amp;",","")</f>
        <v/>
      </c>
      <c r="FX18" s="44" t="str">
        <f>SUBSTITUTE(IFERROR(SEARCH("[",A18),IFERROR(IF(AND(CA18&lt;&gt;"y",SEARCH("Europe",R18)&gt;0),CHAR(34)&amp;"noeuni"&amp;CHAR(34)&amp;",",""),"")),"1","")</f>
        <v/>
      </c>
      <c r="FY18" s="44" t="str">
        <f>IFERROR(IF(SEARCH("Arabic",CB18)&gt;0,CHAR(34)&amp;"arabic"&amp;CHAR(34)&amp;",",""),"")</f>
        <v/>
      </c>
      <c r="FZ18" s="44" t="str">
        <f>IFERROR(IF(SEARCH("English",CB18)&gt;0,CHAR(34)&amp;"englis"&amp;CHAR(34)&amp;",",""),"")</f>
        <v/>
      </c>
      <c r="GA18" s="44" t="str">
        <f>IFERROR(IF(SEARCH("French",CB18)&gt;0,CHAR(34)&amp;"french"&amp;CHAR(34)&amp;",",""),"")</f>
        <v/>
      </c>
      <c r="GB18" s="44" t="str">
        <f>IFERROR(IF(SEARCH("Spanish",CB18)&gt;0,CHAR(34)&amp;"spanis"&amp;CHAR(34)&amp;",",""),"")</f>
        <v/>
      </c>
      <c r="GC18" s="44" t="str">
        <f>IFERROR(IF(SEARCH("Portuguese",CB18)&gt;0,CHAR(34)&amp;"portug"&amp;CHAR(34)&amp;",",""),"")</f>
        <v/>
      </c>
      <c r="GD18" s="44" t="str">
        <f>IFERROR(IF(SEARCH("German",CB18)&gt;0,CHAR(34)&amp;"german"&amp;CHAR(34)&amp;",",""),"")</f>
        <v/>
      </c>
      <c r="GE18" s="44" t="str">
        <f>IFERROR(IF(SEARCH("Dutch",CB18)&gt;0,CHAR(34)&amp;"dutchs"&amp;CHAR(34)&amp;",",""),"")</f>
        <v/>
      </c>
      <c r="GF18" s="44" t="str">
        <f>IFERROR(IF(SEARCH("Historical",AU18)&gt;0,CHAR(34)&amp;"histor"&amp;CHAR(34)&amp;",",""),"")</f>
        <v/>
      </c>
      <c r="GG18" s="44" t="str">
        <f>IF(BU18="y",CHAR(34)&amp;"unjack"&amp;CHAR(34)&amp;",","")</f>
        <v/>
      </c>
      <c r="GH18" s="44" t="str">
        <f>IF(CD18=1,CHAR(34)&amp;"southc"&amp;CHAR(34)&amp;",","")</f>
        <v>"southc",</v>
      </c>
      <c r="GI18" s="44" t="str">
        <f>IF(CE18=1,CHAR(34)&amp;"hasmap"&amp;CHAR(34)&amp;",","")</f>
        <v/>
      </c>
      <c r="GJ18" s="44" t="str">
        <f>IF(CP18="y",CHAR(34)&amp;CP$1&amp;CHAR(34)&amp;",","")</f>
        <v/>
      </c>
      <c r="GK18" s="44" t="str">
        <f>IF(GJ18="",CHAR(34)&amp;"HasSta"&amp;CHAR(34)&amp;",","")</f>
        <v>"HasSta",</v>
      </c>
      <c r="GL18" s="44" t="str">
        <f>IF(CQ18="y",CHAR(34)&amp;CQ$1&amp;CHAR(34)&amp;",","")</f>
        <v/>
      </c>
      <c r="GM18" s="44" t="str">
        <f>IF(CR18="y",CHAR(34)&amp;CR$1&amp;CHAR(34)&amp;",","")</f>
        <v/>
      </c>
      <c r="GN18" s="44" t="str">
        <f>IF(CS18="y",CHAR(34)&amp;CS$1&amp;CHAR(34)&amp;",","")</f>
        <v>"3+Star",</v>
      </c>
      <c r="GP18" s="44" t="str">
        <f>CHAR(34)&amp;AU18&amp;CHAR(34)</f>
        <v>"State"</v>
      </c>
      <c r="GS18" s="44" t="str">
        <f>SUBSTITUTE("["&amp;_xlfn.CONCAT(CW18:GN18)&amp;"]",",]","]")</f>
        <v>["3Color","lets06","startP","LUREHI","year18","dgband","alldia","3Bands","Diagon","Circle","Plants","Texted","Unequa","Center","staWHI","NO_RED","NO_YEL","NO_BLA","001GRE","002WHI","003GRE","myrGRE","southc","HasSta","3+Star"]</v>
      </c>
      <c r="GT18" s="44" t="str">
        <f>IF(BL18&lt;&gt;"",CHAR(34)&amp;"cl_"&amp;BL18&amp;CHAR(34)&amp;",","")</f>
        <v>"cl_GRE",</v>
      </c>
      <c r="GU18" s="44" t="str">
        <f>IF(BM18&lt;&gt;"",CHAR(34)&amp;"cl_"&amp;BM18&amp;CHAR(34)&amp;",","")</f>
        <v>"cl_WHI",</v>
      </c>
      <c r="GV18" s="44" t="str">
        <f>IF(BN18&lt;&gt;"",CHAR(34)&amp;"cl_"&amp;BN18&amp;CHAR(34)&amp;",","")</f>
        <v>"cl_BLU",</v>
      </c>
      <c r="GW18" s="44" t="str">
        <f>IF(BO18&lt;&gt;"",CHAR(34)&amp;"cl_"&amp;BO18&amp;CHAR(34)&amp;",","")</f>
        <v/>
      </c>
      <c r="GX18" s="44" t="str">
        <f>IF(BP18&lt;&gt;"",CHAR(34)&amp;"cl_"&amp;BP18&amp;CHAR(34)&amp;",","")</f>
        <v/>
      </c>
      <c r="GY18" s="44" t="str">
        <f>IF(BQ18&lt;&gt;"",CHAR(34)&amp;"cl_"&amp;BQ18&amp;CHAR(34)&amp;",","")</f>
        <v/>
      </c>
      <c r="GZ18" s="44" t="str">
        <f>IF(BR18&lt;&gt;"",CHAR(34)&amp;"cl_"&amp;BR18&amp;CHAR(34)&amp;",","")</f>
        <v/>
      </c>
      <c r="HA18" s="44" t="str">
        <f>IF(BS18&lt;&gt;"",CHAR(34)&amp;"cl_"&amp;BS18&amp;CHAR(34)&amp;",","")</f>
        <v/>
      </c>
      <c r="HB18" s="44" t="str">
        <f>IF(BT18&lt;&gt;"",CHAR(34)&amp;"cl_"&amp;BT18&amp;CHAR(34)&amp;",","")</f>
        <v/>
      </c>
      <c r="HC18" s="44" t="str">
        <f>SUBSTITUTE("["&amp;_xlfn.CONCAT(GT18:HB18)&amp;"]",",]","]")</f>
        <v>["cl_GRE","cl_WHI","cl_BLU"]</v>
      </c>
      <c r="HE18" s="64"/>
      <c r="HF18" s="65" t="str">
        <f>"{couname:"&amp;CT18&amp;(IF(HK18&lt;&gt;"",",subtype:"&amp;CHAR(34)&amp;HK18&amp;CHAR(34),""))&amp;",year:"&amp;HJ18&amp;",region:"&amp;CU18&amp;",Colors:"&amp;HC18&amp;",Items:"&amp;GS18&amp;",Flag:"&amp;CV18&amp;",HDFlag:"&amp;CHAR(34)&amp;E18&amp;CHAR(34)&amp;",type:"&amp;GP18&amp;", describe: "&amp;HH18&amp;", isnew:"&amp;CHAR(34)&amp;F18&amp;CHAR(34)&amp;", links: "&amp;HL18&amp;"},"</f>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links: "https://en.wikipedia.org/wiki/Flag_of_Paraná_(state)"},</v>
      </c>
      <c r="HG18" s="66" t="str">
        <f>"{couname:"&amp;CT18&amp;(IF(HK18&lt;&gt;"",",subtype:"&amp;CHAR(34)&amp;HK18&amp;CHAR(34),""))&amp;",year:"&amp;HJ18&amp;",region:"&amp;CU18&amp;",Colors:"&amp;HC18&amp;",Items:"&amp;GS18&amp;",Flag:"&amp;CV18&amp;",HDFlag:"&amp;CHAR(34)&amp;E18&amp;CHAR(34)&amp;",type:"&amp;GP18&amp;", describe: "&amp;HI18&amp;", links: "&amp;HL18&amp;"},"</f>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links: "https://en.wikipedia.org/wiki/Flag_of_Paraná_(state)"},</v>
      </c>
      <c r="HH18" s="44" t="str">
        <f>IF(P18&lt;&gt;"",CHAR(34)&amp;"\n"&amp;P18&amp;CHAR(34),CHAR(34)&amp;CHAR(34))</f>
        <v>"\nIt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v>
      </c>
      <c r="HI18" s="44" t="str">
        <f>IF(J18=0,CHAR(34)&amp;CHAR(34),HH18)</f>
        <v>"\nIt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v>
      </c>
      <c r="HJ18" s="44" t="str">
        <f>CHAR(34)&amp;O18&amp;CHAR(34)</f>
        <v>"1892 "</v>
      </c>
      <c r="HL18" s="44" t="str">
        <f>CHAR(34)&amp;I18&amp;CHAR(34)</f>
        <v>"https://en.wikipedia.org/wiki/Flag_of_Paraná_(state)"</v>
      </c>
      <c r="HM18" s="65"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"&amp;HH18&amp;", "&amp;CHAR(34)&amp;"isnew"&amp;CHAR(34)&amp;": "&amp;CHAR(34)&amp;F18&amp;CHAR(34)&amp;", "&amp;CHAR(34)&amp;"links"&amp;CHAR(34)&amp;": "&amp;HL18&amp;"},"</f>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 "links": "https://en.wikipedia.org/wiki/Flag_of_Paraná_(state)"},</v>
      </c>
      <c r="HN18" s="67"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"&amp;HI18&amp;", "&amp;CHAR(34)&amp;"isnew"&amp;CHAR(34)&amp;": "&amp;CHAR(34)&amp;F18&amp;CHAR(34)&amp;", "&amp;CHAR(34)&amp;"links"&amp;CHAR(34)&amp;": "&amp;HL18&amp;"},"</f>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 "links": "https://en.wikipedia.org/wiki/Flag_of_Paraná_(state)"},</v>
      </c>
      <c r="HO18" s="71"/>
      <c r="HP18" s="44" t="str" cm="1">
        <f t="array" ref="HP18">IF(_xlfn.TEXTJOIN(", ", TRUE, IF(ISNUMBER(SEARCH("BLA", BL18:BT18)), COLUMN(BL18:BT18) - COLUMN(BL18) + 1, ""))&lt;&gt;"","BLA","")</f>
        <v/>
      </c>
      <c r="HQ18" s="44" t="str" cm="1">
        <f t="array" ref="HQ18">IF(_xlfn.TEXTJOIN(", ", TRUE, IF(ISNUMBER(SEARCH("BLU", BL18:BT18)), COLUMN(BL18:BT18) - COLUMN(BL18) + 1, ""))&lt;&gt;"","BLU","")</f>
        <v>BLU</v>
      </c>
      <c r="HR18" s="44" t="str" cm="1">
        <f t="array" ref="HR18">IF(_xlfn.TEXTJOIN(", ", TRUE, IF(ISNUMBER(SEARCH("GRE", BL18:BT18)), COLUMN(BL18:BT18) - COLUMN(BL18) + 1, ""))&lt;&gt;"","GRE","")</f>
        <v>GRE</v>
      </c>
      <c r="HS18" s="44" t="str" cm="1">
        <f t="array" ref="HS18">IF(_xlfn.TEXTJOIN(", ", TRUE, IF(ISNUMBER(SEARCH("RED", BL18:BT18)), COLUMN(BL18:BT18) - COLUMN(BL18) + 1, ""))&lt;&gt;"","RED","")</f>
        <v/>
      </c>
      <c r="HT18" s="44" t="str" cm="1">
        <f t="array" ref="HT18">IF(_xlfn.TEXTJOIN(", ", TRUE, IF(ISNUMBER(SEARCH("YEL", BL18:BT18)), COLUMN(BL18:BT18) - COLUMN(BL18) + 1, ""))&lt;&gt;"","YEL","")</f>
        <v/>
      </c>
      <c r="HU18" s="44" t="str" cm="1">
        <f t="array" ref="HU18">IF(_xlfn.TEXTJOIN(", ", TRUE, IF(ISNUMBER(SEARCH("ORA", BL18:BT18)), COLUMN(BL18:BT18) - COLUMN(BL18) + 1, ""))&lt;&gt;"","ORA","")</f>
        <v/>
      </c>
      <c r="HV18" s="44" t="str" cm="1">
        <f t="array" ref="HV18">IF(_xlfn.TEXTJOIN(", ", TRUE, IF(ISNUMBER(SEARCH("BRO", BL18:BT18)), COLUMN(BL18:BT18) - COLUMN(BL18) + 1, ""))&lt;&gt;"","BRO","")</f>
        <v/>
      </c>
      <c r="HW18" s="44" t="str" cm="1">
        <f t="array" ref="HW18">IF(_xlfn.TEXTJOIN(", ", TRUE, IF(ISNUMBER(SEARCH("PUR", BL18:BT18)), COLUMN(BL18:BT18) - COLUMN(BL18) + 1, ""))&lt;&gt;"","PUR","")</f>
        <v/>
      </c>
      <c r="HX18" s="44" t="str" cm="1">
        <f t="array" ref="HX18">IF(_xlfn.TEXTJOIN(", ", TRUE, IF(ISNUMBER(SEARCH("WHI", BL18:BT18)), COLUMN(BL18:BT18) - COLUMN(BL18) + 1, ""))&lt;&gt;"","WHI","")</f>
        <v>WHI</v>
      </c>
      <c r="HY18" s="72"/>
      <c r="HZ18" s="72"/>
      <c r="IA18" s="5"/>
      <c r="IB18" s="5"/>
      <c r="IC18" s="68"/>
      <c r="ID18" s="68"/>
      <c r="IE18" s="68"/>
      <c r="IF18" s="68"/>
      <c r="IG18" s="68"/>
      <c r="IH18" s="68"/>
      <c r="II18" s="68"/>
      <c r="IJ18" s="68"/>
      <c r="IK18" s="68"/>
      <c r="IL18" s="44">
        <f>SUM(IC18:IK18)</f>
        <v>0</v>
      </c>
      <c r="IM18" s="42">
        <f>COUNTIF(IC18:IK18,"&gt;0")-CG18</f>
        <v>-3</v>
      </c>
      <c r="IN18" s="69" t="str">
        <f>"http://mkweb.bcgsc.ca/color-summarizer/?url="&amp;D18&amp;"&amp;precision=low&amp;num_clusters="&amp;CG18&amp;"&amp;text=1"</f>
        <v>http://mkweb.bcgsc.ca/color-summarizer/?url=https://upload.wikimedia.org/wikipedia/commons/thumb/9/93/Bandeira_do_Paran%C3%A1.svg/640px-Bandeira_do_Paran%C3%A1.svg.png&amp;precision=low&amp;num_clusters=3&amp;text=1</v>
      </c>
      <c r="IO18" s="44" t="str">
        <f>IF(HP18&lt;&gt;"",CHAR(34)&amp;"black"&amp;CHAR(34),"")</f>
        <v/>
      </c>
      <c r="IP18" s="44" t="str">
        <f>IF(HQ18&lt;&gt;"",CHAR(34)&amp;"blue"&amp;CHAR(34),"")</f>
        <v>"blue"</v>
      </c>
      <c r="IQ18" s="44" t="str">
        <f>IF(HR18&lt;&gt;"",CHAR(34)&amp;"green"&amp;CHAR(34),"")</f>
        <v>"green"</v>
      </c>
      <c r="IR18" s="44" t="str">
        <f>IF(HS18&lt;&gt;"",CHAR(34)&amp;"red"&amp;CHAR(34),"")</f>
        <v/>
      </c>
      <c r="IS18" s="44" t="str">
        <f>IF(HT18&lt;&gt;"",CHAR(34)&amp;"yellow"&amp;CHAR(34),"")</f>
        <v/>
      </c>
      <c r="IT18" s="44" t="str">
        <f>IF(HU18&lt;&gt;"",CHAR(34)&amp;"orange"&amp;CHAR(34),"")</f>
        <v/>
      </c>
      <c r="IU18" s="44" t="str">
        <f>IF(HV18&lt;&gt;"",CHAR(34)&amp;"brown"&amp;CHAR(34),"")</f>
        <v/>
      </c>
      <c r="IV18" s="44" t="str">
        <f>IF(HW18&lt;&gt;"",CHAR(34)&amp;"purple"&amp;CHAR(34),"")</f>
        <v/>
      </c>
      <c r="IW18" s="44" t="str">
        <f>IF(HX18&lt;&gt;"",CHAR(34)&amp;"white"&amp;CHAR(34),"")</f>
        <v>"white"</v>
      </c>
      <c r="IX18" s="44" t="str">
        <f>"{"&amp;CHAR(34)&amp;"url"&amp;CHAR(34)&amp;":"&amp;CHAR(34)&amp;IN18&amp;CHAR(34)&amp;","&amp;CHAR(34)&amp;"name"&amp;CHAR(34)&amp;":"&amp;CHAR(34)&amp;A18&amp;CHAR(34)&amp;"},"</f>
        <v>{"url":"http://mkweb.bcgsc.ca/color-summarizer/?url=https://upload.wikimedia.org/wikipedia/commons/thumb/9/93/Bandeira_do_Paran%C3%A1.svg/640px-Bandeira_do_Paran%C3%A1.svg.png&amp;precision=low&amp;num_clusters=3&amp;text=1","name":"[BRA] Paraná"},</v>
      </c>
      <c r="IY18" s="44">
        <v>342</v>
      </c>
    </row>
    <row r="19" spans="1:259" s="44" customFormat="1" ht="38.4" customHeight="1" thickBot="1" x14ac:dyDescent="0.35">
      <c r="A19" s="84" t="s">
        <v>401</v>
      </c>
      <c r="B19" s="83"/>
      <c r="C19" s="39">
        <v>2</v>
      </c>
      <c r="D19" s="70" t="s">
        <v>402</v>
      </c>
      <c r="E19" s="40" t="s">
        <v>403</v>
      </c>
      <c r="F19" s="41" t="s">
        <v>163</v>
      </c>
      <c r="G19" s="42">
        <f>COUNTIF($A$1:$A$8312,A19)</f>
        <v>1</v>
      </c>
      <c r="H19" s="43"/>
      <c r="I19" s="59" t="s">
        <v>404</v>
      </c>
      <c r="J19" s="44" t="str">
        <f>""</f>
        <v/>
      </c>
      <c r="K19" s="45"/>
      <c r="L19" s="46"/>
      <c r="M19" s="46"/>
      <c r="N19" s="47"/>
      <c r="O19" s="74" t="s">
        <v>263</v>
      </c>
      <c r="P19" s="48" t="s">
        <v>405</v>
      </c>
      <c r="Q19" s="73">
        <v>1</v>
      </c>
      <c r="R19" s="49" t="s">
        <v>177</v>
      </c>
      <c r="S19" s="50">
        <v>2</v>
      </c>
      <c r="T19" s="51" t="s">
        <v>164</v>
      </c>
      <c r="U19" s="52" t="s">
        <v>165</v>
      </c>
      <c r="V19" s="52" t="s">
        <v>165</v>
      </c>
      <c r="W19" s="52" t="s">
        <v>164</v>
      </c>
      <c r="X19" s="52" t="s">
        <v>165</v>
      </c>
      <c r="Y19" s="52" t="s">
        <v>164</v>
      </c>
      <c r="Z19" s="52" t="s">
        <v>164</v>
      </c>
      <c r="AA19" s="52" t="s">
        <v>164</v>
      </c>
      <c r="AB19" s="52" t="s">
        <v>164</v>
      </c>
      <c r="AC19" s="52" t="s">
        <v>164</v>
      </c>
      <c r="AD19" s="52" t="s">
        <v>165</v>
      </c>
      <c r="AE19" s="52" t="s">
        <v>164</v>
      </c>
      <c r="AF19" s="53" t="s">
        <v>164</v>
      </c>
      <c r="AG19" s="53" t="s">
        <v>164</v>
      </c>
      <c r="AH19" s="53" t="s">
        <v>164</v>
      </c>
      <c r="AI19" s="53" t="s">
        <v>164</v>
      </c>
      <c r="AJ19" s="53" t="s">
        <v>164</v>
      </c>
      <c r="AK19" s="53" t="s">
        <v>164</v>
      </c>
      <c r="AL19" s="53" t="s">
        <v>164</v>
      </c>
      <c r="AM19" s="53" t="s">
        <v>164</v>
      </c>
      <c r="AN19" s="53" t="s">
        <v>164</v>
      </c>
      <c r="AO19" s="53" t="s">
        <v>164</v>
      </c>
      <c r="AP19" s="53" t="s">
        <v>164</v>
      </c>
      <c r="AQ19" s="53" t="s">
        <v>164</v>
      </c>
      <c r="AR19" s="53" t="s">
        <v>164</v>
      </c>
      <c r="AS19" s="53" t="s">
        <v>164</v>
      </c>
      <c r="AT19" s="54">
        <v>1</v>
      </c>
      <c r="AU19" s="53" t="s">
        <v>308</v>
      </c>
      <c r="AV19" s="53" t="str">
        <f>IF(LEFT(A19,1)="[",LEFT(A19,5)&amp;AU19&amp;A19,"")</f>
        <v>[BRA]State[BRA] Pernambuco</v>
      </c>
      <c r="AW19" s="53" t="str">
        <f>C19&amp;H19&amp;A19</f>
        <v>2[BRA] Pernambuco</v>
      </c>
      <c r="AX19" s="55"/>
      <c r="AY19" s="55"/>
      <c r="AZ19" s="56" t="s">
        <v>155</v>
      </c>
      <c r="BA19" s="56"/>
      <c r="BB19" s="56"/>
      <c r="BC19" s="57"/>
      <c r="BD19" s="58" t="s">
        <v>152</v>
      </c>
      <c r="BE19" s="59"/>
      <c r="BF19" s="58" t="s">
        <v>152</v>
      </c>
      <c r="BG19" s="58"/>
      <c r="BH19" s="58" t="s">
        <v>159</v>
      </c>
      <c r="BI19" s="58"/>
      <c r="BJ19" s="58"/>
      <c r="BK19" s="59"/>
      <c r="BL19" s="58" t="s">
        <v>152</v>
      </c>
      <c r="BM19" s="58" t="s">
        <v>159</v>
      </c>
      <c r="BN19" s="58" t="s">
        <v>154</v>
      </c>
      <c r="BO19" s="58" t="s">
        <v>155</v>
      </c>
      <c r="BP19" s="58" t="s">
        <v>153</v>
      </c>
      <c r="BQ19" s="58"/>
      <c r="BR19" s="58"/>
      <c r="BS19" s="58"/>
      <c r="BT19" s="58"/>
      <c r="BU19" s="60"/>
      <c r="BV19" s="61"/>
      <c r="BW19" s="61">
        <v>0</v>
      </c>
      <c r="BX19" s="59"/>
      <c r="CB19" s="5"/>
      <c r="CC19" s="5"/>
      <c r="CD19" s="62">
        <v>0</v>
      </c>
      <c r="CE19" s="62">
        <v>0</v>
      </c>
      <c r="CF19" s="62">
        <f>COUNTIF([1]Sheet7!$B$2:'[1]Sheet7'!$B$100,BRA!#REF!)</f>
        <v>0</v>
      </c>
      <c r="CG19" s="75" cm="1">
        <f t="array" ref="CG19">SUMPRODUCT(--(LEN(TRIM(BL19:BT19))&gt;0))</f>
        <v>5</v>
      </c>
      <c r="CH19" s="53" t="str">
        <f>IF(CG19=2,"y","n")</f>
        <v>n</v>
      </c>
      <c r="CI19" s="53" t="str">
        <f>IF(CG19=3,"y","n")</f>
        <v>n</v>
      </c>
      <c r="CJ19" s="53" t="str">
        <f>IF(CG19=4,"y","n")</f>
        <v>n</v>
      </c>
      <c r="CK19" s="53" t="str">
        <f>IF(CG19&gt;4,"y","n")</f>
        <v>y</v>
      </c>
      <c r="CL19" s="53" t="str">
        <f>IF(S19=0,"y","n")</f>
        <v>n</v>
      </c>
      <c r="CM19" s="53" t="str">
        <f>IF(S19=2,"y","n")</f>
        <v>y</v>
      </c>
      <c r="CN19" s="53" t="str">
        <f>IF(S19=3,"y","n")</f>
        <v>n</v>
      </c>
      <c r="CO19" s="53" t="str">
        <f>IF(S19&gt;=4,"y","n")</f>
        <v>n</v>
      </c>
      <c r="CP19" s="53" t="str">
        <f>IF(AT19=0,"y","n")</f>
        <v>n</v>
      </c>
      <c r="CQ19" s="53" t="str">
        <f>IF(AT19=1,"y","n")</f>
        <v>y</v>
      </c>
      <c r="CR19" s="53" t="str">
        <f>IF(AT19=2,"y","n")</f>
        <v>n</v>
      </c>
      <c r="CS19" s="53" t="str">
        <f>IF(AT19&gt;=3,"y","n")</f>
        <v>n</v>
      </c>
      <c r="CT19" s="38" t="str">
        <f>CHAR(34)&amp;A19&amp;CHAR(34)</f>
        <v>"[BRA] Pernambuco"</v>
      </c>
      <c r="CU19" s="63" t="str">
        <f>CHAR(34)&amp;"rgn_"&amp;R19&amp;CHAR(34)</f>
        <v>"rgn_South America"</v>
      </c>
      <c r="CV19" s="44" t="str">
        <f>CHAR(34)&amp;D19&amp;CHAR(34)</f>
        <v>"https://upload.wikimedia.org/wikipedia/commons/thumb/5/59/Bandeira_de_Pernambuco.svg/640px-Bandeira_de_Pernambuco.svg.png"</v>
      </c>
      <c r="CW19" s="44" t="str">
        <f>IF(CH19="y",CHAR(34)&amp;CH$1&amp;CHAR(34)&amp;",","")</f>
        <v/>
      </c>
      <c r="CX19" s="44" t="str">
        <f>IF(CI19="y",CHAR(34)&amp;CI$1&amp;CHAR(34)&amp;",","")</f>
        <v/>
      </c>
      <c r="CY19" s="44" t="str">
        <f>IF(CJ19="y",CHAR(34)&amp;CJ$1&amp;CHAR(34)&amp;",","")</f>
        <v/>
      </c>
      <c r="CZ19" s="44" t="str">
        <f>IF(CK19="y",CHAR(34)&amp;CK$1&amp;CHAR(34)&amp;",","")</f>
        <v>"5+Colo",</v>
      </c>
      <c r="DA19" s="44" t="str">
        <f>IF(Q19&gt;1,CHAR(34)&amp;"words2"&amp;CHAR(34)&amp;",","")</f>
        <v/>
      </c>
      <c r="DB19" s="44" t="str">
        <f>IF(Q19&gt;2,CHAR(34)&amp;"words3"&amp;CHAR(34)&amp;",","")</f>
        <v/>
      </c>
      <c r="DC19" s="44" t="str">
        <f>IF(Q19=2,CHAR(34)&amp;"exact2"&amp;CHAR(34)&amp;",","")</f>
        <v/>
      </c>
      <c r="DD19" s="44" t="str">
        <f>IF(LEN(CHAR(34)&amp;"lets"&amp;LEN(SUBSTITUTE(SUBSTITUTE(IFERROR(TRIM(SUBSTITUTE(SUBSTITUTE(SUBSTITUTE(IFERROR(TRIM(SUBSTITUTE(A19,MID(A19,FIND("(",A19),FIND(")",A19)-FIND("(",A19)+1),"")),A19),"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",""),"-",""))&amp;CHAR(34)&amp;",")=9,CHAR(34)&amp;"lets"&amp;LEN(SUBSTITUTE(SUBSTITUTE(IFERROR(TRIM(SUBSTITUTE(SUBSTITUTE(SUBSTITUTE(IFERROR(TRIM(SUBSTITUTE(A19,MID(A19,FIND("(",A19),FIND(")",A19)-FIND("(",A19)+1),"")),A19),"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",""),"-",""))&amp;CHAR(34)&amp;",",CHAR(34)&amp;"lets0"&amp;LEN(SUBSTITUTE(SUBSTITUTE(IFERROR(TRIM(SUBSTITUTE(SUBSTITUTE(SUBSTITUTE(IFERROR(TRIM(SUBSTITUTE(A19,MID(A19,FIND("(",A19),FIND(")",A19)-FIND("(",A19)+1),"")),A19),"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f>
        <v>"lets10",</v>
      </c>
      <c r="DE19" s="44" t="str">
        <f>IFERROR(CHAR(34)&amp;"start"&amp;LEFT(TRIM(SUBSTITUTE(SUBSTITUTE(TRIM(SUBSTITUTE(SUBSTITUTE(A19, MID(A19, FIND("[", A19), FIND("]", A19) - FIND("[", A19) + 1), ""), "  ", " ")), MID(TRIM(SUBSTITUTE(SUBSTITUTE(A19, MID(A19, FIND("[", A19), FIND("]", A19) - FIND("[", A19) + 1), ""), "  ", " ")), FIND("[", TRIM(SUBSTITUTE(SUBSTITUTE(A19, MID(A19, FIND("[", A19), FIND("]", A19) - FIND("[", A19) + 1), ""), "  ", " "))), FIND("]", TRIM(SUBSTITUTE(SUBSTITUTE(A19, MID(A19, FIND("[", A19), FIND("]", A19) - FIND("[", A19) + 1), ""), "  ", " "))) - FIND("[", TRIM(SUBSTITUTE(SUBSTITUTE(A19, MID(A19, FIND("[", A19), FIND("]", A19) - FIND("[", A19) + 1), ""), "  ", " "))) + 1), ""), "  ", " ")),1)&amp;CHAR(34)&amp;",",CHAR(34)&amp;"start"&amp;IFERROR(LEFT(SUBSTITUTE(A19,"["&amp;MID(A19,FIND("[",A19)+1,FIND("]",A19)-FIND("[",A19)-1)&amp;"] ",""),1),LEFT(A19,1))&amp;CHAR(34)&amp;",")</f>
        <v>"startP",</v>
      </c>
      <c r="DF19" s="44" t="str">
        <f>IFERROR(IF(SEARCH("tan",A19)&gt;0,CHAR(34)&amp;"withtn"&amp;CHAR(34)&amp;",",""),"")</f>
        <v/>
      </c>
      <c r="DG19" s="44" t="str">
        <f>IFERROR(IF(SEARCH("q",A19)&gt;0,CHAR(34)&amp;"with_q"&amp;CHAR(34)&amp;",",""),"")</f>
        <v/>
      </c>
      <c r="DH19" s="44" t="str">
        <f>IFERROR(IF(SEARCH("v",A19)&gt;0,CHAR(34)&amp;"with_v"&amp;CHAR(34)&amp;",",""),"")</f>
        <v/>
      </c>
      <c r="DI19" s="44" t="str">
        <f>IFERROR(IF(SEARCH("w",A19)&gt;0,CHAR(34)&amp;"with_w"&amp;CHAR(34)&amp;",",""),"")</f>
        <v/>
      </c>
      <c r="DJ19" s="44" t="str">
        <f>IFERROR(IF(SEARCH("y",A19)&gt;0,CHAR(34)&amp;"with_y"&amp;CHAR(34)&amp;",",""),"")</f>
        <v/>
      </c>
      <c r="DK19" s="44" t="str">
        <f>IFERROR(IF(SEARCH("z",A19)&gt;0,CHAR(34)&amp;"with_z"&amp;CHAR(34)&amp;",",""),"")</f>
        <v/>
      </c>
      <c r="DL19" s="44" t="str">
        <f>IF(CG19=2, CHAR(34) &amp; _xlfn.TEXTJOIN("", TRUE, _xlfn._xlws.SORT(HP19:HX19)) &amp; CHAR(34) &amp; ",", "")</f>
        <v/>
      </c>
      <c r="DM19" s="44" t="str" cm="1">
        <f t="array" ref="DM19">IF(CG19=3,CHAR(34) &amp; _xlfn.TEXTJOIN("", TRUE, RIGHT(HP19:HX19, 2)) &amp; CHAR(34) &amp; ",", "")</f>
        <v/>
      </c>
      <c r="DN19" s="44" t="str">
        <f>IF(AND(ISNUMBER(SEARCH("18", O19)), ISERROR(SEARCH("1918", O19)), ISERROR(SEARCH("2018", O19))), CHAR(34) &amp; "year18" &amp; CHAR(34) &amp; ",", "")</f>
        <v/>
      </c>
      <c r="DO19" s="44" t="str">
        <f>IF(AND(ISNUMBER(SEARCH("19", O19)), ISERROR(SEARCH("1819", O19)),  ISERROR(SEARCH("1219", O19)),ISERROR(SEARCH("1119", O19)),ISERROR(SEARCH("1190", O19)),ISERROR(SEARCH("2019", O19))), CHAR(34) &amp; "year19" &amp; CHAR(34) &amp; ",", "")</f>
        <v>"year19",</v>
      </c>
      <c r="DP19" s="5" t="str">
        <f>IF(AND(ISNUMBER(SEARCH("20", O19)), ISERROR(SEARCH("1920", O19))), CHAR(34)&amp;"year00"&amp;CHAR(34)&amp;",", "")</f>
        <v/>
      </c>
      <c r="DQ19" s="5" t="str">
        <f>IF(CC19="y",CHAR(34)&amp;"soviet"&amp;CHAR(34)&amp;",","")</f>
        <v/>
      </c>
      <c r="DR19" s="5" t="str">
        <f>IF(BY19="y",CHAR(34)&amp;"dgband"&amp;CHAR(34)&amp;",","")</f>
        <v/>
      </c>
      <c r="DS19" s="5" t="str">
        <f>IF(W19="y",IF(AND(V19="n",BY19&lt;&gt;"y"),CHAR(34)&amp;"allver"&amp;CHAR(34)&amp;",",""),"")</f>
        <v/>
      </c>
      <c r="DT19" s="5" t="str">
        <f>IF(V19="y",IF(AND(W19="n",BY19&lt;&gt;"y"),CHAR(34)&amp;"allhor"&amp;CHAR(34)&amp;",",""),"")</f>
        <v>"allhor",</v>
      </c>
      <c r="DU19" s="5" t="str">
        <f>IF(BY19="y",IF(AND(W19="n",V19="n"),CHAR(34)&amp;"alldia"&amp;CHAR(34)&amp;",",""),"")</f>
        <v/>
      </c>
      <c r="DV19" s="44" t="str">
        <f>IF(IA19&lt;&gt;"",(IF(IA19="y",CHAR(34)&amp;"largec"&amp;CHAR(34)&amp;",",CHAR(34)&amp;"smallc"&amp;CHAR(34)&amp;",")),"")</f>
        <v>"smallc",</v>
      </c>
      <c r="DW19" s="44" t="str">
        <f>IF(CL19="y",CHAR(34)&amp;CL$1&amp;CHAR(34)&amp;",","")</f>
        <v/>
      </c>
      <c r="DX19" s="44" t="str">
        <f>IF(CM19="y",CHAR(34)&amp;CM$1&amp;CHAR(34)&amp;",","")</f>
        <v>"2Bands",</v>
      </c>
      <c r="DY19" s="44" t="str">
        <f>IF(CN19="y",CHAR(34)&amp;CN$1&amp;CHAR(34)&amp;",","")</f>
        <v/>
      </c>
      <c r="DZ19" s="44" t="str">
        <f>IF(CO19="y",CHAR(34)&amp;CO$1&amp;CHAR(34)&amp;",","")</f>
        <v/>
      </c>
      <c r="EA19" s="44" t="str">
        <f>IF(T19="y",CHAR(34)&amp;T$1&amp;CHAR(34)&amp;",","")</f>
        <v/>
      </c>
      <c r="EB19" s="44" t="str">
        <f>IF(U19="y",CHAR(34)&amp;U$1&amp;CHAR(34)&amp;",","")</f>
        <v>"Crosse",</v>
      </c>
      <c r="EC19" s="44" t="str">
        <f>IF(V19="y",CHAR(34)&amp;V$1&amp;CHAR(34)&amp;",","")</f>
        <v>"Horizo",</v>
      </c>
      <c r="ED19" s="44" t="str">
        <f>IF(W19="y",CHAR(34)&amp;W$1&amp;CHAR(34)&amp;",","")</f>
        <v/>
      </c>
      <c r="EE19" s="44" t="str">
        <f>IF(X19="y",CHAR(34)&amp;X$1&amp;CHAR(34)&amp;",","")</f>
        <v>"Circle",</v>
      </c>
      <c r="EF19" s="44" t="str">
        <f>IF(AND(Y19&lt;&gt;"n",Y19&lt;&gt;""),CHAR(34)&amp;Y$1&amp;CHAR(34)&amp;",","")</f>
        <v/>
      </c>
      <c r="EG19" s="44" t="str">
        <f>IF(Z19="y",CHAR(34)&amp;Z$1&amp;CHAR(34)&amp;",","")</f>
        <v/>
      </c>
      <c r="EH19" s="44" t="str">
        <f>IF(AA19="y",CHAR(34)&amp;AA$1&amp;CHAR(34)&amp;",","")</f>
        <v/>
      </c>
      <c r="EI19" s="44" t="str">
        <f>IF(AB19="y",CHAR(34)&amp;AB$1&amp;CHAR(34)&amp;",","")</f>
        <v/>
      </c>
      <c r="EJ19" s="44" t="str">
        <f>IF(AC19="y",CHAR(34)&amp;AC$1&amp;CHAR(34)&amp;",","")</f>
        <v/>
      </c>
      <c r="EK19" s="44" t="str">
        <f>IF(AD19="y",CHAR(34)&amp;AD$1&amp;CHAR(34)&amp;",","")</f>
        <v>"HasSun",</v>
      </c>
      <c r="EL19" s="44" t="str">
        <f>IF(AE19="y",CHAR(34)&amp;AE$1&amp;CHAR(34)&amp;",","")</f>
        <v/>
      </c>
      <c r="EM19" s="44" t="str">
        <f>IF(AF19="y",CHAR(34)&amp;AF$1&amp;CHAR(34)&amp;",","")</f>
        <v/>
      </c>
      <c r="EN19" s="44" t="str">
        <f>IF(AG19="y",CHAR(34)&amp;AG$1&amp;CHAR(34)&amp;",","")</f>
        <v/>
      </c>
      <c r="EO19" s="44" t="str">
        <f>IF(AH19="y",CHAR(34)&amp;AH$1&amp;CHAR(34)&amp;",","")</f>
        <v/>
      </c>
      <c r="EP19" s="44" t="str">
        <f>IF(AI19="y",CHAR(34)&amp;AI$1&amp;CHAR(34)&amp;",","")</f>
        <v/>
      </c>
      <c r="EQ19" s="44" t="str">
        <f>IF(AJ19="y",CHAR(34)&amp;AJ$1&amp;CHAR(34)&amp;",","")</f>
        <v/>
      </c>
      <c r="ER19" s="44" t="str">
        <f>IF(AK19="y",CHAR(34)&amp;AK$1&amp;CHAR(34)&amp;",","")</f>
        <v/>
      </c>
      <c r="ES19" s="44" t="str">
        <f>IF(AL19="y",CHAR(34)&amp;AL$1&amp;CHAR(34)&amp;",","")</f>
        <v/>
      </c>
      <c r="ET19" s="44" t="str">
        <f>IF(AM19="y",CHAR(34)&amp;AM$1&amp;CHAR(34)&amp;",","")</f>
        <v/>
      </c>
      <c r="EU19" s="44" t="str">
        <f>IF(AN19="y",CHAR(34)&amp;AN$1&amp;CHAR(34)&amp;",","")</f>
        <v/>
      </c>
      <c r="EV19" s="44" t="str">
        <f>IF(AO19="y",CHAR(34)&amp;AO$1&amp;CHAR(34)&amp;",","")</f>
        <v/>
      </c>
      <c r="EW19" s="44" t="str">
        <f>IF(AP19="y",CHAR(34)&amp;AP$1&amp;CHAR(34)&amp;",","")</f>
        <v/>
      </c>
      <c r="EX19" s="44" t="str">
        <f>IF(AQ19="y",CHAR(34)&amp;AQ$1&amp;CHAR(34)&amp;",","")</f>
        <v/>
      </c>
      <c r="EY19" s="44" t="str">
        <f>IF(AR19="y",CHAR(34)&amp;AR$1&amp;CHAR(34)&amp;",","")</f>
        <v/>
      </c>
      <c r="EZ19" s="44" t="str">
        <f>IF(AS19="y",CHAR(34)&amp;AS$1&amp;CHAR(34)&amp;",","")</f>
        <v/>
      </c>
      <c r="FA19" s="44" t="str">
        <f>IF(AT19&gt;0,CHAR(34)&amp;"sta"&amp;AZ19&amp;CHAR(34)&amp;",","")</f>
        <v>"staYEL",</v>
      </c>
      <c r="FB19" s="44" t="str">
        <f>IF(AND(AT19&gt;0,BA19&lt;&gt;""),CHAR(34)&amp;"sta"&amp;BA19&amp;CHAR(34)&amp;",","")</f>
        <v/>
      </c>
      <c r="FC19" s="44" t="str">
        <f>IF(AND(AT19&gt;0,BB19&lt;&gt;""),CHAR(34)&amp;"sta"&amp;BB19&amp;CHAR(34)&amp;",","")</f>
        <v/>
      </c>
      <c r="FD19" s="44" t="str">
        <f>IF(BV19="n",CHAR(34)&amp;"tcWHYE"&amp;CHAR(34)&amp;",",IF(BV19="y",CHAR(34)&amp;FD$1&amp;CHAR(34)&amp;",",""))</f>
        <v/>
      </c>
      <c r="FE19" s="44" t="str">
        <f>IF(COUNTIF(BL19:BT19,"BLU")=0,CHAR(34)&amp;"NO_BLU"&amp;CHAR(34)&amp;",", "")</f>
        <v/>
      </c>
      <c r="FF19" s="44" t="str">
        <f>IF(COUNTIF(BL19:BT19,"WHI")=0,CHAR(34)&amp;"NO_WHI"&amp;CHAR(34)&amp;",", "")</f>
        <v/>
      </c>
      <c r="FG19" s="44" t="str">
        <f>IF(COUNTIF(BL19:BT19,"RED")=0,CHAR(34)&amp;"NO_RED"&amp;CHAR(34)&amp;",", "")</f>
        <v/>
      </c>
      <c r="FH19" s="44" t="str">
        <f>IF(COUNTIF(BL19:BS19,"GRE")=0,CHAR(34)&amp;"NO_GRE"&amp;CHAR(34)&amp;",", "")</f>
        <v/>
      </c>
      <c r="FI19" s="44" t="str">
        <f>IF(COUNTIF(BL19:BT19,"YEL")=0,CHAR(34)&amp;"NO_YEL"&amp;CHAR(34)&amp;",", "")</f>
        <v/>
      </c>
      <c r="FJ19" s="44" t="str">
        <f>IF(COUNTIF(BL19:BT19,"BLA")=0,CHAR(34)&amp;"NO_BLA"&amp;CHAR(34)&amp;",", "")</f>
        <v>"NO_BLA",</v>
      </c>
      <c r="FK19" s="44" t="str">
        <f>IF(AND(FH19&lt;&gt;"",FF19&lt;&gt;""),CHAR(34)&amp;"WHGRNO"&amp;CHAR(34)&amp;",","")</f>
        <v/>
      </c>
      <c r="FL19" s="44" t="str">
        <f>IF(AND(FI19&lt;&gt;"",FF19&lt;&gt;""),CHAR(34)&amp;"WHYENO"&amp;CHAR(34)&amp;",","")</f>
        <v/>
      </c>
      <c r="FM19" s="44" t="str">
        <f>IF(AND(FJ19&lt;&gt;"",FF19&lt;&gt;""),CHAR(34)&amp;"BAWHNO"&amp;CHAR(34)&amp;",","")</f>
        <v/>
      </c>
      <c r="FN19" s="44" t="str">
        <f>IF(AND(FE19&lt;&gt;"",FF19&lt;&gt;""),CHAR(34)&amp;"BLWHNO"&amp;CHAR(34)&amp;",","")</f>
        <v/>
      </c>
      <c r="FO19" s="44" t="str">
        <f>IF(AND(FE19&lt;&gt;"",FG19&lt;&gt;""),CHAR(34)&amp;"BLRENO"&amp;CHAR(34)&amp;",","")</f>
        <v/>
      </c>
      <c r="FP19" s="44" t="str">
        <f>IF(AND(FF19&lt;&gt;"",FF19&lt;&gt;""),CHAR(34)&amp;"WHRENO"&amp;CHAR(34)&amp;",","")</f>
        <v/>
      </c>
      <c r="FQ19" s="44" t="str">
        <f>IF(LEN(BF19)=3,CHAR(34)&amp;"001"&amp;BF19&amp;CHAR(34)&amp;",","")</f>
        <v>"001BLU",</v>
      </c>
      <c r="FR19" s="44" t="str">
        <f>IF(LEN(BG19)=3,CHAR(34)&amp;"002"&amp;BG19&amp;CHAR(34)&amp;",","")</f>
        <v/>
      </c>
      <c r="FS19" s="44" t="str">
        <f>IF(LEN(BH19)=3,CHAR(34)&amp;"003"&amp;BH19&amp;CHAR(34)&amp;",","")</f>
        <v>"003WHI",</v>
      </c>
      <c r="FT19" s="44" t="str">
        <f>CHAR(34)&amp;"myr"&amp;BD19&amp;CHAR(34)&amp;","</f>
        <v>"myrBLU",</v>
      </c>
      <c r="FU19" s="44" t="str">
        <f>IF(AY19="y",CHAR(34)&amp;"island"&amp;CHAR(34)&amp;",","")</f>
        <v/>
      </c>
      <c r="FV19" s="44" t="str">
        <f>IF(BZ19="y",CHAR(34)&amp;"landlo"&amp;CHAR(34)&amp;",","")</f>
        <v/>
      </c>
      <c r="FW19" s="44" t="str">
        <f>IF(CA19="y",CHAR(34)&amp;"eunion"&amp;CHAR(34)&amp;",","")</f>
        <v/>
      </c>
      <c r="FX19" s="44" t="str">
        <f>SUBSTITUTE(IFERROR(SEARCH("[",A19),IFERROR(IF(AND(CA19&lt;&gt;"y",SEARCH("Europe",R19)&gt;0),CHAR(34)&amp;"noeuni"&amp;CHAR(34)&amp;",",""),"")),"1","")</f>
        <v/>
      </c>
      <c r="FY19" s="44" t="str">
        <f>IFERROR(IF(SEARCH("Arabic",CB19)&gt;0,CHAR(34)&amp;"arabic"&amp;CHAR(34)&amp;",",""),"")</f>
        <v/>
      </c>
      <c r="FZ19" s="44" t="str">
        <f>IFERROR(IF(SEARCH("English",CB19)&gt;0,CHAR(34)&amp;"englis"&amp;CHAR(34)&amp;",",""),"")</f>
        <v/>
      </c>
      <c r="GA19" s="44" t="str">
        <f>IFERROR(IF(SEARCH("French",CB19)&gt;0,CHAR(34)&amp;"french"&amp;CHAR(34)&amp;",",""),"")</f>
        <v/>
      </c>
      <c r="GB19" s="44" t="str">
        <f>IFERROR(IF(SEARCH("Spanish",CB19)&gt;0,CHAR(34)&amp;"spanis"&amp;CHAR(34)&amp;",",""),"")</f>
        <v/>
      </c>
      <c r="GC19" s="44" t="str">
        <f>IFERROR(IF(SEARCH("Portuguese",CB19)&gt;0,CHAR(34)&amp;"portug"&amp;CHAR(34)&amp;",",""),"")</f>
        <v/>
      </c>
      <c r="GD19" s="44" t="str">
        <f>IFERROR(IF(SEARCH("German",CB19)&gt;0,CHAR(34)&amp;"german"&amp;CHAR(34)&amp;",",""),"")</f>
        <v/>
      </c>
      <c r="GE19" s="44" t="str">
        <f>IFERROR(IF(SEARCH("Dutch",CB19)&gt;0,CHAR(34)&amp;"dutchs"&amp;CHAR(34)&amp;",",""),"")</f>
        <v/>
      </c>
      <c r="GF19" s="44" t="str">
        <f>IFERROR(IF(SEARCH("Historical",AU19)&gt;0,CHAR(34)&amp;"histor"&amp;CHAR(34)&amp;",",""),"")</f>
        <v/>
      </c>
      <c r="GG19" s="44" t="str">
        <f>IF(BU19="y",CHAR(34)&amp;"unjack"&amp;CHAR(34)&amp;",","")</f>
        <v/>
      </c>
      <c r="GH19" s="44" t="str">
        <f>IF(CD19=1,CHAR(34)&amp;"southc"&amp;CHAR(34)&amp;",","")</f>
        <v/>
      </c>
      <c r="GI19" s="44" t="str">
        <f>IF(CE19=1,CHAR(34)&amp;"hasmap"&amp;CHAR(34)&amp;",","")</f>
        <v/>
      </c>
      <c r="GJ19" s="44" t="str">
        <f>IF(CP19="y",CHAR(34)&amp;CP$1&amp;CHAR(34)&amp;",","")</f>
        <v/>
      </c>
      <c r="GK19" s="44" t="str">
        <f>IF(GJ19="",CHAR(34)&amp;"HasSta"&amp;CHAR(34)&amp;",","")</f>
        <v>"HasSta",</v>
      </c>
      <c r="GL19" s="44" t="str">
        <f>IF(CQ19="y",CHAR(34)&amp;CQ$1&amp;CHAR(34)&amp;",","")</f>
        <v>"1Stars",</v>
      </c>
      <c r="GM19" s="44" t="str">
        <f>IF(CR19="y",CHAR(34)&amp;CR$1&amp;CHAR(34)&amp;",","")</f>
        <v/>
      </c>
      <c r="GN19" s="44" t="str">
        <f>IF(CS19="y",CHAR(34)&amp;CS$1&amp;CHAR(34)&amp;",","")</f>
        <v/>
      </c>
      <c r="GP19" s="44" t="str">
        <f>CHAR(34)&amp;AU19&amp;CHAR(34)</f>
        <v>"State"</v>
      </c>
      <c r="GS19" s="44" t="str">
        <f>SUBSTITUTE("["&amp;_xlfn.CONCAT(CW19:GN19)&amp;"]",",]","]")</f>
        <v>["5+Colo","lets10","startP","year19","allhor","smallc","2Bands","Crosse","Horizo","Circle","HasSun","staYEL","NO_BLA","001BLU","003WHI","myrBLU","HasSta","1Stars"]</v>
      </c>
      <c r="GT19" s="44" t="str">
        <f>IF(BL19&lt;&gt;"",CHAR(34)&amp;"cl_"&amp;BL19&amp;CHAR(34)&amp;",","")</f>
        <v>"cl_BLU",</v>
      </c>
      <c r="GU19" s="44" t="str">
        <f>IF(BM19&lt;&gt;"",CHAR(34)&amp;"cl_"&amp;BM19&amp;CHAR(34)&amp;",","")</f>
        <v>"cl_WHI",</v>
      </c>
      <c r="GV19" s="44" t="str">
        <f>IF(BN19&lt;&gt;"",CHAR(34)&amp;"cl_"&amp;BN19&amp;CHAR(34)&amp;",","")</f>
        <v>"cl_RED",</v>
      </c>
      <c r="GW19" s="44" t="str">
        <f>IF(BO19&lt;&gt;"",CHAR(34)&amp;"cl_"&amp;BO19&amp;CHAR(34)&amp;",","")</f>
        <v>"cl_YEL",</v>
      </c>
      <c r="GX19" s="44" t="str">
        <f>IF(BP19&lt;&gt;"",CHAR(34)&amp;"cl_"&amp;BP19&amp;CHAR(34)&amp;",","")</f>
        <v>"cl_GRE",</v>
      </c>
      <c r="GY19" s="44" t="str">
        <f>IF(BQ19&lt;&gt;"",CHAR(34)&amp;"cl_"&amp;BQ19&amp;CHAR(34)&amp;",","")</f>
        <v/>
      </c>
      <c r="GZ19" s="44" t="str">
        <f>IF(BR19&lt;&gt;"",CHAR(34)&amp;"cl_"&amp;BR19&amp;CHAR(34)&amp;",","")</f>
        <v/>
      </c>
      <c r="HA19" s="44" t="str">
        <f>IF(BS19&lt;&gt;"",CHAR(34)&amp;"cl_"&amp;BS19&amp;CHAR(34)&amp;",","")</f>
        <v/>
      </c>
      <c r="HB19" s="44" t="str">
        <f>IF(BT19&lt;&gt;"",CHAR(34)&amp;"cl_"&amp;BT19&amp;CHAR(34)&amp;",","")</f>
        <v/>
      </c>
      <c r="HC19" s="44" t="str">
        <f>SUBSTITUTE("["&amp;_xlfn.CONCAT(GT19:HB19)&amp;"]",",]","]")</f>
        <v>["cl_BLU","cl_WHI","cl_RED","cl_YEL","cl_GRE"]</v>
      </c>
      <c r="HE19" s="64"/>
      <c r="HF19" s="65" t="str">
        <f>"{couname:"&amp;CT19&amp;(IF(HK19&lt;&gt;"",",subtype:"&amp;CHAR(34)&amp;HK19&amp;CHAR(34),""))&amp;",year:"&amp;HJ19&amp;",region:"&amp;CU19&amp;",Colors:"&amp;HC19&amp;",Items:"&amp;GS19&amp;",Flag:"&amp;CV19&amp;",HDFlag:"&amp;CHAR(34)&amp;E19&amp;CHAR(34)&amp;",type:"&amp;GP19&amp;", describe: "&amp;HH19&amp;", isnew:"&amp;CHAR(34)&amp;F19&amp;CHAR(34)&amp;", links: "&amp;HL19&amp;"},"</f>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links: "https://en.wikipedia.org/wiki/Flag_of_Pernambuco"},</v>
      </c>
      <c r="HG19" s="66" t="str">
        <f>"{couname:"&amp;CT19&amp;(IF(HK19&lt;&gt;"",",subtype:"&amp;CHAR(34)&amp;HK19&amp;CHAR(34),""))&amp;",year:"&amp;HJ19&amp;",region:"&amp;CU19&amp;",Colors:"&amp;HC19&amp;",Items:"&amp;GS19&amp;",Flag:"&amp;CV19&amp;",HDFlag:"&amp;CHAR(34)&amp;E19&amp;CHAR(34)&amp;",type:"&amp;GP19&amp;", describe: "&amp;HI19&amp;", links: "&amp;HL19&amp;"},"</f>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links: "https://en.wikipedia.org/wiki/Flag_of_Pernambuco"},</v>
      </c>
      <c r="HH19" s="44" t="str">
        <f>IF(P19&lt;&gt;"",CHAR(34)&amp;"\n"&amp;P19&amp;CHAR(34),CHAR(34)&amp;CHAR(34))</f>
        <v>"\nThe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v>
      </c>
      <c r="HI19" s="44" t="str">
        <f>IF(J19=0,CHAR(34)&amp;CHAR(34),HH19)</f>
        <v>"\nThe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v>
      </c>
      <c r="HJ19" s="44" t="str">
        <f>CHAR(34)&amp;O19&amp;CHAR(34)</f>
        <v>"1917 "</v>
      </c>
      <c r="HL19" s="44" t="str">
        <f>CHAR(34)&amp;I19&amp;CHAR(34)</f>
        <v>"https://en.wikipedia.org/wiki/Flag_of_Pernambuco"</v>
      </c>
      <c r="HM19" s="65"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"&amp;HH19&amp;", "&amp;CHAR(34)&amp;"isnew"&amp;CHAR(34)&amp;": "&amp;CHAR(34)&amp;F19&amp;CHAR(34)&amp;", "&amp;CHAR(34)&amp;"links"&amp;CHAR(34)&amp;": "&amp;HL19&amp;"},"</f>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 "links": "https://en.wikipedia.org/wiki/Flag_of_Pernambuco"},</v>
      </c>
      <c r="HN19" s="67"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"&amp;HI19&amp;", "&amp;CHAR(34)&amp;"isnew"&amp;CHAR(34)&amp;": "&amp;CHAR(34)&amp;F19&amp;CHAR(34)&amp;", "&amp;CHAR(34)&amp;"links"&amp;CHAR(34)&amp;": "&amp;HL19&amp;"},"</f>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 "links": "https://en.wikipedia.org/wiki/Flag_of_Pernambuco"},</v>
      </c>
      <c r="HO19" s="71"/>
      <c r="HP19" s="44" t="str" cm="1">
        <f t="array" ref="HP19">IF(_xlfn.TEXTJOIN(", ", TRUE, IF(ISNUMBER(SEARCH("BLA", BL19:BT19)), COLUMN(BL19:BT19) - COLUMN(BL19) + 1, ""))&lt;&gt;"","BLA","")</f>
        <v/>
      </c>
      <c r="HQ19" s="44" t="str" cm="1">
        <f t="array" ref="HQ19">IF(_xlfn.TEXTJOIN(", ", TRUE, IF(ISNUMBER(SEARCH("BLU", BL19:BT19)), COLUMN(BL19:BT19) - COLUMN(BL19) + 1, ""))&lt;&gt;"","BLU","")</f>
        <v>BLU</v>
      </c>
      <c r="HR19" s="44" t="str" cm="1">
        <f t="array" ref="HR19">IF(_xlfn.TEXTJOIN(", ", TRUE, IF(ISNUMBER(SEARCH("GRE", BL19:BT19)), COLUMN(BL19:BT19) - COLUMN(BL19) + 1, ""))&lt;&gt;"","GRE","")</f>
        <v>GRE</v>
      </c>
      <c r="HS19" s="44" t="str" cm="1">
        <f t="array" ref="HS19">IF(_xlfn.TEXTJOIN(", ", TRUE, IF(ISNUMBER(SEARCH("RED", BL19:BT19)), COLUMN(BL19:BT19) - COLUMN(BL19) + 1, ""))&lt;&gt;"","RED","")</f>
        <v>RED</v>
      </c>
      <c r="HT19" s="44" t="str" cm="1">
        <f t="array" ref="HT19">IF(_xlfn.TEXTJOIN(", ", TRUE, IF(ISNUMBER(SEARCH("YEL", BL19:BT19)), COLUMN(BL19:BT19) - COLUMN(BL19) + 1, ""))&lt;&gt;"","YEL","")</f>
        <v>YEL</v>
      </c>
      <c r="HU19" s="44" t="str" cm="1">
        <f t="array" ref="HU19">IF(_xlfn.TEXTJOIN(", ", TRUE, IF(ISNUMBER(SEARCH("ORA", BL19:BT19)), COLUMN(BL19:BT19) - COLUMN(BL19) + 1, ""))&lt;&gt;"","ORA","")</f>
        <v/>
      </c>
      <c r="HV19" s="44" t="str" cm="1">
        <f t="array" ref="HV19">IF(_xlfn.TEXTJOIN(", ", TRUE, IF(ISNUMBER(SEARCH("BRO", BL19:BT19)), COLUMN(BL19:BT19) - COLUMN(BL19) + 1, ""))&lt;&gt;"","BRO","")</f>
        <v/>
      </c>
      <c r="HW19" s="44" t="str" cm="1">
        <f t="array" ref="HW19">IF(_xlfn.TEXTJOIN(", ", TRUE, IF(ISNUMBER(SEARCH("PUR", BL19:BT19)), COLUMN(BL19:BT19) - COLUMN(BL19) + 1, ""))&lt;&gt;"","PUR","")</f>
        <v/>
      </c>
      <c r="HX19" s="44" t="str" cm="1">
        <f t="array" ref="HX19">IF(_xlfn.TEXTJOIN(", ", TRUE, IF(ISNUMBER(SEARCH("WHI", BL19:BT19)), COLUMN(BL19:BT19) - COLUMN(BL19) + 1, ""))&lt;&gt;"","WHI","")</f>
        <v>WHI</v>
      </c>
      <c r="HY19" s="72"/>
      <c r="HZ19" s="72"/>
      <c r="IA19" s="5" t="s">
        <v>164</v>
      </c>
      <c r="IB19" s="5"/>
      <c r="IC19" s="68"/>
      <c r="ID19" s="68"/>
      <c r="IE19" s="68"/>
      <c r="IF19" s="68"/>
      <c r="IG19" s="68"/>
      <c r="IH19" s="68"/>
      <c r="II19" s="68"/>
      <c r="IJ19" s="68"/>
      <c r="IK19" s="68"/>
      <c r="IL19" s="44">
        <f>SUM(IC19:IK19)</f>
        <v>0</v>
      </c>
      <c r="IM19" s="42">
        <f>COUNTIF(IC19:IK19,"&gt;0")-CG19</f>
        <v>-5</v>
      </c>
      <c r="IN19" s="69" t="str">
        <f>"http://mkweb.bcgsc.ca/color-summarizer/?url="&amp;D19&amp;"&amp;precision=low&amp;num_clusters="&amp;CG19&amp;"&amp;text=1"</f>
        <v>http://mkweb.bcgsc.ca/color-summarizer/?url=https://upload.wikimedia.org/wikipedia/commons/thumb/5/59/Bandeira_de_Pernambuco.svg/640px-Bandeira_de_Pernambuco.svg.png&amp;precision=low&amp;num_clusters=5&amp;text=1</v>
      </c>
      <c r="IO19" s="44" t="str">
        <f>IF(HP19&lt;&gt;"",CHAR(34)&amp;"black"&amp;CHAR(34),"")</f>
        <v/>
      </c>
      <c r="IP19" s="44" t="str">
        <f>IF(HQ19&lt;&gt;"",CHAR(34)&amp;"blue"&amp;CHAR(34),"")</f>
        <v>"blue"</v>
      </c>
      <c r="IQ19" s="44" t="str">
        <f>IF(HR19&lt;&gt;"",CHAR(34)&amp;"green"&amp;CHAR(34),"")</f>
        <v>"green"</v>
      </c>
      <c r="IR19" s="44" t="str">
        <f>IF(HS19&lt;&gt;"",CHAR(34)&amp;"red"&amp;CHAR(34),"")</f>
        <v>"red"</v>
      </c>
      <c r="IS19" s="44" t="str">
        <f>IF(HT19&lt;&gt;"",CHAR(34)&amp;"yellow"&amp;CHAR(34),"")</f>
        <v>"yellow"</v>
      </c>
      <c r="IT19" s="44" t="str">
        <f>IF(HU19&lt;&gt;"",CHAR(34)&amp;"orange"&amp;CHAR(34),"")</f>
        <v/>
      </c>
      <c r="IU19" s="44" t="str">
        <f>IF(HV19&lt;&gt;"",CHAR(34)&amp;"brown"&amp;CHAR(34),"")</f>
        <v/>
      </c>
      <c r="IV19" s="44" t="str">
        <f>IF(HW19&lt;&gt;"",CHAR(34)&amp;"purple"&amp;CHAR(34),"")</f>
        <v/>
      </c>
      <c r="IW19" s="44" t="str">
        <f>IF(HX19&lt;&gt;"",CHAR(34)&amp;"white"&amp;CHAR(34),"")</f>
        <v>"white"</v>
      </c>
      <c r="IX19" s="44" t="str">
        <f>"{"&amp;CHAR(34)&amp;"url"&amp;CHAR(34)&amp;":"&amp;CHAR(34)&amp;IN19&amp;CHAR(34)&amp;","&amp;CHAR(34)&amp;"name"&amp;CHAR(34)&amp;":"&amp;CHAR(34)&amp;A19&amp;CHAR(34)&amp;"},"</f>
        <v>{"url":"http://mkweb.bcgsc.ca/color-summarizer/?url=https://upload.wikimedia.org/wikipedia/commons/thumb/5/59/Bandeira_de_Pernambuco.svg/640px-Bandeira_de_Pernambuco.svg.png&amp;precision=low&amp;num_clusters=5&amp;text=1","name":"[BRA] Pernambuco"},</v>
      </c>
      <c r="IY19" s="44">
        <v>343</v>
      </c>
    </row>
    <row r="20" spans="1:259" s="44" customFormat="1" ht="38.4" customHeight="1" thickBot="1" x14ac:dyDescent="0.35">
      <c r="A20" s="84" t="s">
        <v>406</v>
      </c>
      <c r="B20" s="83"/>
      <c r="C20" s="39">
        <v>2</v>
      </c>
      <c r="D20" s="70" t="s">
        <v>407</v>
      </c>
      <c r="E20" s="40" t="s">
        <v>408</v>
      </c>
      <c r="F20" s="41" t="s">
        <v>163</v>
      </c>
      <c r="G20" s="42">
        <f>COUNTIF($A$1:$A$8312,A20)</f>
        <v>1</v>
      </c>
      <c r="H20" s="43"/>
      <c r="I20" s="59" t="s">
        <v>409</v>
      </c>
      <c r="J20" s="44" t="str">
        <f>""</f>
        <v/>
      </c>
      <c r="K20" s="45"/>
      <c r="L20" s="46"/>
      <c r="M20" s="46"/>
      <c r="N20" s="47"/>
      <c r="O20" s="74" t="s">
        <v>241</v>
      </c>
      <c r="P20" s="48" t="s">
        <v>410</v>
      </c>
      <c r="Q20" s="73">
        <v>1</v>
      </c>
      <c r="R20" s="49" t="s">
        <v>177</v>
      </c>
      <c r="S20" s="50">
        <v>13</v>
      </c>
      <c r="T20" s="51" t="s">
        <v>164</v>
      </c>
      <c r="U20" s="52" t="s">
        <v>164</v>
      </c>
      <c r="V20" s="52" t="s">
        <v>165</v>
      </c>
      <c r="W20" s="52" t="s">
        <v>164</v>
      </c>
      <c r="X20" s="52" t="s">
        <v>164</v>
      </c>
      <c r="Y20" s="52" t="s">
        <v>164</v>
      </c>
      <c r="Z20" s="52" t="s">
        <v>164</v>
      </c>
      <c r="AA20" s="52" t="s">
        <v>164</v>
      </c>
      <c r="AB20" s="52" t="s">
        <v>165</v>
      </c>
      <c r="AC20" s="52" t="s">
        <v>164</v>
      </c>
      <c r="AD20" s="52" t="s">
        <v>164</v>
      </c>
      <c r="AE20" s="52" t="s">
        <v>164</v>
      </c>
      <c r="AF20" s="53" t="s">
        <v>164</v>
      </c>
      <c r="AG20" s="53" t="s">
        <v>164</v>
      </c>
      <c r="AH20" s="53" t="s">
        <v>164</v>
      </c>
      <c r="AI20" s="53" t="s">
        <v>165</v>
      </c>
      <c r="AJ20" s="53" t="s">
        <v>164</v>
      </c>
      <c r="AK20" s="53" t="s">
        <v>164</v>
      </c>
      <c r="AL20" s="53" t="s">
        <v>164</v>
      </c>
      <c r="AM20" s="53" t="s">
        <v>164</v>
      </c>
      <c r="AN20" s="53" t="s">
        <v>164</v>
      </c>
      <c r="AO20" s="53" t="s">
        <v>164</v>
      </c>
      <c r="AP20" s="53" t="s">
        <v>164</v>
      </c>
      <c r="AQ20" s="53" t="s">
        <v>164</v>
      </c>
      <c r="AR20" s="53" t="s">
        <v>164</v>
      </c>
      <c r="AS20" s="53" t="s">
        <v>164</v>
      </c>
      <c r="AT20" s="54">
        <v>1</v>
      </c>
      <c r="AU20" s="53" t="s">
        <v>308</v>
      </c>
      <c r="AV20" s="53" t="str">
        <f>IF(LEFT(A20,1)="[",LEFT(A20,5)&amp;AU20&amp;A20,"")</f>
        <v>[BRA]State[BRA] Piauí</v>
      </c>
      <c r="AW20" s="53" t="str">
        <f>C20&amp;H20&amp;A20</f>
        <v>2[BRA] Piauí</v>
      </c>
      <c r="AX20" s="55"/>
      <c r="AY20" s="55"/>
      <c r="AZ20" s="56" t="s">
        <v>159</v>
      </c>
      <c r="BA20" s="56"/>
      <c r="BB20" s="56"/>
      <c r="BC20" s="57"/>
      <c r="BD20" s="58" t="s">
        <v>153</v>
      </c>
      <c r="BE20" s="59"/>
      <c r="BF20" s="58" t="s">
        <v>153</v>
      </c>
      <c r="BG20" s="58" t="s">
        <v>153</v>
      </c>
      <c r="BH20" s="58" t="s">
        <v>153</v>
      </c>
      <c r="BI20" s="58" t="s">
        <v>155</v>
      </c>
      <c r="BJ20" s="58"/>
      <c r="BK20" s="59"/>
      <c r="BL20" s="58" t="s">
        <v>153</v>
      </c>
      <c r="BM20" s="58" t="s">
        <v>155</v>
      </c>
      <c r="BN20" s="58" t="s">
        <v>152</v>
      </c>
      <c r="BO20" s="58" t="s">
        <v>159</v>
      </c>
      <c r="BP20" s="58"/>
      <c r="BQ20" s="58"/>
      <c r="BR20" s="58"/>
      <c r="BS20" s="58"/>
      <c r="BT20" s="58"/>
      <c r="BU20" s="60" t="s">
        <v>164</v>
      </c>
      <c r="BV20" s="61"/>
      <c r="BW20" s="61">
        <v>0</v>
      </c>
      <c r="BX20" s="59"/>
      <c r="CB20" s="5"/>
      <c r="CC20" s="5"/>
      <c r="CD20" s="62">
        <v>0</v>
      </c>
      <c r="CE20" s="62">
        <v>0</v>
      </c>
      <c r="CF20" s="62">
        <f>COUNTIF([1]Sheet7!$B$2:'[1]Sheet7'!$B$100,BRA!#REF!)</f>
        <v>0</v>
      </c>
      <c r="CG20" s="75" cm="1">
        <f t="array" ref="CG20">SUMPRODUCT(--(LEN(TRIM(BL20:BT20))&gt;0))</f>
        <v>4</v>
      </c>
      <c r="CH20" s="53" t="str">
        <f>IF(CG20=2,"y","n")</f>
        <v>n</v>
      </c>
      <c r="CI20" s="53" t="str">
        <f>IF(CG20=3,"y","n")</f>
        <v>n</v>
      </c>
      <c r="CJ20" s="53" t="str">
        <f>IF(CG20=4,"y","n")</f>
        <v>y</v>
      </c>
      <c r="CK20" s="53" t="str">
        <f>IF(CG20&gt;4,"y","n")</f>
        <v>n</v>
      </c>
      <c r="CL20" s="53" t="str">
        <f>IF(S20=0,"y","n")</f>
        <v>n</v>
      </c>
      <c r="CM20" s="53" t="str">
        <f>IF(S20=2,"y","n")</f>
        <v>n</v>
      </c>
      <c r="CN20" s="53" t="str">
        <f>IF(S20=3,"y","n")</f>
        <v>n</v>
      </c>
      <c r="CO20" s="53" t="str">
        <f>IF(S20&gt;=4,"y","n")</f>
        <v>y</v>
      </c>
      <c r="CP20" s="53" t="str">
        <f>IF(AT20=0,"y","n")</f>
        <v>n</v>
      </c>
      <c r="CQ20" s="53" t="str">
        <f>IF(AT20=1,"y","n")</f>
        <v>y</v>
      </c>
      <c r="CR20" s="53" t="str">
        <f>IF(AT20=2,"y","n")</f>
        <v>n</v>
      </c>
      <c r="CS20" s="53" t="str">
        <f>IF(AT20&gt;=3,"y","n")</f>
        <v>n</v>
      </c>
      <c r="CT20" s="38" t="str">
        <f>CHAR(34)&amp;A20&amp;CHAR(34)</f>
        <v>"[BRA] Piauí"</v>
      </c>
      <c r="CU20" s="63" t="str">
        <f>CHAR(34)&amp;"rgn_"&amp;R20&amp;CHAR(34)</f>
        <v>"rgn_South America"</v>
      </c>
      <c r="CV20" s="44" t="str">
        <f>CHAR(34)&amp;D20&amp;CHAR(34)</f>
        <v>"https://upload.wikimedia.org/wikipedia/commons/thumb/3/33/Bandeira_do_Piau%C3%AD.svg/640px-Bandeira_do_Piau%C3%AD.svg.png"</v>
      </c>
      <c r="CW20" s="44" t="str">
        <f>IF(CH20="y",CHAR(34)&amp;CH$1&amp;CHAR(34)&amp;",","")</f>
        <v/>
      </c>
      <c r="CX20" s="44" t="str">
        <f>IF(CI20="y",CHAR(34)&amp;CI$1&amp;CHAR(34)&amp;",","")</f>
        <v/>
      </c>
      <c r="CY20" s="44" t="str">
        <f>IF(CJ20="y",CHAR(34)&amp;CJ$1&amp;CHAR(34)&amp;",","")</f>
        <v>"4Color",</v>
      </c>
      <c r="CZ20" s="44" t="str">
        <f>IF(CK20="y",CHAR(34)&amp;CK$1&amp;CHAR(34)&amp;",","")</f>
        <v/>
      </c>
      <c r="DA20" s="44" t="str">
        <f>IF(Q20&gt;1,CHAR(34)&amp;"words2"&amp;CHAR(34)&amp;",","")</f>
        <v/>
      </c>
      <c r="DB20" s="44" t="str">
        <f>IF(Q20&gt;2,CHAR(34)&amp;"words3"&amp;CHAR(34)&amp;",","")</f>
        <v/>
      </c>
      <c r="DC20" s="44" t="str">
        <f>IF(Q20=2,CHAR(34)&amp;"exact2"&amp;CHAR(34)&amp;",","")</f>
        <v/>
      </c>
      <c r="DD20" s="44" t="str">
        <f>IF(LEN(CHAR(34)&amp;"lets"&amp;LEN(SUBSTITUTE(SUBSTITUTE(IFERROR(TRIM(SUBSTITUTE(SUBSTITUTE(SUBSTITUTE(IFERROR(TRIM(SUBSTITUTE(A20,MID(A20,FIND("(",A20),FIND(")",A20)-FIND("(",A20)+1),"")),A20),"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",""),"-",""))&amp;CHAR(34)&amp;",")=9,CHAR(34)&amp;"lets"&amp;LEN(SUBSTITUTE(SUBSTITUTE(IFERROR(TRIM(SUBSTITUTE(SUBSTITUTE(SUBSTITUTE(IFERROR(TRIM(SUBSTITUTE(A20,MID(A20,FIND("(",A20),FIND(")",A20)-FIND("(",A20)+1),"")),A20),"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",""),"-",""))&amp;CHAR(34)&amp;",",CHAR(34)&amp;"lets0"&amp;LEN(SUBSTITUTE(SUBSTITUTE(IFERROR(TRIM(SUBSTITUTE(SUBSTITUTE(SUBSTITUTE(IFERROR(TRIM(SUBSTITUTE(A20,MID(A20,FIND("(",A20),FIND(")",A20)-FIND("(",A20)+1),"")),A20),"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f>
        <v>"lets05",</v>
      </c>
      <c r="DE20" s="44" t="str">
        <f>IFERROR(CHAR(34)&amp;"start"&amp;LEFT(TRIM(SUBSTITUTE(SUBSTITUTE(TRIM(SUBSTITUTE(SUBSTITUTE(A20, MID(A20, FIND("[", A20), FIND("]", A20) - FIND("[", A20) + 1), ""), "  ", " ")), MID(TRIM(SUBSTITUTE(SUBSTITUTE(A20, MID(A20, FIND("[", A20), FIND("]", A20) - FIND("[", A20) + 1), ""), "  ", " ")), FIND("[", TRIM(SUBSTITUTE(SUBSTITUTE(A20, MID(A20, FIND("[", A20), FIND("]", A20) - FIND("[", A20) + 1), ""), "  ", " "))), FIND("]", TRIM(SUBSTITUTE(SUBSTITUTE(A20, MID(A20, FIND("[", A20), FIND("]", A20) - FIND("[", A20) + 1), ""), "  ", " "))) - FIND("[", TRIM(SUBSTITUTE(SUBSTITUTE(A20, MID(A20, FIND("[", A20), FIND("]", A20) - FIND("[", A20) + 1), ""), "  ", " "))) + 1), ""), "  ", " ")),1)&amp;CHAR(34)&amp;",",CHAR(34)&amp;"start"&amp;IFERROR(LEFT(SUBSTITUTE(A20,"["&amp;MID(A20,FIND("[",A20)+1,FIND("]",A20)-FIND("[",A20)-1)&amp;"] ",""),1),LEFT(A20,1))&amp;CHAR(34)&amp;",")</f>
        <v>"startP",</v>
      </c>
      <c r="DF20" s="44" t="str">
        <f>IFERROR(IF(SEARCH("tan",A20)&gt;0,CHAR(34)&amp;"withtn"&amp;CHAR(34)&amp;",",""),"")</f>
        <v/>
      </c>
      <c r="DG20" s="44" t="str">
        <f>IFERROR(IF(SEARCH("q",A20)&gt;0,CHAR(34)&amp;"with_q"&amp;CHAR(34)&amp;",",""),"")</f>
        <v/>
      </c>
      <c r="DH20" s="44" t="str">
        <f>IFERROR(IF(SEARCH("v",A20)&gt;0,CHAR(34)&amp;"with_v"&amp;CHAR(34)&amp;",",""),"")</f>
        <v/>
      </c>
      <c r="DI20" s="44" t="str">
        <f>IFERROR(IF(SEARCH("w",A20)&gt;0,CHAR(34)&amp;"with_w"&amp;CHAR(34)&amp;",",""),"")</f>
        <v/>
      </c>
      <c r="DJ20" s="44" t="str">
        <f>IFERROR(IF(SEARCH("y",A20)&gt;0,CHAR(34)&amp;"with_y"&amp;CHAR(34)&amp;",",""),"")</f>
        <v/>
      </c>
      <c r="DK20" s="44" t="str">
        <f>IFERROR(IF(SEARCH("z",A20)&gt;0,CHAR(34)&amp;"with_z"&amp;CHAR(34)&amp;",",""),"")</f>
        <v/>
      </c>
      <c r="DL20" s="44" t="str">
        <f>IF(CG20=2, CHAR(34) &amp; _xlfn.TEXTJOIN("", TRUE, _xlfn._xlws.SORT(HP20:HX20)) &amp; CHAR(34) &amp; ",", "")</f>
        <v/>
      </c>
      <c r="DM20" s="44" t="str" cm="1">
        <f t="array" ref="DM20">IF(CG20=3,CHAR(34) &amp; _xlfn.TEXTJOIN("", TRUE, RIGHT(HP20:HX20, 2)) &amp; CHAR(34) &amp; ",", "")</f>
        <v/>
      </c>
      <c r="DN20" s="44" t="str">
        <f>IF(AND(ISNUMBER(SEARCH("18", O20)), ISERROR(SEARCH("1918", O20)), ISERROR(SEARCH("2018", O20))), CHAR(34) &amp; "year18" &amp; CHAR(34) &amp; ",", "")</f>
        <v/>
      </c>
      <c r="DO20" s="44" t="str">
        <f>IF(AND(ISNUMBER(SEARCH("19", O20)), ISERROR(SEARCH("1819", O20)),  ISERROR(SEARCH("1219", O20)),ISERROR(SEARCH("1119", O20)),ISERROR(SEARCH("1190", O20)),ISERROR(SEARCH("2019", O20))), CHAR(34) &amp; "year19" &amp; CHAR(34) &amp; ",", "")</f>
        <v>"year19",</v>
      </c>
      <c r="DP20" s="5" t="str">
        <f>IF(AND(ISNUMBER(SEARCH("20", O20)), ISERROR(SEARCH("1920", O20))), CHAR(34)&amp;"year00"&amp;CHAR(34)&amp;",", "")</f>
        <v/>
      </c>
      <c r="DQ20" s="5" t="str">
        <f>IF(CC20="y",CHAR(34)&amp;"soviet"&amp;CHAR(34)&amp;",","")</f>
        <v/>
      </c>
      <c r="DR20" s="5" t="str">
        <f>IF(BY20="y",CHAR(34)&amp;"dgband"&amp;CHAR(34)&amp;",","")</f>
        <v/>
      </c>
      <c r="DS20" s="5" t="str">
        <f>IF(W20="y",IF(AND(V20="n",BY20&lt;&gt;"y"),CHAR(34)&amp;"allver"&amp;CHAR(34)&amp;",",""),"")</f>
        <v/>
      </c>
      <c r="DT20" s="5" t="str">
        <f>IF(V20="y",IF(AND(W20="n",BY20&lt;&gt;"y"),CHAR(34)&amp;"allhor"&amp;CHAR(34)&amp;",",""),"")</f>
        <v>"allhor",</v>
      </c>
      <c r="DU20" s="5" t="str">
        <f>IF(BY20="y",IF(AND(W20="n",V20="n"),CHAR(34)&amp;"alldia"&amp;CHAR(34)&amp;",",""),"")</f>
        <v/>
      </c>
      <c r="DV20" s="44" t="str">
        <f>IF(IA20&lt;&gt;"",(IF(IA20="y",CHAR(34)&amp;"largec"&amp;CHAR(34)&amp;",",CHAR(34)&amp;"smallc"&amp;CHAR(34)&amp;",")),"")</f>
        <v/>
      </c>
      <c r="DW20" s="44" t="str">
        <f>IF(CL20="y",CHAR(34)&amp;CL$1&amp;CHAR(34)&amp;",","")</f>
        <v/>
      </c>
      <c r="DX20" s="44" t="str">
        <f>IF(CM20="y",CHAR(34)&amp;CM$1&amp;CHAR(34)&amp;",","")</f>
        <v/>
      </c>
      <c r="DY20" s="44" t="str">
        <f>IF(CN20="y",CHAR(34)&amp;CN$1&amp;CHAR(34)&amp;",","")</f>
        <v/>
      </c>
      <c r="DZ20" s="44" t="str">
        <f>IF(CO20="y",CHAR(34)&amp;CO$1&amp;CHAR(34)&amp;",","")</f>
        <v>"4+Band",</v>
      </c>
      <c r="EA20" s="44" t="str">
        <f>IF(T20="y",CHAR(34)&amp;T$1&amp;CHAR(34)&amp;",","")</f>
        <v/>
      </c>
      <c r="EB20" s="44" t="str">
        <f>IF(U20="y",CHAR(34)&amp;U$1&amp;CHAR(34)&amp;",","")</f>
        <v/>
      </c>
      <c r="EC20" s="44" t="str">
        <f>IF(V20="y",CHAR(34)&amp;V$1&amp;CHAR(34)&amp;",","")</f>
        <v>"Horizo",</v>
      </c>
      <c r="ED20" s="44" t="str">
        <f>IF(W20="y",CHAR(34)&amp;W$1&amp;CHAR(34)&amp;",","")</f>
        <v/>
      </c>
      <c r="EE20" s="44" t="str">
        <f>IF(X20="y",CHAR(34)&amp;X$1&amp;CHAR(34)&amp;",","")</f>
        <v/>
      </c>
      <c r="EF20" s="44" t="str">
        <f>IF(AND(Y20&lt;&gt;"n",Y20&lt;&gt;""),CHAR(34)&amp;Y$1&amp;CHAR(34)&amp;",","")</f>
        <v/>
      </c>
      <c r="EG20" s="44" t="str">
        <f>IF(Z20="y",CHAR(34)&amp;Z$1&amp;CHAR(34)&amp;",","")</f>
        <v/>
      </c>
      <c r="EH20" s="44" t="str">
        <f>IF(AA20="y",CHAR(34)&amp;AA$1&amp;CHAR(34)&amp;",","")</f>
        <v/>
      </c>
      <c r="EI20" s="44" t="str">
        <f>IF(AB20="y",CHAR(34)&amp;AB$1&amp;CHAR(34)&amp;",","")</f>
        <v>"Texted",</v>
      </c>
      <c r="EJ20" s="44" t="str">
        <f>IF(AC20="y",CHAR(34)&amp;AC$1&amp;CHAR(34)&amp;",","")</f>
        <v/>
      </c>
      <c r="EK20" s="44" t="str">
        <f>IF(AD20="y",CHAR(34)&amp;AD$1&amp;CHAR(34)&amp;",","")</f>
        <v/>
      </c>
      <c r="EL20" s="44" t="str">
        <f>IF(AE20="y",CHAR(34)&amp;AE$1&amp;CHAR(34)&amp;",","")</f>
        <v/>
      </c>
      <c r="EM20" s="44" t="str">
        <f>IF(AF20="y",CHAR(34)&amp;AF$1&amp;CHAR(34)&amp;",","")</f>
        <v/>
      </c>
      <c r="EN20" s="44" t="str">
        <f>IF(AG20="y",CHAR(34)&amp;AG$1&amp;CHAR(34)&amp;",","")</f>
        <v/>
      </c>
      <c r="EO20" s="44" t="str">
        <f>IF(AH20="y",CHAR(34)&amp;AH$1&amp;CHAR(34)&amp;",","")</f>
        <v/>
      </c>
      <c r="EP20" s="44" t="str">
        <f>IF(AI20="y",CHAR(34)&amp;AI$1&amp;CHAR(34)&amp;",","")</f>
        <v>"Canton",</v>
      </c>
      <c r="EQ20" s="44" t="str">
        <f>IF(AJ20="y",CHAR(34)&amp;AJ$1&amp;CHAR(34)&amp;",","")</f>
        <v/>
      </c>
      <c r="ER20" s="44" t="str">
        <f>IF(AK20="y",CHAR(34)&amp;AK$1&amp;CHAR(34)&amp;",","")</f>
        <v/>
      </c>
      <c r="ES20" s="44" t="str">
        <f>IF(AL20="y",CHAR(34)&amp;AL$1&amp;CHAR(34)&amp;",","")</f>
        <v/>
      </c>
      <c r="ET20" s="44" t="str">
        <f>IF(AM20="y",CHAR(34)&amp;AM$1&amp;CHAR(34)&amp;",","")</f>
        <v/>
      </c>
      <c r="EU20" s="44" t="str">
        <f>IF(AN20="y",CHAR(34)&amp;AN$1&amp;CHAR(34)&amp;",","")</f>
        <v/>
      </c>
      <c r="EV20" s="44" t="str">
        <f>IF(AO20="y",CHAR(34)&amp;AO$1&amp;CHAR(34)&amp;",","")</f>
        <v/>
      </c>
      <c r="EW20" s="44" t="str">
        <f>IF(AP20="y",CHAR(34)&amp;AP$1&amp;CHAR(34)&amp;",","")</f>
        <v/>
      </c>
      <c r="EX20" s="44" t="str">
        <f>IF(AQ20="y",CHAR(34)&amp;AQ$1&amp;CHAR(34)&amp;",","")</f>
        <v/>
      </c>
      <c r="EY20" s="44" t="str">
        <f>IF(AR20="y",CHAR(34)&amp;AR$1&amp;CHAR(34)&amp;",","")</f>
        <v/>
      </c>
      <c r="EZ20" s="44" t="str">
        <f>IF(AS20="y",CHAR(34)&amp;AS$1&amp;CHAR(34)&amp;",","")</f>
        <v/>
      </c>
      <c r="FA20" s="44" t="str">
        <f>IF(AT20&gt;0,CHAR(34)&amp;"sta"&amp;AZ20&amp;CHAR(34)&amp;",","")</f>
        <v>"staWHI",</v>
      </c>
      <c r="FB20" s="44" t="str">
        <f>IF(AND(AT20&gt;0,BA20&lt;&gt;""),CHAR(34)&amp;"sta"&amp;BA20&amp;CHAR(34)&amp;",","")</f>
        <v/>
      </c>
      <c r="FC20" s="44" t="str">
        <f>IF(AND(AT20&gt;0,BB20&lt;&gt;""),CHAR(34)&amp;"sta"&amp;BB20&amp;CHAR(34)&amp;",","")</f>
        <v/>
      </c>
      <c r="FD20" s="44" t="str">
        <f>IF(BV20="n",CHAR(34)&amp;"tcWHYE"&amp;CHAR(34)&amp;",",IF(BV20="y",CHAR(34)&amp;FD$1&amp;CHAR(34)&amp;",",""))</f>
        <v/>
      </c>
      <c r="FE20" s="44" t="str">
        <f>IF(COUNTIF(BL20:BT20,"BLU")=0,CHAR(34)&amp;"NO_BLU"&amp;CHAR(34)&amp;",", "")</f>
        <v/>
      </c>
      <c r="FF20" s="44" t="str">
        <f>IF(COUNTIF(BL20:BT20,"WHI")=0,CHAR(34)&amp;"NO_WHI"&amp;CHAR(34)&amp;",", "")</f>
        <v/>
      </c>
      <c r="FG20" s="44" t="str">
        <f>IF(COUNTIF(BL20:BT20,"RED")=0,CHAR(34)&amp;"NO_RED"&amp;CHAR(34)&amp;",", "")</f>
        <v>"NO_RED",</v>
      </c>
      <c r="FH20" s="44" t="str">
        <f>IF(COUNTIF(BL20:BS20,"GRE")=0,CHAR(34)&amp;"NO_GRE"&amp;CHAR(34)&amp;",", "")</f>
        <v/>
      </c>
      <c r="FI20" s="44" t="str">
        <f>IF(COUNTIF(BL20:BT20,"YEL")=0,CHAR(34)&amp;"NO_YEL"&amp;CHAR(34)&amp;",", "")</f>
        <v/>
      </c>
      <c r="FJ20" s="44" t="str">
        <f>IF(COUNTIF(BL20:BT20,"BLA")=0,CHAR(34)&amp;"NO_BLA"&amp;CHAR(34)&amp;",", "")</f>
        <v>"NO_BLA",</v>
      </c>
      <c r="FK20" s="44" t="str">
        <f>IF(AND(FH20&lt;&gt;"",FF20&lt;&gt;""),CHAR(34)&amp;"WHGRNO"&amp;CHAR(34)&amp;",","")</f>
        <v/>
      </c>
      <c r="FL20" s="44" t="str">
        <f>IF(AND(FI20&lt;&gt;"",FF20&lt;&gt;""),CHAR(34)&amp;"WHYENO"&amp;CHAR(34)&amp;",","")</f>
        <v/>
      </c>
      <c r="FM20" s="44" t="str">
        <f>IF(AND(FJ20&lt;&gt;"",FF20&lt;&gt;""),CHAR(34)&amp;"BAWHNO"&amp;CHAR(34)&amp;",","")</f>
        <v/>
      </c>
      <c r="FN20" s="44" t="str">
        <f>IF(AND(FE20&lt;&gt;"",FF20&lt;&gt;""),CHAR(34)&amp;"BLWHNO"&amp;CHAR(34)&amp;",","")</f>
        <v/>
      </c>
      <c r="FO20" s="44" t="str">
        <f>IF(AND(FE20&lt;&gt;"",FG20&lt;&gt;""),CHAR(34)&amp;"BLRENO"&amp;CHAR(34)&amp;",","")</f>
        <v/>
      </c>
      <c r="FP20" s="44" t="str">
        <f>IF(AND(FF20&lt;&gt;"",FF20&lt;&gt;""),CHAR(34)&amp;"WHRENO"&amp;CHAR(34)&amp;",","")</f>
        <v/>
      </c>
      <c r="FQ20" s="44" t="str">
        <f>IF(LEN(BF20)=3,CHAR(34)&amp;"001"&amp;BF20&amp;CHAR(34)&amp;",","")</f>
        <v>"001GRE",</v>
      </c>
      <c r="FR20" s="44" t="str">
        <f>IF(LEN(BG20)=3,CHAR(34)&amp;"002"&amp;BG20&amp;CHAR(34)&amp;",","")</f>
        <v>"002GRE",</v>
      </c>
      <c r="FS20" s="44" t="str">
        <f>IF(LEN(BH20)=3,CHAR(34)&amp;"003"&amp;BH20&amp;CHAR(34)&amp;",","")</f>
        <v>"003GRE",</v>
      </c>
      <c r="FT20" s="44" t="str">
        <f>CHAR(34)&amp;"myr"&amp;BD20&amp;CHAR(34)&amp;","</f>
        <v>"myrGRE",</v>
      </c>
      <c r="FU20" s="44" t="str">
        <f>IF(AY20="y",CHAR(34)&amp;"island"&amp;CHAR(34)&amp;",","")</f>
        <v/>
      </c>
      <c r="FV20" s="44" t="str">
        <f>IF(BZ20="y",CHAR(34)&amp;"landlo"&amp;CHAR(34)&amp;",","")</f>
        <v/>
      </c>
      <c r="FW20" s="44" t="str">
        <f>IF(CA20="y",CHAR(34)&amp;"eunion"&amp;CHAR(34)&amp;",","")</f>
        <v/>
      </c>
      <c r="FX20" s="44" t="str">
        <f>SUBSTITUTE(IFERROR(SEARCH("[",A20),IFERROR(IF(AND(CA20&lt;&gt;"y",SEARCH("Europe",R20)&gt;0),CHAR(34)&amp;"noeuni"&amp;CHAR(34)&amp;",",""),"")),"1","")</f>
        <v/>
      </c>
      <c r="FY20" s="44" t="str">
        <f>IFERROR(IF(SEARCH("Arabic",CB20)&gt;0,CHAR(34)&amp;"arabic"&amp;CHAR(34)&amp;",",""),"")</f>
        <v/>
      </c>
      <c r="FZ20" s="44" t="str">
        <f>IFERROR(IF(SEARCH("English",CB20)&gt;0,CHAR(34)&amp;"englis"&amp;CHAR(34)&amp;",",""),"")</f>
        <v/>
      </c>
      <c r="GA20" s="44" t="str">
        <f>IFERROR(IF(SEARCH("French",CB20)&gt;0,CHAR(34)&amp;"french"&amp;CHAR(34)&amp;",",""),"")</f>
        <v/>
      </c>
      <c r="GB20" s="44" t="str">
        <f>IFERROR(IF(SEARCH("Spanish",CB20)&gt;0,CHAR(34)&amp;"spanis"&amp;CHAR(34)&amp;",",""),"")</f>
        <v/>
      </c>
      <c r="GC20" s="44" t="str">
        <f>IFERROR(IF(SEARCH("Portuguese",CB20)&gt;0,CHAR(34)&amp;"portug"&amp;CHAR(34)&amp;",",""),"")</f>
        <v/>
      </c>
      <c r="GD20" s="44" t="str">
        <f>IFERROR(IF(SEARCH("German",CB20)&gt;0,CHAR(34)&amp;"german"&amp;CHAR(34)&amp;",",""),"")</f>
        <v/>
      </c>
      <c r="GE20" s="44" t="str">
        <f>IFERROR(IF(SEARCH("Dutch",CB20)&gt;0,CHAR(34)&amp;"dutchs"&amp;CHAR(34)&amp;",",""),"")</f>
        <v/>
      </c>
      <c r="GF20" s="44" t="str">
        <f>IFERROR(IF(SEARCH("Historical",AU20)&gt;0,CHAR(34)&amp;"histor"&amp;CHAR(34)&amp;",",""),"")</f>
        <v/>
      </c>
      <c r="GG20" s="44" t="str">
        <f>IF(BU20="y",CHAR(34)&amp;"unjack"&amp;CHAR(34)&amp;",","")</f>
        <v/>
      </c>
      <c r="GH20" s="44" t="str">
        <f>IF(CD20=1,CHAR(34)&amp;"southc"&amp;CHAR(34)&amp;",","")</f>
        <v/>
      </c>
      <c r="GI20" s="44" t="str">
        <f>IF(CE20=1,CHAR(34)&amp;"hasmap"&amp;CHAR(34)&amp;",","")</f>
        <v/>
      </c>
      <c r="GJ20" s="44" t="str">
        <f>IF(CP20="y",CHAR(34)&amp;CP$1&amp;CHAR(34)&amp;",","")</f>
        <v/>
      </c>
      <c r="GK20" s="44" t="str">
        <f>IF(GJ20="",CHAR(34)&amp;"HasSta"&amp;CHAR(34)&amp;",","")</f>
        <v>"HasSta",</v>
      </c>
      <c r="GL20" s="44" t="str">
        <f>IF(CQ20="y",CHAR(34)&amp;CQ$1&amp;CHAR(34)&amp;",","")</f>
        <v>"1Stars",</v>
      </c>
      <c r="GM20" s="44" t="str">
        <f>IF(CR20="y",CHAR(34)&amp;CR$1&amp;CHAR(34)&amp;",","")</f>
        <v/>
      </c>
      <c r="GN20" s="44" t="str">
        <f>IF(CS20="y",CHAR(34)&amp;CS$1&amp;CHAR(34)&amp;",","")</f>
        <v/>
      </c>
      <c r="GP20" s="44" t="str">
        <f>CHAR(34)&amp;AU20&amp;CHAR(34)</f>
        <v>"State"</v>
      </c>
      <c r="GS20" s="44" t="str">
        <f>SUBSTITUTE("["&amp;_xlfn.CONCAT(CW20:GN20)&amp;"]",",]","]")</f>
        <v>["4Color","lets05","startP","year19","allhor","4+Band","Horizo","Texted","Canton","staWHI","NO_RED","NO_BLA","001GRE","002GRE","003GRE","myrGRE","HasSta","1Stars"]</v>
      </c>
      <c r="GT20" s="44" t="str">
        <f>IF(BL20&lt;&gt;"",CHAR(34)&amp;"cl_"&amp;BL20&amp;CHAR(34)&amp;",","")</f>
        <v>"cl_GRE",</v>
      </c>
      <c r="GU20" s="44" t="str">
        <f>IF(BM20&lt;&gt;"",CHAR(34)&amp;"cl_"&amp;BM20&amp;CHAR(34)&amp;",","")</f>
        <v>"cl_YEL",</v>
      </c>
      <c r="GV20" s="44" t="str">
        <f>IF(BN20&lt;&gt;"",CHAR(34)&amp;"cl_"&amp;BN20&amp;CHAR(34)&amp;",","")</f>
        <v>"cl_BLU",</v>
      </c>
      <c r="GW20" s="44" t="str">
        <f>IF(BO20&lt;&gt;"",CHAR(34)&amp;"cl_"&amp;BO20&amp;CHAR(34)&amp;",","")</f>
        <v>"cl_WHI",</v>
      </c>
      <c r="GX20" s="44" t="str">
        <f>IF(BP20&lt;&gt;"",CHAR(34)&amp;"cl_"&amp;BP20&amp;CHAR(34)&amp;",","")</f>
        <v/>
      </c>
      <c r="GY20" s="44" t="str">
        <f>IF(BQ20&lt;&gt;"",CHAR(34)&amp;"cl_"&amp;BQ20&amp;CHAR(34)&amp;",","")</f>
        <v/>
      </c>
      <c r="GZ20" s="44" t="str">
        <f>IF(BR20&lt;&gt;"",CHAR(34)&amp;"cl_"&amp;BR20&amp;CHAR(34)&amp;",","")</f>
        <v/>
      </c>
      <c r="HA20" s="44" t="str">
        <f>IF(BS20&lt;&gt;"",CHAR(34)&amp;"cl_"&amp;BS20&amp;CHAR(34)&amp;",","")</f>
        <v/>
      </c>
      <c r="HB20" s="44" t="str">
        <f>IF(BT20&lt;&gt;"",CHAR(34)&amp;"cl_"&amp;BT20&amp;CHAR(34)&amp;",","")</f>
        <v/>
      </c>
      <c r="HC20" s="44" t="str">
        <f>SUBSTITUTE("["&amp;_xlfn.CONCAT(GT20:HB20)&amp;"]",",]","]")</f>
        <v>["cl_GRE","cl_YEL","cl_BLU","cl_WHI"]</v>
      </c>
      <c r="HE20" s="64"/>
      <c r="HF20" s="65" t="str">
        <f>"{couname:"&amp;CT20&amp;(IF(HK20&lt;&gt;"",",subtype:"&amp;CHAR(34)&amp;HK20&amp;CHAR(34),""))&amp;",year:"&amp;HJ20&amp;",region:"&amp;CU20&amp;",Colors:"&amp;HC20&amp;",Items:"&amp;GS20&amp;",Flag:"&amp;CV20&amp;",HDFlag:"&amp;CHAR(34)&amp;E20&amp;CHAR(34)&amp;",type:"&amp;GP20&amp;", describe: "&amp;HH20&amp;", isnew:"&amp;CHAR(34)&amp;F20&amp;CHAR(34)&amp;", links: "&amp;HL20&amp;"},"</f>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links: "https://en.wikipedia.org/wiki/Flag_of_Piauí"},</v>
      </c>
      <c r="HG20" s="66" t="str">
        <f>"{couname:"&amp;CT20&amp;(IF(HK20&lt;&gt;"",",subtype:"&amp;CHAR(34)&amp;HK20&amp;CHAR(34),""))&amp;",year:"&amp;HJ20&amp;",region:"&amp;CU20&amp;",Colors:"&amp;HC20&amp;",Items:"&amp;GS20&amp;",Flag:"&amp;CV20&amp;",HDFlag:"&amp;CHAR(34)&amp;E20&amp;CHAR(34)&amp;",type:"&amp;GP20&amp;", describe: "&amp;HI20&amp;", links: "&amp;HL20&amp;"},"</f>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links: "https://en.wikipedia.org/wiki/Flag_of_Piauí"},</v>
      </c>
      <c r="HH20" s="44" t="str">
        <f>IF(P20&lt;&gt;"",CHAR(34)&amp;"\n"&amp;P20&amp;CHAR(34),CHAR(34)&amp;CHAR(34))</f>
        <v>"\nYellow represents the mineral wealth, green represents hope. The star represents Antares, which in the Brazilian flag symbolizes the state of Piauí. The inscription inside the blue rectangle: 13 DE MARÇO DE 1823, was the day of the Battle of Jenipapo, in the state's territory."</v>
      </c>
      <c r="HI20" s="44" t="str">
        <f>IF(J20=0,CHAR(34)&amp;CHAR(34),HH20)</f>
        <v>"\nYellow represents the mineral wealth, green represents hope. The star represents Antares, which in the Brazilian flag symbolizes the state of Piauí. The inscription inside the blue rectangle: 13 DE MARÇO DE 1823, was the day of the Battle of Jenipapo, in the state's territory."</v>
      </c>
      <c r="HJ20" s="44" t="str">
        <f>CHAR(34)&amp;O20&amp;CHAR(34)</f>
        <v>"1922 "</v>
      </c>
      <c r="HL20" s="44" t="str">
        <f>CHAR(34)&amp;I20&amp;CHAR(34)</f>
        <v>"https://en.wikipedia.org/wiki/Flag_of_Piauí"</v>
      </c>
      <c r="HM20" s="65"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"&amp;HH20&amp;", "&amp;CHAR(34)&amp;"isnew"&amp;CHAR(34)&amp;": "&amp;CHAR(34)&amp;F20&amp;CHAR(34)&amp;", "&amp;CHAR(34)&amp;"links"&amp;CHAR(34)&amp;": "&amp;HL20&amp;"},"</f>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 "links": "https://en.wikipedia.org/wiki/Flag_of_Piauí"},</v>
      </c>
      <c r="HN20" s="67"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"&amp;HI20&amp;", "&amp;CHAR(34)&amp;"isnew"&amp;CHAR(34)&amp;": "&amp;CHAR(34)&amp;F20&amp;CHAR(34)&amp;", "&amp;CHAR(34)&amp;"links"&amp;CHAR(34)&amp;": "&amp;HL20&amp;"},"</f>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 "links": "https://en.wikipedia.org/wiki/Flag_of_Piauí"},</v>
      </c>
      <c r="HO20" s="71"/>
      <c r="HP20" s="44" t="str" cm="1">
        <f t="array" ref="HP20">IF(_xlfn.TEXTJOIN(", ", TRUE, IF(ISNUMBER(SEARCH("BLA", BL20:BT20)), COLUMN(BL20:BT20) - COLUMN(BL20) + 1, ""))&lt;&gt;"","BLA","")</f>
        <v/>
      </c>
      <c r="HQ20" s="44" t="str" cm="1">
        <f t="array" ref="HQ20">IF(_xlfn.TEXTJOIN(", ", TRUE, IF(ISNUMBER(SEARCH("BLU", BL20:BT20)), COLUMN(BL20:BT20) - COLUMN(BL20) + 1, ""))&lt;&gt;"","BLU","")</f>
        <v>BLU</v>
      </c>
      <c r="HR20" s="44" t="str" cm="1">
        <f t="array" ref="HR20">IF(_xlfn.TEXTJOIN(", ", TRUE, IF(ISNUMBER(SEARCH("GRE", BL20:BT20)), COLUMN(BL20:BT20) - COLUMN(BL20) + 1, ""))&lt;&gt;"","GRE","")</f>
        <v>GRE</v>
      </c>
      <c r="HS20" s="44" t="str" cm="1">
        <f t="array" ref="HS20">IF(_xlfn.TEXTJOIN(", ", TRUE, IF(ISNUMBER(SEARCH("RED", BL20:BT20)), COLUMN(BL20:BT20) - COLUMN(BL20) + 1, ""))&lt;&gt;"","RED","")</f>
        <v/>
      </c>
      <c r="HT20" s="44" t="str" cm="1">
        <f t="array" ref="HT20">IF(_xlfn.TEXTJOIN(", ", TRUE, IF(ISNUMBER(SEARCH("YEL", BL20:BT20)), COLUMN(BL20:BT20) - COLUMN(BL20) + 1, ""))&lt;&gt;"","YEL","")</f>
        <v>YEL</v>
      </c>
      <c r="HU20" s="44" t="str" cm="1">
        <f t="array" ref="HU20">IF(_xlfn.TEXTJOIN(", ", TRUE, IF(ISNUMBER(SEARCH("ORA", BL20:BT20)), COLUMN(BL20:BT20) - COLUMN(BL20) + 1, ""))&lt;&gt;"","ORA","")</f>
        <v/>
      </c>
      <c r="HV20" s="44" t="str" cm="1">
        <f t="array" ref="HV20">IF(_xlfn.TEXTJOIN(", ", TRUE, IF(ISNUMBER(SEARCH("BRO", BL20:BT20)), COLUMN(BL20:BT20) - COLUMN(BL20) + 1, ""))&lt;&gt;"","BRO","")</f>
        <v/>
      </c>
      <c r="HW20" s="44" t="str" cm="1">
        <f t="array" ref="HW20">IF(_xlfn.TEXTJOIN(", ", TRUE, IF(ISNUMBER(SEARCH("PUR", BL20:BT20)), COLUMN(BL20:BT20) - COLUMN(BL20) + 1, ""))&lt;&gt;"","PUR","")</f>
        <v/>
      </c>
      <c r="HX20" s="44" t="str" cm="1">
        <f t="array" ref="HX20">IF(_xlfn.TEXTJOIN(", ", TRUE, IF(ISNUMBER(SEARCH("WHI", BL20:BT20)), COLUMN(BL20:BT20) - COLUMN(BL20) + 1, ""))&lt;&gt;"","WHI","")</f>
        <v>WHI</v>
      </c>
      <c r="HY20" s="72"/>
      <c r="HZ20" s="72"/>
      <c r="IA20" s="5"/>
      <c r="IB20" s="5"/>
      <c r="IC20" s="68"/>
      <c r="ID20" s="68"/>
      <c r="IE20" s="68"/>
      <c r="IF20" s="68"/>
      <c r="IG20" s="68"/>
      <c r="IH20" s="68"/>
      <c r="II20" s="68"/>
      <c r="IJ20" s="68"/>
      <c r="IK20" s="68"/>
      <c r="IL20" s="44">
        <f>SUM(IC20:IK20)</f>
        <v>0</v>
      </c>
      <c r="IM20" s="42">
        <f>COUNTIF(IC20:IK20,"&gt;0")-CG20</f>
        <v>-4</v>
      </c>
      <c r="IN20" s="69" t="str">
        <f>"http://mkweb.bcgsc.ca/color-summarizer/?url="&amp;D20&amp;"&amp;precision=low&amp;num_clusters="&amp;CG20&amp;"&amp;text=1"</f>
        <v>http://mkweb.bcgsc.ca/color-summarizer/?url=https://upload.wikimedia.org/wikipedia/commons/thumb/3/33/Bandeira_do_Piau%C3%AD.svg/640px-Bandeira_do_Piau%C3%AD.svg.png&amp;precision=low&amp;num_clusters=4&amp;text=1</v>
      </c>
      <c r="IO20" s="44" t="str">
        <f>IF(HP20&lt;&gt;"",CHAR(34)&amp;"black"&amp;CHAR(34),"")</f>
        <v/>
      </c>
      <c r="IP20" s="44" t="str">
        <f>IF(HQ20&lt;&gt;"",CHAR(34)&amp;"blue"&amp;CHAR(34),"")</f>
        <v>"blue"</v>
      </c>
      <c r="IQ20" s="44" t="str">
        <f>IF(HR20&lt;&gt;"",CHAR(34)&amp;"green"&amp;CHAR(34),"")</f>
        <v>"green"</v>
      </c>
      <c r="IR20" s="44" t="str">
        <f>IF(HS20&lt;&gt;"",CHAR(34)&amp;"red"&amp;CHAR(34),"")</f>
        <v/>
      </c>
      <c r="IS20" s="44" t="str">
        <f>IF(HT20&lt;&gt;"",CHAR(34)&amp;"yellow"&amp;CHAR(34),"")</f>
        <v>"yellow"</v>
      </c>
      <c r="IT20" s="44" t="str">
        <f>IF(HU20&lt;&gt;"",CHAR(34)&amp;"orange"&amp;CHAR(34),"")</f>
        <v/>
      </c>
      <c r="IU20" s="44" t="str">
        <f>IF(HV20&lt;&gt;"",CHAR(34)&amp;"brown"&amp;CHAR(34),"")</f>
        <v/>
      </c>
      <c r="IV20" s="44" t="str">
        <f>IF(HW20&lt;&gt;"",CHAR(34)&amp;"purple"&amp;CHAR(34),"")</f>
        <v/>
      </c>
      <c r="IW20" s="44" t="str">
        <f>IF(HX20&lt;&gt;"",CHAR(34)&amp;"white"&amp;CHAR(34),"")</f>
        <v>"white"</v>
      </c>
      <c r="IX20" s="44" t="str">
        <f>"{"&amp;CHAR(34)&amp;"url"&amp;CHAR(34)&amp;":"&amp;CHAR(34)&amp;IN20&amp;CHAR(34)&amp;","&amp;CHAR(34)&amp;"name"&amp;CHAR(34)&amp;":"&amp;CHAR(34)&amp;A20&amp;CHAR(34)&amp;"},"</f>
        <v>{"url":"http://mkweb.bcgsc.ca/color-summarizer/?url=https://upload.wikimedia.org/wikipedia/commons/thumb/3/33/Bandeira_do_Piau%C3%AD.svg/640px-Bandeira_do_Piau%C3%AD.svg.png&amp;precision=low&amp;num_clusters=4&amp;text=1","name":"[BRA] Piauí"},</v>
      </c>
      <c r="IY20" s="44">
        <v>344</v>
      </c>
    </row>
    <row r="21" spans="1:259" s="44" customFormat="1" ht="38.4" customHeight="1" thickBot="1" x14ac:dyDescent="0.35">
      <c r="A21" s="84" t="s">
        <v>411</v>
      </c>
      <c r="B21" s="83"/>
      <c r="C21" s="39">
        <v>2</v>
      </c>
      <c r="D21" s="70" t="s">
        <v>412</v>
      </c>
      <c r="E21" s="40" t="s">
        <v>413</v>
      </c>
      <c r="F21" s="41" t="s">
        <v>163</v>
      </c>
      <c r="G21" s="42">
        <f>COUNTIF($A$1:$A$8312,A21)</f>
        <v>1</v>
      </c>
      <c r="H21" s="43"/>
      <c r="I21" s="59" t="s">
        <v>414</v>
      </c>
      <c r="J21" s="44" t="str">
        <f>""</f>
        <v/>
      </c>
      <c r="K21" s="45"/>
      <c r="L21" s="46"/>
      <c r="M21" s="46"/>
      <c r="N21" s="47"/>
      <c r="O21" s="74" t="s">
        <v>170</v>
      </c>
      <c r="P21" s="48" t="s">
        <v>415</v>
      </c>
      <c r="Q21" s="73">
        <v>3</v>
      </c>
      <c r="R21" s="49" t="s">
        <v>177</v>
      </c>
      <c r="S21" s="50">
        <v>0</v>
      </c>
      <c r="T21" s="51" t="s">
        <v>164</v>
      </c>
      <c r="U21" s="52" t="s">
        <v>164</v>
      </c>
      <c r="V21" s="52" t="s">
        <v>164</v>
      </c>
      <c r="W21" s="52" t="s">
        <v>164</v>
      </c>
      <c r="X21" s="52" t="s">
        <v>165</v>
      </c>
      <c r="Y21" s="52" t="s">
        <v>416</v>
      </c>
      <c r="Z21" s="52" t="s">
        <v>165</v>
      </c>
      <c r="AA21" s="52" t="s">
        <v>165</v>
      </c>
      <c r="AB21" s="52" t="s">
        <v>165</v>
      </c>
      <c r="AC21" s="52" t="s">
        <v>164</v>
      </c>
      <c r="AD21" s="52" t="s">
        <v>164</v>
      </c>
      <c r="AE21" s="52" t="s">
        <v>164</v>
      </c>
      <c r="AF21" s="53" t="s">
        <v>164</v>
      </c>
      <c r="AG21" s="53" t="s">
        <v>164</v>
      </c>
      <c r="AH21" s="53" t="s">
        <v>165</v>
      </c>
      <c r="AI21" s="53" t="s">
        <v>164</v>
      </c>
      <c r="AJ21" s="53" t="s">
        <v>164</v>
      </c>
      <c r="AK21" s="53" t="s">
        <v>164</v>
      </c>
      <c r="AL21" s="53" t="s">
        <v>164</v>
      </c>
      <c r="AM21" s="53" t="s">
        <v>165</v>
      </c>
      <c r="AN21" s="53" t="s">
        <v>164</v>
      </c>
      <c r="AO21" s="53" t="s">
        <v>164</v>
      </c>
      <c r="AP21" s="53" t="s">
        <v>164</v>
      </c>
      <c r="AQ21" s="53" t="s">
        <v>164</v>
      </c>
      <c r="AR21" s="53" t="s">
        <v>164</v>
      </c>
      <c r="AS21" s="53" t="s">
        <v>164</v>
      </c>
      <c r="AT21" s="54">
        <v>2</v>
      </c>
      <c r="AU21" s="53" t="s">
        <v>308</v>
      </c>
      <c r="AV21" s="53" t="str">
        <f>IF(LEFT(A21,1)="[",LEFT(A21,5)&amp;AU21&amp;A21,"")</f>
        <v>[BRA]State[BRA] Rio de Janeiro (State)</v>
      </c>
      <c r="AW21" s="53" t="str">
        <f>C21&amp;H21&amp;A21</f>
        <v>2[BRA] Rio de Janeiro (State)</v>
      </c>
      <c r="AX21" s="55"/>
      <c r="AY21" s="55"/>
      <c r="AZ21" s="56" t="s">
        <v>218</v>
      </c>
      <c r="BA21" s="56"/>
      <c r="BB21" s="56"/>
      <c r="BC21" s="57"/>
      <c r="BD21" s="58" t="s">
        <v>152</v>
      </c>
      <c r="BE21" s="59"/>
      <c r="BF21" s="58"/>
      <c r="BG21" s="58"/>
      <c r="BH21" s="58"/>
      <c r="BI21" s="58"/>
      <c r="BJ21" s="58"/>
      <c r="BK21" s="59"/>
      <c r="BL21" s="58" t="s">
        <v>152</v>
      </c>
      <c r="BM21" s="58" t="s">
        <v>159</v>
      </c>
      <c r="BN21" s="58" t="s">
        <v>155</v>
      </c>
      <c r="BO21" s="58" t="s">
        <v>153</v>
      </c>
      <c r="BP21" s="58" t="s">
        <v>154</v>
      </c>
      <c r="BQ21" s="58" t="s">
        <v>151</v>
      </c>
      <c r="BR21" s="58" t="s">
        <v>218</v>
      </c>
      <c r="BS21" s="58"/>
      <c r="BT21" s="58"/>
      <c r="BU21" s="60"/>
      <c r="BV21" s="61"/>
      <c r="BW21" s="61">
        <v>0</v>
      </c>
      <c r="BX21" s="59"/>
      <c r="CB21" s="5"/>
      <c r="CC21" s="5"/>
      <c r="CD21" s="62">
        <v>0</v>
      </c>
      <c r="CE21" s="62">
        <v>0</v>
      </c>
      <c r="CF21" s="62">
        <f>COUNTIF([1]Sheet7!$B$2:'[1]Sheet7'!$B$100,BRA!#REF!)</f>
        <v>0</v>
      </c>
      <c r="CG21" s="75" cm="1">
        <f t="array" ref="CG21">SUMPRODUCT(--(LEN(TRIM(BL21:BT21))&gt;0))</f>
        <v>7</v>
      </c>
      <c r="CH21" s="53" t="str">
        <f>IF(CG21=2,"y","n")</f>
        <v>n</v>
      </c>
      <c r="CI21" s="53" t="str">
        <f>IF(CG21=3,"y","n")</f>
        <v>n</v>
      </c>
      <c r="CJ21" s="53" t="str">
        <f>IF(CG21=4,"y","n")</f>
        <v>n</v>
      </c>
      <c r="CK21" s="53" t="str">
        <f>IF(CG21&gt;4,"y","n")</f>
        <v>y</v>
      </c>
      <c r="CL21" s="53" t="str">
        <f>IF(S21=0,"y","n")</f>
        <v>y</v>
      </c>
      <c r="CM21" s="53" t="str">
        <f>IF(S21=2,"y","n")</f>
        <v>n</v>
      </c>
      <c r="CN21" s="53" t="str">
        <f>IF(S21=3,"y","n")</f>
        <v>n</v>
      </c>
      <c r="CO21" s="53" t="str">
        <f>IF(S21&gt;=4,"y","n")</f>
        <v>n</v>
      </c>
      <c r="CP21" s="53" t="str">
        <f>IF(AT21=0,"y","n")</f>
        <v>n</v>
      </c>
      <c r="CQ21" s="53" t="str">
        <f>IF(AT21=1,"y","n")</f>
        <v>n</v>
      </c>
      <c r="CR21" s="53" t="str">
        <f>IF(AT21=2,"y","n")</f>
        <v>y</v>
      </c>
      <c r="CS21" s="53" t="str">
        <f>IF(AT21&gt;=3,"y","n")</f>
        <v>n</v>
      </c>
      <c r="CT21" s="38" t="str">
        <f>CHAR(34)&amp;A21&amp;CHAR(34)</f>
        <v>"[BRA] Rio de Janeiro (State)"</v>
      </c>
      <c r="CU21" s="63" t="str">
        <f>CHAR(34)&amp;"rgn_"&amp;R21&amp;CHAR(34)</f>
        <v>"rgn_South America"</v>
      </c>
      <c r="CV21" s="44" t="str">
        <f>CHAR(34)&amp;D21&amp;CHAR(34)</f>
        <v>"https://upload.wikimedia.org/wikipedia/commons/thumb/7/73/Bandeira_do_estado_do_Rio_de_Janeiro.svg/640px-Bandeira_do_estado_do_Rio_de_Janeiro.svg.png"</v>
      </c>
      <c r="CW21" s="44" t="str">
        <f>IF(CH21="y",CHAR(34)&amp;CH$1&amp;CHAR(34)&amp;",","")</f>
        <v/>
      </c>
      <c r="CX21" s="44" t="str">
        <f>IF(CI21="y",CHAR(34)&amp;CI$1&amp;CHAR(34)&amp;",","")</f>
        <v/>
      </c>
      <c r="CY21" s="44" t="str">
        <f>IF(CJ21="y",CHAR(34)&amp;CJ$1&amp;CHAR(34)&amp;",","")</f>
        <v/>
      </c>
      <c r="CZ21" s="44" t="str">
        <f>IF(CK21="y",CHAR(34)&amp;CK$1&amp;CHAR(34)&amp;",","")</f>
        <v>"5+Colo",</v>
      </c>
      <c r="DA21" s="44" t="str">
        <f>IF(Q21&gt;1,CHAR(34)&amp;"words2"&amp;CHAR(34)&amp;",","")</f>
        <v>"words2",</v>
      </c>
      <c r="DB21" s="44" t="str">
        <f>IF(Q21&gt;2,CHAR(34)&amp;"words3"&amp;CHAR(34)&amp;",","")</f>
        <v>"words3",</v>
      </c>
      <c r="DC21" s="44" t="str">
        <f>IF(Q21=2,CHAR(34)&amp;"exact2"&amp;CHAR(34)&amp;",","")</f>
        <v/>
      </c>
      <c r="DD21" s="44" t="str">
        <f>IF(LEN(CHAR(34)&amp;"lets"&amp;LEN(SUBSTITUTE(SUBSTITUTE(IFERROR(TRIM(SUBSTITUTE(SUBSTITUTE(SUBSTITUTE(IFERROR(TRIM(SUBSTITUTE(A21,MID(A21,FIND("(",A21),FIND(")",A21)-FIND("(",A21)+1),"")),A21),"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",""),"-",""))&amp;CHAR(34)&amp;",")=9,CHAR(34)&amp;"lets"&amp;LEN(SUBSTITUTE(SUBSTITUTE(IFERROR(TRIM(SUBSTITUTE(SUBSTITUTE(SUBSTITUTE(IFERROR(TRIM(SUBSTITUTE(A21,MID(A21,FIND("(",A21),FIND(")",A21)-FIND("(",A21)+1),"")),A21),"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",""),"-",""))&amp;CHAR(34)&amp;",",CHAR(34)&amp;"lets0"&amp;LEN(SUBSTITUTE(SUBSTITUTE(IFERROR(TRIM(SUBSTITUTE(SUBSTITUTE(SUBSTITUTE(IFERROR(TRIM(SUBSTITUTE(A21,MID(A21,FIND("(",A21),FIND(")",A21)-FIND("(",A21)+1),"")),A21),"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f>
        <v>"lets12",</v>
      </c>
      <c r="DE21" s="44" t="str">
        <f>IFERROR(CHAR(34)&amp;"start"&amp;LEFT(TRIM(SUBSTITUTE(SUBSTITUTE(TRIM(SUBSTITUTE(SUBSTITUTE(A21, MID(A21, FIND("[", A21), FIND("]", A21) - FIND("[", A21) + 1), ""), "  ", " ")), MID(TRIM(SUBSTITUTE(SUBSTITUTE(A21, MID(A21, FIND("[", A21), FIND("]", A21) - FIND("[", A21) + 1), ""), "  ", " ")), FIND("[", TRIM(SUBSTITUTE(SUBSTITUTE(A21, MID(A21, FIND("[", A21), FIND("]", A21) - FIND("[", A21) + 1), ""), "  ", " "))), FIND("]", TRIM(SUBSTITUTE(SUBSTITUTE(A21, MID(A21, FIND("[", A21), FIND("]", A21) - FIND("[", A21) + 1), ""), "  ", " "))) - FIND("[", TRIM(SUBSTITUTE(SUBSTITUTE(A21, MID(A21, FIND("[", A21), FIND("]", A21) - FIND("[", A21) + 1), ""), "  ", " "))) + 1), ""), "  ", " ")),1)&amp;CHAR(34)&amp;",",CHAR(34)&amp;"start"&amp;IFERROR(LEFT(SUBSTITUTE(A21,"["&amp;MID(A21,FIND("[",A21)+1,FIND("]",A21)-FIND("[",A21)-1)&amp;"] ",""),1),LEFT(A21,1))&amp;CHAR(34)&amp;",")</f>
        <v>"startR",</v>
      </c>
      <c r="DF21" s="44" t="str">
        <f>IFERROR(IF(SEARCH("tan",A21)&gt;0,CHAR(34)&amp;"withtn"&amp;CHAR(34)&amp;",",""),"")</f>
        <v/>
      </c>
      <c r="DG21" s="44" t="str">
        <f>IFERROR(IF(SEARCH("q",A21)&gt;0,CHAR(34)&amp;"with_q"&amp;CHAR(34)&amp;",",""),"")</f>
        <v/>
      </c>
      <c r="DH21" s="44" t="str">
        <f>IFERROR(IF(SEARCH("v",A21)&gt;0,CHAR(34)&amp;"with_v"&amp;CHAR(34)&amp;",",""),"")</f>
        <v/>
      </c>
      <c r="DI21" s="44" t="str">
        <f>IFERROR(IF(SEARCH("w",A21)&gt;0,CHAR(34)&amp;"with_w"&amp;CHAR(34)&amp;",",""),"")</f>
        <v/>
      </c>
      <c r="DJ21" s="44" t="str">
        <f>IFERROR(IF(SEARCH("y",A21)&gt;0,CHAR(34)&amp;"with_y"&amp;CHAR(34)&amp;",",""),"")</f>
        <v/>
      </c>
      <c r="DK21" s="44" t="str">
        <f>IFERROR(IF(SEARCH("z",A21)&gt;0,CHAR(34)&amp;"with_z"&amp;CHAR(34)&amp;",",""),"")</f>
        <v/>
      </c>
      <c r="DL21" s="44" t="str">
        <f>IF(CG21=2, CHAR(34) &amp; _xlfn.TEXTJOIN("", TRUE, _xlfn._xlws.SORT(HP21:HX21)) &amp; CHAR(34) &amp; ",", "")</f>
        <v/>
      </c>
      <c r="DM21" s="44" t="str" cm="1">
        <f t="array" ref="DM21">IF(CG21=3,CHAR(34) &amp; _xlfn.TEXTJOIN("", TRUE, RIGHT(HP21:HX21, 2)) &amp; CHAR(34) &amp; ",", "")</f>
        <v/>
      </c>
      <c r="DN21" s="44" t="str">
        <f>IF(AND(ISNUMBER(SEARCH("18", O21)), ISERROR(SEARCH("1918", O21)), ISERROR(SEARCH("2018", O21))), CHAR(34) &amp; "year18" &amp; CHAR(34) &amp; ",", "")</f>
        <v/>
      </c>
      <c r="DO21" s="44" t="str">
        <f>IF(AND(ISNUMBER(SEARCH("19", O21)), ISERROR(SEARCH("1819", O21)),  ISERROR(SEARCH("1219", O21)),ISERROR(SEARCH("1119", O21)),ISERROR(SEARCH("1190", O21)),ISERROR(SEARCH("2019", O21))), CHAR(34) &amp; "year19" &amp; CHAR(34) &amp; ",", "")</f>
        <v>"year19",</v>
      </c>
      <c r="DP21" s="5" t="str">
        <f>IF(AND(ISNUMBER(SEARCH("20", O21)), ISERROR(SEARCH("1920", O21))), CHAR(34)&amp;"year00"&amp;CHAR(34)&amp;",", "")</f>
        <v/>
      </c>
      <c r="DQ21" s="5" t="str">
        <f>IF(CC21="y",CHAR(34)&amp;"soviet"&amp;CHAR(34)&amp;",","")</f>
        <v/>
      </c>
      <c r="DR21" s="5" t="str">
        <f>IF(BY21="y",CHAR(34)&amp;"dgband"&amp;CHAR(34)&amp;",","")</f>
        <v/>
      </c>
      <c r="DS21" s="5" t="str">
        <f>IF(W21="y",IF(AND(V21="n",BY21&lt;&gt;"y"),CHAR(34)&amp;"allver"&amp;CHAR(34)&amp;",",""),"")</f>
        <v/>
      </c>
      <c r="DT21" s="5" t="str">
        <f>IF(V21="y",IF(AND(W21="n",BY21&lt;&gt;"y"),CHAR(34)&amp;"allhor"&amp;CHAR(34)&amp;",",""),"")</f>
        <v/>
      </c>
      <c r="DU21" s="5" t="str">
        <f>IF(BY21="y",IF(AND(W21="n",V21="n"),CHAR(34)&amp;"alldia"&amp;CHAR(34)&amp;",",""),"")</f>
        <v/>
      </c>
      <c r="DV21" s="44" t="str">
        <f>IF(IA21&lt;&gt;"",(IF(IA21="y",CHAR(34)&amp;"largec"&amp;CHAR(34)&amp;",",CHAR(34)&amp;"smallc"&amp;CHAR(34)&amp;",")),"")</f>
        <v/>
      </c>
      <c r="DW21" s="44" t="str">
        <f>IF(CL21="y",CHAR(34)&amp;CL$1&amp;CHAR(34)&amp;",","")</f>
        <v>"NoBand",</v>
      </c>
      <c r="DX21" s="44" t="str">
        <f>IF(CM21="y",CHAR(34)&amp;CM$1&amp;CHAR(34)&amp;",","")</f>
        <v/>
      </c>
      <c r="DY21" s="44" t="str">
        <f>IF(CN21="y",CHAR(34)&amp;CN$1&amp;CHAR(34)&amp;",","")</f>
        <v/>
      </c>
      <c r="DZ21" s="44" t="str">
        <f>IF(CO21="y",CHAR(34)&amp;CO$1&amp;CHAR(34)&amp;",","")</f>
        <v/>
      </c>
      <c r="EA21" s="44" t="str">
        <f>IF(T21="y",CHAR(34)&amp;T$1&amp;CHAR(34)&amp;",","")</f>
        <v/>
      </c>
      <c r="EB21" s="44" t="str">
        <f>IF(U21="y",CHAR(34)&amp;U$1&amp;CHAR(34)&amp;",","")</f>
        <v/>
      </c>
      <c r="EC21" s="44" t="str">
        <f>IF(V21="y",CHAR(34)&amp;V$1&amp;CHAR(34)&amp;",","")</f>
        <v/>
      </c>
      <c r="ED21" s="44" t="str">
        <f>IF(W21="y",CHAR(34)&amp;W$1&amp;CHAR(34)&amp;",","")</f>
        <v/>
      </c>
      <c r="EE21" s="44" t="str">
        <f>IF(X21="y",CHAR(34)&amp;X$1&amp;CHAR(34)&amp;",","")</f>
        <v>"Circle",</v>
      </c>
      <c r="EF21" s="44" t="str">
        <f>IF(AND(Y21&lt;&gt;"n",Y21&lt;&gt;""),CHAR(34)&amp;Y$1&amp;CHAR(34)&amp;",","")</f>
        <v>"Animal",</v>
      </c>
      <c r="EG21" s="44" t="str">
        <f>IF(Z21="y",CHAR(34)&amp;Z$1&amp;CHAR(34)&amp;",","")</f>
        <v>"Bird",</v>
      </c>
      <c r="EH21" s="44" t="str">
        <f>IF(AA21="y",CHAR(34)&amp;AA$1&amp;CHAR(34)&amp;",","")</f>
        <v>"Plants",</v>
      </c>
      <c r="EI21" s="44" t="str">
        <f>IF(AB21="y",CHAR(34)&amp;AB$1&amp;CHAR(34)&amp;",","")</f>
        <v>"Texted",</v>
      </c>
      <c r="EJ21" s="44" t="str">
        <f>IF(AC21="y",CHAR(34)&amp;AC$1&amp;CHAR(34)&amp;",","")</f>
        <v/>
      </c>
      <c r="EK21" s="44" t="str">
        <f>IF(AD21="y",CHAR(34)&amp;AD$1&amp;CHAR(34)&amp;",","")</f>
        <v/>
      </c>
      <c r="EL21" s="44" t="str">
        <f>IF(AE21="y",CHAR(34)&amp;AE$1&amp;CHAR(34)&amp;",","")</f>
        <v/>
      </c>
      <c r="EM21" s="44" t="str">
        <f>IF(AF21="y",CHAR(34)&amp;AF$1&amp;CHAR(34)&amp;",","")</f>
        <v/>
      </c>
      <c r="EN21" s="44" t="str">
        <f>IF(AG21="y",CHAR(34)&amp;AG$1&amp;CHAR(34)&amp;",","")</f>
        <v/>
      </c>
      <c r="EO21" s="44" t="str">
        <f>IF(AH21="y",CHAR(34)&amp;AH$1&amp;CHAR(34)&amp;",","")</f>
        <v>"Center",</v>
      </c>
      <c r="EP21" s="44" t="str">
        <f>IF(AI21="y",CHAR(34)&amp;AI$1&amp;CHAR(34)&amp;",","")</f>
        <v/>
      </c>
      <c r="EQ21" s="44" t="str">
        <f>IF(AJ21="y",CHAR(34)&amp;AJ$1&amp;CHAR(34)&amp;",","")</f>
        <v/>
      </c>
      <c r="ER21" s="44" t="str">
        <f>IF(AK21="y",CHAR(34)&amp;AK$1&amp;CHAR(34)&amp;",","")</f>
        <v/>
      </c>
      <c r="ES21" s="44" t="str">
        <f>IF(AL21="y",CHAR(34)&amp;AL$1&amp;CHAR(34)&amp;",","")</f>
        <v/>
      </c>
      <c r="ET21" s="44" t="str">
        <f>IF(AM21="y",CHAR(34)&amp;AM$1&amp;CHAR(34)&amp;",","")</f>
        <v>"Geogrh",</v>
      </c>
      <c r="EU21" s="44" t="str">
        <f>IF(AN21="y",CHAR(34)&amp;AN$1&amp;CHAR(34)&amp;",","")</f>
        <v/>
      </c>
      <c r="EV21" s="44" t="str">
        <f>IF(AO21="y",CHAR(34)&amp;AO$1&amp;CHAR(34)&amp;",","")</f>
        <v/>
      </c>
      <c r="EW21" s="44" t="str">
        <f>IF(AP21="y",CHAR(34)&amp;AP$1&amp;CHAR(34)&amp;",","")</f>
        <v/>
      </c>
      <c r="EX21" s="44" t="str">
        <f>IF(AQ21="y",CHAR(34)&amp;AQ$1&amp;CHAR(34)&amp;",","")</f>
        <v/>
      </c>
      <c r="EY21" s="44" t="str">
        <f>IF(AR21="y",CHAR(34)&amp;AR$1&amp;CHAR(34)&amp;",","")</f>
        <v/>
      </c>
      <c r="EZ21" s="44" t="str">
        <f>IF(AS21="y",CHAR(34)&amp;AS$1&amp;CHAR(34)&amp;",","")</f>
        <v/>
      </c>
      <c r="FA21" s="44" t="str">
        <f>IF(AT21&gt;0,CHAR(34)&amp;"sta"&amp;AZ21&amp;CHAR(34)&amp;",","")</f>
        <v>"staGRA",</v>
      </c>
      <c r="FB21" s="44" t="str">
        <f>IF(AND(AT21&gt;0,BA21&lt;&gt;""),CHAR(34)&amp;"sta"&amp;BA21&amp;CHAR(34)&amp;",","")</f>
        <v/>
      </c>
      <c r="FC21" s="44" t="str">
        <f>IF(AND(AT21&gt;0,BB21&lt;&gt;""),CHAR(34)&amp;"sta"&amp;BB21&amp;CHAR(34)&amp;",","")</f>
        <v/>
      </c>
      <c r="FD21" s="44" t="str">
        <f>IF(BV21="n",CHAR(34)&amp;"tcWHYE"&amp;CHAR(34)&amp;",",IF(BV21="y",CHAR(34)&amp;FD$1&amp;CHAR(34)&amp;",",""))</f>
        <v/>
      </c>
      <c r="FE21" s="44" t="str">
        <f>IF(COUNTIF(BL21:BT21,"BLU")=0,CHAR(34)&amp;"NO_BLU"&amp;CHAR(34)&amp;",", "")</f>
        <v/>
      </c>
      <c r="FF21" s="44" t="str">
        <f>IF(COUNTIF(BL21:BT21,"WHI")=0,CHAR(34)&amp;"NO_WHI"&amp;CHAR(34)&amp;",", "")</f>
        <v/>
      </c>
      <c r="FG21" s="44" t="str">
        <f>IF(COUNTIF(BL21:BT21,"RED")=0,CHAR(34)&amp;"NO_RED"&amp;CHAR(34)&amp;",", "")</f>
        <v/>
      </c>
      <c r="FH21" s="44" t="str">
        <f>IF(COUNTIF(BL21:BS21,"GRE")=0,CHAR(34)&amp;"NO_GRE"&amp;CHAR(34)&amp;",", "")</f>
        <v/>
      </c>
      <c r="FI21" s="44" t="str">
        <f>IF(COUNTIF(BL21:BT21,"YEL")=0,CHAR(34)&amp;"NO_YEL"&amp;CHAR(34)&amp;",", "")</f>
        <v/>
      </c>
      <c r="FJ21" s="44" t="str">
        <f>IF(COUNTIF(BL21:BT21,"BLA")=0,CHAR(34)&amp;"NO_BLA"&amp;CHAR(34)&amp;",", "")</f>
        <v/>
      </c>
      <c r="FK21" s="44" t="str">
        <f>IF(AND(FH21&lt;&gt;"",FF21&lt;&gt;""),CHAR(34)&amp;"WHGRNO"&amp;CHAR(34)&amp;",","")</f>
        <v/>
      </c>
      <c r="FL21" s="44" t="str">
        <f>IF(AND(FI21&lt;&gt;"",FF21&lt;&gt;""),CHAR(34)&amp;"WHYENO"&amp;CHAR(34)&amp;",","")</f>
        <v/>
      </c>
      <c r="FM21" s="44" t="str">
        <f>IF(AND(FJ21&lt;&gt;"",FF21&lt;&gt;""),CHAR(34)&amp;"BAWHNO"&amp;CHAR(34)&amp;",","")</f>
        <v/>
      </c>
      <c r="FN21" s="44" t="str">
        <f>IF(AND(FE21&lt;&gt;"",FF21&lt;&gt;""),CHAR(34)&amp;"BLWHNO"&amp;CHAR(34)&amp;",","")</f>
        <v/>
      </c>
      <c r="FO21" s="44" t="str">
        <f>IF(AND(FE21&lt;&gt;"",FG21&lt;&gt;""),CHAR(34)&amp;"BLRENO"&amp;CHAR(34)&amp;",","")</f>
        <v/>
      </c>
      <c r="FP21" s="44" t="str">
        <f>IF(AND(FF21&lt;&gt;"",FF21&lt;&gt;""),CHAR(34)&amp;"WHRENO"&amp;CHAR(34)&amp;",","")</f>
        <v/>
      </c>
      <c r="FQ21" s="44" t="str">
        <f>IF(LEN(BF21)=3,CHAR(34)&amp;"001"&amp;BF21&amp;CHAR(34)&amp;",","")</f>
        <v/>
      </c>
      <c r="FR21" s="44" t="str">
        <f>IF(LEN(BG21)=3,CHAR(34)&amp;"002"&amp;BG21&amp;CHAR(34)&amp;",","")</f>
        <v/>
      </c>
      <c r="FS21" s="44" t="str">
        <f>IF(LEN(BH21)=3,CHAR(34)&amp;"003"&amp;BH21&amp;CHAR(34)&amp;",","")</f>
        <v/>
      </c>
      <c r="FT21" s="44" t="str">
        <f>CHAR(34)&amp;"myr"&amp;BD21&amp;CHAR(34)&amp;","</f>
        <v>"myrBLU",</v>
      </c>
      <c r="FU21" s="44" t="str">
        <f>IF(AY21="y",CHAR(34)&amp;"island"&amp;CHAR(34)&amp;",","")</f>
        <v/>
      </c>
      <c r="FV21" s="44" t="str">
        <f>IF(BZ21="y",CHAR(34)&amp;"landlo"&amp;CHAR(34)&amp;",","")</f>
        <v/>
      </c>
      <c r="FW21" s="44" t="str">
        <f>IF(CA21="y",CHAR(34)&amp;"eunion"&amp;CHAR(34)&amp;",","")</f>
        <v/>
      </c>
      <c r="FX21" s="44" t="str">
        <f>SUBSTITUTE(IFERROR(SEARCH("[",A21),IFERROR(IF(AND(CA21&lt;&gt;"y",SEARCH("Europe",R21)&gt;0),CHAR(34)&amp;"noeuni"&amp;CHAR(34)&amp;",",""),"")),"1","")</f>
        <v/>
      </c>
      <c r="FY21" s="44" t="str">
        <f>IFERROR(IF(SEARCH("Arabic",CB21)&gt;0,CHAR(34)&amp;"arabic"&amp;CHAR(34)&amp;",",""),"")</f>
        <v/>
      </c>
      <c r="FZ21" s="44" t="str">
        <f>IFERROR(IF(SEARCH("English",CB21)&gt;0,CHAR(34)&amp;"englis"&amp;CHAR(34)&amp;",",""),"")</f>
        <v/>
      </c>
      <c r="GA21" s="44" t="str">
        <f>IFERROR(IF(SEARCH("French",CB21)&gt;0,CHAR(34)&amp;"french"&amp;CHAR(34)&amp;",",""),"")</f>
        <v/>
      </c>
      <c r="GB21" s="44" t="str">
        <f>IFERROR(IF(SEARCH("Spanish",CB21)&gt;0,CHAR(34)&amp;"spanis"&amp;CHAR(34)&amp;",",""),"")</f>
        <v/>
      </c>
      <c r="GC21" s="44" t="str">
        <f>IFERROR(IF(SEARCH("Portuguese",CB21)&gt;0,CHAR(34)&amp;"portug"&amp;CHAR(34)&amp;",",""),"")</f>
        <v/>
      </c>
      <c r="GD21" s="44" t="str">
        <f>IFERROR(IF(SEARCH("German",CB21)&gt;0,CHAR(34)&amp;"german"&amp;CHAR(34)&amp;",",""),"")</f>
        <v/>
      </c>
      <c r="GE21" s="44" t="str">
        <f>IFERROR(IF(SEARCH("Dutch",CB21)&gt;0,CHAR(34)&amp;"dutchs"&amp;CHAR(34)&amp;",",""),"")</f>
        <v/>
      </c>
      <c r="GF21" s="44" t="str">
        <f>IFERROR(IF(SEARCH("Historical",AU21)&gt;0,CHAR(34)&amp;"histor"&amp;CHAR(34)&amp;",",""),"")</f>
        <v/>
      </c>
      <c r="GG21" s="44" t="str">
        <f>IF(BU21="y",CHAR(34)&amp;"unjack"&amp;CHAR(34)&amp;",","")</f>
        <v/>
      </c>
      <c r="GH21" s="44" t="str">
        <f>IF(CD21=1,CHAR(34)&amp;"southc"&amp;CHAR(34)&amp;",","")</f>
        <v/>
      </c>
      <c r="GI21" s="44" t="str">
        <f>IF(CE21=1,CHAR(34)&amp;"hasmap"&amp;CHAR(34)&amp;",","")</f>
        <v/>
      </c>
      <c r="GJ21" s="44" t="str">
        <f>IF(CP21="y",CHAR(34)&amp;CP$1&amp;CHAR(34)&amp;",","")</f>
        <v/>
      </c>
      <c r="GK21" s="44" t="str">
        <f>IF(GJ21="",CHAR(34)&amp;"HasSta"&amp;CHAR(34)&amp;",","")</f>
        <v>"HasSta",</v>
      </c>
      <c r="GL21" s="44" t="str">
        <f>IF(CQ21="y",CHAR(34)&amp;CQ$1&amp;CHAR(34)&amp;",","")</f>
        <v/>
      </c>
      <c r="GM21" s="44" t="str">
        <f>IF(CR21="y",CHAR(34)&amp;CR$1&amp;CHAR(34)&amp;",","")</f>
        <v>"2Stars",</v>
      </c>
      <c r="GN21" s="44" t="str">
        <f>IF(CS21="y",CHAR(34)&amp;CS$1&amp;CHAR(34)&amp;",","")</f>
        <v/>
      </c>
      <c r="GP21" s="44" t="str">
        <f>CHAR(34)&amp;AU21&amp;CHAR(34)</f>
        <v>"State"</v>
      </c>
      <c r="GS21" s="44" t="str">
        <f>SUBSTITUTE("["&amp;_xlfn.CONCAT(CW21:GN21)&amp;"]",",]","]")</f>
        <v>["5+Colo","words2","words3","lets12","startR","year19","NoBand","Circle","Animal","Bird","Plants","Texted","Center","Geogrh","staGRA","myrBLU","HasSta","2Stars"]</v>
      </c>
      <c r="GT21" s="44" t="str">
        <f>IF(BL21&lt;&gt;"",CHAR(34)&amp;"cl_"&amp;BL21&amp;CHAR(34)&amp;",","")</f>
        <v>"cl_BLU",</v>
      </c>
      <c r="GU21" s="44" t="str">
        <f>IF(BM21&lt;&gt;"",CHAR(34)&amp;"cl_"&amp;BM21&amp;CHAR(34)&amp;",","")</f>
        <v>"cl_WHI",</v>
      </c>
      <c r="GV21" s="44" t="str">
        <f>IF(BN21&lt;&gt;"",CHAR(34)&amp;"cl_"&amp;BN21&amp;CHAR(34)&amp;",","")</f>
        <v>"cl_YEL",</v>
      </c>
      <c r="GW21" s="44" t="str">
        <f>IF(BO21&lt;&gt;"",CHAR(34)&amp;"cl_"&amp;BO21&amp;CHAR(34)&amp;",","")</f>
        <v>"cl_GRE",</v>
      </c>
      <c r="GX21" s="44" t="str">
        <f>IF(BP21&lt;&gt;"",CHAR(34)&amp;"cl_"&amp;BP21&amp;CHAR(34)&amp;",","")</f>
        <v>"cl_RED",</v>
      </c>
      <c r="GY21" s="44" t="str">
        <f>IF(BQ21&lt;&gt;"",CHAR(34)&amp;"cl_"&amp;BQ21&amp;CHAR(34)&amp;",","")</f>
        <v>"cl_BLA",</v>
      </c>
      <c r="GZ21" s="44" t="str">
        <f>IF(BR21&lt;&gt;"",CHAR(34)&amp;"cl_"&amp;BR21&amp;CHAR(34)&amp;",","")</f>
        <v>"cl_GRA",</v>
      </c>
      <c r="HA21" s="44" t="str">
        <f>IF(BS21&lt;&gt;"",CHAR(34)&amp;"cl_"&amp;BS21&amp;CHAR(34)&amp;",","")</f>
        <v/>
      </c>
      <c r="HB21" s="44" t="str">
        <f>IF(BT21&lt;&gt;"",CHAR(34)&amp;"cl_"&amp;BT21&amp;CHAR(34)&amp;",","")</f>
        <v/>
      </c>
      <c r="HC21" s="44" t="str">
        <f>SUBSTITUTE("["&amp;_xlfn.CONCAT(GT21:HB21)&amp;"]",",]","]")</f>
        <v>["cl_BLU","cl_WHI","cl_YEL","cl_GRE","cl_RED","cl_BLA","cl_GRA"]</v>
      </c>
      <c r="HE21" s="64"/>
      <c r="HF21" s="65" t="str">
        <f>"{couname:"&amp;CT21&amp;(IF(HK21&lt;&gt;"",",subtype:"&amp;CHAR(34)&amp;HK21&amp;CHAR(34),""))&amp;",year:"&amp;HJ21&amp;",region:"&amp;CU21&amp;",Colors:"&amp;HC21&amp;",Items:"&amp;GS21&amp;",Flag:"&amp;CV21&amp;",HDFlag:"&amp;CHAR(34)&amp;E21&amp;CHAR(34)&amp;",type:"&amp;GP21&amp;", describe: "&amp;HH21&amp;", isnew:"&amp;CHAR(34)&amp;F21&amp;CHAR(34)&amp;", links: "&amp;HL21&amp;"},"</f>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links: "https://www.fotw.info/flags/br-rj.html"},</v>
      </c>
      <c r="HG21" s="66" t="str">
        <f>"{couname:"&amp;CT21&amp;(IF(HK21&lt;&gt;"",",subtype:"&amp;CHAR(34)&amp;HK21&amp;CHAR(34),""))&amp;",year:"&amp;HJ21&amp;",region:"&amp;CU21&amp;",Colors:"&amp;HC21&amp;",Items:"&amp;GS21&amp;",Flag:"&amp;CV21&amp;",HDFlag:"&amp;CHAR(34)&amp;E21&amp;CHAR(34)&amp;",type:"&amp;GP21&amp;", describe: "&amp;HI21&amp;", links: "&amp;HL21&amp;"},"</f>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links: "https://www.fotw.info/flags/br-rj.html"},</v>
      </c>
      <c r="HH21" s="44" t="str">
        <f>IF(P21&lt;&gt;"",CHAR(34)&amp;"\n"&amp;P21&amp;CHAR(34),CHAR(34)&amp;CHAR(34))</f>
        <v>"\nNot available"</v>
      </c>
      <c r="HI21" s="44" t="str">
        <f>IF(J21=0,CHAR(34)&amp;CHAR(34),HH21)</f>
        <v>"\nNot available"</v>
      </c>
      <c r="HJ21" s="44" t="str">
        <f>CHAR(34)&amp;O21&amp;CHAR(34)</f>
        <v>"1975 "</v>
      </c>
      <c r="HL21" s="44" t="str">
        <f>CHAR(34)&amp;I21&amp;CHAR(34)</f>
        <v>"https://www.fotw.info/flags/br-rj.html"</v>
      </c>
      <c r="HM21" s="65"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"&amp;HH21&amp;", "&amp;CHAR(34)&amp;"isnew"&amp;CHAR(34)&amp;": "&amp;CHAR(34)&amp;F21&amp;CHAR(34)&amp;", "&amp;CHAR(34)&amp;"links"&amp;CHAR(34)&amp;": "&amp;HL21&amp;"},"</f>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 "links": "https://www.fotw.info/flags/br-rj.html"},</v>
      </c>
      <c r="HN21" s="67"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"&amp;HI21&amp;", "&amp;CHAR(34)&amp;"isnew"&amp;CHAR(34)&amp;": "&amp;CHAR(34)&amp;F21&amp;CHAR(34)&amp;", "&amp;CHAR(34)&amp;"links"&amp;CHAR(34)&amp;": "&amp;HL21&amp;"},"</f>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 "links": "https://www.fotw.info/flags/br-rj.html"},</v>
      </c>
      <c r="HO21" s="71"/>
      <c r="HP21" s="44" t="str" cm="1">
        <f t="array" ref="HP21">IF(_xlfn.TEXTJOIN(", ", TRUE, IF(ISNUMBER(SEARCH("BLA", BL21:BT21)), COLUMN(BL21:BT21) - COLUMN(BL21) + 1, ""))&lt;&gt;"","BLA","")</f>
        <v>BLA</v>
      </c>
      <c r="HQ21" s="44" t="str" cm="1">
        <f t="array" ref="HQ21">IF(_xlfn.TEXTJOIN(", ", TRUE, IF(ISNUMBER(SEARCH("BLU", BL21:BT21)), COLUMN(BL21:BT21) - COLUMN(BL21) + 1, ""))&lt;&gt;"","BLU","")</f>
        <v>BLU</v>
      </c>
      <c r="HR21" s="44" t="str" cm="1">
        <f t="array" ref="HR21">IF(_xlfn.TEXTJOIN(", ", TRUE, IF(ISNUMBER(SEARCH("GRE", BL21:BT21)), COLUMN(BL21:BT21) - COLUMN(BL21) + 1, ""))&lt;&gt;"","GRE","")</f>
        <v>GRE</v>
      </c>
      <c r="HS21" s="44" t="str" cm="1">
        <f t="array" ref="HS21">IF(_xlfn.TEXTJOIN(", ", TRUE, IF(ISNUMBER(SEARCH("RED", BL21:BT21)), COLUMN(BL21:BT21) - COLUMN(BL21) + 1, ""))&lt;&gt;"","RED","")</f>
        <v>RED</v>
      </c>
      <c r="HT21" s="44" t="str" cm="1">
        <f t="array" ref="HT21">IF(_xlfn.TEXTJOIN(", ", TRUE, IF(ISNUMBER(SEARCH("YEL", BL21:BT21)), COLUMN(BL21:BT21) - COLUMN(BL21) + 1, ""))&lt;&gt;"","YEL","")</f>
        <v>YEL</v>
      </c>
      <c r="HU21" s="44" t="str" cm="1">
        <f t="array" ref="HU21">IF(_xlfn.TEXTJOIN(", ", TRUE, IF(ISNUMBER(SEARCH("ORA", BL21:BT21)), COLUMN(BL21:BT21) - COLUMN(BL21) + 1, ""))&lt;&gt;"","ORA","")</f>
        <v/>
      </c>
      <c r="HV21" s="44" t="str" cm="1">
        <f t="array" ref="HV21">IF(_xlfn.TEXTJOIN(", ", TRUE, IF(ISNUMBER(SEARCH("BRO", BL21:BT21)), COLUMN(BL21:BT21) - COLUMN(BL21) + 1, ""))&lt;&gt;"","BRO","")</f>
        <v/>
      </c>
      <c r="HW21" s="44" t="str" cm="1">
        <f t="array" ref="HW21">IF(_xlfn.TEXTJOIN(", ", TRUE, IF(ISNUMBER(SEARCH("PUR", BL21:BT21)), COLUMN(BL21:BT21) - COLUMN(BL21) + 1, ""))&lt;&gt;"","PUR","")</f>
        <v/>
      </c>
      <c r="HX21" s="44" t="str" cm="1">
        <f t="array" ref="HX21">IF(_xlfn.TEXTJOIN(", ", TRUE, IF(ISNUMBER(SEARCH("WHI", BL21:BT21)), COLUMN(BL21:BT21) - COLUMN(BL21) + 1, ""))&lt;&gt;"","WHI","")</f>
        <v>WHI</v>
      </c>
      <c r="HY21" s="72"/>
      <c r="HZ21" s="72"/>
      <c r="IA21" s="5"/>
      <c r="IB21" s="5"/>
      <c r="IC21" s="68"/>
      <c r="ID21" s="68"/>
      <c r="IE21" s="68"/>
      <c r="IF21" s="68"/>
      <c r="IG21" s="68"/>
      <c r="IH21" s="68"/>
      <c r="II21" s="68"/>
      <c r="IJ21" s="68"/>
      <c r="IK21" s="68"/>
      <c r="IL21" s="44">
        <f>SUM(IC21:IK21)</f>
        <v>0</v>
      </c>
      <c r="IM21" s="42">
        <f>COUNTIF(IC21:IK21,"&gt;0")-CG21</f>
        <v>-7</v>
      </c>
      <c r="IN21" s="69" t="str">
        <f>"http://mkweb.bcgsc.ca/color-summarizer/?url="&amp;D21&amp;"&amp;precision=low&amp;num_clusters="&amp;CG21&amp;"&amp;text=1"</f>
        <v>http://mkweb.bcgsc.ca/color-summarizer/?url=https://upload.wikimedia.org/wikipedia/commons/thumb/7/73/Bandeira_do_estado_do_Rio_de_Janeiro.svg/640px-Bandeira_do_estado_do_Rio_de_Janeiro.svg.png&amp;precision=low&amp;num_clusters=7&amp;text=1</v>
      </c>
      <c r="IO21" s="44" t="str">
        <f>IF(HP21&lt;&gt;"",CHAR(34)&amp;"black"&amp;CHAR(34),"")</f>
        <v>"black"</v>
      </c>
      <c r="IP21" s="44" t="str">
        <f>IF(HQ21&lt;&gt;"",CHAR(34)&amp;"blue"&amp;CHAR(34),"")</f>
        <v>"blue"</v>
      </c>
      <c r="IQ21" s="44" t="str">
        <f>IF(HR21&lt;&gt;"",CHAR(34)&amp;"green"&amp;CHAR(34),"")</f>
        <v>"green"</v>
      </c>
      <c r="IR21" s="44" t="str">
        <f>IF(HS21&lt;&gt;"",CHAR(34)&amp;"red"&amp;CHAR(34),"")</f>
        <v>"red"</v>
      </c>
      <c r="IS21" s="44" t="str">
        <f>IF(HT21&lt;&gt;"",CHAR(34)&amp;"yellow"&amp;CHAR(34),"")</f>
        <v>"yellow"</v>
      </c>
      <c r="IT21" s="44" t="str">
        <f>IF(HU21&lt;&gt;"",CHAR(34)&amp;"orange"&amp;CHAR(34),"")</f>
        <v/>
      </c>
      <c r="IU21" s="44" t="str">
        <f>IF(HV21&lt;&gt;"",CHAR(34)&amp;"brown"&amp;CHAR(34),"")</f>
        <v/>
      </c>
      <c r="IV21" s="44" t="str">
        <f>IF(HW21&lt;&gt;"",CHAR(34)&amp;"purple"&amp;CHAR(34),"")</f>
        <v/>
      </c>
      <c r="IW21" s="44" t="str">
        <f>IF(HX21&lt;&gt;"",CHAR(34)&amp;"white"&amp;CHAR(34),"")</f>
        <v>"white"</v>
      </c>
      <c r="IX21" s="44" t="str">
        <f>"{"&amp;CHAR(34)&amp;"url"&amp;CHAR(34)&amp;":"&amp;CHAR(34)&amp;IN21&amp;CHAR(34)&amp;","&amp;CHAR(34)&amp;"name"&amp;CHAR(34)&amp;":"&amp;CHAR(34)&amp;A21&amp;CHAR(34)&amp;"},"</f>
        <v>{"url":"http://mkweb.bcgsc.ca/color-summarizer/?url=https://upload.wikimedia.org/wikipedia/commons/thumb/7/73/Bandeira_do_estado_do_Rio_de_Janeiro.svg/640px-Bandeira_do_estado_do_Rio_de_Janeiro.svg.png&amp;precision=low&amp;num_clusters=7&amp;text=1","name":"[BRA] Rio de Janeiro (State)"},</v>
      </c>
      <c r="IY21" s="44">
        <v>345</v>
      </c>
    </row>
    <row r="22" spans="1:259" s="44" customFormat="1" ht="38.4" customHeight="1" thickBot="1" x14ac:dyDescent="0.35">
      <c r="A22" s="84" t="s">
        <v>417</v>
      </c>
      <c r="B22" s="83"/>
      <c r="C22" s="39">
        <v>2</v>
      </c>
      <c r="D22" s="70" t="s">
        <v>418</v>
      </c>
      <c r="E22" s="40" t="s">
        <v>419</v>
      </c>
      <c r="F22" s="41" t="s">
        <v>163</v>
      </c>
      <c r="G22" s="42">
        <f>COUNTIF($A$1:$A$8312,A22)</f>
        <v>1</v>
      </c>
      <c r="H22" s="43"/>
      <c r="I22" s="59" t="s">
        <v>420</v>
      </c>
      <c r="J22" s="44" t="str">
        <f>""</f>
        <v/>
      </c>
      <c r="K22" s="45"/>
      <c r="L22" s="46"/>
      <c r="M22" s="46"/>
      <c r="N22" s="47"/>
      <c r="O22" s="74" t="s">
        <v>231</v>
      </c>
      <c r="P22" s="48" t="s">
        <v>421</v>
      </c>
      <c r="Q22" s="73">
        <v>4</v>
      </c>
      <c r="R22" s="49" t="s">
        <v>177</v>
      </c>
      <c r="S22" s="50">
        <v>2</v>
      </c>
      <c r="T22" s="51" t="s">
        <v>164</v>
      </c>
      <c r="U22" s="52" t="s">
        <v>164</v>
      </c>
      <c r="V22" s="52" t="s">
        <v>165</v>
      </c>
      <c r="W22" s="52" t="s">
        <v>164</v>
      </c>
      <c r="X22" s="52" t="s">
        <v>164</v>
      </c>
      <c r="Y22" s="52" t="s">
        <v>164</v>
      </c>
      <c r="Z22" s="52" t="s">
        <v>164</v>
      </c>
      <c r="AA22" s="52" t="s">
        <v>165</v>
      </c>
      <c r="AB22" s="52" t="s">
        <v>164</v>
      </c>
      <c r="AC22" s="52" t="s">
        <v>164</v>
      </c>
      <c r="AD22" s="52" t="s">
        <v>164</v>
      </c>
      <c r="AE22" s="52" t="s">
        <v>164</v>
      </c>
      <c r="AF22" s="53" t="s">
        <v>164</v>
      </c>
      <c r="AG22" s="53" t="s">
        <v>164</v>
      </c>
      <c r="AH22" s="53" t="s">
        <v>165</v>
      </c>
      <c r="AI22" s="53" t="s">
        <v>164</v>
      </c>
      <c r="AJ22" s="53" t="s">
        <v>164</v>
      </c>
      <c r="AK22" s="53" t="s">
        <v>164</v>
      </c>
      <c r="AL22" s="53" t="s">
        <v>165</v>
      </c>
      <c r="AM22" s="53" t="s">
        <v>164</v>
      </c>
      <c r="AN22" s="53" t="s">
        <v>164</v>
      </c>
      <c r="AO22" s="53" t="s">
        <v>164</v>
      </c>
      <c r="AP22" s="53" t="s">
        <v>165</v>
      </c>
      <c r="AQ22" s="53" t="s">
        <v>164</v>
      </c>
      <c r="AR22" s="53" t="s">
        <v>164</v>
      </c>
      <c r="AS22" s="53" t="s">
        <v>165</v>
      </c>
      <c r="AT22" s="54">
        <v>1</v>
      </c>
      <c r="AU22" s="53" t="s">
        <v>308</v>
      </c>
      <c r="AV22" s="53" t="str">
        <f>IF(LEFT(A22,1)="[",LEFT(A22,5)&amp;AU22&amp;A22,"")</f>
        <v>[BRA]State[BRA] Rio Grande do Norte</v>
      </c>
      <c r="AW22" s="53" t="str">
        <f>C22&amp;H22&amp;A22</f>
        <v>2[BRA] Rio Grande do Norte</v>
      </c>
      <c r="AX22" s="55"/>
      <c r="AY22" s="55"/>
      <c r="AZ22" s="56" t="s">
        <v>159</v>
      </c>
      <c r="BA22" s="56"/>
      <c r="BB22" s="56"/>
      <c r="BC22" s="57"/>
      <c r="BD22" s="58" t="s">
        <v>153</v>
      </c>
      <c r="BE22" s="59"/>
      <c r="BF22" s="58" t="s">
        <v>153</v>
      </c>
      <c r="BG22" s="58"/>
      <c r="BH22" s="58" t="s">
        <v>159</v>
      </c>
      <c r="BI22" s="58"/>
      <c r="BJ22" s="58"/>
      <c r="BK22" s="59"/>
      <c r="BL22" s="58" t="s">
        <v>153</v>
      </c>
      <c r="BM22" s="58" t="s">
        <v>159</v>
      </c>
      <c r="BN22" s="58" t="s">
        <v>157</v>
      </c>
      <c r="BO22" s="58" t="s">
        <v>155</v>
      </c>
      <c r="BP22" s="58" t="s">
        <v>152</v>
      </c>
      <c r="BQ22" s="58" t="s">
        <v>151</v>
      </c>
      <c r="BR22" s="58"/>
      <c r="BS22" s="58"/>
      <c r="BT22" s="58"/>
      <c r="BU22" s="60"/>
      <c r="BV22" s="61"/>
      <c r="BW22" s="61">
        <v>0</v>
      </c>
      <c r="BX22" s="59"/>
      <c r="CB22" s="5"/>
      <c r="CC22" s="5"/>
      <c r="CD22" s="62">
        <v>0</v>
      </c>
      <c r="CE22" s="62">
        <v>0</v>
      </c>
      <c r="CF22" s="62">
        <f>COUNTIF([1]Sheet7!$B$2:'[1]Sheet7'!$B$100,BRA!#REF!)</f>
        <v>0</v>
      </c>
      <c r="CG22" s="75" cm="1">
        <f t="array" ref="CG22">SUMPRODUCT(--(LEN(TRIM(BL22:BT22))&gt;0))</f>
        <v>6</v>
      </c>
      <c r="CH22" s="53" t="str">
        <f>IF(CG22=2,"y","n")</f>
        <v>n</v>
      </c>
      <c r="CI22" s="53" t="str">
        <f>IF(CG22=3,"y","n")</f>
        <v>n</v>
      </c>
      <c r="CJ22" s="53" t="str">
        <f>IF(CG22=4,"y","n")</f>
        <v>n</v>
      </c>
      <c r="CK22" s="53" t="str">
        <f>IF(CG22&gt;4,"y","n")</f>
        <v>y</v>
      </c>
      <c r="CL22" s="53" t="str">
        <f>IF(S22=0,"y","n")</f>
        <v>n</v>
      </c>
      <c r="CM22" s="53" t="str">
        <f>IF(S22=2,"y","n")</f>
        <v>y</v>
      </c>
      <c r="CN22" s="53" t="str">
        <f>IF(S22=3,"y","n")</f>
        <v>n</v>
      </c>
      <c r="CO22" s="53" t="str">
        <f>IF(S22&gt;=4,"y","n")</f>
        <v>n</v>
      </c>
      <c r="CP22" s="53" t="str">
        <f>IF(AT22=0,"y","n")</f>
        <v>n</v>
      </c>
      <c r="CQ22" s="53" t="str">
        <f>IF(AT22=1,"y","n")</f>
        <v>y</v>
      </c>
      <c r="CR22" s="53" t="str">
        <f>IF(AT22=2,"y","n")</f>
        <v>n</v>
      </c>
      <c r="CS22" s="53" t="str">
        <f>IF(AT22&gt;=3,"y","n")</f>
        <v>n</v>
      </c>
      <c r="CT22" s="38" t="str">
        <f>CHAR(34)&amp;A22&amp;CHAR(34)</f>
        <v>"[BRA] Rio Grande do Norte"</v>
      </c>
      <c r="CU22" s="63" t="str">
        <f>CHAR(34)&amp;"rgn_"&amp;R22&amp;CHAR(34)</f>
        <v>"rgn_South America"</v>
      </c>
      <c r="CV22" s="44" t="str">
        <f>CHAR(34)&amp;D22&amp;CHAR(34)</f>
        <v>"https://upload.wikimedia.org/wikipedia/commons/thumb/3/30/Bandeira_do_Rio_Grande_do_Norte.svg/640px-Bandeira_do_Rio_Grande_do_Norte.svg.png"</v>
      </c>
      <c r="CW22" s="44" t="str">
        <f>IF(CH22="y",CHAR(34)&amp;CH$1&amp;CHAR(34)&amp;",","")</f>
        <v/>
      </c>
      <c r="CX22" s="44" t="str">
        <f>IF(CI22="y",CHAR(34)&amp;CI$1&amp;CHAR(34)&amp;",","")</f>
        <v/>
      </c>
      <c r="CY22" s="44" t="str">
        <f>IF(CJ22="y",CHAR(34)&amp;CJ$1&amp;CHAR(34)&amp;",","")</f>
        <v/>
      </c>
      <c r="CZ22" s="44" t="str">
        <f>IF(CK22="y",CHAR(34)&amp;CK$1&amp;CHAR(34)&amp;",","")</f>
        <v>"5+Colo",</v>
      </c>
      <c r="DA22" s="44" t="str">
        <f>IF(Q22&gt;1,CHAR(34)&amp;"words2"&amp;CHAR(34)&amp;",","")</f>
        <v>"words2",</v>
      </c>
      <c r="DB22" s="44" t="str">
        <f>IF(Q22&gt;2,CHAR(34)&amp;"words3"&amp;CHAR(34)&amp;",","")</f>
        <v>"words3",</v>
      </c>
      <c r="DC22" s="44" t="str">
        <f>IF(Q22=2,CHAR(34)&amp;"exact2"&amp;CHAR(34)&amp;",","")</f>
        <v/>
      </c>
      <c r="DD22" s="44" t="str">
        <f>IF(LEN(CHAR(34)&amp;"lets"&amp;LEN(SUBSTITUTE(SUBSTITUTE(IFERROR(TRIM(SUBSTITUTE(SUBSTITUTE(SUBSTITUTE(IFERROR(TRIM(SUBSTITUTE(A22,MID(A22,FIND("(",A22),FIND(")",A22)-FIND("(",A22)+1),"")),A22),"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",""),"-",""))&amp;CHAR(34)&amp;",")=9,CHAR(34)&amp;"lets"&amp;LEN(SUBSTITUTE(SUBSTITUTE(IFERROR(TRIM(SUBSTITUTE(SUBSTITUTE(SUBSTITUTE(IFERROR(TRIM(SUBSTITUTE(A22,MID(A22,FIND("(",A22),FIND(")",A22)-FIND("(",A22)+1),"")),A22),"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",""),"-",""))&amp;CHAR(34)&amp;",",CHAR(34)&amp;"lets0"&amp;LEN(SUBSTITUTE(SUBSTITUTE(IFERROR(TRIM(SUBSTITUTE(SUBSTITUTE(SUBSTITUTE(IFERROR(TRIM(SUBSTITUTE(A22,MID(A22,FIND("(",A22),FIND(")",A22)-FIND("(",A22)+1),"")),A22),"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f>
        <v>"lets16",</v>
      </c>
      <c r="DE22" s="44" t="str">
        <f>IFERROR(CHAR(34)&amp;"start"&amp;LEFT(TRIM(SUBSTITUTE(SUBSTITUTE(TRIM(SUBSTITUTE(SUBSTITUTE(A22, MID(A22, FIND("[", A22), FIND("]", A22) - FIND("[", A22) + 1), ""), "  ", " ")), MID(TRIM(SUBSTITUTE(SUBSTITUTE(A22, MID(A22, FIND("[", A22), FIND("]", A22) - FIND("[", A22) + 1), ""), "  ", " ")), FIND("[", TRIM(SUBSTITUTE(SUBSTITUTE(A22, MID(A22, FIND("[", A22), FIND("]", A22) - FIND("[", A22) + 1), ""), "  ", " "))), FIND("]", TRIM(SUBSTITUTE(SUBSTITUTE(A22, MID(A22, FIND("[", A22), FIND("]", A22) - FIND("[", A22) + 1), ""), "  ", " "))) - FIND("[", TRIM(SUBSTITUTE(SUBSTITUTE(A22, MID(A22, FIND("[", A22), FIND("]", A22) - FIND("[", A22) + 1), ""), "  ", " "))) + 1), ""), "  ", " ")),1)&amp;CHAR(34)&amp;",",CHAR(34)&amp;"start"&amp;IFERROR(LEFT(SUBSTITUTE(A22,"["&amp;MID(A22,FIND("[",A22)+1,FIND("]",A22)-FIND("[",A22)-1)&amp;"] ",""),1),LEFT(A22,1))&amp;CHAR(34)&amp;",")</f>
        <v>"startR",</v>
      </c>
      <c r="DF22" s="44" t="str">
        <f>IFERROR(IF(SEARCH("tan",A22)&gt;0,CHAR(34)&amp;"withtn"&amp;CHAR(34)&amp;",",""),"")</f>
        <v/>
      </c>
      <c r="DG22" s="44" t="str">
        <f>IFERROR(IF(SEARCH("q",A22)&gt;0,CHAR(34)&amp;"with_q"&amp;CHAR(34)&amp;",",""),"")</f>
        <v/>
      </c>
      <c r="DH22" s="44" t="str">
        <f>IFERROR(IF(SEARCH("v",A22)&gt;0,CHAR(34)&amp;"with_v"&amp;CHAR(34)&amp;",",""),"")</f>
        <v/>
      </c>
      <c r="DI22" s="44" t="str">
        <f>IFERROR(IF(SEARCH("w",A22)&gt;0,CHAR(34)&amp;"with_w"&amp;CHAR(34)&amp;",",""),"")</f>
        <v/>
      </c>
      <c r="DJ22" s="44" t="str">
        <f>IFERROR(IF(SEARCH("y",A22)&gt;0,CHAR(34)&amp;"with_y"&amp;CHAR(34)&amp;",",""),"")</f>
        <v/>
      </c>
      <c r="DK22" s="44" t="str">
        <f>IFERROR(IF(SEARCH("z",A22)&gt;0,CHAR(34)&amp;"with_z"&amp;CHAR(34)&amp;",",""),"")</f>
        <v/>
      </c>
      <c r="DL22" s="44" t="str">
        <f>IF(CG22=2, CHAR(34) &amp; _xlfn.TEXTJOIN("", TRUE, _xlfn._xlws.SORT(HP22:HX22)) &amp; CHAR(34) &amp; ",", "")</f>
        <v/>
      </c>
      <c r="DM22" s="44" t="str" cm="1">
        <f t="array" ref="DM22">IF(CG22=3,CHAR(34) &amp; _xlfn.TEXTJOIN("", TRUE, RIGHT(HP22:HX22, 2)) &amp; CHAR(34) &amp; ",", "")</f>
        <v/>
      </c>
      <c r="DN22" s="44" t="str">
        <f>IF(AND(ISNUMBER(SEARCH("18", O22)), ISERROR(SEARCH("1918", O22)), ISERROR(SEARCH("2018", O22))), CHAR(34) &amp; "year18" &amp; CHAR(34) &amp; ",", "")</f>
        <v/>
      </c>
      <c r="DO22" s="44" t="str">
        <f>IF(AND(ISNUMBER(SEARCH("19", O22)), ISERROR(SEARCH("1819", O22)),  ISERROR(SEARCH("1219", O22)),ISERROR(SEARCH("1119", O22)),ISERROR(SEARCH("1190", O22)),ISERROR(SEARCH("2019", O22))), CHAR(34) &amp; "year19" &amp; CHAR(34) &amp; ",", "")</f>
        <v>"year19",</v>
      </c>
      <c r="DP22" s="5" t="str">
        <f>IF(AND(ISNUMBER(SEARCH("20", O22)), ISERROR(SEARCH("1920", O22))), CHAR(34)&amp;"year00"&amp;CHAR(34)&amp;",", "")</f>
        <v/>
      </c>
      <c r="DQ22" s="5" t="str">
        <f>IF(CC22="y",CHAR(34)&amp;"soviet"&amp;CHAR(34)&amp;",","")</f>
        <v/>
      </c>
      <c r="DR22" s="5" t="str">
        <f>IF(BY22="y",CHAR(34)&amp;"dgband"&amp;CHAR(34)&amp;",","")</f>
        <v/>
      </c>
      <c r="DS22" s="5" t="str">
        <f>IF(W22="y",IF(AND(V22="n",BY22&lt;&gt;"y"),CHAR(34)&amp;"allver"&amp;CHAR(34)&amp;",",""),"")</f>
        <v/>
      </c>
      <c r="DT22" s="5" t="str">
        <f>IF(V22="y",IF(AND(W22="n",BY22&lt;&gt;"y"),CHAR(34)&amp;"allhor"&amp;CHAR(34)&amp;",",""),"")</f>
        <v>"allhor",</v>
      </c>
      <c r="DU22" s="5" t="str">
        <f>IF(BY22="y",IF(AND(W22="n",V22="n"),CHAR(34)&amp;"alldia"&amp;CHAR(34)&amp;",",""),"")</f>
        <v/>
      </c>
      <c r="DV22" s="44" t="str">
        <f>IF(IA22&lt;&gt;"",(IF(IA22="y",CHAR(34)&amp;"largec"&amp;CHAR(34)&amp;",",CHAR(34)&amp;"smallc"&amp;CHAR(34)&amp;",")),"")</f>
        <v/>
      </c>
      <c r="DW22" s="44" t="str">
        <f>IF(CL22="y",CHAR(34)&amp;CL$1&amp;CHAR(34)&amp;",","")</f>
        <v/>
      </c>
      <c r="DX22" s="44" t="str">
        <f>IF(CM22="y",CHAR(34)&amp;CM$1&amp;CHAR(34)&amp;",","")</f>
        <v>"2Bands",</v>
      </c>
      <c r="DY22" s="44" t="str">
        <f>IF(CN22="y",CHAR(34)&amp;CN$1&amp;CHAR(34)&amp;",","")</f>
        <v/>
      </c>
      <c r="DZ22" s="44" t="str">
        <f>IF(CO22="y",CHAR(34)&amp;CO$1&amp;CHAR(34)&amp;",","")</f>
        <v/>
      </c>
      <c r="EA22" s="44" t="str">
        <f>IF(T22="y",CHAR(34)&amp;T$1&amp;CHAR(34)&amp;",","")</f>
        <v/>
      </c>
      <c r="EB22" s="44" t="str">
        <f>IF(U22="y",CHAR(34)&amp;U$1&amp;CHAR(34)&amp;",","")</f>
        <v/>
      </c>
      <c r="EC22" s="44" t="str">
        <f>IF(V22="y",CHAR(34)&amp;V$1&amp;CHAR(34)&amp;",","")</f>
        <v>"Horizo",</v>
      </c>
      <c r="ED22" s="44" t="str">
        <f>IF(W22="y",CHAR(34)&amp;W$1&amp;CHAR(34)&amp;",","")</f>
        <v/>
      </c>
      <c r="EE22" s="44" t="str">
        <f>IF(X22="y",CHAR(34)&amp;X$1&amp;CHAR(34)&amp;",","")</f>
        <v/>
      </c>
      <c r="EF22" s="44" t="str">
        <f>IF(AND(Y22&lt;&gt;"n",Y22&lt;&gt;""),CHAR(34)&amp;Y$1&amp;CHAR(34)&amp;",","")</f>
        <v/>
      </c>
      <c r="EG22" s="44" t="str">
        <f>IF(Z22="y",CHAR(34)&amp;Z$1&amp;CHAR(34)&amp;",","")</f>
        <v/>
      </c>
      <c r="EH22" s="44" t="str">
        <f>IF(AA22="y",CHAR(34)&amp;AA$1&amp;CHAR(34)&amp;",","")</f>
        <v>"Plants",</v>
      </c>
      <c r="EI22" s="44" t="str">
        <f>IF(AB22="y",CHAR(34)&amp;AB$1&amp;CHAR(34)&amp;",","")</f>
        <v/>
      </c>
      <c r="EJ22" s="44" t="str">
        <f>IF(AC22="y",CHAR(34)&amp;AC$1&amp;CHAR(34)&amp;",","")</f>
        <v/>
      </c>
      <c r="EK22" s="44" t="str">
        <f>IF(AD22="y",CHAR(34)&amp;AD$1&amp;CHAR(34)&amp;",","")</f>
        <v/>
      </c>
      <c r="EL22" s="44" t="str">
        <f>IF(AE22="y",CHAR(34)&amp;AE$1&amp;CHAR(34)&amp;",","")</f>
        <v/>
      </c>
      <c r="EM22" s="44" t="str">
        <f>IF(AF22="y",CHAR(34)&amp;AF$1&amp;CHAR(34)&amp;",","")</f>
        <v/>
      </c>
      <c r="EN22" s="44" t="str">
        <f>IF(AG22="y",CHAR(34)&amp;AG$1&amp;CHAR(34)&amp;",","")</f>
        <v/>
      </c>
      <c r="EO22" s="44" t="str">
        <f>IF(AH22="y",CHAR(34)&amp;AH$1&amp;CHAR(34)&amp;",","")</f>
        <v>"Center",</v>
      </c>
      <c r="EP22" s="44" t="str">
        <f>IF(AI22="y",CHAR(34)&amp;AI$1&amp;CHAR(34)&amp;",","")</f>
        <v/>
      </c>
      <c r="EQ22" s="44" t="str">
        <f>IF(AJ22="y",CHAR(34)&amp;AJ$1&amp;CHAR(34)&amp;",","")</f>
        <v/>
      </c>
      <c r="ER22" s="44" t="str">
        <f>IF(AK22="y",CHAR(34)&amp;AK$1&amp;CHAR(34)&amp;",","")</f>
        <v/>
      </c>
      <c r="ES22" s="44" t="str">
        <f>IF(AL22="y",CHAR(34)&amp;AL$1&amp;CHAR(34)&amp;",","")</f>
        <v>"Wavess",</v>
      </c>
      <c r="ET22" s="44" t="str">
        <f>IF(AM22="y",CHAR(34)&amp;AM$1&amp;CHAR(34)&amp;",","")</f>
        <v/>
      </c>
      <c r="EU22" s="44" t="str">
        <f>IF(AN22="y",CHAR(34)&amp;AN$1&amp;CHAR(34)&amp;",","")</f>
        <v/>
      </c>
      <c r="EV22" s="44" t="str">
        <f>IF(AO22="y",CHAR(34)&amp;AO$1&amp;CHAR(34)&amp;",","")</f>
        <v/>
      </c>
      <c r="EW22" s="44" t="str">
        <f>IF(AP22="y",CHAR(34)&amp;AP$1&amp;CHAR(34)&amp;",","")</f>
        <v>"Ships!",</v>
      </c>
      <c r="EX22" s="44" t="str">
        <f>IF(AQ22="y",CHAR(34)&amp;AQ$1&amp;CHAR(34)&amp;",","")</f>
        <v/>
      </c>
      <c r="EY22" s="44" t="str">
        <f>IF(AR22="y",CHAR(34)&amp;AR$1&amp;CHAR(34)&amp;",","")</f>
        <v/>
      </c>
      <c r="EZ22" s="44" t="str">
        <f>IF(AS22="y",CHAR(34)&amp;AS$1&amp;CHAR(34)&amp;",","")</f>
        <v>"Waters",</v>
      </c>
      <c r="FA22" s="44" t="str">
        <f>IF(AT22&gt;0,CHAR(34)&amp;"sta"&amp;AZ22&amp;CHAR(34)&amp;",","")</f>
        <v>"staWHI",</v>
      </c>
      <c r="FB22" s="44" t="str">
        <f>IF(AND(AT22&gt;0,BA22&lt;&gt;""),CHAR(34)&amp;"sta"&amp;BA22&amp;CHAR(34)&amp;",","")</f>
        <v/>
      </c>
      <c r="FC22" s="44" t="str">
        <f>IF(AND(AT22&gt;0,BB22&lt;&gt;""),CHAR(34)&amp;"sta"&amp;BB22&amp;CHAR(34)&amp;",","")</f>
        <v/>
      </c>
      <c r="FD22" s="44" t="str">
        <f>IF(BV22="n",CHAR(34)&amp;"tcWHYE"&amp;CHAR(34)&amp;",",IF(BV22="y",CHAR(34)&amp;FD$1&amp;CHAR(34)&amp;",",""))</f>
        <v/>
      </c>
      <c r="FE22" s="44" t="str">
        <f>IF(COUNTIF(BL22:BT22,"BLU")=0,CHAR(34)&amp;"NO_BLU"&amp;CHAR(34)&amp;",", "")</f>
        <v/>
      </c>
      <c r="FF22" s="44" t="str">
        <f>IF(COUNTIF(BL22:BT22,"WHI")=0,CHAR(34)&amp;"NO_WHI"&amp;CHAR(34)&amp;",", "")</f>
        <v/>
      </c>
      <c r="FG22" s="44" t="str">
        <f>IF(COUNTIF(BL22:BT22,"RED")=0,CHAR(34)&amp;"NO_RED"&amp;CHAR(34)&amp;",", "")</f>
        <v>"NO_RED",</v>
      </c>
      <c r="FH22" s="44" t="str">
        <f>IF(COUNTIF(BL22:BS22,"GRE")=0,CHAR(34)&amp;"NO_GRE"&amp;CHAR(34)&amp;",", "")</f>
        <v/>
      </c>
      <c r="FI22" s="44" t="str">
        <f>IF(COUNTIF(BL22:BT22,"YEL")=0,CHAR(34)&amp;"NO_YEL"&amp;CHAR(34)&amp;",", "")</f>
        <v/>
      </c>
      <c r="FJ22" s="44" t="str">
        <f>IF(COUNTIF(BL22:BT22,"BLA")=0,CHAR(34)&amp;"NO_BLA"&amp;CHAR(34)&amp;",", "")</f>
        <v/>
      </c>
      <c r="FK22" s="44" t="str">
        <f>IF(AND(FH22&lt;&gt;"",FF22&lt;&gt;""),CHAR(34)&amp;"WHGRNO"&amp;CHAR(34)&amp;",","")</f>
        <v/>
      </c>
      <c r="FL22" s="44" t="str">
        <f>IF(AND(FI22&lt;&gt;"",FF22&lt;&gt;""),CHAR(34)&amp;"WHYENO"&amp;CHAR(34)&amp;",","")</f>
        <v/>
      </c>
      <c r="FM22" s="44" t="str">
        <f>IF(AND(FJ22&lt;&gt;"",FF22&lt;&gt;""),CHAR(34)&amp;"BAWHNO"&amp;CHAR(34)&amp;",","")</f>
        <v/>
      </c>
      <c r="FN22" s="44" t="str">
        <f>IF(AND(FE22&lt;&gt;"",FF22&lt;&gt;""),CHAR(34)&amp;"BLWHNO"&amp;CHAR(34)&amp;",","")</f>
        <v/>
      </c>
      <c r="FO22" s="44" t="str">
        <f>IF(AND(FE22&lt;&gt;"",FG22&lt;&gt;""),CHAR(34)&amp;"BLRENO"&amp;CHAR(34)&amp;",","")</f>
        <v/>
      </c>
      <c r="FP22" s="44" t="str">
        <f>IF(AND(FF22&lt;&gt;"",FF22&lt;&gt;""),CHAR(34)&amp;"WHRENO"&amp;CHAR(34)&amp;",","")</f>
        <v/>
      </c>
      <c r="FQ22" s="44" t="str">
        <f>IF(LEN(BF22)=3,CHAR(34)&amp;"001"&amp;BF22&amp;CHAR(34)&amp;",","")</f>
        <v>"001GRE",</v>
      </c>
      <c r="FR22" s="44" t="str">
        <f>IF(LEN(BG22)=3,CHAR(34)&amp;"002"&amp;BG22&amp;CHAR(34)&amp;",","")</f>
        <v/>
      </c>
      <c r="FS22" s="44" t="str">
        <f>IF(LEN(BH22)=3,CHAR(34)&amp;"003"&amp;BH22&amp;CHAR(34)&amp;",","")</f>
        <v>"003WHI",</v>
      </c>
      <c r="FT22" s="44" t="str">
        <f>CHAR(34)&amp;"myr"&amp;BD22&amp;CHAR(34)&amp;","</f>
        <v>"myrGRE",</v>
      </c>
      <c r="FU22" s="44" t="str">
        <f>IF(AY22="y",CHAR(34)&amp;"island"&amp;CHAR(34)&amp;",","")</f>
        <v/>
      </c>
      <c r="FV22" s="44" t="str">
        <f>IF(BZ22="y",CHAR(34)&amp;"landlo"&amp;CHAR(34)&amp;",","")</f>
        <v/>
      </c>
      <c r="FW22" s="44" t="str">
        <f>IF(CA22="y",CHAR(34)&amp;"eunion"&amp;CHAR(34)&amp;",","")</f>
        <v/>
      </c>
      <c r="FX22" s="44" t="str">
        <f>SUBSTITUTE(IFERROR(SEARCH("[",A22),IFERROR(IF(AND(CA22&lt;&gt;"y",SEARCH("Europe",R22)&gt;0),CHAR(34)&amp;"noeuni"&amp;CHAR(34)&amp;",",""),"")),"1","")</f>
        <v/>
      </c>
      <c r="FY22" s="44" t="str">
        <f>IFERROR(IF(SEARCH("Arabic",CB22)&gt;0,CHAR(34)&amp;"arabic"&amp;CHAR(34)&amp;",",""),"")</f>
        <v/>
      </c>
      <c r="FZ22" s="44" t="str">
        <f>IFERROR(IF(SEARCH("English",CB22)&gt;0,CHAR(34)&amp;"englis"&amp;CHAR(34)&amp;",",""),"")</f>
        <v/>
      </c>
      <c r="GA22" s="44" t="str">
        <f>IFERROR(IF(SEARCH("French",CB22)&gt;0,CHAR(34)&amp;"french"&amp;CHAR(34)&amp;",",""),"")</f>
        <v/>
      </c>
      <c r="GB22" s="44" t="str">
        <f>IFERROR(IF(SEARCH("Spanish",CB22)&gt;0,CHAR(34)&amp;"spanis"&amp;CHAR(34)&amp;",",""),"")</f>
        <v/>
      </c>
      <c r="GC22" s="44" t="str">
        <f>IFERROR(IF(SEARCH("Portuguese",CB22)&gt;0,CHAR(34)&amp;"portug"&amp;CHAR(34)&amp;",",""),"")</f>
        <v/>
      </c>
      <c r="GD22" s="44" t="str">
        <f>IFERROR(IF(SEARCH("German",CB22)&gt;0,CHAR(34)&amp;"german"&amp;CHAR(34)&amp;",",""),"")</f>
        <v/>
      </c>
      <c r="GE22" s="44" t="str">
        <f>IFERROR(IF(SEARCH("Dutch",CB22)&gt;0,CHAR(34)&amp;"dutchs"&amp;CHAR(34)&amp;",",""),"")</f>
        <v/>
      </c>
      <c r="GF22" s="44" t="str">
        <f>IFERROR(IF(SEARCH("Historical",AU22)&gt;0,CHAR(34)&amp;"histor"&amp;CHAR(34)&amp;",",""),"")</f>
        <v/>
      </c>
      <c r="GG22" s="44" t="str">
        <f>IF(BU22="y",CHAR(34)&amp;"unjack"&amp;CHAR(34)&amp;",","")</f>
        <v/>
      </c>
      <c r="GH22" s="44" t="str">
        <f>IF(CD22=1,CHAR(34)&amp;"southc"&amp;CHAR(34)&amp;",","")</f>
        <v/>
      </c>
      <c r="GI22" s="44" t="str">
        <f>IF(CE22=1,CHAR(34)&amp;"hasmap"&amp;CHAR(34)&amp;",","")</f>
        <v/>
      </c>
      <c r="GJ22" s="44" t="str">
        <f>IF(CP22="y",CHAR(34)&amp;CP$1&amp;CHAR(34)&amp;",","")</f>
        <v/>
      </c>
      <c r="GK22" s="44" t="str">
        <f>IF(GJ22="",CHAR(34)&amp;"HasSta"&amp;CHAR(34)&amp;",","")</f>
        <v>"HasSta",</v>
      </c>
      <c r="GL22" s="44" t="str">
        <f>IF(CQ22="y",CHAR(34)&amp;CQ$1&amp;CHAR(34)&amp;",","")</f>
        <v>"1Stars",</v>
      </c>
      <c r="GM22" s="44" t="str">
        <f>IF(CR22="y",CHAR(34)&amp;CR$1&amp;CHAR(34)&amp;",","")</f>
        <v/>
      </c>
      <c r="GN22" s="44" t="str">
        <f>IF(CS22="y",CHAR(34)&amp;CS$1&amp;CHAR(34)&amp;",","")</f>
        <v/>
      </c>
      <c r="GP22" s="44" t="str">
        <f>CHAR(34)&amp;AU22&amp;CHAR(34)</f>
        <v>"State"</v>
      </c>
      <c r="GS22" s="44" t="str">
        <f>SUBSTITUTE("["&amp;_xlfn.CONCAT(CW22:GN22)&amp;"]",",]","]")</f>
        <v>["5+Colo","words2","words3","lets16","startR","year19","allhor","2Bands","Horizo","Plants","Center","Wavess","Ships!","Waters","staWHI","NO_RED","001GRE","003WHI","myrGRE","HasSta","1Stars"]</v>
      </c>
      <c r="GT22" s="44" t="str">
        <f>IF(BL22&lt;&gt;"",CHAR(34)&amp;"cl_"&amp;BL22&amp;CHAR(34)&amp;",","")</f>
        <v>"cl_GRE",</v>
      </c>
      <c r="GU22" s="44" t="str">
        <f>IF(BM22&lt;&gt;"",CHAR(34)&amp;"cl_"&amp;BM22&amp;CHAR(34)&amp;",","")</f>
        <v>"cl_WHI",</v>
      </c>
      <c r="GV22" s="44" t="str">
        <f>IF(BN22&lt;&gt;"",CHAR(34)&amp;"cl_"&amp;BN22&amp;CHAR(34)&amp;",","")</f>
        <v>"cl_BRO",</v>
      </c>
      <c r="GW22" s="44" t="str">
        <f>IF(BO22&lt;&gt;"",CHAR(34)&amp;"cl_"&amp;BO22&amp;CHAR(34)&amp;",","")</f>
        <v>"cl_YEL",</v>
      </c>
      <c r="GX22" s="44" t="str">
        <f>IF(BP22&lt;&gt;"",CHAR(34)&amp;"cl_"&amp;BP22&amp;CHAR(34)&amp;",","")</f>
        <v>"cl_BLU",</v>
      </c>
      <c r="GY22" s="44" t="str">
        <f>IF(BQ22&lt;&gt;"",CHAR(34)&amp;"cl_"&amp;BQ22&amp;CHAR(34)&amp;",","")</f>
        <v>"cl_BLA",</v>
      </c>
      <c r="GZ22" s="44" t="str">
        <f>IF(BR22&lt;&gt;"",CHAR(34)&amp;"cl_"&amp;BR22&amp;CHAR(34)&amp;",","")</f>
        <v/>
      </c>
      <c r="HA22" s="44" t="str">
        <f>IF(BS22&lt;&gt;"",CHAR(34)&amp;"cl_"&amp;BS22&amp;CHAR(34)&amp;",","")</f>
        <v/>
      </c>
      <c r="HB22" s="44" t="str">
        <f>IF(BT22&lt;&gt;"",CHAR(34)&amp;"cl_"&amp;BT22&amp;CHAR(34)&amp;",","")</f>
        <v/>
      </c>
      <c r="HC22" s="44" t="str">
        <f>SUBSTITUTE("["&amp;_xlfn.CONCAT(GT22:HB22)&amp;"]",",]","]")</f>
        <v>["cl_GRE","cl_WHI","cl_BRO","cl_YEL","cl_BLU","cl_BLA"]</v>
      </c>
      <c r="HE22" s="64"/>
      <c r="HF22" s="65" t="str">
        <f>"{couname:"&amp;CT22&amp;(IF(HK22&lt;&gt;"",",subtype:"&amp;CHAR(34)&amp;HK22&amp;CHAR(34),""))&amp;",year:"&amp;HJ22&amp;",region:"&amp;CU22&amp;",Colors:"&amp;HC22&amp;",Items:"&amp;GS22&amp;",Flag:"&amp;CV22&amp;",HDFlag:"&amp;CHAR(34)&amp;E22&amp;CHAR(34)&amp;",type:"&amp;GP22&amp;", describe: "&amp;HH22&amp;", isnew:"&amp;CHAR(34)&amp;F22&amp;CHAR(34)&amp;", links: "&amp;HL22&amp;"},"</f>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links: "https://en.wikipedia.org/wiki/Flag_of_Rio_Grande_do_Norte"},</v>
      </c>
      <c r="HG22" s="66" t="str">
        <f>"{couname:"&amp;CT22&amp;(IF(HK22&lt;&gt;"",",subtype:"&amp;CHAR(34)&amp;HK22&amp;CHAR(34),""))&amp;",year:"&amp;HJ22&amp;",region:"&amp;CU22&amp;",Colors:"&amp;HC22&amp;",Items:"&amp;GS22&amp;",Flag:"&amp;CV22&amp;",HDFlag:"&amp;CHAR(34)&amp;E22&amp;CHAR(34)&amp;",type:"&amp;GP22&amp;", describe: "&amp;HI22&amp;", links: "&amp;HL22&amp;"},"</f>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links: "https://en.wikipedia.org/wiki/Flag_of_Rio_Grande_do_Norte"},</v>
      </c>
      <c r="HH22" s="44" t="str">
        <f>IF(P22&lt;&gt;"",CHAR(34)&amp;"\n"&amp;P22&amp;CHAR(34),CHAR(34)&amp;CHAR(34))</f>
        <v>"\nThe arms features the basic elements that best represents Rio Grande do Norte: the coconut tree on the left, the Copernicia prunifera on the right, the sugarcane and the cotton, represents the flora. The sea with the jangada stands for the fishing and the salt extraction."</v>
      </c>
      <c r="HI22" s="44" t="str">
        <f>IF(J22=0,CHAR(34)&amp;CHAR(34),HH22)</f>
        <v>"\nThe arms features the basic elements that best represents Rio Grande do Norte: the coconut tree on the left, the Copernicia prunifera on the right, the sugarcane and the cotton, represents the flora. The sea with the jangada stands for the fishing and the salt extraction."</v>
      </c>
      <c r="HJ22" s="44" t="str">
        <f>CHAR(34)&amp;O22&amp;CHAR(34)</f>
        <v>"1957 "</v>
      </c>
      <c r="HL22" s="44" t="str">
        <f>CHAR(34)&amp;I22&amp;CHAR(34)</f>
        <v>"https://en.wikipedia.org/wiki/Flag_of_Rio_Grande_do_Norte"</v>
      </c>
      <c r="HM22" s="65"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"&amp;HH22&amp;", "&amp;CHAR(34)&amp;"isnew"&amp;CHAR(34)&amp;": "&amp;CHAR(34)&amp;F22&amp;CHAR(34)&amp;", "&amp;CHAR(34)&amp;"links"&amp;CHAR(34)&amp;": "&amp;HL22&amp;"},"</f>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 "links": "https://en.wikipedia.org/wiki/Flag_of_Rio_Grande_do_Norte"},</v>
      </c>
      <c r="HN22" s="67"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"&amp;HI22&amp;", "&amp;CHAR(34)&amp;"isnew"&amp;CHAR(34)&amp;": "&amp;CHAR(34)&amp;F22&amp;CHAR(34)&amp;", "&amp;CHAR(34)&amp;"links"&amp;CHAR(34)&amp;": "&amp;HL22&amp;"},"</f>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 "links": "https://en.wikipedia.org/wiki/Flag_of_Rio_Grande_do_Norte"},</v>
      </c>
      <c r="HO22" s="71"/>
      <c r="HP22" s="44" t="str" cm="1">
        <f t="array" ref="HP22">IF(_xlfn.TEXTJOIN(", ", TRUE, IF(ISNUMBER(SEARCH("BLA", BL22:BT22)), COLUMN(BL22:BT22) - COLUMN(BL22) + 1, ""))&lt;&gt;"","BLA","")</f>
        <v>BLA</v>
      </c>
      <c r="HQ22" s="44" t="str" cm="1">
        <f t="array" ref="HQ22">IF(_xlfn.TEXTJOIN(", ", TRUE, IF(ISNUMBER(SEARCH("BLU", BL22:BT22)), COLUMN(BL22:BT22) - COLUMN(BL22) + 1, ""))&lt;&gt;"","BLU","")</f>
        <v>BLU</v>
      </c>
      <c r="HR22" s="44" t="str" cm="1">
        <f t="array" ref="HR22">IF(_xlfn.TEXTJOIN(", ", TRUE, IF(ISNUMBER(SEARCH("GRE", BL22:BT22)), COLUMN(BL22:BT22) - COLUMN(BL22) + 1, ""))&lt;&gt;"","GRE","")</f>
        <v>GRE</v>
      </c>
      <c r="HS22" s="44" t="str" cm="1">
        <f t="array" ref="HS22">IF(_xlfn.TEXTJOIN(", ", TRUE, IF(ISNUMBER(SEARCH("RED", BL22:BT22)), COLUMN(BL22:BT22) - COLUMN(BL22) + 1, ""))&lt;&gt;"","RED","")</f>
        <v/>
      </c>
      <c r="HT22" s="44" t="str" cm="1">
        <f t="array" ref="HT22">IF(_xlfn.TEXTJOIN(", ", TRUE, IF(ISNUMBER(SEARCH("YEL", BL22:BT22)), COLUMN(BL22:BT22) - COLUMN(BL22) + 1, ""))&lt;&gt;"","YEL","")</f>
        <v>YEL</v>
      </c>
      <c r="HU22" s="44" t="str" cm="1">
        <f t="array" ref="HU22">IF(_xlfn.TEXTJOIN(", ", TRUE, IF(ISNUMBER(SEARCH("ORA", BL22:BT22)), COLUMN(BL22:BT22) - COLUMN(BL22) + 1, ""))&lt;&gt;"","ORA","")</f>
        <v/>
      </c>
      <c r="HV22" s="44" t="str" cm="1">
        <f t="array" ref="HV22">IF(_xlfn.TEXTJOIN(", ", TRUE, IF(ISNUMBER(SEARCH("BRO", BL22:BT22)), COLUMN(BL22:BT22) - COLUMN(BL22) + 1, ""))&lt;&gt;"","BRO","")</f>
        <v>BRO</v>
      </c>
      <c r="HW22" s="44" t="str" cm="1">
        <f t="array" ref="HW22">IF(_xlfn.TEXTJOIN(", ", TRUE, IF(ISNUMBER(SEARCH("PUR", BL22:BT22)), COLUMN(BL22:BT22) - COLUMN(BL22) + 1, ""))&lt;&gt;"","PUR","")</f>
        <v/>
      </c>
      <c r="HX22" s="44" t="str" cm="1">
        <f t="array" ref="HX22">IF(_xlfn.TEXTJOIN(", ", TRUE, IF(ISNUMBER(SEARCH("WHI", BL22:BT22)), COLUMN(BL22:BT22) - COLUMN(BL22) + 1, ""))&lt;&gt;"","WHI","")</f>
        <v>WHI</v>
      </c>
      <c r="HY22" s="72"/>
      <c r="HZ22" s="72"/>
      <c r="IA22" s="5"/>
      <c r="IB22" s="5"/>
      <c r="IC22" s="68"/>
      <c r="ID22" s="68"/>
      <c r="IE22" s="68"/>
      <c r="IF22" s="68"/>
      <c r="IG22" s="68"/>
      <c r="IH22" s="68"/>
      <c r="II22" s="68"/>
      <c r="IJ22" s="68"/>
      <c r="IK22" s="68"/>
      <c r="IL22" s="44">
        <f>SUM(IC22:IK22)</f>
        <v>0</v>
      </c>
      <c r="IM22" s="42">
        <f>COUNTIF(IC22:IK22,"&gt;0")-CG22</f>
        <v>-6</v>
      </c>
      <c r="IN22" s="69" t="str">
        <f>"http://mkweb.bcgsc.ca/color-summarizer/?url="&amp;D22&amp;"&amp;precision=low&amp;num_clusters="&amp;CG22&amp;"&amp;text=1"</f>
        <v>http://mkweb.bcgsc.ca/color-summarizer/?url=https://upload.wikimedia.org/wikipedia/commons/thumb/3/30/Bandeira_do_Rio_Grande_do_Norte.svg/640px-Bandeira_do_Rio_Grande_do_Norte.svg.png&amp;precision=low&amp;num_clusters=6&amp;text=1</v>
      </c>
      <c r="IO22" s="44" t="str">
        <f>IF(HP22&lt;&gt;"",CHAR(34)&amp;"black"&amp;CHAR(34),"")</f>
        <v>"black"</v>
      </c>
      <c r="IP22" s="44" t="str">
        <f>IF(HQ22&lt;&gt;"",CHAR(34)&amp;"blue"&amp;CHAR(34),"")</f>
        <v>"blue"</v>
      </c>
      <c r="IQ22" s="44" t="str">
        <f>IF(HR22&lt;&gt;"",CHAR(34)&amp;"green"&amp;CHAR(34),"")</f>
        <v>"green"</v>
      </c>
      <c r="IR22" s="44" t="str">
        <f>IF(HS22&lt;&gt;"",CHAR(34)&amp;"red"&amp;CHAR(34),"")</f>
        <v/>
      </c>
      <c r="IS22" s="44" t="str">
        <f>IF(HT22&lt;&gt;"",CHAR(34)&amp;"yellow"&amp;CHAR(34),"")</f>
        <v>"yellow"</v>
      </c>
      <c r="IT22" s="44" t="str">
        <f>IF(HU22&lt;&gt;"",CHAR(34)&amp;"orange"&amp;CHAR(34),"")</f>
        <v/>
      </c>
      <c r="IU22" s="44" t="str">
        <f>IF(HV22&lt;&gt;"",CHAR(34)&amp;"brown"&amp;CHAR(34),"")</f>
        <v>"brown"</v>
      </c>
      <c r="IV22" s="44" t="str">
        <f>IF(HW22&lt;&gt;"",CHAR(34)&amp;"purple"&amp;CHAR(34),"")</f>
        <v/>
      </c>
      <c r="IW22" s="44" t="str">
        <f>IF(HX22&lt;&gt;"",CHAR(34)&amp;"white"&amp;CHAR(34),"")</f>
        <v>"white"</v>
      </c>
      <c r="IX22" s="44" t="str">
        <f>"{"&amp;CHAR(34)&amp;"url"&amp;CHAR(34)&amp;":"&amp;CHAR(34)&amp;IN22&amp;CHAR(34)&amp;","&amp;CHAR(34)&amp;"name"&amp;CHAR(34)&amp;":"&amp;CHAR(34)&amp;A22&amp;CHAR(34)&amp;"},"</f>
        <v>{"url":"http://mkweb.bcgsc.ca/color-summarizer/?url=https://upload.wikimedia.org/wikipedia/commons/thumb/3/30/Bandeira_do_Rio_Grande_do_Norte.svg/640px-Bandeira_do_Rio_Grande_do_Norte.svg.png&amp;precision=low&amp;num_clusters=6&amp;text=1","name":"[BRA] Rio Grande do Norte"},</v>
      </c>
      <c r="IY22" s="44">
        <v>346</v>
      </c>
    </row>
    <row r="23" spans="1:259" s="44" customFormat="1" ht="38.4" customHeight="1" thickBot="1" x14ac:dyDescent="0.35">
      <c r="A23" s="84" t="s">
        <v>422</v>
      </c>
      <c r="B23" s="83"/>
      <c r="C23" s="39">
        <v>2</v>
      </c>
      <c r="D23" s="70" t="s">
        <v>423</v>
      </c>
      <c r="E23" s="40" t="s">
        <v>424</v>
      </c>
      <c r="F23" s="41" t="s">
        <v>163</v>
      </c>
      <c r="G23" s="42">
        <f>COUNTIF($A$1:$A$8312,A23)</f>
        <v>1</v>
      </c>
      <c r="H23" s="43"/>
      <c r="I23" s="59" t="s">
        <v>425</v>
      </c>
      <c r="J23" s="44" t="str">
        <f>""</f>
        <v/>
      </c>
      <c r="K23" s="45"/>
      <c r="L23" s="46"/>
      <c r="M23" s="46"/>
      <c r="N23" s="47"/>
      <c r="O23" s="74" t="s">
        <v>178</v>
      </c>
      <c r="P23" s="48" t="s">
        <v>426</v>
      </c>
      <c r="Q23" s="73">
        <v>4</v>
      </c>
      <c r="R23" s="49" t="s">
        <v>177</v>
      </c>
      <c r="S23" s="50">
        <v>3</v>
      </c>
      <c r="T23" s="51" t="s">
        <v>165</v>
      </c>
      <c r="U23" s="52" t="s">
        <v>164</v>
      </c>
      <c r="V23" s="52" t="s">
        <v>164</v>
      </c>
      <c r="W23" s="52" t="s">
        <v>164</v>
      </c>
      <c r="X23" s="52" t="s">
        <v>165</v>
      </c>
      <c r="Y23" s="52" t="s">
        <v>164</v>
      </c>
      <c r="Z23" s="52" t="s">
        <v>164</v>
      </c>
      <c r="AA23" s="52" t="s">
        <v>165</v>
      </c>
      <c r="AB23" s="52" t="s">
        <v>165</v>
      </c>
      <c r="AC23" s="52" t="s">
        <v>165</v>
      </c>
      <c r="AD23" s="52" t="s">
        <v>164</v>
      </c>
      <c r="AE23" s="52" t="s">
        <v>164</v>
      </c>
      <c r="AF23" s="53" t="s">
        <v>164</v>
      </c>
      <c r="AG23" s="53" t="s">
        <v>164</v>
      </c>
      <c r="AH23" s="53" t="s">
        <v>165</v>
      </c>
      <c r="AI23" s="53" t="s">
        <v>164</v>
      </c>
      <c r="AJ23" s="53" t="s">
        <v>164</v>
      </c>
      <c r="AK23" s="53" t="s">
        <v>164</v>
      </c>
      <c r="AL23" s="53" t="s">
        <v>164</v>
      </c>
      <c r="AM23" s="53" t="s">
        <v>164</v>
      </c>
      <c r="AN23" s="53" t="s">
        <v>164</v>
      </c>
      <c r="AO23" s="53" t="s">
        <v>165</v>
      </c>
      <c r="AP23" s="53" t="s">
        <v>164</v>
      </c>
      <c r="AQ23" s="53" t="s">
        <v>164</v>
      </c>
      <c r="AR23" s="53" t="s">
        <v>164</v>
      </c>
      <c r="AS23" s="53" t="s">
        <v>164</v>
      </c>
      <c r="AT23" s="54">
        <v>2</v>
      </c>
      <c r="AU23" s="53" t="s">
        <v>308</v>
      </c>
      <c r="AV23" s="53" t="str">
        <f>IF(LEFT(A23,1)="[",LEFT(A23,5)&amp;AU23&amp;A23,"")</f>
        <v>[BRA]State[BRA] Rio Grande do Sul</v>
      </c>
      <c r="AW23" s="53" t="str">
        <f>C23&amp;H23&amp;A23</f>
        <v>2[BRA] Rio Grande do Sul</v>
      </c>
      <c r="AX23" s="55"/>
      <c r="AY23" s="55"/>
      <c r="AZ23" s="56" t="s">
        <v>157</v>
      </c>
      <c r="BA23" s="56"/>
      <c r="BB23" s="56"/>
      <c r="BC23" s="57"/>
      <c r="BD23" s="58" t="s">
        <v>167</v>
      </c>
      <c r="BE23" s="59"/>
      <c r="BF23" s="58" t="s">
        <v>153</v>
      </c>
      <c r="BG23" s="58" t="s">
        <v>154</v>
      </c>
      <c r="BH23" s="58" t="s">
        <v>155</v>
      </c>
      <c r="BI23" s="58"/>
      <c r="BJ23" s="58"/>
      <c r="BK23" s="59"/>
      <c r="BL23" s="58" t="s">
        <v>153</v>
      </c>
      <c r="BM23" s="58" t="s">
        <v>154</v>
      </c>
      <c r="BN23" s="58" t="s">
        <v>155</v>
      </c>
      <c r="BO23" s="58" t="s">
        <v>159</v>
      </c>
      <c r="BP23" s="58" t="s">
        <v>151</v>
      </c>
      <c r="BQ23" s="58" t="s">
        <v>152</v>
      </c>
      <c r="BR23" s="58" t="s">
        <v>157</v>
      </c>
      <c r="BS23" s="58" t="s">
        <v>218</v>
      </c>
      <c r="BT23" s="58"/>
      <c r="BU23" s="60"/>
      <c r="BV23" s="61"/>
      <c r="BW23" s="61">
        <v>0</v>
      </c>
      <c r="BX23" s="59"/>
      <c r="BY23" s="44" t="s">
        <v>165</v>
      </c>
      <c r="CB23" s="5"/>
      <c r="CC23" s="5"/>
      <c r="CD23" s="62">
        <v>0</v>
      </c>
      <c r="CE23" s="62">
        <v>0</v>
      </c>
      <c r="CF23" s="62">
        <f>COUNTIF([1]Sheet7!$B$2:'[1]Sheet7'!$B$100,BRA!#REF!)</f>
        <v>0</v>
      </c>
      <c r="CG23" s="75" cm="1">
        <f t="array" ref="CG23">SUMPRODUCT(--(LEN(TRIM(BL23:BT23))&gt;0))</f>
        <v>8</v>
      </c>
      <c r="CH23" s="53" t="str">
        <f>IF(CG23=2,"y","n")</f>
        <v>n</v>
      </c>
      <c r="CI23" s="53" t="str">
        <f>IF(CG23=3,"y","n")</f>
        <v>n</v>
      </c>
      <c r="CJ23" s="53" t="str">
        <f>IF(CG23=4,"y","n")</f>
        <v>n</v>
      </c>
      <c r="CK23" s="53" t="str">
        <f>IF(CG23&gt;4,"y","n")</f>
        <v>y</v>
      </c>
      <c r="CL23" s="53" t="str">
        <f>IF(S23=0,"y","n")</f>
        <v>n</v>
      </c>
      <c r="CM23" s="53" t="str">
        <f>IF(S23=2,"y","n")</f>
        <v>n</v>
      </c>
      <c r="CN23" s="53" t="str">
        <f>IF(S23=3,"y","n")</f>
        <v>y</v>
      </c>
      <c r="CO23" s="53" t="str">
        <f>IF(S23&gt;=4,"y","n")</f>
        <v>n</v>
      </c>
      <c r="CP23" s="53" t="str">
        <f>IF(AT23=0,"y","n")</f>
        <v>n</v>
      </c>
      <c r="CQ23" s="53" t="str">
        <f>IF(AT23=1,"y","n")</f>
        <v>n</v>
      </c>
      <c r="CR23" s="53" t="str">
        <f>IF(AT23=2,"y","n")</f>
        <v>y</v>
      </c>
      <c r="CS23" s="53" t="str">
        <f>IF(AT23&gt;=3,"y","n")</f>
        <v>n</v>
      </c>
      <c r="CT23" s="38" t="str">
        <f>CHAR(34)&amp;A23&amp;CHAR(34)</f>
        <v>"[BRA] Rio Grande do Sul"</v>
      </c>
      <c r="CU23" s="63" t="str">
        <f>CHAR(34)&amp;"rgn_"&amp;R23&amp;CHAR(34)</f>
        <v>"rgn_South America"</v>
      </c>
      <c r="CV23" s="44" t="str">
        <f>CHAR(34)&amp;D23&amp;CHAR(34)</f>
        <v>"https://upload.wikimedia.org/wikipedia/commons/thumb/6/63/Bandeira_do_Rio_Grande_do_Sul.svg/640px-Bandeira_do_Rio_Grande_do_Sul.svg.png"</v>
      </c>
      <c r="CW23" s="44" t="str">
        <f>IF(CH23="y",CHAR(34)&amp;CH$1&amp;CHAR(34)&amp;",","")</f>
        <v/>
      </c>
      <c r="CX23" s="44" t="str">
        <f>IF(CI23="y",CHAR(34)&amp;CI$1&amp;CHAR(34)&amp;",","")</f>
        <v/>
      </c>
      <c r="CY23" s="44" t="str">
        <f>IF(CJ23="y",CHAR(34)&amp;CJ$1&amp;CHAR(34)&amp;",","")</f>
        <v/>
      </c>
      <c r="CZ23" s="44" t="str">
        <f>IF(CK23="y",CHAR(34)&amp;CK$1&amp;CHAR(34)&amp;",","")</f>
        <v>"5+Colo",</v>
      </c>
      <c r="DA23" s="44" t="str">
        <f>IF(Q23&gt;1,CHAR(34)&amp;"words2"&amp;CHAR(34)&amp;",","")</f>
        <v>"words2",</v>
      </c>
      <c r="DB23" s="44" t="str">
        <f>IF(Q23&gt;2,CHAR(34)&amp;"words3"&amp;CHAR(34)&amp;",","")</f>
        <v>"words3",</v>
      </c>
      <c r="DC23" s="44" t="str">
        <f>IF(Q23=2,CHAR(34)&amp;"exact2"&amp;CHAR(34)&amp;",","")</f>
        <v/>
      </c>
      <c r="DD23" s="44" t="str">
        <f>IF(LEN(CHAR(34)&amp;"lets"&amp;LEN(SUBSTITUTE(SUBSTITUTE(IFERROR(TRIM(SUBSTITUTE(SUBSTITUTE(SUBSTITUTE(IFERROR(TRIM(SUBSTITUTE(A23,MID(A23,FIND("(",A23),FIND(")",A23)-FIND("(",A23)+1),"")),A23),"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",""),"-",""))&amp;CHAR(34)&amp;",")=9,CHAR(34)&amp;"lets"&amp;LEN(SUBSTITUTE(SUBSTITUTE(IFERROR(TRIM(SUBSTITUTE(SUBSTITUTE(SUBSTITUTE(IFERROR(TRIM(SUBSTITUTE(A23,MID(A23,FIND("(",A23),FIND(")",A23)-FIND("(",A23)+1),"")),A23),"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",""),"-",""))&amp;CHAR(34)&amp;",",CHAR(34)&amp;"lets0"&amp;LEN(SUBSTITUTE(SUBSTITUTE(IFERROR(TRIM(SUBSTITUTE(SUBSTITUTE(SUBSTITUTE(IFERROR(TRIM(SUBSTITUTE(A23,MID(A23,FIND("(",A23),FIND(")",A23)-FIND("(",A23)+1),"")),A23),"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f>
        <v>"lets14",</v>
      </c>
      <c r="DE23" s="44" t="str">
        <f>IFERROR(CHAR(34)&amp;"start"&amp;LEFT(TRIM(SUBSTITUTE(SUBSTITUTE(TRIM(SUBSTITUTE(SUBSTITUTE(A23, MID(A23, FIND("[", A23), FIND("]", A23) - FIND("[", A23) + 1), ""), "  ", " ")), MID(TRIM(SUBSTITUTE(SUBSTITUTE(A23, MID(A23, FIND("[", A23), FIND("]", A23) - FIND("[", A23) + 1), ""), "  ", " ")), FIND("[", TRIM(SUBSTITUTE(SUBSTITUTE(A23, MID(A23, FIND("[", A23), FIND("]", A23) - FIND("[", A23) + 1), ""), "  ", " "))), FIND("]", TRIM(SUBSTITUTE(SUBSTITUTE(A23, MID(A23, FIND("[", A23), FIND("]", A23) - FIND("[", A23) + 1), ""), "  ", " "))) - FIND("[", TRIM(SUBSTITUTE(SUBSTITUTE(A23, MID(A23, FIND("[", A23), FIND("]", A23) - FIND("[", A23) + 1), ""), "  ", " "))) + 1), ""), "  ", " ")),1)&amp;CHAR(34)&amp;",",CHAR(34)&amp;"start"&amp;IFERROR(LEFT(SUBSTITUTE(A23,"["&amp;MID(A23,FIND("[",A23)+1,FIND("]",A23)-FIND("[",A23)-1)&amp;"] ",""),1),LEFT(A23,1))&amp;CHAR(34)&amp;",")</f>
        <v>"startR",</v>
      </c>
      <c r="DF23" s="44" t="str">
        <f>IFERROR(IF(SEARCH("tan",A23)&gt;0,CHAR(34)&amp;"withtn"&amp;CHAR(34)&amp;",",""),"")</f>
        <v/>
      </c>
      <c r="DG23" s="44" t="str">
        <f>IFERROR(IF(SEARCH("q",A23)&gt;0,CHAR(34)&amp;"with_q"&amp;CHAR(34)&amp;",",""),"")</f>
        <v/>
      </c>
      <c r="DH23" s="44" t="str">
        <f>IFERROR(IF(SEARCH("v",A23)&gt;0,CHAR(34)&amp;"with_v"&amp;CHAR(34)&amp;",",""),"")</f>
        <v/>
      </c>
      <c r="DI23" s="44" t="str">
        <f>IFERROR(IF(SEARCH("w",A23)&gt;0,CHAR(34)&amp;"with_w"&amp;CHAR(34)&amp;",",""),"")</f>
        <v/>
      </c>
      <c r="DJ23" s="44" t="str">
        <f>IFERROR(IF(SEARCH("y",A23)&gt;0,CHAR(34)&amp;"with_y"&amp;CHAR(34)&amp;",",""),"")</f>
        <v/>
      </c>
      <c r="DK23" s="44" t="str">
        <f>IFERROR(IF(SEARCH("z",A23)&gt;0,CHAR(34)&amp;"with_z"&amp;CHAR(34)&amp;",",""),"")</f>
        <v/>
      </c>
      <c r="DL23" s="44" t="str">
        <f>IF(CG23=2, CHAR(34) &amp; _xlfn.TEXTJOIN("", TRUE, _xlfn._xlws.SORT(HP23:HX23)) &amp; CHAR(34) &amp; ",", "")</f>
        <v/>
      </c>
      <c r="DM23" s="44" t="str" cm="1">
        <f t="array" ref="DM23">IF(CG23=3,CHAR(34) &amp; _xlfn.TEXTJOIN("", TRUE, RIGHT(HP23:HX23, 2)) &amp; CHAR(34) &amp; ",", "")</f>
        <v/>
      </c>
      <c r="DN23" s="44" t="str">
        <f>IF(AND(ISNUMBER(SEARCH("18", O23)), ISERROR(SEARCH("1918", O23)), ISERROR(SEARCH("2018", O23))), CHAR(34) &amp; "year18" &amp; CHAR(34) &amp; ",", "")</f>
        <v/>
      </c>
      <c r="DO23" s="44" t="str">
        <f>IF(AND(ISNUMBER(SEARCH("19", O23)), ISERROR(SEARCH("1819", O23)),  ISERROR(SEARCH("1219", O23)),ISERROR(SEARCH("1119", O23)),ISERROR(SEARCH("1190", O23)),ISERROR(SEARCH("2019", O23))), CHAR(34) &amp; "year19" &amp; CHAR(34) &amp; ",", "")</f>
        <v>"year19",</v>
      </c>
      <c r="DP23" s="5" t="str">
        <f>IF(AND(ISNUMBER(SEARCH("20", O23)), ISERROR(SEARCH("1920", O23))), CHAR(34)&amp;"year00"&amp;CHAR(34)&amp;",", "")</f>
        <v/>
      </c>
      <c r="DQ23" s="5" t="str">
        <f>IF(CC23="y",CHAR(34)&amp;"soviet"&amp;CHAR(34)&amp;",","")</f>
        <v/>
      </c>
      <c r="DR23" s="5" t="str">
        <f>IF(BY23="y",CHAR(34)&amp;"dgband"&amp;CHAR(34)&amp;",","")</f>
        <v>"dgband",</v>
      </c>
      <c r="DS23" s="5" t="str">
        <f>IF(W23="y",IF(AND(V23="n",BY23&lt;&gt;"y"),CHAR(34)&amp;"allver"&amp;CHAR(34)&amp;",",""),"")</f>
        <v/>
      </c>
      <c r="DT23" s="5" t="str">
        <f>IF(V23="y",IF(AND(W23="n",BY23&lt;&gt;"y"),CHAR(34)&amp;"allhor"&amp;CHAR(34)&amp;",",""),"")</f>
        <v/>
      </c>
      <c r="DU23" s="5" t="str">
        <f>IF(BY23="y",IF(AND(W23="n",V23="n"),CHAR(34)&amp;"alldia"&amp;CHAR(34)&amp;",",""),"")</f>
        <v>"alldia",</v>
      </c>
      <c r="DV23" s="44" t="str">
        <f>IF(IA23&lt;&gt;"",(IF(IA23="y",CHAR(34)&amp;"largec"&amp;CHAR(34)&amp;",",CHAR(34)&amp;"smallc"&amp;CHAR(34)&amp;",")),"")</f>
        <v/>
      </c>
      <c r="DW23" s="44" t="str">
        <f>IF(CL23="y",CHAR(34)&amp;CL$1&amp;CHAR(34)&amp;",","")</f>
        <v/>
      </c>
      <c r="DX23" s="44" t="str">
        <f>IF(CM23="y",CHAR(34)&amp;CM$1&amp;CHAR(34)&amp;",","")</f>
        <v/>
      </c>
      <c r="DY23" s="44" t="str">
        <f>IF(CN23="y",CHAR(34)&amp;CN$1&amp;CHAR(34)&amp;",","")</f>
        <v>"3Bands",</v>
      </c>
      <c r="DZ23" s="44" t="str">
        <f>IF(CO23="y",CHAR(34)&amp;CO$1&amp;CHAR(34)&amp;",","")</f>
        <v/>
      </c>
      <c r="EA23" s="44" t="str">
        <f>IF(T23="y",CHAR(34)&amp;T$1&amp;CHAR(34)&amp;",","")</f>
        <v>"Diagon",</v>
      </c>
      <c r="EB23" s="44" t="str">
        <f>IF(U23="y",CHAR(34)&amp;U$1&amp;CHAR(34)&amp;",","")</f>
        <v/>
      </c>
      <c r="EC23" s="44" t="str">
        <f>IF(V23="y",CHAR(34)&amp;V$1&amp;CHAR(34)&amp;",","")</f>
        <v/>
      </c>
      <c r="ED23" s="44" t="str">
        <f>IF(W23="y",CHAR(34)&amp;W$1&amp;CHAR(34)&amp;",","")</f>
        <v/>
      </c>
      <c r="EE23" s="44" t="str">
        <f>IF(X23="y",CHAR(34)&amp;X$1&amp;CHAR(34)&amp;",","")</f>
        <v>"Circle",</v>
      </c>
      <c r="EF23" s="44" t="str">
        <f>IF(AND(Y23&lt;&gt;"n",Y23&lt;&gt;""),CHAR(34)&amp;Y$1&amp;CHAR(34)&amp;",","")</f>
        <v/>
      </c>
      <c r="EG23" s="44" t="str">
        <f>IF(Z23="y",CHAR(34)&amp;Z$1&amp;CHAR(34)&amp;",","")</f>
        <v/>
      </c>
      <c r="EH23" s="44" t="str">
        <f>IF(AA23="y",CHAR(34)&amp;AA$1&amp;CHAR(34)&amp;",","")</f>
        <v>"Plants",</v>
      </c>
      <c r="EI23" s="44" t="str">
        <f>IF(AB23="y",CHAR(34)&amp;AB$1&amp;CHAR(34)&amp;",","")</f>
        <v>"Texted",</v>
      </c>
      <c r="EJ23" s="44" t="str">
        <f>IF(AC23="y",CHAR(34)&amp;AC$1&amp;CHAR(34)&amp;",","")</f>
        <v>"Weapon",</v>
      </c>
      <c r="EK23" s="44" t="str">
        <f>IF(AD23="y",CHAR(34)&amp;AD$1&amp;CHAR(34)&amp;",","")</f>
        <v/>
      </c>
      <c r="EL23" s="44" t="str">
        <f>IF(AE23="y",CHAR(34)&amp;AE$1&amp;CHAR(34)&amp;",","")</f>
        <v/>
      </c>
      <c r="EM23" s="44" t="str">
        <f>IF(AF23="y",CHAR(34)&amp;AF$1&amp;CHAR(34)&amp;",","")</f>
        <v/>
      </c>
      <c r="EN23" s="44" t="str">
        <f>IF(AG23="y",CHAR(34)&amp;AG$1&amp;CHAR(34)&amp;",","")</f>
        <v/>
      </c>
      <c r="EO23" s="44" t="str">
        <f>IF(AH23="y",CHAR(34)&amp;AH$1&amp;CHAR(34)&amp;",","")</f>
        <v>"Center",</v>
      </c>
      <c r="EP23" s="44" t="str">
        <f>IF(AI23="y",CHAR(34)&amp;AI$1&amp;CHAR(34)&amp;",","")</f>
        <v/>
      </c>
      <c r="EQ23" s="44" t="str">
        <f>IF(AJ23="y",CHAR(34)&amp;AJ$1&amp;CHAR(34)&amp;",","")</f>
        <v/>
      </c>
      <c r="ER23" s="44" t="str">
        <f>IF(AK23="y",CHAR(34)&amp;AK$1&amp;CHAR(34)&amp;",","")</f>
        <v/>
      </c>
      <c r="ES23" s="44" t="str">
        <f>IF(AL23="y",CHAR(34)&amp;AL$1&amp;CHAR(34)&amp;",","")</f>
        <v/>
      </c>
      <c r="ET23" s="44" t="str">
        <f>IF(AM23="y",CHAR(34)&amp;AM$1&amp;CHAR(34)&amp;",","")</f>
        <v/>
      </c>
      <c r="EU23" s="44" t="str">
        <f>IF(AN23="y",CHAR(34)&amp;AN$1&amp;CHAR(34)&amp;",","")</f>
        <v/>
      </c>
      <c r="EV23" s="44" t="str">
        <f>IF(AO23="y",CHAR(34)&amp;AO$1&amp;CHAR(34)&amp;",","")</f>
        <v>"Builds",</v>
      </c>
      <c r="EW23" s="44" t="str">
        <f>IF(AP23="y",CHAR(34)&amp;AP$1&amp;CHAR(34)&amp;",","")</f>
        <v/>
      </c>
      <c r="EX23" s="44" t="str">
        <f>IF(AQ23="y",CHAR(34)&amp;AQ$1&amp;CHAR(34)&amp;",","")</f>
        <v/>
      </c>
      <c r="EY23" s="44" t="str">
        <f>IF(AR23="y",CHAR(34)&amp;AR$1&amp;CHAR(34)&amp;",","")</f>
        <v/>
      </c>
      <c r="EZ23" s="44" t="str">
        <f>IF(AS23="y",CHAR(34)&amp;AS$1&amp;CHAR(34)&amp;",","")</f>
        <v/>
      </c>
      <c r="FA23" s="44" t="str">
        <f>IF(AT23&gt;0,CHAR(34)&amp;"sta"&amp;AZ23&amp;CHAR(34)&amp;",","")</f>
        <v>"staBRO",</v>
      </c>
      <c r="FB23" s="44" t="str">
        <f>IF(AND(AT23&gt;0,BA23&lt;&gt;""),CHAR(34)&amp;"sta"&amp;BA23&amp;CHAR(34)&amp;",","")</f>
        <v/>
      </c>
      <c r="FC23" s="44" t="str">
        <f>IF(AND(AT23&gt;0,BB23&lt;&gt;""),CHAR(34)&amp;"sta"&amp;BB23&amp;CHAR(34)&amp;",","")</f>
        <v/>
      </c>
      <c r="FD23" s="44" t="str">
        <f>IF(BV23="n",CHAR(34)&amp;"tcWHYE"&amp;CHAR(34)&amp;",",IF(BV23="y",CHAR(34)&amp;FD$1&amp;CHAR(34)&amp;",",""))</f>
        <v/>
      </c>
      <c r="FE23" s="44" t="str">
        <f>IF(COUNTIF(BL23:BT23,"BLU")=0,CHAR(34)&amp;"NO_BLU"&amp;CHAR(34)&amp;",", "")</f>
        <v/>
      </c>
      <c r="FF23" s="44" t="str">
        <f>IF(COUNTIF(BL23:BT23,"WHI")=0,CHAR(34)&amp;"NO_WHI"&amp;CHAR(34)&amp;",", "")</f>
        <v/>
      </c>
      <c r="FG23" s="44" t="str">
        <f>IF(COUNTIF(BL23:BT23,"RED")=0,CHAR(34)&amp;"NO_RED"&amp;CHAR(34)&amp;",", "")</f>
        <v/>
      </c>
      <c r="FH23" s="44" t="str">
        <f>IF(COUNTIF(BL23:BS23,"GRE")=0,CHAR(34)&amp;"NO_GRE"&amp;CHAR(34)&amp;",", "")</f>
        <v/>
      </c>
      <c r="FI23" s="44" t="str">
        <f>IF(COUNTIF(BL23:BT23,"YEL")=0,CHAR(34)&amp;"NO_YEL"&amp;CHAR(34)&amp;",", "")</f>
        <v/>
      </c>
      <c r="FJ23" s="44" t="str">
        <f>IF(COUNTIF(BL23:BT23,"BLA")=0,CHAR(34)&amp;"NO_BLA"&amp;CHAR(34)&amp;",", "")</f>
        <v/>
      </c>
      <c r="FK23" s="44" t="str">
        <f>IF(AND(FH23&lt;&gt;"",FF23&lt;&gt;""),CHAR(34)&amp;"WHGRNO"&amp;CHAR(34)&amp;",","")</f>
        <v/>
      </c>
      <c r="FL23" s="44" t="str">
        <f>IF(AND(FI23&lt;&gt;"",FF23&lt;&gt;""),CHAR(34)&amp;"WHYENO"&amp;CHAR(34)&amp;",","")</f>
        <v/>
      </c>
      <c r="FM23" s="44" t="str">
        <f>IF(AND(FJ23&lt;&gt;"",FF23&lt;&gt;""),CHAR(34)&amp;"BAWHNO"&amp;CHAR(34)&amp;",","")</f>
        <v/>
      </c>
      <c r="FN23" s="44" t="str">
        <f>IF(AND(FE23&lt;&gt;"",FF23&lt;&gt;""),CHAR(34)&amp;"BLWHNO"&amp;CHAR(34)&amp;",","")</f>
        <v/>
      </c>
      <c r="FO23" s="44" t="str">
        <f>IF(AND(FE23&lt;&gt;"",FG23&lt;&gt;""),CHAR(34)&amp;"BLRENO"&amp;CHAR(34)&amp;",","")</f>
        <v/>
      </c>
      <c r="FP23" s="44" t="str">
        <f>IF(AND(FF23&lt;&gt;"",FF23&lt;&gt;""),CHAR(34)&amp;"WHRENO"&amp;CHAR(34)&amp;",","")</f>
        <v/>
      </c>
      <c r="FQ23" s="44" t="str">
        <f>IF(LEN(BF23)=3,CHAR(34)&amp;"001"&amp;BF23&amp;CHAR(34)&amp;",","")</f>
        <v>"001GRE",</v>
      </c>
      <c r="FR23" s="44" t="str">
        <f>IF(LEN(BG23)=3,CHAR(34)&amp;"002"&amp;BG23&amp;CHAR(34)&amp;",","")</f>
        <v>"002RED",</v>
      </c>
      <c r="FS23" s="44" t="str">
        <f>IF(LEN(BH23)=3,CHAR(34)&amp;"003"&amp;BH23&amp;CHAR(34)&amp;",","")</f>
        <v>"003YEL",</v>
      </c>
      <c r="FT23" s="44" t="str">
        <f>CHAR(34)&amp;"myr"&amp;BD23&amp;CHAR(34)&amp;","</f>
        <v>"myrEQ",</v>
      </c>
      <c r="FU23" s="44" t="str">
        <f>IF(AY23="y",CHAR(34)&amp;"island"&amp;CHAR(34)&amp;",","")</f>
        <v/>
      </c>
      <c r="FV23" s="44" t="str">
        <f>IF(BZ23="y",CHAR(34)&amp;"landlo"&amp;CHAR(34)&amp;",","")</f>
        <v/>
      </c>
      <c r="FW23" s="44" t="str">
        <f>IF(CA23="y",CHAR(34)&amp;"eunion"&amp;CHAR(34)&amp;",","")</f>
        <v/>
      </c>
      <c r="FX23" s="44" t="str">
        <f>SUBSTITUTE(IFERROR(SEARCH("[",A23),IFERROR(IF(AND(CA23&lt;&gt;"y",SEARCH("Europe",R23)&gt;0),CHAR(34)&amp;"noeuni"&amp;CHAR(34)&amp;",",""),"")),"1","")</f>
        <v/>
      </c>
      <c r="FY23" s="44" t="str">
        <f>IFERROR(IF(SEARCH("Arabic",CB23)&gt;0,CHAR(34)&amp;"arabic"&amp;CHAR(34)&amp;",",""),"")</f>
        <v/>
      </c>
      <c r="FZ23" s="44" t="str">
        <f>IFERROR(IF(SEARCH("English",CB23)&gt;0,CHAR(34)&amp;"englis"&amp;CHAR(34)&amp;",",""),"")</f>
        <v/>
      </c>
      <c r="GA23" s="44" t="str">
        <f>IFERROR(IF(SEARCH("French",CB23)&gt;0,CHAR(34)&amp;"french"&amp;CHAR(34)&amp;",",""),"")</f>
        <v/>
      </c>
      <c r="GB23" s="44" t="str">
        <f>IFERROR(IF(SEARCH("Spanish",CB23)&gt;0,CHAR(34)&amp;"spanis"&amp;CHAR(34)&amp;",",""),"")</f>
        <v/>
      </c>
      <c r="GC23" s="44" t="str">
        <f>IFERROR(IF(SEARCH("Portuguese",CB23)&gt;0,CHAR(34)&amp;"portug"&amp;CHAR(34)&amp;",",""),"")</f>
        <v/>
      </c>
      <c r="GD23" s="44" t="str">
        <f>IFERROR(IF(SEARCH("German",CB23)&gt;0,CHAR(34)&amp;"german"&amp;CHAR(34)&amp;",",""),"")</f>
        <v/>
      </c>
      <c r="GE23" s="44" t="str">
        <f>IFERROR(IF(SEARCH("Dutch",CB23)&gt;0,CHAR(34)&amp;"dutchs"&amp;CHAR(34)&amp;",",""),"")</f>
        <v/>
      </c>
      <c r="GF23" s="44" t="str">
        <f>IFERROR(IF(SEARCH("Historical",AU23)&gt;0,CHAR(34)&amp;"histor"&amp;CHAR(34)&amp;",",""),"")</f>
        <v/>
      </c>
      <c r="GG23" s="44" t="str">
        <f>IF(BU23="y",CHAR(34)&amp;"unjack"&amp;CHAR(34)&amp;",","")</f>
        <v/>
      </c>
      <c r="GH23" s="44" t="str">
        <f>IF(CD23=1,CHAR(34)&amp;"southc"&amp;CHAR(34)&amp;",","")</f>
        <v/>
      </c>
      <c r="GI23" s="44" t="str">
        <f>IF(CE23=1,CHAR(34)&amp;"hasmap"&amp;CHAR(34)&amp;",","")</f>
        <v/>
      </c>
      <c r="GJ23" s="44" t="str">
        <f>IF(CP23="y",CHAR(34)&amp;CP$1&amp;CHAR(34)&amp;",","")</f>
        <v/>
      </c>
      <c r="GK23" s="44" t="str">
        <f>IF(GJ23="",CHAR(34)&amp;"HasSta"&amp;CHAR(34)&amp;",","")</f>
        <v>"HasSta",</v>
      </c>
      <c r="GL23" s="44" t="str">
        <f>IF(CQ23="y",CHAR(34)&amp;CQ$1&amp;CHAR(34)&amp;",","")</f>
        <v/>
      </c>
      <c r="GM23" s="44" t="str">
        <f>IF(CR23="y",CHAR(34)&amp;CR$1&amp;CHAR(34)&amp;",","")</f>
        <v>"2Stars",</v>
      </c>
      <c r="GN23" s="44" t="str">
        <f>IF(CS23="y",CHAR(34)&amp;CS$1&amp;CHAR(34)&amp;",","")</f>
        <v/>
      </c>
      <c r="GP23" s="44" t="str">
        <f>CHAR(34)&amp;AU23&amp;CHAR(34)</f>
        <v>"State"</v>
      </c>
      <c r="GS23" s="44" t="str">
        <f>SUBSTITUTE("["&amp;_xlfn.CONCAT(CW23:GN23)&amp;"]",",]","]")</f>
        <v>["5+Colo","words2","words3","lets14","startR","year19","dgband","alldia","3Bands","Diagon","Circle","Plants","Texted","Weapon","Center","Builds","staBRO","001GRE","002RED","003YEL","myrEQ","HasSta","2Stars"]</v>
      </c>
      <c r="GT23" s="44" t="str">
        <f>IF(BL23&lt;&gt;"",CHAR(34)&amp;"cl_"&amp;BL23&amp;CHAR(34)&amp;",","")</f>
        <v>"cl_GRE",</v>
      </c>
      <c r="GU23" s="44" t="str">
        <f>IF(BM23&lt;&gt;"",CHAR(34)&amp;"cl_"&amp;BM23&amp;CHAR(34)&amp;",","")</f>
        <v>"cl_RED",</v>
      </c>
      <c r="GV23" s="44" t="str">
        <f>IF(BN23&lt;&gt;"",CHAR(34)&amp;"cl_"&amp;BN23&amp;CHAR(34)&amp;",","")</f>
        <v>"cl_YEL",</v>
      </c>
      <c r="GW23" s="44" t="str">
        <f>IF(BO23&lt;&gt;"",CHAR(34)&amp;"cl_"&amp;BO23&amp;CHAR(34)&amp;",","")</f>
        <v>"cl_WHI",</v>
      </c>
      <c r="GX23" s="44" t="str">
        <f>IF(BP23&lt;&gt;"",CHAR(34)&amp;"cl_"&amp;BP23&amp;CHAR(34)&amp;",","")</f>
        <v>"cl_BLA",</v>
      </c>
      <c r="GY23" s="44" t="str">
        <f>IF(BQ23&lt;&gt;"",CHAR(34)&amp;"cl_"&amp;BQ23&amp;CHAR(34)&amp;",","")</f>
        <v>"cl_BLU",</v>
      </c>
      <c r="GZ23" s="44" t="str">
        <f>IF(BR23&lt;&gt;"",CHAR(34)&amp;"cl_"&amp;BR23&amp;CHAR(34)&amp;",","")</f>
        <v>"cl_BRO",</v>
      </c>
      <c r="HA23" s="44" t="str">
        <f>IF(BS23&lt;&gt;"",CHAR(34)&amp;"cl_"&amp;BS23&amp;CHAR(34)&amp;",","")</f>
        <v>"cl_GRA",</v>
      </c>
      <c r="HB23" s="44" t="str">
        <f>IF(BT23&lt;&gt;"",CHAR(34)&amp;"cl_"&amp;BT23&amp;CHAR(34)&amp;",","")</f>
        <v/>
      </c>
      <c r="HC23" s="44" t="str">
        <f>SUBSTITUTE("["&amp;_xlfn.CONCAT(GT23:HB23)&amp;"]",",]","]")</f>
        <v>["cl_GRE","cl_RED","cl_YEL","cl_WHI","cl_BLA","cl_BLU","cl_BRO","cl_GRA"]</v>
      </c>
      <c r="HE23" s="64"/>
      <c r="HF23" s="65" t="str">
        <f>"{couname:"&amp;CT23&amp;(IF(HK23&lt;&gt;"",",subtype:"&amp;CHAR(34)&amp;HK23&amp;CHAR(34),""))&amp;",year:"&amp;HJ23&amp;",region:"&amp;CU23&amp;",Colors:"&amp;HC23&amp;",Items:"&amp;GS23&amp;",Flag:"&amp;CV23&amp;",HDFlag:"&amp;CHAR(34)&amp;E23&amp;CHAR(34)&amp;",type:"&amp;GP23&amp;", describe: "&amp;HH23&amp;", isnew:"&amp;CHAR(34)&amp;F23&amp;CHAR(34)&amp;", links: "&amp;HL23&amp;"},"</f>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links: "https://pt.wikipedia.org/wiki/Bandeira_do_Rio_Grande_do_Sul"},</v>
      </c>
      <c r="HG23" s="66" t="str">
        <f>"{couname:"&amp;CT23&amp;(IF(HK23&lt;&gt;"",",subtype:"&amp;CHAR(34)&amp;HK23&amp;CHAR(34),""))&amp;",year:"&amp;HJ23&amp;",region:"&amp;CU23&amp;",Colors:"&amp;HC23&amp;",Items:"&amp;GS23&amp;",Flag:"&amp;CV23&amp;",HDFlag:"&amp;CHAR(34)&amp;E23&amp;CHAR(34)&amp;",type:"&amp;GP23&amp;", describe: "&amp;HI23&amp;", links: "&amp;HL23&amp;"},"</f>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links: "https://pt.wikipedia.org/wiki/Bandeira_do_Rio_Grande_do_Sul"},</v>
      </c>
      <c r="HH23" s="44" t="str">
        <f>IF(P23&lt;&gt;"",CHAR(34)&amp;"\n"&amp;P23&amp;CHAR(34),CHAR(34)&amp;CHAR(34))</f>
        <v>"\nMansueto Bernardi said: Is identified with the green of our landscapes, the gold of the ground we walk on, and the red of the modesty that makes us honorable and always prepared to defend our land."</v>
      </c>
      <c r="HI23" s="44" t="str">
        <f>IF(J23=0,CHAR(34)&amp;CHAR(34),HH23)</f>
        <v>"\nMansueto Bernardi said: Is identified with the green of our landscapes, the gold of the ground we walk on, and the red of the modesty that makes us honorable and always prepared to defend our land."</v>
      </c>
      <c r="HJ23" s="44" t="str">
        <f>CHAR(34)&amp;O23&amp;CHAR(34)</f>
        <v>"1966 "</v>
      </c>
      <c r="HL23" s="44" t="str">
        <f>CHAR(34)&amp;I23&amp;CHAR(34)</f>
        <v>"https://pt.wikipedia.org/wiki/Bandeira_do_Rio_Grande_do_Sul"</v>
      </c>
      <c r="HM23" s="65"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"&amp;HH23&amp;", "&amp;CHAR(34)&amp;"isnew"&amp;CHAR(34)&amp;": "&amp;CHAR(34)&amp;F23&amp;CHAR(34)&amp;", "&amp;CHAR(34)&amp;"links"&amp;CHAR(34)&amp;": "&amp;HL23&amp;"},"</f>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 "links": "https://pt.wikipedia.org/wiki/Bandeira_do_Rio_Grande_do_Sul"},</v>
      </c>
      <c r="HN23" s="67"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"&amp;HI23&amp;", "&amp;CHAR(34)&amp;"isnew"&amp;CHAR(34)&amp;": "&amp;CHAR(34)&amp;F23&amp;CHAR(34)&amp;", "&amp;CHAR(34)&amp;"links"&amp;CHAR(34)&amp;": "&amp;HL23&amp;"},"</f>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 "links": "https://pt.wikipedia.org/wiki/Bandeira_do_Rio_Grande_do_Sul"},</v>
      </c>
      <c r="HO23" s="71"/>
      <c r="HP23" s="44" t="str" cm="1">
        <f t="array" ref="HP23">IF(_xlfn.TEXTJOIN(", ", TRUE, IF(ISNUMBER(SEARCH("BLA", BL23:BT23)), COLUMN(BL23:BT23) - COLUMN(BL23) + 1, ""))&lt;&gt;"","BLA","")</f>
        <v>BLA</v>
      </c>
      <c r="HQ23" s="44" t="str" cm="1">
        <f t="array" ref="HQ23">IF(_xlfn.TEXTJOIN(", ", TRUE, IF(ISNUMBER(SEARCH("BLU", BL23:BT23)), COLUMN(BL23:BT23) - COLUMN(BL23) + 1, ""))&lt;&gt;"","BLU","")</f>
        <v>BLU</v>
      </c>
      <c r="HR23" s="44" t="str" cm="1">
        <f t="array" ref="HR23">IF(_xlfn.TEXTJOIN(", ", TRUE, IF(ISNUMBER(SEARCH("GRE", BL23:BT23)), COLUMN(BL23:BT23) - COLUMN(BL23) + 1, ""))&lt;&gt;"","GRE","")</f>
        <v>GRE</v>
      </c>
      <c r="HS23" s="44" t="str" cm="1">
        <f t="array" ref="HS23">IF(_xlfn.TEXTJOIN(", ", TRUE, IF(ISNUMBER(SEARCH("RED", BL23:BT23)), COLUMN(BL23:BT23) - COLUMN(BL23) + 1, ""))&lt;&gt;"","RED","")</f>
        <v>RED</v>
      </c>
      <c r="HT23" s="44" t="str" cm="1">
        <f t="array" ref="HT23">IF(_xlfn.TEXTJOIN(", ", TRUE, IF(ISNUMBER(SEARCH("YEL", BL23:BT23)), COLUMN(BL23:BT23) - COLUMN(BL23) + 1, ""))&lt;&gt;"","YEL","")</f>
        <v>YEL</v>
      </c>
      <c r="HU23" s="44" t="str" cm="1">
        <f t="array" ref="HU23">IF(_xlfn.TEXTJOIN(", ", TRUE, IF(ISNUMBER(SEARCH("ORA", BL23:BT23)), COLUMN(BL23:BT23) - COLUMN(BL23) + 1, ""))&lt;&gt;"","ORA","")</f>
        <v/>
      </c>
      <c r="HV23" s="44" t="str" cm="1">
        <f t="array" ref="HV23">IF(_xlfn.TEXTJOIN(", ", TRUE, IF(ISNUMBER(SEARCH("BRO", BL23:BT23)), COLUMN(BL23:BT23) - COLUMN(BL23) + 1, ""))&lt;&gt;"","BRO","")</f>
        <v>BRO</v>
      </c>
      <c r="HW23" s="44" t="str" cm="1">
        <f t="array" ref="HW23">IF(_xlfn.TEXTJOIN(", ", TRUE, IF(ISNUMBER(SEARCH("PUR", BL23:BT23)), COLUMN(BL23:BT23) - COLUMN(BL23) + 1, ""))&lt;&gt;"","PUR","")</f>
        <v/>
      </c>
      <c r="HX23" s="44" t="str" cm="1">
        <f t="array" ref="HX23">IF(_xlfn.TEXTJOIN(", ", TRUE, IF(ISNUMBER(SEARCH("WHI", BL23:BT23)), COLUMN(BL23:BT23) - COLUMN(BL23) + 1, ""))&lt;&gt;"","WHI","")</f>
        <v>WHI</v>
      </c>
      <c r="HY23" s="72"/>
      <c r="HZ23" s="72"/>
      <c r="IA23" s="5"/>
      <c r="IB23" s="5"/>
      <c r="IC23" s="68"/>
      <c r="ID23" s="68"/>
      <c r="IE23" s="68"/>
      <c r="IF23" s="68"/>
      <c r="IG23" s="68"/>
      <c r="IH23" s="68"/>
      <c r="II23" s="68"/>
      <c r="IJ23" s="68"/>
      <c r="IK23" s="68"/>
      <c r="IL23" s="44">
        <f>SUM(IC23:IK23)</f>
        <v>0</v>
      </c>
      <c r="IM23" s="42">
        <f>COUNTIF(IC23:IK23,"&gt;0")-CG23</f>
        <v>-8</v>
      </c>
      <c r="IN23" s="69" t="str">
        <f>"http://mkweb.bcgsc.ca/color-summarizer/?url="&amp;D23&amp;"&amp;precision=low&amp;num_clusters="&amp;CG23&amp;"&amp;text=1"</f>
        <v>http://mkweb.bcgsc.ca/color-summarizer/?url=https://upload.wikimedia.org/wikipedia/commons/thumb/6/63/Bandeira_do_Rio_Grande_do_Sul.svg/640px-Bandeira_do_Rio_Grande_do_Sul.svg.png&amp;precision=low&amp;num_clusters=8&amp;text=1</v>
      </c>
      <c r="IO23" s="44" t="str">
        <f>IF(HP23&lt;&gt;"",CHAR(34)&amp;"black"&amp;CHAR(34),"")</f>
        <v>"black"</v>
      </c>
      <c r="IP23" s="44" t="str">
        <f>IF(HQ23&lt;&gt;"",CHAR(34)&amp;"blue"&amp;CHAR(34),"")</f>
        <v>"blue"</v>
      </c>
      <c r="IQ23" s="44" t="str">
        <f>IF(HR23&lt;&gt;"",CHAR(34)&amp;"green"&amp;CHAR(34),"")</f>
        <v>"green"</v>
      </c>
      <c r="IR23" s="44" t="str">
        <f>IF(HS23&lt;&gt;"",CHAR(34)&amp;"red"&amp;CHAR(34),"")</f>
        <v>"red"</v>
      </c>
      <c r="IS23" s="44" t="str">
        <f>IF(HT23&lt;&gt;"",CHAR(34)&amp;"yellow"&amp;CHAR(34),"")</f>
        <v>"yellow"</v>
      </c>
      <c r="IT23" s="44" t="str">
        <f>IF(HU23&lt;&gt;"",CHAR(34)&amp;"orange"&amp;CHAR(34),"")</f>
        <v/>
      </c>
      <c r="IU23" s="44" t="str">
        <f>IF(HV23&lt;&gt;"",CHAR(34)&amp;"brown"&amp;CHAR(34),"")</f>
        <v>"brown"</v>
      </c>
      <c r="IV23" s="44" t="str">
        <f>IF(HW23&lt;&gt;"",CHAR(34)&amp;"purple"&amp;CHAR(34),"")</f>
        <v/>
      </c>
      <c r="IW23" s="44" t="str">
        <f>IF(HX23&lt;&gt;"",CHAR(34)&amp;"white"&amp;CHAR(34),"")</f>
        <v>"white"</v>
      </c>
      <c r="IX23" s="44" t="str">
        <f>"{"&amp;CHAR(34)&amp;"url"&amp;CHAR(34)&amp;":"&amp;CHAR(34)&amp;IN23&amp;CHAR(34)&amp;","&amp;CHAR(34)&amp;"name"&amp;CHAR(34)&amp;":"&amp;CHAR(34)&amp;A23&amp;CHAR(34)&amp;"},"</f>
        <v>{"url":"http://mkweb.bcgsc.ca/color-summarizer/?url=https://upload.wikimedia.org/wikipedia/commons/thumb/6/63/Bandeira_do_Rio_Grande_do_Sul.svg/640px-Bandeira_do_Rio_Grande_do_Sul.svg.png&amp;precision=low&amp;num_clusters=8&amp;text=1","name":"[BRA] Rio Grande do Sul"},</v>
      </c>
      <c r="IY23" s="44">
        <v>347</v>
      </c>
    </row>
    <row r="24" spans="1:259" s="44" customFormat="1" ht="38.4" customHeight="1" thickBot="1" x14ac:dyDescent="0.35">
      <c r="A24" s="84" t="s">
        <v>427</v>
      </c>
      <c r="B24" s="83"/>
      <c r="C24" s="39">
        <v>2</v>
      </c>
      <c r="D24" s="70" t="s">
        <v>428</v>
      </c>
      <c r="E24" s="40" t="s">
        <v>429</v>
      </c>
      <c r="F24" s="41" t="s">
        <v>163</v>
      </c>
      <c r="G24" s="42">
        <f>COUNTIF($A$1:$A$8312,A24)</f>
        <v>1</v>
      </c>
      <c r="H24" s="43"/>
      <c r="I24" s="59" t="s">
        <v>430</v>
      </c>
      <c r="J24" s="44" t="str">
        <f>""</f>
        <v/>
      </c>
      <c r="K24" s="45"/>
      <c r="L24" s="46"/>
      <c r="M24" s="46"/>
      <c r="N24" s="47"/>
      <c r="O24" s="74" t="s">
        <v>188</v>
      </c>
      <c r="P24" s="48" t="s">
        <v>431</v>
      </c>
      <c r="Q24" s="73">
        <v>1</v>
      </c>
      <c r="R24" s="49" t="s">
        <v>177</v>
      </c>
      <c r="S24" s="50">
        <v>2</v>
      </c>
      <c r="T24" s="51" t="s">
        <v>165</v>
      </c>
      <c r="U24" s="52" t="s">
        <v>164</v>
      </c>
      <c r="V24" s="52" t="s">
        <v>165</v>
      </c>
      <c r="W24" s="52" t="s">
        <v>164</v>
      </c>
      <c r="X24" s="52" t="s">
        <v>164</v>
      </c>
      <c r="Y24" s="52" t="s">
        <v>164</v>
      </c>
      <c r="Z24" s="52" t="s">
        <v>164</v>
      </c>
      <c r="AA24" s="52" t="s">
        <v>164</v>
      </c>
      <c r="AB24" s="52" t="s">
        <v>164</v>
      </c>
      <c r="AC24" s="52" t="s">
        <v>164</v>
      </c>
      <c r="AD24" s="52" t="s">
        <v>164</v>
      </c>
      <c r="AE24" s="52" t="s">
        <v>164</v>
      </c>
      <c r="AF24" s="53" t="s">
        <v>164</v>
      </c>
      <c r="AG24" s="53" t="s">
        <v>164</v>
      </c>
      <c r="AH24" s="53" t="s">
        <v>165</v>
      </c>
      <c r="AI24" s="53" t="s">
        <v>164</v>
      </c>
      <c r="AJ24" s="53" t="s">
        <v>164</v>
      </c>
      <c r="AK24" s="53" t="s">
        <v>164</v>
      </c>
      <c r="AL24" s="53" t="s">
        <v>164</v>
      </c>
      <c r="AM24" s="53" t="s">
        <v>164</v>
      </c>
      <c r="AN24" s="53" t="s">
        <v>164</v>
      </c>
      <c r="AO24" s="53" t="s">
        <v>164</v>
      </c>
      <c r="AP24" s="53" t="s">
        <v>164</v>
      </c>
      <c r="AQ24" s="53" t="s">
        <v>164</v>
      </c>
      <c r="AR24" s="53" t="s">
        <v>164</v>
      </c>
      <c r="AS24" s="53" t="s">
        <v>164</v>
      </c>
      <c r="AT24" s="54">
        <v>1</v>
      </c>
      <c r="AU24" s="53" t="s">
        <v>308</v>
      </c>
      <c r="AV24" s="53" t="str">
        <f>IF(LEFT(A24,1)="[",LEFT(A24,5)&amp;AU24&amp;A24,"")</f>
        <v>[BRA]State[BRA] Rondonia</v>
      </c>
      <c r="AW24" s="53" t="str">
        <f>C24&amp;H24&amp;A24</f>
        <v>2[BRA] Rondonia</v>
      </c>
      <c r="AX24" s="55"/>
      <c r="AY24" s="55"/>
      <c r="AZ24" s="56" t="s">
        <v>159</v>
      </c>
      <c r="BA24" s="56"/>
      <c r="BB24" s="56"/>
      <c r="BC24" s="57"/>
      <c r="BD24" s="58" t="s">
        <v>152</v>
      </c>
      <c r="BE24" s="59"/>
      <c r="BF24" s="58" t="s">
        <v>152</v>
      </c>
      <c r="BG24" s="58"/>
      <c r="BH24" s="58" t="s">
        <v>155</v>
      </c>
      <c r="BI24" s="58"/>
      <c r="BJ24" s="58"/>
      <c r="BK24" s="59"/>
      <c r="BL24" s="58" t="s">
        <v>152</v>
      </c>
      <c r="BM24" s="58" t="s">
        <v>155</v>
      </c>
      <c r="BN24" s="58" t="s">
        <v>159</v>
      </c>
      <c r="BO24" s="58" t="s">
        <v>153</v>
      </c>
      <c r="BP24" s="58"/>
      <c r="BQ24" s="58"/>
      <c r="BR24" s="58"/>
      <c r="BS24" s="58"/>
      <c r="BT24" s="58"/>
      <c r="BU24" s="60"/>
      <c r="BV24" s="61"/>
      <c r="BW24" s="61">
        <v>0</v>
      </c>
      <c r="BX24" s="59"/>
      <c r="BY24" s="44" t="s">
        <v>164</v>
      </c>
      <c r="CB24" s="5"/>
      <c r="CC24" s="5"/>
      <c r="CD24" s="62">
        <v>0</v>
      </c>
      <c r="CE24" s="62">
        <v>0</v>
      </c>
      <c r="CF24" s="62">
        <f>COUNTIF([1]Sheet7!$B$2:'[1]Sheet7'!$B$100,BRA!#REF!)</f>
        <v>0</v>
      </c>
      <c r="CG24" s="75" cm="1">
        <f t="array" ref="CG24">SUMPRODUCT(--(LEN(TRIM(BL24:BT24))&gt;0))</f>
        <v>4</v>
      </c>
      <c r="CH24" s="53" t="str">
        <f>IF(CG24=2,"y","n")</f>
        <v>n</v>
      </c>
      <c r="CI24" s="53" t="str">
        <f>IF(CG24=3,"y","n")</f>
        <v>n</v>
      </c>
      <c r="CJ24" s="53" t="str">
        <f>IF(CG24=4,"y","n")</f>
        <v>y</v>
      </c>
      <c r="CK24" s="53" t="str">
        <f>IF(CG24&gt;4,"y","n")</f>
        <v>n</v>
      </c>
      <c r="CL24" s="53" t="str">
        <f>IF(S24=0,"y","n")</f>
        <v>n</v>
      </c>
      <c r="CM24" s="53" t="str">
        <f>IF(S24=2,"y","n")</f>
        <v>y</v>
      </c>
      <c r="CN24" s="53" t="str">
        <f>IF(S24=3,"y","n")</f>
        <v>n</v>
      </c>
      <c r="CO24" s="53" t="str">
        <f>IF(S24&gt;=4,"y","n")</f>
        <v>n</v>
      </c>
      <c r="CP24" s="53" t="str">
        <f>IF(AT24=0,"y","n")</f>
        <v>n</v>
      </c>
      <c r="CQ24" s="53" t="str">
        <f>IF(AT24=1,"y","n")</f>
        <v>y</v>
      </c>
      <c r="CR24" s="53" t="str">
        <f>IF(AT24=2,"y","n")</f>
        <v>n</v>
      </c>
      <c r="CS24" s="53" t="str">
        <f>IF(AT24&gt;=3,"y","n")</f>
        <v>n</v>
      </c>
      <c r="CT24" s="38" t="str">
        <f>CHAR(34)&amp;A24&amp;CHAR(34)</f>
        <v>"[BRA] Rondonia"</v>
      </c>
      <c r="CU24" s="63" t="str">
        <f>CHAR(34)&amp;"rgn_"&amp;R24&amp;CHAR(34)</f>
        <v>"rgn_South America"</v>
      </c>
      <c r="CV24" s="44" t="str">
        <f>CHAR(34)&amp;D24&amp;CHAR(34)</f>
        <v>"https://upload.wikimedia.org/wikipedia/commons/thumb/f/fa/Bandeira_de_Rond%C3%B4nia.svg/640px-Bandeira_de_Rond%C3%B4nia.svg.png"</v>
      </c>
      <c r="CW24" s="44" t="str">
        <f>IF(CH24="y",CHAR(34)&amp;CH$1&amp;CHAR(34)&amp;",","")</f>
        <v/>
      </c>
      <c r="CX24" s="44" t="str">
        <f>IF(CI24="y",CHAR(34)&amp;CI$1&amp;CHAR(34)&amp;",","")</f>
        <v/>
      </c>
      <c r="CY24" s="44" t="str">
        <f>IF(CJ24="y",CHAR(34)&amp;CJ$1&amp;CHAR(34)&amp;",","")</f>
        <v>"4Color",</v>
      </c>
      <c r="CZ24" s="44" t="str">
        <f>IF(CK24="y",CHAR(34)&amp;CK$1&amp;CHAR(34)&amp;",","")</f>
        <v/>
      </c>
      <c r="DA24" s="44" t="str">
        <f>IF(Q24&gt;1,CHAR(34)&amp;"words2"&amp;CHAR(34)&amp;",","")</f>
        <v/>
      </c>
      <c r="DB24" s="44" t="str">
        <f>IF(Q24&gt;2,CHAR(34)&amp;"words3"&amp;CHAR(34)&amp;",","")</f>
        <v/>
      </c>
      <c r="DC24" s="44" t="str">
        <f>IF(Q24=2,CHAR(34)&amp;"exact2"&amp;CHAR(34)&amp;",","")</f>
        <v/>
      </c>
      <c r="DD24" s="44" t="str">
        <f>IF(LEN(CHAR(34)&amp;"lets"&amp;LEN(SUBSTITUTE(SUBSTITUTE(IFERROR(TRIM(SUBSTITUTE(SUBSTITUTE(SUBSTITUTE(IFERROR(TRIM(SUBSTITUTE(A24,MID(A24,FIND("(",A24),FIND(")",A24)-FIND("(",A24)+1),"")),A24),"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",""),"-",""))&amp;CHAR(34)&amp;",")=9,CHAR(34)&amp;"lets"&amp;LEN(SUBSTITUTE(SUBSTITUTE(IFERROR(TRIM(SUBSTITUTE(SUBSTITUTE(SUBSTITUTE(IFERROR(TRIM(SUBSTITUTE(A24,MID(A24,FIND("(",A24),FIND(")",A24)-FIND("(",A24)+1),"")),A24),"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",""),"-",""))&amp;CHAR(34)&amp;",",CHAR(34)&amp;"lets0"&amp;LEN(SUBSTITUTE(SUBSTITUTE(IFERROR(TRIM(SUBSTITUTE(SUBSTITUTE(SUBSTITUTE(IFERROR(TRIM(SUBSTITUTE(A24,MID(A24,FIND("(",A24),FIND(")",A24)-FIND("(",A24)+1),"")),A24),"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f>
        <v>"lets08",</v>
      </c>
      <c r="DE24" s="44" t="str">
        <f>IFERROR(CHAR(34)&amp;"start"&amp;LEFT(TRIM(SUBSTITUTE(SUBSTITUTE(TRIM(SUBSTITUTE(SUBSTITUTE(A24, MID(A24, FIND("[", A24), FIND("]", A24) - FIND("[", A24) + 1), ""), "  ", " ")), MID(TRIM(SUBSTITUTE(SUBSTITUTE(A24, MID(A24, FIND("[", A24), FIND("]", A24) - FIND("[", A24) + 1), ""), "  ", " ")), FIND("[", TRIM(SUBSTITUTE(SUBSTITUTE(A24, MID(A24, FIND("[", A24), FIND("]", A24) - FIND("[", A24) + 1), ""), "  ", " "))), FIND("]", TRIM(SUBSTITUTE(SUBSTITUTE(A24, MID(A24, FIND("[", A24), FIND("]", A24) - FIND("[", A24) + 1), ""), "  ", " "))) - FIND("[", TRIM(SUBSTITUTE(SUBSTITUTE(A24, MID(A24, FIND("[", A24), FIND("]", A24) - FIND("[", A24) + 1), ""), "  ", " "))) + 1), ""), "  ", " ")),1)&amp;CHAR(34)&amp;",",CHAR(34)&amp;"start"&amp;IFERROR(LEFT(SUBSTITUTE(A24,"["&amp;MID(A24,FIND("[",A24)+1,FIND("]",A24)-FIND("[",A24)-1)&amp;"] ",""),1),LEFT(A24,1))&amp;CHAR(34)&amp;",")</f>
        <v>"startR",</v>
      </c>
      <c r="DF24" s="44" t="str">
        <f>IFERROR(IF(SEARCH("tan",A24)&gt;0,CHAR(34)&amp;"withtn"&amp;CHAR(34)&amp;",",""),"")</f>
        <v/>
      </c>
      <c r="DG24" s="44" t="str">
        <f>IFERROR(IF(SEARCH("q",A24)&gt;0,CHAR(34)&amp;"with_q"&amp;CHAR(34)&amp;",",""),"")</f>
        <v/>
      </c>
      <c r="DH24" s="44" t="str">
        <f>IFERROR(IF(SEARCH("v",A24)&gt;0,CHAR(34)&amp;"with_v"&amp;CHAR(34)&amp;",",""),"")</f>
        <v/>
      </c>
      <c r="DI24" s="44" t="str">
        <f>IFERROR(IF(SEARCH("w",A24)&gt;0,CHAR(34)&amp;"with_w"&amp;CHAR(34)&amp;",",""),"")</f>
        <v/>
      </c>
      <c r="DJ24" s="44" t="str">
        <f>IFERROR(IF(SEARCH("y",A24)&gt;0,CHAR(34)&amp;"with_y"&amp;CHAR(34)&amp;",",""),"")</f>
        <v/>
      </c>
      <c r="DK24" s="44" t="str">
        <f>IFERROR(IF(SEARCH("z",A24)&gt;0,CHAR(34)&amp;"with_z"&amp;CHAR(34)&amp;",",""),"")</f>
        <v/>
      </c>
      <c r="DL24" s="44" t="str">
        <f>IF(CG24=2, CHAR(34) &amp; _xlfn.TEXTJOIN("", TRUE, _xlfn._xlws.SORT(HP24:HX24)) &amp; CHAR(34) &amp; ",", "")</f>
        <v/>
      </c>
      <c r="DM24" s="44" t="str" cm="1">
        <f t="array" ref="DM24">IF(CG24=3,CHAR(34) &amp; _xlfn.TEXTJOIN("", TRUE, RIGHT(HP24:HX24, 2)) &amp; CHAR(34) &amp; ",", "")</f>
        <v/>
      </c>
      <c r="DN24" s="44" t="str">
        <f>IF(AND(ISNUMBER(SEARCH("18", O24)), ISERROR(SEARCH("1918", O24)), ISERROR(SEARCH("2018", O24))), CHAR(34) &amp; "year18" &amp; CHAR(34) &amp; ",", "")</f>
        <v/>
      </c>
      <c r="DO24" s="44" t="str">
        <f>IF(AND(ISNUMBER(SEARCH("19", O24)), ISERROR(SEARCH("1819", O24)),  ISERROR(SEARCH("1219", O24)),ISERROR(SEARCH("1119", O24)),ISERROR(SEARCH("1190", O24)),ISERROR(SEARCH("2019", O24))), CHAR(34) &amp; "year19" &amp; CHAR(34) &amp; ",", "")</f>
        <v>"year19",</v>
      </c>
      <c r="DP24" s="5" t="str">
        <f>IF(AND(ISNUMBER(SEARCH("20", O24)), ISERROR(SEARCH("1920", O24))), CHAR(34)&amp;"year00"&amp;CHAR(34)&amp;",", "")</f>
        <v/>
      </c>
      <c r="DQ24" s="5" t="str">
        <f>IF(CC24="y",CHAR(34)&amp;"soviet"&amp;CHAR(34)&amp;",","")</f>
        <v/>
      </c>
      <c r="DR24" s="5" t="str">
        <f>IF(BY24="y",CHAR(34)&amp;"dgband"&amp;CHAR(34)&amp;",","")</f>
        <v/>
      </c>
      <c r="DS24" s="5" t="str">
        <f>IF(W24="y",IF(AND(V24="n",BY24&lt;&gt;"y"),CHAR(34)&amp;"allver"&amp;CHAR(34)&amp;",",""),"")</f>
        <v/>
      </c>
      <c r="DT24" s="5" t="str">
        <f>IF(V24="y",IF(AND(W24="n",BY24&lt;&gt;"y"),CHAR(34)&amp;"allhor"&amp;CHAR(34)&amp;",",""),"")</f>
        <v>"allhor",</v>
      </c>
      <c r="DU24" s="5" t="str">
        <f>IF(BY24="y",IF(AND(W24="n",V24="n"),CHAR(34)&amp;"alldia"&amp;CHAR(34)&amp;",",""),"")</f>
        <v/>
      </c>
      <c r="DV24" s="44" t="str">
        <f>IF(IA24&lt;&gt;"",(IF(IA24="y",CHAR(34)&amp;"largec"&amp;CHAR(34)&amp;",",CHAR(34)&amp;"smallc"&amp;CHAR(34)&amp;",")),"")</f>
        <v/>
      </c>
      <c r="DW24" s="44" t="str">
        <f>IF(CL24="y",CHAR(34)&amp;CL$1&amp;CHAR(34)&amp;",","")</f>
        <v/>
      </c>
      <c r="DX24" s="44" t="str">
        <f>IF(CM24="y",CHAR(34)&amp;CM$1&amp;CHAR(34)&amp;",","")</f>
        <v>"2Bands",</v>
      </c>
      <c r="DY24" s="44" t="str">
        <f>IF(CN24="y",CHAR(34)&amp;CN$1&amp;CHAR(34)&amp;",","")</f>
        <v/>
      </c>
      <c r="DZ24" s="44" t="str">
        <f>IF(CO24="y",CHAR(34)&amp;CO$1&amp;CHAR(34)&amp;",","")</f>
        <v/>
      </c>
      <c r="EA24" s="44" t="str">
        <f>IF(T24="y",CHAR(34)&amp;T$1&amp;CHAR(34)&amp;",","")</f>
        <v>"Diagon",</v>
      </c>
      <c r="EB24" s="44" t="str">
        <f>IF(U24="y",CHAR(34)&amp;U$1&amp;CHAR(34)&amp;",","")</f>
        <v/>
      </c>
      <c r="EC24" s="44" t="str">
        <f>IF(V24="y",CHAR(34)&amp;V$1&amp;CHAR(34)&amp;",","")</f>
        <v>"Horizo",</v>
      </c>
      <c r="ED24" s="44" t="str">
        <f>IF(W24="y",CHAR(34)&amp;W$1&amp;CHAR(34)&amp;",","")</f>
        <v/>
      </c>
      <c r="EE24" s="44" t="str">
        <f>IF(X24="y",CHAR(34)&amp;X$1&amp;CHAR(34)&amp;",","")</f>
        <v/>
      </c>
      <c r="EF24" s="44" t="str">
        <f>IF(AND(Y24&lt;&gt;"n",Y24&lt;&gt;""),CHAR(34)&amp;Y$1&amp;CHAR(34)&amp;",","")</f>
        <v/>
      </c>
      <c r="EG24" s="44" t="str">
        <f>IF(Z24="y",CHAR(34)&amp;Z$1&amp;CHAR(34)&amp;",","")</f>
        <v/>
      </c>
      <c r="EH24" s="44" t="str">
        <f>IF(AA24="y",CHAR(34)&amp;AA$1&amp;CHAR(34)&amp;",","")</f>
        <v/>
      </c>
      <c r="EI24" s="44" t="str">
        <f>IF(AB24="y",CHAR(34)&amp;AB$1&amp;CHAR(34)&amp;",","")</f>
        <v/>
      </c>
      <c r="EJ24" s="44" t="str">
        <f>IF(AC24="y",CHAR(34)&amp;AC$1&amp;CHAR(34)&amp;",","")</f>
        <v/>
      </c>
      <c r="EK24" s="44" t="str">
        <f>IF(AD24="y",CHAR(34)&amp;AD$1&amp;CHAR(34)&amp;",","")</f>
        <v/>
      </c>
      <c r="EL24" s="44" t="str">
        <f>IF(AE24="y",CHAR(34)&amp;AE$1&amp;CHAR(34)&amp;",","")</f>
        <v/>
      </c>
      <c r="EM24" s="44" t="str">
        <f>IF(AF24="y",CHAR(34)&amp;AF$1&amp;CHAR(34)&amp;",","")</f>
        <v/>
      </c>
      <c r="EN24" s="44" t="str">
        <f>IF(AG24="y",CHAR(34)&amp;AG$1&amp;CHAR(34)&amp;",","")</f>
        <v/>
      </c>
      <c r="EO24" s="44" t="str">
        <f>IF(AH24="y",CHAR(34)&amp;AH$1&amp;CHAR(34)&amp;",","")</f>
        <v>"Center",</v>
      </c>
      <c r="EP24" s="44" t="str">
        <f>IF(AI24="y",CHAR(34)&amp;AI$1&amp;CHAR(34)&amp;",","")</f>
        <v/>
      </c>
      <c r="EQ24" s="44" t="str">
        <f>IF(AJ24="y",CHAR(34)&amp;AJ$1&amp;CHAR(34)&amp;",","")</f>
        <v/>
      </c>
      <c r="ER24" s="44" t="str">
        <f>IF(AK24="y",CHAR(34)&amp;AK$1&amp;CHAR(34)&amp;",","")</f>
        <v/>
      </c>
      <c r="ES24" s="44" t="str">
        <f>IF(AL24="y",CHAR(34)&amp;AL$1&amp;CHAR(34)&amp;",","")</f>
        <v/>
      </c>
      <c r="ET24" s="44" t="str">
        <f>IF(AM24="y",CHAR(34)&amp;AM$1&amp;CHAR(34)&amp;",","")</f>
        <v/>
      </c>
      <c r="EU24" s="44" t="str">
        <f>IF(AN24="y",CHAR(34)&amp;AN$1&amp;CHAR(34)&amp;",","")</f>
        <v/>
      </c>
      <c r="EV24" s="44" t="str">
        <f>IF(AO24="y",CHAR(34)&amp;AO$1&amp;CHAR(34)&amp;",","")</f>
        <v/>
      </c>
      <c r="EW24" s="44" t="str">
        <f>IF(AP24="y",CHAR(34)&amp;AP$1&amp;CHAR(34)&amp;",","")</f>
        <v/>
      </c>
      <c r="EX24" s="44" t="str">
        <f>IF(AQ24="y",CHAR(34)&amp;AQ$1&amp;CHAR(34)&amp;",","")</f>
        <v/>
      </c>
      <c r="EY24" s="44" t="str">
        <f>IF(AR24="y",CHAR(34)&amp;AR$1&amp;CHAR(34)&amp;",","")</f>
        <v/>
      </c>
      <c r="EZ24" s="44" t="str">
        <f>IF(AS24="y",CHAR(34)&amp;AS$1&amp;CHAR(34)&amp;",","")</f>
        <v/>
      </c>
      <c r="FA24" s="44" t="str">
        <f>IF(AT24&gt;0,CHAR(34)&amp;"sta"&amp;AZ24&amp;CHAR(34)&amp;",","")</f>
        <v>"staWHI",</v>
      </c>
      <c r="FB24" s="44" t="str">
        <f>IF(AND(AT24&gt;0,BA24&lt;&gt;""),CHAR(34)&amp;"sta"&amp;BA24&amp;CHAR(34)&amp;",","")</f>
        <v/>
      </c>
      <c r="FC24" s="44" t="str">
        <f>IF(AND(AT24&gt;0,BB24&lt;&gt;""),CHAR(34)&amp;"sta"&amp;BB24&amp;CHAR(34)&amp;",","")</f>
        <v/>
      </c>
      <c r="FD24" s="44" t="str">
        <f>IF(BV24="n",CHAR(34)&amp;"tcWHYE"&amp;CHAR(34)&amp;",",IF(BV24="y",CHAR(34)&amp;FD$1&amp;CHAR(34)&amp;",",""))</f>
        <v/>
      </c>
      <c r="FE24" s="44" t="str">
        <f>IF(COUNTIF(BL24:BT24,"BLU")=0,CHAR(34)&amp;"NO_BLU"&amp;CHAR(34)&amp;",", "")</f>
        <v/>
      </c>
      <c r="FF24" s="44" t="str">
        <f>IF(COUNTIF(BL24:BT24,"WHI")=0,CHAR(34)&amp;"NO_WHI"&amp;CHAR(34)&amp;",", "")</f>
        <v/>
      </c>
      <c r="FG24" s="44" t="str">
        <f>IF(COUNTIF(BL24:BT24,"RED")=0,CHAR(34)&amp;"NO_RED"&amp;CHAR(34)&amp;",", "")</f>
        <v>"NO_RED",</v>
      </c>
      <c r="FH24" s="44" t="str">
        <f>IF(COUNTIF(BL24:BS24,"GRE")=0,CHAR(34)&amp;"NO_GRE"&amp;CHAR(34)&amp;",", "")</f>
        <v/>
      </c>
      <c r="FI24" s="44" t="str">
        <f>IF(COUNTIF(BL24:BT24,"YEL")=0,CHAR(34)&amp;"NO_YEL"&amp;CHAR(34)&amp;",", "")</f>
        <v/>
      </c>
      <c r="FJ24" s="44" t="str">
        <f>IF(COUNTIF(BL24:BT24,"BLA")=0,CHAR(34)&amp;"NO_BLA"&amp;CHAR(34)&amp;",", "")</f>
        <v>"NO_BLA",</v>
      </c>
      <c r="FK24" s="44" t="str">
        <f>IF(AND(FH24&lt;&gt;"",FF24&lt;&gt;""),CHAR(34)&amp;"WHGRNO"&amp;CHAR(34)&amp;",","")</f>
        <v/>
      </c>
      <c r="FL24" s="44" t="str">
        <f>IF(AND(FI24&lt;&gt;"",FF24&lt;&gt;""),CHAR(34)&amp;"WHYENO"&amp;CHAR(34)&amp;",","")</f>
        <v/>
      </c>
      <c r="FM24" s="44" t="str">
        <f>IF(AND(FJ24&lt;&gt;"",FF24&lt;&gt;""),CHAR(34)&amp;"BAWHNO"&amp;CHAR(34)&amp;",","")</f>
        <v/>
      </c>
      <c r="FN24" s="44" t="str">
        <f>IF(AND(FE24&lt;&gt;"",FF24&lt;&gt;""),CHAR(34)&amp;"BLWHNO"&amp;CHAR(34)&amp;",","")</f>
        <v/>
      </c>
      <c r="FO24" s="44" t="str">
        <f>IF(AND(FE24&lt;&gt;"",FG24&lt;&gt;""),CHAR(34)&amp;"BLRENO"&amp;CHAR(34)&amp;",","")</f>
        <v/>
      </c>
      <c r="FP24" s="44" t="str">
        <f>IF(AND(FF24&lt;&gt;"",FF24&lt;&gt;""),CHAR(34)&amp;"WHRENO"&amp;CHAR(34)&amp;",","")</f>
        <v/>
      </c>
      <c r="FQ24" s="44" t="str">
        <f>IF(LEN(BF24)=3,CHAR(34)&amp;"001"&amp;BF24&amp;CHAR(34)&amp;",","")</f>
        <v>"001BLU",</v>
      </c>
      <c r="FR24" s="44" t="str">
        <f>IF(LEN(BG24)=3,CHAR(34)&amp;"002"&amp;BG24&amp;CHAR(34)&amp;",","")</f>
        <v/>
      </c>
      <c r="FS24" s="44" t="str">
        <f>IF(LEN(BH24)=3,CHAR(34)&amp;"003"&amp;BH24&amp;CHAR(34)&amp;",","")</f>
        <v>"003YEL",</v>
      </c>
      <c r="FT24" s="44" t="str">
        <f>CHAR(34)&amp;"myr"&amp;BD24&amp;CHAR(34)&amp;","</f>
        <v>"myrBLU",</v>
      </c>
      <c r="FU24" s="44" t="str">
        <f>IF(AY24="y",CHAR(34)&amp;"island"&amp;CHAR(34)&amp;",","")</f>
        <v/>
      </c>
      <c r="FV24" s="44" t="str">
        <f>IF(BZ24="y",CHAR(34)&amp;"landlo"&amp;CHAR(34)&amp;",","")</f>
        <v/>
      </c>
      <c r="FW24" s="44" t="str">
        <f>IF(CA24="y",CHAR(34)&amp;"eunion"&amp;CHAR(34)&amp;",","")</f>
        <v/>
      </c>
      <c r="FX24" s="44" t="str">
        <f>SUBSTITUTE(IFERROR(SEARCH("[",A24),IFERROR(IF(AND(CA24&lt;&gt;"y",SEARCH("Europe",R24)&gt;0),CHAR(34)&amp;"noeuni"&amp;CHAR(34)&amp;",",""),"")),"1","")</f>
        <v/>
      </c>
      <c r="FY24" s="44" t="str">
        <f>IFERROR(IF(SEARCH("Arabic",CB24)&gt;0,CHAR(34)&amp;"arabic"&amp;CHAR(34)&amp;",",""),"")</f>
        <v/>
      </c>
      <c r="FZ24" s="44" t="str">
        <f>IFERROR(IF(SEARCH("English",CB24)&gt;0,CHAR(34)&amp;"englis"&amp;CHAR(34)&amp;",",""),"")</f>
        <v/>
      </c>
      <c r="GA24" s="44" t="str">
        <f>IFERROR(IF(SEARCH("French",CB24)&gt;0,CHAR(34)&amp;"french"&amp;CHAR(34)&amp;",",""),"")</f>
        <v/>
      </c>
      <c r="GB24" s="44" t="str">
        <f>IFERROR(IF(SEARCH("Spanish",CB24)&gt;0,CHAR(34)&amp;"spanis"&amp;CHAR(34)&amp;",",""),"")</f>
        <v/>
      </c>
      <c r="GC24" s="44" t="str">
        <f>IFERROR(IF(SEARCH("Portuguese",CB24)&gt;0,CHAR(34)&amp;"portug"&amp;CHAR(34)&amp;",",""),"")</f>
        <v/>
      </c>
      <c r="GD24" s="44" t="str">
        <f>IFERROR(IF(SEARCH("German",CB24)&gt;0,CHAR(34)&amp;"german"&amp;CHAR(34)&amp;",",""),"")</f>
        <v/>
      </c>
      <c r="GE24" s="44" t="str">
        <f>IFERROR(IF(SEARCH("Dutch",CB24)&gt;0,CHAR(34)&amp;"dutchs"&amp;CHAR(34)&amp;",",""),"")</f>
        <v/>
      </c>
      <c r="GF24" s="44" t="str">
        <f>IFERROR(IF(SEARCH("Historical",AU24)&gt;0,CHAR(34)&amp;"histor"&amp;CHAR(34)&amp;",",""),"")</f>
        <v/>
      </c>
      <c r="GG24" s="44" t="str">
        <f>IF(BU24="y",CHAR(34)&amp;"unjack"&amp;CHAR(34)&amp;",","")</f>
        <v/>
      </c>
      <c r="GH24" s="44" t="str">
        <f>IF(CD24=1,CHAR(34)&amp;"southc"&amp;CHAR(34)&amp;",","")</f>
        <v/>
      </c>
      <c r="GI24" s="44" t="str">
        <f>IF(CE24=1,CHAR(34)&amp;"hasmap"&amp;CHAR(34)&amp;",","")</f>
        <v/>
      </c>
      <c r="GJ24" s="44" t="str">
        <f>IF(CP24="y",CHAR(34)&amp;CP$1&amp;CHAR(34)&amp;",","")</f>
        <v/>
      </c>
      <c r="GK24" s="44" t="str">
        <f>IF(GJ24="",CHAR(34)&amp;"HasSta"&amp;CHAR(34)&amp;",","")</f>
        <v>"HasSta",</v>
      </c>
      <c r="GL24" s="44" t="str">
        <f>IF(CQ24="y",CHAR(34)&amp;CQ$1&amp;CHAR(34)&amp;",","")</f>
        <v>"1Stars",</v>
      </c>
      <c r="GM24" s="44" t="str">
        <f>IF(CR24="y",CHAR(34)&amp;CR$1&amp;CHAR(34)&amp;",","")</f>
        <v/>
      </c>
      <c r="GN24" s="44" t="str">
        <f>IF(CS24="y",CHAR(34)&amp;CS$1&amp;CHAR(34)&amp;",","")</f>
        <v/>
      </c>
      <c r="GP24" s="44" t="str">
        <f>CHAR(34)&amp;AU24&amp;CHAR(34)</f>
        <v>"State"</v>
      </c>
      <c r="GS24" s="44" t="str">
        <f>SUBSTITUTE("["&amp;_xlfn.CONCAT(CW24:GN24)&amp;"]",",]","]")</f>
        <v>["4Color","lets08","startR","year19","allhor","2Bands","Diagon","Horizo","Center","staWHI","NO_RED","NO_BLA","001BLU","003YEL","myrBLU","HasSta","1Stars"]</v>
      </c>
      <c r="GT24" s="44" t="str">
        <f>IF(BL24&lt;&gt;"",CHAR(34)&amp;"cl_"&amp;BL24&amp;CHAR(34)&amp;",","")</f>
        <v>"cl_BLU",</v>
      </c>
      <c r="GU24" s="44" t="str">
        <f>IF(BM24&lt;&gt;"",CHAR(34)&amp;"cl_"&amp;BM24&amp;CHAR(34)&amp;",","")</f>
        <v>"cl_YEL",</v>
      </c>
      <c r="GV24" s="44" t="str">
        <f>IF(BN24&lt;&gt;"",CHAR(34)&amp;"cl_"&amp;BN24&amp;CHAR(34)&amp;",","")</f>
        <v>"cl_WHI",</v>
      </c>
      <c r="GW24" s="44" t="str">
        <f>IF(BO24&lt;&gt;"",CHAR(34)&amp;"cl_"&amp;BO24&amp;CHAR(34)&amp;",","")</f>
        <v>"cl_GRE",</v>
      </c>
      <c r="GX24" s="44" t="str">
        <f>IF(BP24&lt;&gt;"",CHAR(34)&amp;"cl_"&amp;BP24&amp;CHAR(34)&amp;",","")</f>
        <v/>
      </c>
      <c r="GY24" s="44" t="str">
        <f>IF(BQ24&lt;&gt;"",CHAR(34)&amp;"cl_"&amp;BQ24&amp;CHAR(34)&amp;",","")</f>
        <v/>
      </c>
      <c r="GZ24" s="44" t="str">
        <f>IF(BR24&lt;&gt;"",CHAR(34)&amp;"cl_"&amp;BR24&amp;CHAR(34)&amp;",","")</f>
        <v/>
      </c>
      <c r="HA24" s="44" t="str">
        <f>IF(BS24&lt;&gt;"",CHAR(34)&amp;"cl_"&amp;BS24&amp;CHAR(34)&amp;",","")</f>
        <v/>
      </c>
      <c r="HB24" s="44" t="str">
        <f>IF(BT24&lt;&gt;"",CHAR(34)&amp;"cl_"&amp;BT24&amp;CHAR(34)&amp;",","")</f>
        <v/>
      </c>
      <c r="HC24" s="44" t="str">
        <f>SUBSTITUTE("["&amp;_xlfn.CONCAT(GT24:HB24)&amp;"]",",]","]")</f>
        <v>["cl_BLU","cl_YEL","cl_WHI","cl_GRE"]</v>
      </c>
      <c r="HE24" s="64"/>
      <c r="HF24" s="65" t="str">
        <f>"{couname:"&amp;CT24&amp;(IF(HK24&lt;&gt;"",",subtype:"&amp;CHAR(34)&amp;HK24&amp;CHAR(34),""))&amp;",year:"&amp;HJ24&amp;",region:"&amp;CU24&amp;",Colors:"&amp;HC24&amp;",Items:"&amp;GS24&amp;",Flag:"&amp;CV24&amp;",HDFlag:"&amp;CHAR(34)&amp;E24&amp;CHAR(34)&amp;",type:"&amp;GP24&amp;", describe: "&amp;HH24&amp;", isnew:"&amp;CHAR(34)&amp;F24&amp;CHAR(34)&amp;", links: "&amp;HL24&amp;"},"</f>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links: "https://en.wikipedia.org/wiki/Flag_of_Rondônia"},</v>
      </c>
      <c r="HG24" s="66" t="str">
        <f>"{couname:"&amp;CT24&amp;(IF(HK24&lt;&gt;"",",subtype:"&amp;CHAR(34)&amp;HK24&amp;CHAR(34),""))&amp;",year:"&amp;HJ24&amp;",region:"&amp;CU24&amp;",Colors:"&amp;HC24&amp;",Items:"&amp;GS24&amp;",Flag:"&amp;CV24&amp;",HDFlag:"&amp;CHAR(34)&amp;E24&amp;CHAR(34)&amp;",type:"&amp;GP24&amp;", describe: "&amp;HI24&amp;", links: "&amp;HL24&amp;"},"</f>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links: "https://en.wikipedia.org/wiki/Flag_of_Rondônia"},</v>
      </c>
      <c r="HH24" s="44" t="str">
        <f>IF(P24&lt;&gt;"",CHAR(34)&amp;"\n"&amp;P24&amp;CHAR(34),CHAR(34)&amp;CHAR(34))</f>
        <v>"\nThe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v>
      </c>
      <c r="HI24" s="44" t="str">
        <f>IF(J24=0,CHAR(34)&amp;CHAR(34),HH24)</f>
        <v>"\nThe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v>
      </c>
      <c r="HJ24" s="44" t="str">
        <f>CHAR(34)&amp;O24&amp;CHAR(34)</f>
        <v>"1981 "</v>
      </c>
      <c r="HL24" s="44" t="str">
        <f>CHAR(34)&amp;I24&amp;CHAR(34)</f>
        <v>"https://en.wikipedia.org/wiki/Flag_of_Rondônia"</v>
      </c>
      <c r="HM24" s="65"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"&amp;HH24&amp;", "&amp;CHAR(34)&amp;"isnew"&amp;CHAR(34)&amp;": "&amp;CHAR(34)&amp;F24&amp;CHAR(34)&amp;", "&amp;CHAR(34)&amp;"links"&amp;CHAR(34)&amp;": "&amp;HL24&amp;"},"</f>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 "links": "https://en.wikipedia.org/wiki/Flag_of_Rondônia"},</v>
      </c>
      <c r="HN24" s="67"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"&amp;HI24&amp;", "&amp;CHAR(34)&amp;"isnew"&amp;CHAR(34)&amp;": "&amp;CHAR(34)&amp;F24&amp;CHAR(34)&amp;", "&amp;CHAR(34)&amp;"links"&amp;CHAR(34)&amp;": "&amp;HL24&amp;"},"</f>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 "links": "https://en.wikipedia.org/wiki/Flag_of_Rondônia"},</v>
      </c>
      <c r="HO24" s="71"/>
      <c r="HP24" s="44" t="str" cm="1">
        <f t="array" ref="HP24">IF(_xlfn.TEXTJOIN(", ", TRUE, IF(ISNUMBER(SEARCH("BLA", BL24:BT24)), COLUMN(BL24:BT24) - COLUMN(BL24) + 1, ""))&lt;&gt;"","BLA","")</f>
        <v/>
      </c>
      <c r="HQ24" s="44" t="str" cm="1">
        <f t="array" ref="HQ24">IF(_xlfn.TEXTJOIN(", ", TRUE, IF(ISNUMBER(SEARCH("BLU", BL24:BT24)), COLUMN(BL24:BT24) - COLUMN(BL24) + 1, ""))&lt;&gt;"","BLU","")</f>
        <v>BLU</v>
      </c>
      <c r="HR24" s="44" t="str" cm="1">
        <f t="array" ref="HR24">IF(_xlfn.TEXTJOIN(", ", TRUE, IF(ISNUMBER(SEARCH("GRE", BL24:BT24)), COLUMN(BL24:BT24) - COLUMN(BL24) + 1, ""))&lt;&gt;"","GRE","")</f>
        <v>GRE</v>
      </c>
      <c r="HS24" s="44" t="str" cm="1">
        <f t="array" ref="HS24">IF(_xlfn.TEXTJOIN(", ", TRUE, IF(ISNUMBER(SEARCH("RED", BL24:BT24)), COLUMN(BL24:BT24) - COLUMN(BL24) + 1, ""))&lt;&gt;"","RED","")</f>
        <v/>
      </c>
      <c r="HT24" s="44" t="str" cm="1">
        <f t="array" ref="HT24">IF(_xlfn.TEXTJOIN(", ", TRUE, IF(ISNUMBER(SEARCH("YEL", BL24:BT24)), COLUMN(BL24:BT24) - COLUMN(BL24) + 1, ""))&lt;&gt;"","YEL","")</f>
        <v>YEL</v>
      </c>
      <c r="HU24" s="44" t="str" cm="1">
        <f t="array" ref="HU24">IF(_xlfn.TEXTJOIN(", ", TRUE, IF(ISNUMBER(SEARCH("ORA", BL24:BT24)), COLUMN(BL24:BT24) - COLUMN(BL24) + 1, ""))&lt;&gt;"","ORA","")</f>
        <v/>
      </c>
      <c r="HV24" s="44" t="str" cm="1">
        <f t="array" ref="HV24">IF(_xlfn.TEXTJOIN(", ", TRUE, IF(ISNUMBER(SEARCH("BRO", BL24:BT24)), COLUMN(BL24:BT24) - COLUMN(BL24) + 1, ""))&lt;&gt;"","BRO","")</f>
        <v/>
      </c>
      <c r="HW24" s="44" t="str" cm="1">
        <f t="array" ref="HW24">IF(_xlfn.TEXTJOIN(", ", TRUE, IF(ISNUMBER(SEARCH("PUR", BL24:BT24)), COLUMN(BL24:BT24) - COLUMN(BL24) + 1, ""))&lt;&gt;"","PUR","")</f>
        <v/>
      </c>
      <c r="HX24" s="44" t="str" cm="1">
        <f t="array" ref="HX24">IF(_xlfn.TEXTJOIN(", ", TRUE, IF(ISNUMBER(SEARCH("WHI", BL24:BT24)), COLUMN(BL24:BT24) - COLUMN(BL24) + 1, ""))&lt;&gt;"","WHI","")</f>
        <v>WHI</v>
      </c>
      <c r="HY24" s="72"/>
      <c r="HZ24" s="72"/>
      <c r="IA24" s="5"/>
      <c r="IB24" s="5"/>
      <c r="IC24" s="68"/>
      <c r="ID24" s="68"/>
      <c r="IE24" s="68"/>
      <c r="IF24" s="68"/>
      <c r="IG24" s="68"/>
      <c r="IH24" s="68"/>
      <c r="II24" s="68"/>
      <c r="IJ24" s="68"/>
      <c r="IK24" s="68"/>
      <c r="IL24" s="44">
        <f>SUM(IC24:IK24)</f>
        <v>0</v>
      </c>
      <c r="IM24" s="42">
        <f>COUNTIF(IC24:IK24,"&gt;0")-CG24</f>
        <v>-4</v>
      </c>
      <c r="IN24" s="69" t="str">
        <f>"http://mkweb.bcgsc.ca/color-summarizer/?url="&amp;D24&amp;"&amp;precision=low&amp;num_clusters="&amp;CG24&amp;"&amp;text=1"</f>
        <v>http://mkweb.bcgsc.ca/color-summarizer/?url=https://upload.wikimedia.org/wikipedia/commons/thumb/f/fa/Bandeira_de_Rond%C3%B4nia.svg/640px-Bandeira_de_Rond%C3%B4nia.svg.png&amp;precision=low&amp;num_clusters=4&amp;text=1</v>
      </c>
      <c r="IO24" s="44" t="str">
        <f>IF(HP24&lt;&gt;"",CHAR(34)&amp;"black"&amp;CHAR(34),"")</f>
        <v/>
      </c>
      <c r="IP24" s="44" t="str">
        <f>IF(HQ24&lt;&gt;"",CHAR(34)&amp;"blue"&amp;CHAR(34),"")</f>
        <v>"blue"</v>
      </c>
      <c r="IQ24" s="44" t="str">
        <f>IF(HR24&lt;&gt;"",CHAR(34)&amp;"green"&amp;CHAR(34),"")</f>
        <v>"green"</v>
      </c>
      <c r="IR24" s="44" t="str">
        <f>IF(HS24&lt;&gt;"",CHAR(34)&amp;"red"&amp;CHAR(34),"")</f>
        <v/>
      </c>
      <c r="IS24" s="44" t="str">
        <f>IF(HT24&lt;&gt;"",CHAR(34)&amp;"yellow"&amp;CHAR(34),"")</f>
        <v>"yellow"</v>
      </c>
      <c r="IT24" s="44" t="str">
        <f>IF(HU24&lt;&gt;"",CHAR(34)&amp;"orange"&amp;CHAR(34),"")</f>
        <v/>
      </c>
      <c r="IU24" s="44" t="str">
        <f>IF(HV24&lt;&gt;"",CHAR(34)&amp;"brown"&amp;CHAR(34),"")</f>
        <v/>
      </c>
      <c r="IV24" s="44" t="str">
        <f>IF(HW24&lt;&gt;"",CHAR(34)&amp;"purple"&amp;CHAR(34),"")</f>
        <v/>
      </c>
      <c r="IW24" s="44" t="str">
        <f>IF(HX24&lt;&gt;"",CHAR(34)&amp;"white"&amp;CHAR(34),"")</f>
        <v>"white"</v>
      </c>
      <c r="IX24" s="44" t="str">
        <f>"{"&amp;CHAR(34)&amp;"url"&amp;CHAR(34)&amp;":"&amp;CHAR(34)&amp;IN24&amp;CHAR(34)&amp;","&amp;CHAR(34)&amp;"name"&amp;CHAR(34)&amp;":"&amp;CHAR(34)&amp;A24&amp;CHAR(34)&amp;"},"</f>
        <v>{"url":"http://mkweb.bcgsc.ca/color-summarizer/?url=https://upload.wikimedia.org/wikipedia/commons/thumb/f/fa/Bandeira_de_Rond%C3%B4nia.svg/640px-Bandeira_de_Rond%C3%B4nia.svg.png&amp;precision=low&amp;num_clusters=4&amp;text=1","name":"[BRA] Rondonia"},</v>
      </c>
      <c r="IY24" s="44">
        <v>348</v>
      </c>
    </row>
    <row r="25" spans="1:259" s="44" customFormat="1" ht="38.4" customHeight="1" thickBot="1" x14ac:dyDescent="0.35">
      <c r="A25" s="84" t="s">
        <v>432</v>
      </c>
      <c r="B25" s="83"/>
      <c r="C25" s="39">
        <v>2</v>
      </c>
      <c r="D25" s="70" t="s">
        <v>433</v>
      </c>
      <c r="E25" s="40" t="s">
        <v>434</v>
      </c>
      <c r="F25" s="41" t="s">
        <v>163</v>
      </c>
      <c r="G25" s="42">
        <f>COUNTIF($A$1:$A$8312,A25)</f>
        <v>1</v>
      </c>
      <c r="H25" s="43"/>
      <c r="I25" s="59" t="s">
        <v>435</v>
      </c>
      <c r="J25" s="44" t="str">
        <f>""</f>
        <v/>
      </c>
      <c r="K25" s="45"/>
      <c r="L25" s="46"/>
      <c r="M25" s="46"/>
      <c r="N25" s="47"/>
      <c r="O25" s="74" t="s">
        <v>257</v>
      </c>
      <c r="P25" s="48" t="s">
        <v>436</v>
      </c>
      <c r="Q25" s="73">
        <v>1</v>
      </c>
      <c r="R25" s="49" t="s">
        <v>177</v>
      </c>
      <c r="S25" s="50">
        <v>4</v>
      </c>
      <c r="T25" s="51" t="s">
        <v>165</v>
      </c>
      <c r="U25" s="52" t="s">
        <v>164</v>
      </c>
      <c r="V25" s="52" t="s">
        <v>165</v>
      </c>
      <c r="W25" s="52" t="s">
        <v>164</v>
      </c>
      <c r="X25" s="52" t="s">
        <v>164</v>
      </c>
      <c r="Y25" s="52" t="s">
        <v>164</v>
      </c>
      <c r="Z25" s="52" t="s">
        <v>164</v>
      </c>
      <c r="AA25" s="52" t="s">
        <v>164</v>
      </c>
      <c r="AB25" s="52" t="s">
        <v>164</v>
      </c>
      <c r="AC25" s="52" t="s">
        <v>164</v>
      </c>
      <c r="AD25" s="52" t="s">
        <v>164</v>
      </c>
      <c r="AE25" s="52" t="s">
        <v>164</v>
      </c>
      <c r="AF25" s="53" t="s">
        <v>164</v>
      </c>
      <c r="AG25" s="53" t="s">
        <v>164</v>
      </c>
      <c r="AH25" s="53" t="s">
        <v>165</v>
      </c>
      <c r="AI25" s="53" t="s">
        <v>164</v>
      </c>
      <c r="AJ25" s="53" t="s">
        <v>164</v>
      </c>
      <c r="AK25" s="53" t="s">
        <v>164</v>
      </c>
      <c r="AL25" s="53" t="s">
        <v>164</v>
      </c>
      <c r="AM25" s="53" t="s">
        <v>164</v>
      </c>
      <c r="AN25" s="53" t="s">
        <v>164</v>
      </c>
      <c r="AO25" s="53" t="s">
        <v>164</v>
      </c>
      <c r="AP25" s="53" t="s">
        <v>164</v>
      </c>
      <c r="AQ25" s="53" t="s">
        <v>164</v>
      </c>
      <c r="AR25" s="53" t="s">
        <v>164</v>
      </c>
      <c r="AS25" s="53" t="s">
        <v>164</v>
      </c>
      <c r="AT25" s="54">
        <v>1</v>
      </c>
      <c r="AU25" s="53" t="s">
        <v>308</v>
      </c>
      <c r="AV25" s="53" t="str">
        <f>IF(LEFT(A25,1)="[",LEFT(A25,5)&amp;AU25&amp;A25,"")</f>
        <v>[BRA]State[BRA] Roraima</v>
      </c>
      <c r="AW25" s="53" t="str">
        <f>C25&amp;H25&amp;A25</f>
        <v>2[BRA] Roraima</v>
      </c>
      <c r="AX25" s="55"/>
      <c r="AY25" s="55"/>
      <c r="AZ25" s="56" t="s">
        <v>155</v>
      </c>
      <c r="BA25" s="56"/>
      <c r="BB25" s="56"/>
      <c r="BC25" s="57"/>
      <c r="BD25" s="58" t="s">
        <v>167</v>
      </c>
      <c r="BE25" s="59"/>
      <c r="BF25" s="58" t="s">
        <v>152</v>
      </c>
      <c r="BG25" s="58" t="s">
        <v>159</v>
      </c>
      <c r="BH25" s="58" t="s">
        <v>153</v>
      </c>
      <c r="BI25" s="58" t="s">
        <v>154</v>
      </c>
      <c r="BJ25" s="58"/>
      <c r="BK25" s="59"/>
      <c r="BL25" s="58" t="s">
        <v>152</v>
      </c>
      <c r="BM25" s="58" t="s">
        <v>159</v>
      </c>
      <c r="BN25" s="58" t="s">
        <v>155</v>
      </c>
      <c r="BO25" s="58" t="s">
        <v>154</v>
      </c>
      <c r="BP25" s="58" t="s">
        <v>153</v>
      </c>
      <c r="BQ25" s="58"/>
      <c r="BR25" s="58"/>
      <c r="BS25" s="58"/>
      <c r="BT25" s="58"/>
      <c r="BU25" s="60"/>
      <c r="BV25" s="61"/>
      <c r="BW25" s="61">
        <v>0</v>
      </c>
      <c r="BX25" s="59"/>
      <c r="BY25" s="44" t="s">
        <v>165</v>
      </c>
      <c r="CB25" s="5"/>
      <c r="CC25" s="5"/>
      <c r="CD25" s="62">
        <v>0</v>
      </c>
      <c r="CE25" s="62">
        <v>0</v>
      </c>
      <c r="CF25" s="62">
        <f>COUNTIF([1]Sheet7!$B$2:'[1]Sheet7'!$B$100,BRA!#REF!)</f>
        <v>0</v>
      </c>
      <c r="CG25" s="75" cm="1">
        <f t="array" ref="CG25">SUMPRODUCT(--(LEN(TRIM(BL25:BT25))&gt;0))</f>
        <v>5</v>
      </c>
      <c r="CH25" s="53" t="str">
        <f>IF(CG25=2,"y","n")</f>
        <v>n</v>
      </c>
      <c r="CI25" s="53" t="str">
        <f>IF(CG25=3,"y","n")</f>
        <v>n</v>
      </c>
      <c r="CJ25" s="53" t="str">
        <f>IF(CG25=4,"y","n")</f>
        <v>n</v>
      </c>
      <c r="CK25" s="53" t="str">
        <f>IF(CG25&gt;4,"y","n")</f>
        <v>y</v>
      </c>
      <c r="CL25" s="53" t="str">
        <f>IF(S25=0,"y","n")</f>
        <v>n</v>
      </c>
      <c r="CM25" s="53" t="str">
        <f>IF(S25=2,"y","n")</f>
        <v>n</v>
      </c>
      <c r="CN25" s="53" t="str">
        <f>IF(S25=3,"y","n")</f>
        <v>n</v>
      </c>
      <c r="CO25" s="53" t="str">
        <f>IF(S25&gt;=4,"y","n")</f>
        <v>y</v>
      </c>
      <c r="CP25" s="53" t="str">
        <f>IF(AT25=0,"y","n")</f>
        <v>n</v>
      </c>
      <c r="CQ25" s="53" t="str">
        <f>IF(AT25=1,"y","n")</f>
        <v>y</v>
      </c>
      <c r="CR25" s="53" t="str">
        <f>IF(AT25=2,"y","n")</f>
        <v>n</v>
      </c>
      <c r="CS25" s="53" t="str">
        <f>IF(AT25&gt;=3,"y","n")</f>
        <v>n</v>
      </c>
      <c r="CT25" s="38" t="str">
        <f>CHAR(34)&amp;A25&amp;CHAR(34)</f>
        <v>"[BRA] Roraima"</v>
      </c>
      <c r="CU25" s="63" t="str">
        <f>CHAR(34)&amp;"rgn_"&amp;R25&amp;CHAR(34)</f>
        <v>"rgn_South America"</v>
      </c>
      <c r="CV25" s="44" t="str">
        <f>CHAR(34)&amp;D25&amp;CHAR(34)</f>
        <v>"https://upload.wikimedia.org/wikipedia/commons/thumb/9/98/Bandeira_de_Roraima.svg/640px-Bandeira_de_Roraima.svg.png"</v>
      </c>
      <c r="CW25" s="44" t="str">
        <f>IF(CH25="y",CHAR(34)&amp;CH$1&amp;CHAR(34)&amp;",","")</f>
        <v/>
      </c>
      <c r="CX25" s="44" t="str">
        <f>IF(CI25="y",CHAR(34)&amp;CI$1&amp;CHAR(34)&amp;",","")</f>
        <v/>
      </c>
      <c r="CY25" s="44" t="str">
        <f>IF(CJ25="y",CHAR(34)&amp;CJ$1&amp;CHAR(34)&amp;",","")</f>
        <v/>
      </c>
      <c r="CZ25" s="44" t="str">
        <f>IF(CK25="y",CHAR(34)&amp;CK$1&amp;CHAR(34)&amp;",","")</f>
        <v>"5+Colo",</v>
      </c>
      <c r="DA25" s="44" t="str">
        <f>IF(Q25&gt;1,CHAR(34)&amp;"words2"&amp;CHAR(34)&amp;",","")</f>
        <v/>
      </c>
      <c r="DB25" s="44" t="str">
        <f>IF(Q25&gt;2,CHAR(34)&amp;"words3"&amp;CHAR(34)&amp;",","")</f>
        <v/>
      </c>
      <c r="DC25" s="44" t="str">
        <f>IF(Q25=2,CHAR(34)&amp;"exact2"&amp;CHAR(34)&amp;",","")</f>
        <v/>
      </c>
      <c r="DD25" s="44" t="str">
        <f>IF(LEN(CHAR(34)&amp;"lets"&amp;LEN(SUBSTITUTE(SUBSTITUTE(IFERROR(TRIM(SUBSTITUTE(SUBSTITUTE(SUBSTITUTE(IFERROR(TRIM(SUBSTITUTE(A25,MID(A25,FIND("(",A25),FIND(")",A25)-FIND("(",A25)+1),"")),A25),"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",""),"-",""))&amp;CHAR(34)&amp;",")=9,CHAR(34)&amp;"lets"&amp;LEN(SUBSTITUTE(SUBSTITUTE(IFERROR(TRIM(SUBSTITUTE(SUBSTITUTE(SUBSTITUTE(IFERROR(TRIM(SUBSTITUTE(A25,MID(A25,FIND("(",A25),FIND(")",A25)-FIND("(",A25)+1),"")),A25),"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",""),"-",""))&amp;CHAR(34)&amp;",",CHAR(34)&amp;"lets0"&amp;LEN(SUBSTITUTE(SUBSTITUTE(IFERROR(TRIM(SUBSTITUTE(SUBSTITUTE(SUBSTITUTE(IFERROR(TRIM(SUBSTITUTE(A25,MID(A25,FIND("(",A25),FIND(")",A25)-FIND("(",A25)+1),"")),A25),"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f>
        <v>"lets07",</v>
      </c>
      <c r="DE25" s="44" t="str">
        <f>IFERROR(CHAR(34)&amp;"start"&amp;LEFT(TRIM(SUBSTITUTE(SUBSTITUTE(TRIM(SUBSTITUTE(SUBSTITUTE(A25, MID(A25, FIND("[", A25), FIND("]", A25) - FIND("[", A25) + 1), ""), "  ", " ")), MID(TRIM(SUBSTITUTE(SUBSTITUTE(A25, MID(A25, FIND("[", A25), FIND("]", A25) - FIND("[", A25) + 1), ""), "  ", " ")), FIND("[", TRIM(SUBSTITUTE(SUBSTITUTE(A25, MID(A25, FIND("[", A25), FIND("]", A25) - FIND("[", A25) + 1), ""), "  ", " "))), FIND("]", TRIM(SUBSTITUTE(SUBSTITUTE(A25, MID(A25, FIND("[", A25), FIND("]", A25) - FIND("[", A25) + 1), ""), "  ", " "))) - FIND("[", TRIM(SUBSTITUTE(SUBSTITUTE(A25, MID(A25, FIND("[", A25), FIND("]", A25) - FIND("[", A25) + 1), ""), "  ", " "))) + 1), ""), "  ", " ")),1)&amp;CHAR(34)&amp;",",CHAR(34)&amp;"start"&amp;IFERROR(LEFT(SUBSTITUTE(A25,"["&amp;MID(A25,FIND("[",A25)+1,FIND("]",A25)-FIND("[",A25)-1)&amp;"] ",""),1),LEFT(A25,1))&amp;CHAR(34)&amp;",")</f>
        <v>"startR",</v>
      </c>
      <c r="DF25" s="44" t="str">
        <f>IFERROR(IF(SEARCH("tan",A25)&gt;0,CHAR(34)&amp;"withtn"&amp;CHAR(34)&amp;",",""),"")</f>
        <v/>
      </c>
      <c r="DG25" s="44" t="str">
        <f>IFERROR(IF(SEARCH("q",A25)&gt;0,CHAR(34)&amp;"with_q"&amp;CHAR(34)&amp;",",""),"")</f>
        <v/>
      </c>
      <c r="DH25" s="44" t="str">
        <f>IFERROR(IF(SEARCH("v",A25)&gt;0,CHAR(34)&amp;"with_v"&amp;CHAR(34)&amp;",",""),"")</f>
        <v/>
      </c>
      <c r="DI25" s="44" t="str">
        <f>IFERROR(IF(SEARCH("w",A25)&gt;0,CHAR(34)&amp;"with_w"&amp;CHAR(34)&amp;",",""),"")</f>
        <v/>
      </c>
      <c r="DJ25" s="44" t="str">
        <f>IFERROR(IF(SEARCH("y",A25)&gt;0,CHAR(34)&amp;"with_y"&amp;CHAR(34)&amp;",",""),"")</f>
        <v/>
      </c>
      <c r="DK25" s="44" t="str">
        <f>IFERROR(IF(SEARCH("z",A25)&gt;0,CHAR(34)&amp;"with_z"&amp;CHAR(34)&amp;",",""),"")</f>
        <v/>
      </c>
      <c r="DL25" s="44" t="str">
        <f>IF(CG25=2, CHAR(34) &amp; _xlfn.TEXTJOIN("", TRUE, _xlfn._xlws.SORT(HP25:HX25)) &amp; CHAR(34) &amp; ",", "")</f>
        <v/>
      </c>
      <c r="DM25" s="44" t="str" cm="1">
        <f t="array" ref="DM25">IF(CG25=3,CHAR(34) &amp; _xlfn.TEXTJOIN("", TRUE, RIGHT(HP25:HX25, 2)) &amp; CHAR(34) &amp; ",", "")</f>
        <v/>
      </c>
      <c r="DN25" s="44" t="str">
        <f>IF(AND(ISNUMBER(SEARCH("18", O25)), ISERROR(SEARCH("1918", O25)), ISERROR(SEARCH("2018", O25))), CHAR(34) &amp; "year18" &amp; CHAR(34) &amp; ",", "")</f>
        <v/>
      </c>
      <c r="DO25" s="44" t="str">
        <f>IF(AND(ISNUMBER(SEARCH("19", O25)), ISERROR(SEARCH("1819", O25)),  ISERROR(SEARCH("1219", O25)),ISERROR(SEARCH("1119", O25)),ISERROR(SEARCH("1190", O25)),ISERROR(SEARCH("2019", O25))), CHAR(34) &amp; "year19" &amp; CHAR(34) &amp; ",", "")</f>
        <v>"year19",</v>
      </c>
      <c r="DP25" s="5" t="str">
        <f>IF(AND(ISNUMBER(SEARCH("20", O25)), ISERROR(SEARCH("1920", O25))), CHAR(34)&amp;"year00"&amp;CHAR(34)&amp;",", "")</f>
        <v/>
      </c>
      <c r="DQ25" s="5" t="str">
        <f>IF(CC25="y",CHAR(34)&amp;"soviet"&amp;CHAR(34)&amp;",","")</f>
        <v/>
      </c>
      <c r="DR25" s="5" t="str">
        <f>IF(BY25="y",CHAR(34)&amp;"dgband"&amp;CHAR(34)&amp;",","")</f>
        <v>"dgband",</v>
      </c>
      <c r="DS25" s="5" t="str">
        <f>IF(W25="y",IF(AND(V25="n",BY25&lt;&gt;"y"),CHAR(34)&amp;"allver"&amp;CHAR(34)&amp;",",""),"")</f>
        <v/>
      </c>
      <c r="DT25" s="5" t="str">
        <f>IF(V25="y",IF(AND(W25="n",BY25&lt;&gt;"y"),CHAR(34)&amp;"allhor"&amp;CHAR(34)&amp;",",""),"")</f>
        <v/>
      </c>
      <c r="DU25" s="5" t="str">
        <f>IF(BY25="y",IF(AND(W25="n",V25="n"),CHAR(34)&amp;"alldia"&amp;CHAR(34)&amp;",",""),"")</f>
        <v/>
      </c>
      <c r="DV25" s="44" t="str">
        <f>IF(IA25&lt;&gt;"",(IF(IA25="y",CHAR(34)&amp;"largec"&amp;CHAR(34)&amp;",",CHAR(34)&amp;"smallc"&amp;CHAR(34)&amp;",")),"")</f>
        <v/>
      </c>
      <c r="DW25" s="44" t="str">
        <f>IF(CL25="y",CHAR(34)&amp;CL$1&amp;CHAR(34)&amp;",","")</f>
        <v/>
      </c>
      <c r="DX25" s="44" t="str">
        <f>IF(CM25="y",CHAR(34)&amp;CM$1&amp;CHAR(34)&amp;",","")</f>
        <v/>
      </c>
      <c r="DY25" s="44" t="str">
        <f>IF(CN25="y",CHAR(34)&amp;CN$1&amp;CHAR(34)&amp;",","")</f>
        <v/>
      </c>
      <c r="DZ25" s="44" t="str">
        <f>IF(CO25="y",CHAR(34)&amp;CO$1&amp;CHAR(34)&amp;",","")</f>
        <v>"4+Band",</v>
      </c>
      <c r="EA25" s="44" t="str">
        <f>IF(T25="y",CHAR(34)&amp;T$1&amp;CHAR(34)&amp;",","")</f>
        <v>"Diagon",</v>
      </c>
      <c r="EB25" s="44" t="str">
        <f>IF(U25="y",CHAR(34)&amp;U$1&amp;CHAR(34)&amp;",","")</f>
        <v/>
      </c>
      <c r="EC25" s="44" t="str">
        <f>IF(V25="y",CHAR(34)&amp;V$1&amp;CHAR(34)&amp;",","")</f>
        <v>"Horizo",</v>
      </c>
      <c r="ED25" s="44" t="str">
        <f>IF(W25="y",CHAR(34)&amp;W$1&amp;CHAR(34)&amp;",","")</f>
        <v/>
      </c>
      <c r="EE25" s="44" t="str">
        <f>IF(X25="y",CHAR(34)&amp;X$1&amp;CHAR(34)&amp;",","")</f>
        <v/>
      </c>
      <c r="EF25" s="44" t="str">
        <f>IF(AND(Y25&lt;&gt;"n",Y25&lt;&gt;""),CHAR(34)&amp;Y$1&amp;CHAR(34)&amp;",","")</f>
        <v/>
      </c>
      <c r="EG25" s="44" t="str">
        <f>IF(Z25="y",CHAR(34)&amp;Z$1&amp;CHAR(34)&amp;",","")</f>
        <v/>
      </c>
      <c r="EH25" s="44" t="str">
        <f>IF(AA25="y",CHAR(34)&amp;AA$1&amp;CHAR(34)&amp;",","")</f>
        <v/>
      </c>
      <c r="EI25" s="44" t="str">
        <f>IF(AB25="y",CHAR(34)&amp;AB$1&amp;CHAR(34)&amp;",","")</f>
        <v/>
      </c>
      <c r="EJ25" s="44" t="str">
        <f>IF(AC25="y",CHAR(34)&amp;AC$1&amp;CHAR(34)&amp;",","")</f>
        <v/>
      </c>
      <c r="EK25" s="44" t="str">
        <f>IF(AD25="y",CHAR(34)&amp;AD$1&amp;CHAR(34)&amp;",","")</f>
        <v/>
      </c>
      <c r="EL25" s="44" t="str">
        <f>IF(AE25="y",CHAR(34)&amp;AE$1&amp;CHAR(34)&amp;",","")</f>
        <v/>
      </c>
      <c r="EM25" s="44" t="str">
        <f>IF(AF25="y",CHAR(34)&amp;AF$1&amp;CHAR(34)&amp;",","")</f>
        <v/>
      </c>
      <c r="EN25" s="44" t="str">
        <f>IF(AG25="y",CHAR(34)&amp;AG$1&amp;CHAR(34)&amp;",","")</f>
        <v/>
      </c>
      <c r="EO25" s="44" t="str">
        <f>IF(AH25="y",CHAR(34)&amp;AH$1&amp;CHAR(34)&amp;",","")</f>
        <v>"Center",</v>
      </c>
      <c r="EP25" s="44" t="str">
        <f>IF(AI25="y",CHAR(34)&amp;AI$1&amp;CHAR(34)&amp;",","")</f>
        <v/>
      </c>
      <c r="EQ25" s="44" t="str">
        <f>IF(AJ25="y",CHAR(34)&amp;AJ$1&amp;CHAR(34)&amp;",","")</f>
        <v/>
      </c>
      <c r="ER25" s="44" t="str">
        <f>IF(AK25="y",CHAR(34)&amp;AK$1&amp;CHAR(34)&amp;",","")</f>
        <v/>
      </c>
      <c r="ES25" s="44" t="str">
        <f>IF(AL25="y",CHAR(34)&amp;AL$1&amp;CHAR(34)&amp;",","")</f>
        <v/>
      </c>
      <c r="ET25" s="44" t="str">
        <f>IF(AM25="y",CHAR(34)&amp;AM$1&amp;CHAR(34)&amp;",","")</f>
        <v/>
      </c>
      <c r="EU25" s="44" t="str">
        <f>IF(AN25="y",CHAR(34)&amp;AN$1&amp;CHAR(34)&amp;",","")</f>
        <v/>
      </c>
      <c r="EV25" s="44" t="str">
        <f>IF(AO25="y",CHAR(34)&amp;AO$1&amp;CHAR(34)&amp;",","")</f>
        <v/>
      </c>
      <c r="EW25" s="44" t="str">
        <f>IF(AP25="y",CHAR(34)&amp;AP$1&amp;CHAR(34)&amp;",","")</f>
        <v/>
      </c>
      <c r="EX25" s="44" t="str">
        <f>IF(AQ25="y",CHAR(34)&amp;AQ$1&amp;CHAR(34)&amp;",","")</f>
        <v/>
      </c>
      <c r="EY25" s="44" t="str">
        <f>IF(AR25="y",CHAR(34)&amp;AR$1&amp;CHAR(34)&amp;",","")</f>
        <v/>
      </c>
      <c r="EZ25" s="44" t="str">
        <f>IF(AS25="y",CHAR(34)&amp;AS$1&amp;CHAR(34)&amp;",","")</f>
        <v/>
      </c>
      <c r="FA25" s="44" t="str">
        <f>IF(AT25&gt;0,CHAR(34)&amp;"sta"&amp;AZ25&amp;CHAR(34)&amp;",","")</f>
        <v>"staYEL",</v>
      </c>
      <c r="FB25" s="44" t="str">
        <f>IF(AND(AT25&gt;0,BA25&lt;&gt;""),CHAR(34)&amp;"sta"&amp;BA25&amp;CHAR(34)&amp;",","")</f>
        <v/>
      </c>
      <c r="FC25" s="44" t="str">
        <f>IF(AND(AT25&gt;0,BB25&lt;&gt;""),CHAR(34)&amp;"sta"&amp;BB25&amp;CHAR(34)&amp;",","")</f>
        <v/>
      </c>
      <c r="FD25" s="44" t="str">
        <f>IF(BV25="n",CHAR(34)&amp;"tcWHYE"&amp;CHAR(34)&amp;",",IF(BV25="y",CHAR(34)&amp;FD$1&amp;CHAR(34)&amp;",",""))</f>
        <v/>
      </c>
      <c r="FE25" s="44" t="str">
        <f>IF(COUNTIF(BL25:BT25,"BLU")=0,CHAR(34)&amp;"NO_BLU"&amp;CHAR(34)&amp;",", "")</f>
        <v/>
      </c>
      <c r="FF25" s="44" t="str">
        <f>IF(COUNTIF(BL25:BT25,"WHI")=0,CHAR(34)&amp;"NO_WHI"&amp;CHAR(34)&amp;",", "")</f>
        <v/>
      </c>
      <c r="FG25" s="44" t="str">
        <f>IF(COUNTIF(BL25:BT25,"RED")=0,CHAR(34)&amp;"NO_RED"&amp;CHAR(34)&amp;",", "")</f>
        <v/>
      </c>
      <c r="FH25" s="44" t="str">
        <f>IF(COUNTIF(BL25:BS25,"GRE")=0,CHAR(34)&amp;"NO_GRE"&amp;CHAR(34)&amp;",", "")</f>
        <v/>
      </c>
      <c r="FI25" s="44" t="str">
        <f>IF(COUNTIF(BL25:BT25,"YEL")=0,CHAR(34)&amp;"NO_YEL"&amp;CHAR(34)&amp;",", "")</f>
        <v/>
      </c>
      <c r="FJ25" s="44" t="str">
        <f>IF(COUNTIF(BL25:BT25,"BLA")=0,CHAR(34)&amp;"NO_BLA"&amp;CHAR(34)&amp;",", "")</f>
        <v>"NO_BLA",</v>
      </c>
      <c r="FK25" s="44" t="str">
        <f>IF(AND(FH25&lt;&gt;"",FF25&lt;&gt;""),CHAR(34)&amp;"WHGRNO"&amp;CHAR(34)&amp;",","")</f>
        <v/>
      </c>
      <c r="FL25" s="44" t="str">
        <f>IF(AND(FI25&lt;&gt;"",FF25&lt;&gt;""),CHAR(34)&amp;"WHYENO"&amp;CHAR(34)&amp;",","")</f>
        <v/>
      </c>
      <c r="FM25" s="44" t="str">
        <f>IF(AND(FJ25&lt;&gt;"",FF25&lt;&gt;""),CHAR(34)&amp;"BAWHNO"&amp;CHAR(34)&amp;",","")</f>
        <v/>
      </c>
      <c r="FN25" s="44" t="str">
        <f>IF(AND(FE25&lt;&gt;"",FF25&lt;&gt;""),CHAR(34)&amp;"BLWHNO"&amp;CHAR(34)&amp;",","")</f>
        <v/>
      </c>
      <c r="FO25" s="44" t="str">
        <f>IF(AND(FE25&lt;&gt;"",FG25&lt;&gt;""),CHAR(34)&amp;"BLRENO"&amp;CHAR(34)&amp;",","")</f>
        <v/>
      </c>
      <c r="FP25" s="44" t="str">
        <f>IF(AND(FF25&lt;&gt;"",FF25&lt;&gt;""),CHAR(34)&amp;"WHRENO"&amp;CHAR(34)&amp;",","")</f>
        <v/>
      </c>
      <c r="FQ25" s="44" t="str">
        <f>IF(LEN(BF25)=3,CHAR(34)&amp;"001"&amp;BF25&amp;CHAR(34)&amp;",","")</f>
        <v>"001BLU",</v>
      </c>
      <c r="FR25" s="44" t="str">
        <f>IF(LEN(BG25)=3,CHAR(34)&amp;"002"&amp;BG25&amp;CHAR(34)&amp;",","")</f>
        <v>"002WHI",</v>
      </c>
      <c r="FS25" s="44" t="str">
        <f>IF(LEN(BH25)=3,CHAR(34)&amp;"003"&amp;BH25&amp;CHAR(34)&amp;",","")</f>
        <v>"003GRE",</v>
      </c>
      <c r="FT25" s="44" t="str">
        <f>CHAR(34)&amp;"myr"&amp;BD25&amp;CHAR(34)&amp;","</f>
        <v>"myrEQ",</v>
      </c>
      <c r="FU25" s="44" t="str">
        <f>IF(AY25="y",CHAR(34)&amp;"island"&amp;CHAR(34)&amp;",","")</f>
        <v/>
      </c>
      <c r="FV25" s="44" t="str">
        <f>IF(BZ25="y",CHAR(34)&amp;"landlo"&amp;CHAR(34)&amp;",","")</f>
        <v/>
      </c>
      <c r="FW25" s="44" t="str">
        <f>IF(CA25="y",CHAR(34)&amp;"eunion"&amp;CHAR(34)&amp;",","")</f>
        <v/>
      </c>
      <c r="FX25" s="44" t="str">
        <f>SUBSTITUTE(IFERROR(SEARCH("[",A25),IFERROR(IF(AND(CA25&lt;&gt;"y",SEARCH("Europe",R25)&gt;0),CHAR(34)&amp;"noeuni"&amp;CHAR(34)&amp;",",""),"")),"1","")</f>
        <v/>
      </c>
      <c r="FY25" s="44" t="str">
        <f>IFERROR(IF(SEARCH("Arabic",CB25)&gt;0,CHAR(34)&amp;"arabic"&amp;CHAR(34)&amp;",",""),"")</f>
        <v/>
      </c>
      <c r="FZ25" s="44" t="str">
        <f>IFERROR(IF(SEARCH("English",CB25)&gt;0,CHAR(34)&amp;"englis"&amp;CHAR(34)&amp;",",""),"")</f>
        <v/>
      </c>
      <c r="GA25" s="44" t="str">
        <f>IFERROR(IF(SEARCH("French",CB25)&gt;0,CHAR(34)&amp;"french"&amp;CHAR(34)&amp;",",""),"")</f>
        <v/>
      </c>
      <c r="GB25" s="44" t="str">
        <f>IFERROR(IF(SEARCH("Spanish",CB25)&gt;0,CHAR(34)&amp;"spanis"&amp;CHAR(34)&amp;",",""),"")</f>
        <v/>
      </c>
      <c r="GC25" s="44" t="str">
        <f>IFERROR(IF(SEARCH("Portuguese",CB25)&gt;0,CHAR(34)&amp;"portug"&amp;CHAR(34)&amp;",",""),"")</f>
        <v/>
      </c>
      <c r="GD25" s="44" t="str">
        <f>IFERROR(IF(SEARCH("German",CB25)&gt;0,CHAR(34)&amp;"german"&amp;CHAR(34)&amp;",",""),"")</f>
        <v/>
      </c>
      <c r="GE25" s="44" t="str">
        <f>IFERROR(IF(SEARCH("Dutch",CB25)&gt;0,CHAR(34)&amp;"dutchs"&amp;CHAR(34)&amp;",",""),"")</f>
        <v/>
      </c>
      <c r="GF25" s="44" t="str">
        <f>IFERROR(IF(SEARCH("Historical",AU25)&gt;0,CHAR(34)&amp;"histor"&amp;CHAR(34)&amp;",",""),"")</f>
        <v/>
      </c>
      <c r="GG25" s="44" t="str">
        <f>IF(BU25="y",CHAR(34)&amp;"unjack"&amp;CHAR(34)&amp;",","")</f>
        <v/>
      </c>
      <c r="GH25" s="44" t="str">
        <f>IF(CD25=1,CHAR(34)&amp;"southc"&amp;CHAR(34)&amp;",","")</f>
        <v/>
      </c>
      <c r="GI25" s="44" t="str">
        <f>IF(CE25=1,CHAR(34)&amp;"hasmap"&amp;CHAR(34)&amp;",","")</f>
        <v/>
      </c>
      <c r="GJ25" s="44" t="str">
        <f>IF(CP25="y",CHAR(34)&amp;CP$1&amp;CHAR(34)&amp;",","")</f>
        <v/>
      </c>
      <c r="GK25" s="44" t="str">
        <f>IF(GJ25="",CHAR(34)&amp;"HasSta"&amp;CHAR(34)&amp;",","")</f>
        <v>"HasSta",</v>
      </c>
      <c r="GL25" s="44" t="str">
        <f>IF(CQ25="y",CHAR(34)&amp;CQ$1&amp;CHAR(34)&amp;",","")</f>
        <v>"1Stars",</v>
      </c>
      <c r="GM25" s="44" t="str">
        <f>IF(CR25="y",CHAR(34)&amp;CR$1&amp;CHAR(34)&amp;",","")</f>
        <v/>
      </c>
      <c r="GN25" s="44" t="str">
        <f>IF(CS25="y",CHAR(34)&amp;CS$1&amp;CHAR(34)&amp;",","")</f>
        <v/>
      </c>
      <c r="GP25" s="44" t="str">
        <f>CHAR(34)&amp;AU25&amp;CHAR(34)</f>
        <v>"State"</v>
      </c>
      <c r="GS25" s="44" t="str">
        <f>SUBSTITUTE("["&amp;_xlfn.CONCAT(CW25:GN25)&amp;"]",",]","]")</f>
        <v>["5+Colo","lets07","startR","year19","dgband","4+Band","Diagon","Horizo","Center","staYEL","NO_BLA","001BLU","002WHI","003GRE","myrEQ","HasSta","1Stars"]</v>
      </c>
      <c r="GT25" s="44" t="str">
        <f>IF(BL25&lt;&gt;"",CHAR(34)&amp;"cl_"&amp;BL25&amp;CHAR(34)&amp;",","")</f>
        <v>"cl_BLU",</v>
      </c>
      <c r="GU25" s="44" t="str">
        <f>IF(BM25&lt;&gt;"",CHAR(34)&amp;"cl_"&amp;BM25&amp;CHAR(34)&amp;",","")</f>
        <v>"cl_WHI",</v>
      </c>
      <c r="GV25" s="44" t="str">
        <f>IF(BN25&lt;&gt;"",CHAR(34)&amp;"cl_"&amp;BN25&amp;CHAR(34)&amp;",","")</f>
        <v>"cl_YEL",</v>
      </c>
      <c r="GW25" s="44" t="str">
        <f>IF(BO25&lt;&gt;"",CHAR(34)&amp;"cl_"&amp;BO25&amp;CHAR(34)&amp;",","")</f>
        <v>"cl_RED",</v>
      </c>
      <c r="GX25" s="44" t="str">
        <f>IF(BP25&lt;&gt;"",CHAR(34)&amp;"cl_"&amp;BP25&amp;CHAR(34)&amp;",","")</f>
        <v>"cl_GRE",</v>
      </c>
      <c r="GY25" s="44" t="str">
        <f>IF(BQ25&lt;&gt;"",CHAR(34)&amp;"cl_"&amp;BQ25&amp;CHAR(34)&amp;",","")</f>
        <v/>
      </c>
      <c r="GZ25" s="44" t="str">
        <f>IF(BR25&lt;&gt;"",CHAR(34)&amp;"cl_"&amp;BR25&amp;CHAR(34)&amp;",","")</f>
        <v/>
      </c>
      <c r="HA25" s="44" t="str">
        <f>IF(BS25&lt;&gt;"",CHAR(34)&amp;"cl_"&amp;BS25&amp;CHAR(34)&amp;",","")</f>
        <v/>
      </c>
      <c r="HB25" s="44" t="str">
        <f>IF(BT25&lt;&gt;"",CHAR(34)&amp;"cl_"&amp;BT25&amp;CHAR(34)&amp;",","")</f>
        <v/>
      </c>
      <c r="HC25" s="44" t="str">
        <f>SUBSTITUTE("["&amp;_xlfn.CONCAT(GT25:HB25)&amp;"]",",]","]")</f>
        <v>["cl_BLU","cl_WHI","cl_YEL","cl_RED","cl_GRE"]</v>
      </c>
      <c r="HE25" s="64"/>
      <c r="HF25" s="65" t="str">
        <f>"{couname:"&amp;CT25&amp;(IF(HK25&lt;&gt;"",",subtype:"&amp;CHAR(34)&amp;HK25&amp;CHAR(34),""))&amp;",year:"&amp;HJ25&amp;",region:"&amp;CU25&amp;",Colors:"&amp;HC25&amp;",Items:"&amp;GS25&amp;",Flag:"&amp;CV25&amp;",HDFlag:"&amp;CHAR(34)&amp;E25&amp;CHAR(34)&amp;",type:"&amp;GP25&amp;", describe: "&amp;HH25&amp;", isnew:"&amp;CHAR(34)&amp;F25&amp;CHAR(34)&amp;", links: "&amp;HL25&amp;"},"</f>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links: "https://en.wikipedia.org/wiki/Flag_of_Roraima"},</v>
      </c>
      <c r="HG25" s="66" t="str">
        <f>"{couname:"&amp;CT25&amp;(IF(HK25&lt;&gt;"",",subtype:"&amp;CHAR(34)&amp;HK25&amp;CHAR(34),""))&amp;",year:"&amp;HJ25&amp;",region:"&amp;CU25&amp;",Colors:"&amp;HC25&amp;",Items:"&amp;GS25&amp;",Flag:"&amp;CV25&amp;",HDFlag:"&amp;CHAR(34)&amp;E25&amp;CHAR(34)&amp;",type:"&amp;GP25&amp;", describe: "&amp;HI25&amp;", links: "&amp;HL25&amp;"},"</f>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links: "https://en.wikipedia.org/wiki/Flag_of_Roraima"},</v>
      </c>
      <c r="HH25" s="44" t="str">
        <f>IF(P25&lt;&gt;"",CHAR(34)&amp;"\n"&amp;P25&amp;CHAR(34),CHAR(34)&amp;CHAR(34))</f>
        <v>"\nGreen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v>
      </c>
      <c r="HI25" s="44" t="str">
        <f>IF(J25=0,CHAR(34)&amp;CHAR(34),HH25)</f>
        <v>"\nGreen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v>
      </c>
      <c r="HJ25" s="44" t="str">
        <f>CHAR(34)&amp;O25&amp;CHAR(34)</f>
        <v>"1996 "</v>
      </c>
      <c r="HL25" s="44" t="str">
        <f>CHAR(34)&amp;I25&amp;CHAR(34)</f>
        <v>"https://en.wikipedia.org/wiki/Flag_of_Roraima"</v>
      </c>
      <c r="HM25" s="65"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"&amp;HH25&amp;", "&amp;CHAR(34)&amp;"isnew"&amp;CHAR(34)&amp;": "&amp;CHAR(34)&amp;F25&amp;CHAR(34)&amp;", "&amp;CHAR(34)&amp;"links"&amp;CHAR(34)&amp;": "&amp;HL25&amp;"},"</f>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 "links": "https://en.wikipedia.org/wiki/Flag_of_Roraima"},</v>
      </c>
      <c r="HN25" s="67"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"&amp;HI25&amp;", "&amp;CHAR(34)&amp;"isnew"&amp;CHAR(34)&amp;": "&amp;CHAR(34)&amp;F25&amp;CHAR(34)&amp;", "&amp;CHAR(34)&amp;"links"&amp;CHAR(34)&amp;": "&amp;HL25&amp;"},"</f>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 "links": "https://en.wikipedia.org/wiki/Flag_of_Roraima"},</v>
      </c>
      <c r="HO25" s="71"/>
      <c r="HP25" s="44" t="str" cm="1">
        <f t="array" ref="HP25">IF(_xlfn.TEXTJOIN(", ", TRUE, IF(ISNUMBER(SEARCH("BLA", BL25:BT25)), COLUMN(BL25:BT25) - COLUMN(BL25) + 1, ""))&lt;&gt;"","BLA","")</f>
        <v/>
      </c>
      <c r="HQ25" s="44" t="str" cm="1">
        <f t="array" ref="HQ25">IF(_xlfn.TEXTJOIN(", ", TRUE, IF(ISNUMBER(SEARCH("BLU", BL25:BT25)), COLUMN(BL25:BT25) - COLUMN(BL25) + 1, ""))&lt;&gt;"","BLU","")</f>
        <v>BLU</v>
      </c>
      <c r="HR25" s="44" t="str" cm="1">
        <f t="array" ref="HR25">IF(_xlfn.TEXTJOIN(", ", TRUE, IF(ISNUMBER(SEARCH("GRE", BL25:BT25)), COLUMN(BL25:BT25) - COLUMN(BL25) + 1, ""))&lt;&gt;"","GRE","")</f>
        <v>GRE</v>
      </c>
      <c r="HS25" s="44" t="str" cm="1">
        <f t="array" ref="HS25">IF(_xlfn.TEXTJOIN(", ", TRUE, IF(ISNUMBER(SEARCH("RED", BL25:BT25)), COLUMN(BL25:BT25) - COLUMN(BL25) + 1, ""))&lt;&gt;"","RED","")</f>
        <v>RED</v>
      </c>
      <c r="HT25" s="44" t="str" cm="1">
        <f t="array" ref="HT25">IF(_xlfn.TEXTJOIN(", ", TRUE, IF(ISNUMBER(SEARCH("YEL", BL25:BT25)), COLUMN(BL25:BT25) - COLUMN(BL25) + 1, ""))&lt;&gt;"","YEL","")</f>
        <v>YEL</v>
      </c>
      <c r="HU25" s="44" t="str" cm="1">
        <f t="array" ref="HU25">IF(_xlfn.TEXTJOIN(", ", TRUE, IF(ISNUMBER(SEARCH("ORA", BL25:BT25)), COLUMN(BL25:BT25) - COLUMN(BL25) + 1, ""))&lt;&gt;"","ORA","")</f>
        <v/>
      </c>
      <c r="HV25" s="44" t="str" cm="1">
        <f t="array" ref="HV25">IF(_xlfn.TEXTJOIN(", ", TRUE, IF(ISNUMBER(SEARCH("BRO", BL25:BT25)), COLUMN(BL25:BT25) - COLUMN(BL25) + 1, ""))&lt;&gt;"","BRO","")</f>
        <v/>
      </c>
      <c r="HW25" s="44" t="str" cm="1">
        <f t="array" ref="HW25">IF(_xlfn.TEXTJOIN(", ", TRUE, IF(ISNUMBER(SEARCH("PUR", BL25:BT25)), COLUMN(BL25:BT25) - COLUMN(BL25) + 1, ""))&lt;&gt;"","PUR","")</f>
        <v/>
      </c>
      <c r="HX25" s="44" t="str" cm="1">
        <f t="array" ref="HX25">IF(_xlfn.TEXTJOIN(", ", TRUE, IF(ISNUMBER(SEARCH("WHI", BL25:BT25)), COLUMN(BL25:BT25) - COLUMN(BL25) + 1, ""))&lt;&gt;"","WHI","")</f>
        <v>WHI</v>
      </c>
      <c r="HY25" s="72"/>
      <c r="HZ25" s="72"/>
      <c r="IA25" s="5"/>
      <c r="IB25" s="5"/>
      <c r="IC25" s="68"/>
      <c r="ID25" s="68"/>
      <c r="IE25" s="68"/>
      <c r="IF25" s="68"/>
      <c r="IG25" s="68"/>
      <c r="IH25" s="68"/>
      <c r="II25" s="68"/>
      <c r="IJ25" s="68"/>
      <c r="IK25" s="68"/>
      <c r="IL25" s="44">
        <f>SUM(IC25:IK25)</f>
        <v>0</v>
      </c>
      <c r="IM25" s="42">
        <f>COUNTIF(IC25:IK25,"&gt;0")-CG25</f>
        <v>-5</v>
      </c>
      <c r="IN25" s="69" t="str">
        <f>"http://mkweb.bcgsc.ca/color-summarizer/?url="&amp;D25&amp;"&amp;precision=low&amp;num_clusters="&amp;CG25&amp;"&amp;text=1"</f>
        <v>http://mkweb.bcgsc.ca/color-summarizer/?url=https://upload.wikimedia.org/wikipedia/commons/thumb/9/98/Bandeira_de_Roraima.svg/640px-Bandeira_de_Roraima.svg.png&amp;precision=low&amp;num_clusters=5&amp;text=1</v>
      </c>
      <c r="IO25" s="44" t="str">
        <f>IF(HP25&lt;&gt;"",CHAR(34)&amp;"black"&amp;CHAR(34),"")</f>
        <v/>
      </c>
      <c r="IP25" s="44" t="str">
        <f>IF(HQ25&lt;&gt;"",CHAR(34)&amp;"blue"&amp;CHAR(34),"")</f>
        <v>"blue"</v>
      </c>
      <c r="IQ25" s="44" t="str">
        <f>IF(HR25&lt;&gt;"",CHAR(34)&amp;"green"&amp;CHAR(34),"")</f>
        <v>"green"</v>
      </c>
      <c r="IR25" s="44" t="str">
        <f>IF(HS25&lt;&gt;"",CHAR(34)&amp;"red"&amp;CHAR(34),"")</f>
        <v>"red"</v>
      </c>
      <c r="IS25" s="44" t="str">
        <f>IF(HT25&lt;&gt;"",CHAR(34)&amp;"yellow"&amp;CHAR(34),"")</f>
        <v>"yellow"</v>
      </c>
      <c r="IT25" s="44" t="str">
        <f>IF(HU25&lt;&gt;"",CHAR(34)&amp;"orange"&amp;CHAR(34),"")</f>
        <v/>
      </c>
      <c r="IU25" s="44" t="str">
        <f>IF(HV25&lt;&gt;"",CHAR(34)&amp;"brown"&amp;CHAR(34),"")</f>
        <v/>
      </c>
      <c r="IV25" s="44" t="str">
        <f>IF(HW25&lt;&gt;"",CHAR(34)&amp;"purple"&amp;CHAR(34),"")</f>
        <v/>
      </c>
      <c r="IW25" s="44" t="str">
        <f>IF(HX25&lt;&gt;"",CHAR(34)&amp;"white"&amp;CHAR(34),"")</f>
        <v>"white"</v>
      </c>
      <c r="IX25" s="44" t="str">
        <f>"{"&amp;CHAR(34)&amp;"url"&amp;CHAR(34)&amp;":"&amp;CHAR(34)&amp;IN25&amp;CHAR(34)&amp;","&amp;CHAR(34)&amp;"name"&amp;CHAR(34)&amp;":"&amp;CHAR(34)&amp;A25&amp;CHAR(34)&amp;"},"</f>
        <v>{"url":"http://mkweb.bcgsc.ca/color-summarizer/?url=https://upload.wikimedia.org/wikipedia/commons/thumb/9/98/Bandeira_de_Roraima.svg/640px-Bandeira_de_Roraima.svg.png&amp;precision=low&amp;num_clusters=5&amp;text=1","name":"[BRA] Roraima"},</v>
      </c>
      <c r="IY25" s="44">
        <v>349</v>
      </c>
    </row>
    <row r="26" spans="1:259" s="44" customFormat="1" ht="38.4" customHeight="1" thickBot="1" x14ac:dyDescent="0.35">
      <c r="A26" s="84" t="s">
        <v>437</v>
      </c>
      <c r="B26" s="83"/>
      <c r="C26" s="39">
        <v>2</v>
      </c>
      <c r="D26" s="70" t="s">
        <v>438</v>
      </c>
      <c r="E26" s="40" t="s">
        <v>439</v>
      </c>
      <c r="F26" s="41" t="s">
        <v>163</v>
      </c>
      <c r="G26" s="42">
        <f>COUNTIF($A$1:$A$8312,A26)</f>
        <v>1</v>
      </c>
      <c r="H26" s="43"/>
      <c r="I26" s="59" t="s">
        <v>440</v>
      </c>
      <c r="J26" s="44" t="str">
        <f>""</f>
        <v/>
      </c>
      <c r="K26" s="45"/>
      <c r="L26" s="46"/>
      <c r="M26" s="46"/>
      <c r="N26" s="47"/>
      <c r="O26" s="74" t="s">
        <v>441</v>
      </c>
      <c r="P26" s="48" t="s">
        <v>442</v>
      </c>
      <c r="Q26" s="73">
        <v>2</v>
      </c>
      <c r="R26" s="49" t="s">
        <v>177</v>
      </c>
      <c r="S26" s="50">
        <v>3</v>
      </c>
      <c r="T26" s="51" t="s">
        <v>165</v>
      </c>
      <c r="U26" s="52" t="s">
        <v>164</v>
      </c>
      <c r="V26" s="52" t="s">
        <v>165</v>
      </c>
      <c r="W26" s="52" t="s">
        <v>164</v>
      </c>
      <c r="X26" s="52" t="s">
        <v>165</v>
      </c>
      <c r="Y26" s="52" t="s">
        <v>416</v>
      </c>
      <c r="Z26" s="52" t="s">
        <v>165</v>
      </c>
      <c r="AA26" s="52" t="s">
        <v>165</v>
      </c>
      <c r="AB26" s="52" t="s">
        <v>165</v>
      </c>
      <c r="AC26" s="52" t="s">
        <v>164</v>
      </c>
      <c r="AD26" s="52" t="s">
        <v>164</v>
      </c>
      <c r="AE26" s="52" t="s">
        <v>164</v>
      </c>
      <c r="AF26" s="53" t="s">
        <v>164</v>
      </c>
      <c r="AG26" s="53" t="s">
        <v>164</v>
      </c>
      <c r="AH26" s="53" t="s">
        <v>165</v>
      </c>
      <c r="AI26" s="53" t="s">
        <v>164</v>
      </c>
      <c r="AJ26" s="53" t="s">
        <v>164</v>
      </c>
      <c r="AK26" s="53" t="s">
        <v>164</v>
      </c>
      <c r="AL26" s="53" t="s">
        <v>164</v>
      </c>
      <c r="AM26" s="53" t="s">
        <v>164</v>
      </c>
      <c r="AN26" s="53" t="s">
        <v>164</v>
      </c>
      <c r="AO26" s="53" t="s">
        <v>164</v>
      </c>
      <c r="AP26" s="53" t="s">
        <v>164</v>
      </c>
      <c r="AQ26" s="53" t="s">
        <v>164</v>
      </c>
      <c r="AR26" s="53" t="s">
        <v>164</v>
      </c>
      <c r="AS26" s="53" t="s">
        <v>164</v>
      </c>
      <c r="AT26" s="54">
        <v>1</v>
      </c>
      <c r="AU26" s="53" t="s">
        <v>308</v>
      </c>
      <c r="AV26" s="53" t="str">
        <f>IF(LEFT(A26,1)="[",LEFT(A26,5)&amp;AU26&amp;A26,"")</f>
        <v>[BRA]State[BRA] Santa Catarina</v>
      </c>
      <c r="AW26" s="53" t="str">
        <f>C26&amp;H26&amp;A26</f>
        <v>2[BRA] Santa Catarina</v>
      </c>
      <c r="AX26" s="55"/>
      <c r="AY26" s="55"/>
      <c r="AZ26" s="56" t="s">
        <v>159</v>
      </c>
      <c r="BA26" s="56"/>
      <c r="BB26" s="56"/>
      <c r="BC26" s="57"/>
      <c r="BD26" s="58" t="s">
        <v>154</v>
      </c>
      <c r="BE26" s="59"/>
      <c r="BF26" s="58" t="s">
        <v>154</v>
      </c>
      <c r="BG26" s="58" t="s">
        <v>159</v>
      </c>
      <c r="BH26" s="58" t="s">
        <v>154</v>
      </c>
      <c r="BI26" s="58"/>
      <c r="BJ26" s="58"/>
      <c r="BK26" s="59"/>
      <c r="BL26" s="58" t="s">
        <v>154</v>
      </c>
      <c r="BM26" s="58" t="s">
        <v>159</v>
      </c>
      <c r="BN26" s="58" t="s">
        <v>153</v>
      </c>
      <c r="BO26" s="58" t="s">
        <v>155</v>
      </c>
      <c r="BP26" s="58" t="s">
        <v>157</v>
      </c>
      <c r="BQ26" s="58" t="s">
        <v>151</v>
      </c>
      <c r="BR26" s="58"/>
      <c r="BS26" s="58"/>
      <c r="BT26" s="58"/>
      <c r="BU26" s="60"/>
      <c r="BV26" s="61"/>
      <c r="BW26" s="61">
        <v>0</v>
      </c>
      <c r="BX26" s="59"/>
      <c r="BY26" s="44" t="s">
        <v>164</v>
      </c>
      <c r="CB26" s="5"/>
      <c r="CC26" s="5"/>
      <c r="CD26" s="62">
        <v>0</v>
      </c>
      <c r="CE26" s="62">
        <v>0</v>
      </c>
      <c r="CF26" s="62">
        <f>COUNTIF([1]Sheet7!$B$2:'[1]Sheet7'!$B$100,BRA!#REF!)</f>
        <v>0</v>
      </c>
      <c r="CG26" s="75" cm="1">
        <f t="array" ref="CG26">SUMPRODUCT(--(LEN(TRIM(BL26:BT26))&gt;0))</f>
        <v>6</v>
      </c>
      <c r="CH26" s="53" t="str">
        <f>IF(CG26=2,"y","n")</f>
        <v>n</v>
      </c>
      <c r="CI26" s="53" t="str">
        <f>IF(CG26=3,"y","n")</f>
        <v>n</v>
      </c>
      <c r="CJ26" s="53" t="str">
        <f>IF(CG26=4,"y","n")</f>
        <v>n</v>
      </c>
      <c r="CK26" s="53" t="str">
        <f>IF(CG26&gt;4,"y","n")</f>
        <v>y</v>
      </c>
      <c r="CL26" s="53" t="str">
        <f>IF(S26=0,"y","n")</f>
        <v>n</v>
      </c>
      <c r="CM26" s="53" t="str">
        <f>IF(S26=2,"y","n")</f>
        <v>n</v>
      </c>
      <c r="CN26" s="53" t="str">
        <f>IF(S26=3,"y","n")</f>
        <v>y</v>
      </c>
      <c r="CO26" s="53" t="str">
        <f>IF(S26&gt;=4,"y","n")</f>
        <v>n</v>
      </c>
      <c r="CP26" s="53" t="str">
        <f>IF(AT26=0,"y","n")</f>
        <v>n</v>
      </c>
      <c r="CQ26" s="53" t="str">
        <f>IF(AT26=1,"y","n")</f>
        <v>y</v>
      </c>
      <c r="CR26" s="53" t="str">
        <f>IF(AT26=2,"y","n")</f>
        <v>n</v>
      </c>
      <c r="CS26" s="53" t="str">
        <f>IF(AT26&gt;=3,"y","n")</f>
        <v>n</v>
      </c>
      <c r="CT26" s="38" t="str">
        <f>CHAR(34)&amp;A26&amp;CHAR(34)</f>
        <v>"[BRA] Santa Catarina"</v>
      </c>
      <c r="CU26" s="63" t="str">
        <f>CHAR(34)&amp;"rgn_"&amp;R26&amp;CHAR(34)</f>
        <v>"rgn_South America"</v>
      </c>
      <c r="CV26" s="44" t="str">
        <f>CHAR(34)&amp;D26&amp;CHAR(34)</f>
        <v>"https://upload.wikimedia.org/wikipedia/commons/thumb/1/1a/Bandeira_de_Santa_Catarina.svg/640px-Bandeira_de_Santa_Catarina.svg.png"</v>
      </c>
      <c r="CW26" s="44" t="str">
        <f>IF(CH26="y",CHAR(34)&amp;CH$1&amp;CHAR(34)&amp;",","")</f>
        <v/>
      </c>
      <c r="CX26" s="44" t="str">
        <f>IF(CI26="y",CHAR(34)&amp;CI$1&amp;CHAR(34)&amp;",","")</f>
        <v/>
      </c>
      <c r="CY26" s="44" t="str">
        <f>IF(CJ26="y",CHAR(34)&amp;CJ$1&amp;CHAR(34)&amp;",","")</f>
        <v/>
      </c>
      <c r="CZ26" s="44" t="str">
        <f>IF(CK26="y",CHAR(34)&amp;CK$1&amp;CHAR(34)&amp;",","")</f>
        <v>"5+Colo",</v>
      </c>
      <c r="DA26" s="44" t="str">
        <f>IF(Q26&gt;1,CHAR(34)&amp;"words2"&amp;CHAR(34)&amp;",","")</f>
        <v>"words2",</v>
      </c>
      <c r="DB26" s="44" t="str">
        <f>IF(Q26&gt;2,CHAR(34)&amp;"words3"&amp;CHAR(34)&amp;",","")</f>
        <v/>
      </c>
      <c r="DC26" s="44" t="str">
        <f>IF(Q26=2,CHAR(34)&amp;"exact2"&amp;CHAR(34)&amp;",","")</f>
        <v>"exact2",</v>
      </c>
      <c r="DD26" s="44" t="str">
        <f>IF(LEN(CHAR(34)&amp;"lets"&amp;LEN(SUBSTITUTE(SUBSTITUTE(IFERROR(TRIM(SUBSTITUTE(SUBSTITUTE(SUBSTITUTE(IFERROR(TRIM(SUBSTITUTE(A26,MID(A26,FIND("(",A26),FIND(")",A26)-FIND("(",A26)+1),"")),A26),"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",""),"-",""))&amp;CHAR(34)&amp;",")=9,CHAR(34)&amp;"lets"&amp;LEN(SUBSTITUTE(SUBSTITUTE(IFERROR(TRIM(SUBSTITUTE(SUBSTITUTE(SUBSTITUTE(IFERROR(TRIM(SUBSTITUTE(A26,MID(A26,FIND("(",A26),FIND(")",A26)-FIND("(",A26)+1),"")),A26),"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",""),"-",""))&amp;CHAR(34)&amp;",",CHAR(34)&amp;"lets0"&amp;LEN(SUBSTITUTE(SUBSTITUTE(IFERROR(TRIM(SUBSTITUTE(SUBSTITUTE(SUBSTITUTE(IFERROR(TRIM(SUBSTITUTE(A26,MID(A26,FIND("(",A26),FIND(")",A26)-FIND("(",A26)+1),"")),A26),"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f>
        <v>"lets13",</v>
      </c>
      <c r="DE26" s="44" t="str">
        <f>IFERROR(CHAR(34)&amp;"start"&amp;LEFT(TRIM(SUBSTITUTE(SUBSTITUTE(TRIM(SUBSTITUTE(SUBSTITUTE(A26, MID(A26, FIND("[", A26), FIND("]", A26) - FIND("[", A26) + 1), ""), "  ", " ")), MID(TRIM(SUBSTITUTE(SUBSTITUTE(A26, MID(A26, FIND("[", A26), FIND("]", A26) - FIND("[", A26) + 1), ""), "  ", " ")), FIND("[", TRIM(SUBSTITUTE(SUBSTITUTE(A26, MID(A26, FIND("[", A26), FIND("]", A26) - FIND("[", A26) + 1), ""), "  ", " "))), FIND("]", TRIM(SUBSTITUTE(SUBSTITUTE(A26, MID(A26, FIND("[", A26), FIND("]", A26) - FIND("[", A26) + 1), ""), "  ", " "))) - FIND("[", TRIM(SUBSTITUTE(SUBSTITUTE(A26, MID(A26, FIND("[", A26), FIND("]", A26) - FIND("[", A26) + 1), ""), "  ", " "))) + 1), ""), "  ", " ")),1)&amp;CHAR(34)&amp;",",CHAR(34)&amp;"start"&amp;IFERROR(LEFT(SUBSTITUTE(A26,"["&amp;MID(A26,FIND("[",A26)+1,FIND("]",A26)-FIND("[",A26)-1)&amp;"] ",""),1),LEFT(A26,1))&amp;CHAR(34)&amp;",")</f>
        <v>"startS",</v>
      </c>
      <c r="DF26" s="44" t="str">
        <f>IFERROR(IF(SEARCH("tan",A26)&gt;0,CHAR(34)&amp;"withtn"&amp;CHAR(34)&amp;",",""),"")</f>
        <v/>
      </c>
      <c r="DG26" s="44" t="str">
        <f>IFERROR(IF(SEARCH("q",A26)&gt;0,CHAR(34)&amp;"with_q"&amp;CHAR(34)&amp;",",""),"")</f>
        <v/>
      </c>
      <c r="DH26" s="44" t="str">
        <f>IFERROR(IF(SEARCH("v",A26)&gt;0,CHAR(34)&amp;"with_v"&amp;CHAR(34)&amp;",",""),"")</f>
        <v/>
      </c>
      <c r="DI26" s="44" t="str">
        <f>IFERROR(IF(SEARCH("w",A26)&gt;0,CHAR(34)&amp;"with_w"&amp;CHAR(34)&amp;",",""),"")</f>
        <v/>
      </c>
      <c r="DJ26" s="44" t="str">
        <f>IFERROR(IF(SEARCH("y",A26)&gt;0,CHAR(34)&amp;"with_y"&amp;CHAR(34)&amp;",",""),"")</f>
        <v/>
      </c>
      <c r="DK26" s="44" t="str">
        <f>IFERROR(IF(SEARCH("z",A26)&gt;0,CHAR(34)&amp;"with_z"&amp;CHAR(34)&amp;",",""),"")</f>
        <v/>
      </c>
      <c r="DL26" s="44" t="str">
        <f>IF(CG26=2, CHAR(34) &amp; _xlfn.TEXTJOIN("", TRUE, _xlfn._xlws.SORT(HP26:HX26)) &amp; CHAR(34) &amp; ",", "")</f>
        <v/>
      </c>
      <c r="DM26" s="44" t="str" cm="1">
        <f t="array" ref="DM26">IF(CG26=3,CHAR(34) &amp; _xlfn.TEXTJOIN("", TRUE, RIGHT(HP26:HX26, 2)) &amp; CHAR(34) &amp; ",", "")</f>
        <v/>
      </c>
      <c r="DN26" s="44" t="str">
        <f>IF(AND(ISNUMBER(SEARCH("18", O26)), ISERROR(SEARCH("1918", O26)), ISERROR(SEARCH("2018", O26))), CHAR(34) &amp; "year18" &amp; CHAR(34) &amp; ",", "")</f>
        <v/>
      </c>
      <c r="DO26" s="44" t="str">
        <f>IF(AND(ISNUMBER(SEARCH("19", O26)), ISERROR(SEARCH("1819", O26)),  ISERROR(SEARCH("1219", O26)),ISERROR(SEARCH("1119", O26)),ISERROR(SEARCH("1190", O26)),ISERROR(SEARCH("2019", O26))), CHAR(34) &amp; "year19" &amp; CHAR(34) &amp; ",", "")</f>
        <v>"year19",</v>
      </c>
      <c r="DP26" s="5" t="str">
        <f>IF(AND(ISNUMBER(SEARCH("20", O26)), ISERROR(SEARCH("1920", O26))), CHAR(34)&amp;"year00"&amp;CHAR(34)&amp;",", "")</f>
        <v/>
      </c>
      <c r="DQ26" s="5" t="str">
        <f>IF(CC26="y",CHAR(34)&amp;"soviet"&amp;CHAR(34)&amp;",","")</f>
        <v/>
      </c>
      <c r="DR26" s="5" t="str">
        <f>IF(BY26="y",CHAR(34)&amp;"dgband"&amp;CHAR(34)&amp;",","")</f>
        <v/>
      </c>
      <c r="DS26" s="5" t="str">
        <f>IF(W26="y",IF(AND(V26="n",BY26&lt;&gt;"y"),CHAR(34)&amp;"allver"&amp;CHAR(34)&amp;",",""),"")</f>
        <v/>
      </c>
      <c r="DT26" s="5" t="str">
        <f>IF(V26="y",IF(AND(W26="n",BY26&lt;&gt;"y"),CHAR(34)&amp;"allhor"&amp;CHAR(34)&amp;",",""),"")</f>
        <v>"allhor",</v>
      </c>
      <c r="DU26" s="5" t="str">
        <f>IF(BY26="y",IF(AND(W26="n",V26="n"),CHAR(34)&amp;"alldia"&amp;CHAR(34)&amp;",",""),"")</f>
        <v/>
      </c>
      <c r="DV26" s="44" t="str">
        <f>IF(IA26&lt;&gt;"",(IF(IA26="y",CHAR(34)&amp;"largec"&amp;CHAR(34)&amp;",",CHAR(34)&amp;"smallc"&amp;CHAR(34)&amp;",")),"")</f>
        <v/>
      </c>
      <c r="DW26" s="44" t="str">
        <f>IF(CL26="y",CHAR(34)&amp;CL$1&amp;CHAR(34)&amp;",","")</f>
        <v/>
      </c>
      <c r="DX26" s="44" t="str">
        <f>IF(CM26="y",CHAR(34)&amp;CM$1&amp;CHAR(34)&amp;",","")</f>
        <v/>
      </c>
      <c r="DY26" s="44" t="str">
        <f>IF(CN26="y",CHAR(34)&amp;CN$1&amp;CHAR(34)&amp;",","")</f>
        <v>"3Bands",</v>
      </c>
      <c r="DZ26" s="44" t="str">
        <f>IF(CO26="y",CHAR(34)&amp;CO$1&amp;CHAR(34)&amp;",","")</f>
        <v/>
      </c>
      <c r="EA26" s="44" t="str">
        <f>IF(T26="y",CHAR(34)&amp;T$1&amp;CHAR(34)&amp;",","")</f>
        <v>"Diagon",</v>
      </c>
      <c r="EB26" s="44" t="str">
        <f>IF(U26="y",CHAR(34)&amp;U$1&amp;CHAR(34)&amp;",","")</f>
        <v/>
      </c>
      <c r="EC26" s="44" t="str">
        <f>IF(V26="y",CHAR(34)&amp;V$1&amp;CHAR(34)&amp;",","")</f>
        <v>"Horizo",</v>
      </c>
      <c r="ED26" s="44" t="str">
        <f>IF(W26="y",CHAR(34)&amp;W$1&amp;CHAR(34)&amp;",","")</f>
        <v/>
      </c>
      <c r="EE26" s="44" t="str">
        <f>IF(X26="y",CHAR(34)&amp;X$1&amp;CHAR(34)&amp;",","")</f>
        <v>"Circle",</v>
      </c>
      <c r="EF26" s="44" t="str">
        <f>IF(AND(Y26&lt;&gt;"n",Y26&lt;&gt;""),CHAR(34)&amp;Y$1&amp;CHAR(34)&amp;",","")</f>
        <v>"Animal",</v>
      </c>
      <c r="EG26" s="44" t="str">
        <f>IF(Z26="y",CHAR(34)&amp;Z$1&amp;CHAR(34)&amp;",","")</f>
        <v>"Bird",</v>
      </c>
      <c r="EH26" s="44" t="str">
        <f>IF(AA26="y",CHAR(34)&amp;AA$1&amp;CHAR(34)&amp;",","")</f>
        <v>"Plants",</v>
      </c>
      <c r="EI26" s="44" t="str">
        <f>IF(AB26="y",CHAR(34)&amp;AB$1&amp;CHAR(34)&amp;",","")</f>
        <v>"Texted",</v>
      </c>
      <c r="EJ26" s="44" t="str">
        <f>IF(AC26="y",CHAR(34)&amp;AC$1&amp;CHAR(34)&amp;",","")</f>
        <v/>
      </c>
      <c r="EK26" s="44" t="str">
        <f>IF(AD26="y",CHAR(34)&amp;AD$1&amp;CHAR(34)&amp;",","")</f>
        <v/>
      </c>
      <c r="EL26" s="44" t="str">
        <f>IF(AE26="y",CHAR(34)&amp;AE$1&amp;CHAR(34)&amp;",","")</f>
        <v/>
      </c>
      <c r="EM26" s="44" t="str">
        <f>IF(AF26="y",CHAR(34)&amp;AF$1&amp;CHAR(34)&amp;",","")</f>
        <v/>
      </c>
      <c r="EN26" s="44" t="str">
        <f>IF(AG26="y",CHAR(34)&amp;AG$1&amp;CHAR(34)&amp;",","")</f>
        <v/>
      </c>
      <c r="EO26" s="44" t="str">
        <f>IF(AH26="y",CHAR(34)&amp;AH$1&amp;CHAR(34)&amp;",","")</f>
        <v>"Center",</v>
      </c>
      <c r="EP26" s="44" t="str">
        <f>IF(AI26="y",CHAR(34)&amp;AI$1&amp;CHAR(34)&amp;",","")</f>
        <v/>
      </c>
      <c r="EQ26" s="44" t="str">
        <f>IF(AJ26="y",CHAR(34)&amp;AJ$1&amp;CHAR(34)&amp;",","")</f>
        <v/>
      </c>
      <c r="ER26" s="44" t="str">
        <f>IF(AK26="y",CHAR(34)&amp;AK$1&amp;CHAR(34)&amp;",","")</f>
        <v/>
      </c>
      <c r="ES26" s="44" t="str">
        <f>IF(AL26="y",CHAR(34)&amp;AL$1&amp;CHAR(34)&amp;",","")</f>
        <v/>
      </c>
      <c r="ET26" s="44" t="str">
        <f>IF(AM26="y",CHAR(34)&amp;AM$1&amp;CHAR(34)&amp;",","")</f>
        <v/>
      </c>
      <c r="EU26" s="44" t="str">
        <f>IF(AN26="y",CHAR(34)&amp;AN$1&amp;CHAR(34)&amp;",","")</f>
        <v/>
      </c>
      <c r="EV26" s="44" t="str">
        <f>IF(AO26="y",CHAR(34)&amp;AO$1&amp;CHAR(34)&amp;",","")</f>
        <v/>
      </c>
      <c r="EW26" s="44" t="str">
        <f>IF(AP26="y",CHAR(34)&amp;AP$1&amp;CHAR(34)&amp;",","")</f>
        <v/>
      </c>
      <c r="EX26" s="44" t="str">
        <f>IF(AQ26="y",CHAR(34)&amp;AQ$1&amp;CHAR(34)&amp;",","")</f>
        <v/>
      </c>
      <c r="EY26" s="44" t="str">
        <f>IF(AR26="y",CHAR(34)&amp;AR$1&amp;CHAR(34)&amp;",","")</f>
        <v/>
      </c>
      <c r="EZ26" s="44" t="str">
        <f>IF(AS26="y",CHAR(34)&amp;AS$1&amp;CHAR(34)&amp;",","")</f>
        <v/>
      </c>
      <c r="FA26" s="44" t="str">
        <f>IF(AT26&gt;0,CHAR(34)&amp;"sta"&amp;AZ26&amp;CHAR(34)&amp;",","")</f>
        <v>"staWHI",</v>
      </c>
      <c r="FB26" s="44" t="str">
        <f>IF(AND(AT26&gt;0,BA26&lt;&gt;""),CHAR(34)&amp;"sta"&amp;BA26&amp;CHAR(34)&amp;",","")</f>
        <v/>
      </c>
      <c r="FC26" s="44" t="str">
        <f>IF(AND(AT26&gt;0,BB26&lt;&gt;""),CHAR(34)&amp;"sta"&amp;BB26&amp;CHAR(34)&amp;",","")</f>
        <v/>
      </c>
      <c r="FD26" s="44" t="str">
        <f>IF(BV26="n",CHAR(34)&amp;"tcWHYE"&amp;CHAR(34)&amp;",",IF(BV26="y",CHAR(34)&amp;FD$1&amp;CHAR(34)&amp;",",""))</f>
        <v/>
      </c>
      <c r="FE26" s="44" t="str">
        <f>IF(COUNTIF(BL26:BT26,"BLU")=0,CHAR(34)&amp;"NO_BLU"&amp;CHAR(34)&amp;",", "")</f>
        <v>"NO_BLU",</v>
      </c>
      <c r="FF26" s="44" t="str">
        <f>IF(COUNTIF(BL26:BT26,"WHI")=0,CHAR(34)&amp;"NO_WHI"&amp;CHAR(34)&amp;",", "")</f>
        <v/>
      </c>
      <c r="FG26" s="44" t="str">
        <f>IF(COUNTIF(BL26:BT26,"RED")=0,CHAR(34)&amp;"NO_RED"&amp;CHAR(34)&amp;",", "")</f>
        <v/>
      </c>
      <c r="FH26" s="44" t="str">
        <f>IF(COUNTIF(BL26:BS26,"GRE")=0,CHAR(34)&amp;"NO_GRE"&amp;CHAR(34)&amp;",", "")</f>
        <v/>
      </c>
      <c r="FI26" s="44" t="str">
        <f>IF(COUNTIF(BL26:BT26,"YEL")=0,CHAR(34)&amp;"NO_YEL"&amp;CHAR(34)&amp;",", "")</f>
        <v/>
      </c>
      <c r="FJ26" s="44" t="str">
        <f>IF(COUNTIF(BL26:BT26,"BLA")=0,CHAR(34)&amp;"NO_BLA"&amp;CHAR(34)&amp;",", "")</f>
        <v/>
      </c>
      <c r="FK26" s="44" t="str">
        <f>IF(AND(FH26&lt;&gt;"",FF26&lt;&gt;""),CHAR(34)&amp;"WHGRNO"&amp;CHAR(34)&amp;",","")</f>
        <v/>
      </c>
      <c r="FL26" s="44" t="str">
        <f>IF(AND(FI26&lt;&gt;"",FF26&lt;&gt;""),CHAR(34)&amp;"WHYENO"&amp;CHAR(34)&amp;",","")</f>
        <v/>
      </c>
      <c r="FM26" s="44" t="str">
        <f>IF(AND(FJ26&lt;&gt;"",FF26&lt;&gt;""),CHAR(34)&amp;"BAWHNO"&amp;CHAR(34)&amp;",","")</f>
        <v/>
      </c>
      <c r="FN26" s="44" t="str">
        <f>IF(AND(FE26&lt;&gt;"",FF26&lt;&gt;""),CHAR(34)&amp;"BLWHNO"&amp;CHAR(34)&amp;",","")</f>
        <v/>
      </c>
      <c r="FO26" s="44" t="str">
        <f>IF(AND(FE26&lt;&gt;"",FG26&lt;&gt;""),CHAR(34)&amp;"BLRENO"&amp;CHAR(34)&amp;",","")</f>
        <v/>
      </c>
      <c r="FP26" s="44" t="str">
        <f>IF(AND(FF26&lt;&gt;"",FF26&lt;&gt;""),CHAR(34)&amp;"WHRENO"&amp;CHAR(34)&amp;",","")</f>
        <v/>
      </c>
      <c r="FQ26" s="44" t="str">
        <f>IF(LEN(BF26)=3,CHAR(34)&amp;"001"&amp;BF26&amp;CHAR(34)&amp;",","")</f>
        <v>"001RED",</v>
      </c>
      <c r="FR26" s="44" t="str">
        <f>IF(LEN(BG26)=3,CHAR(34)&amp;"002"&amp;BG26&amp;CHAR(34)&amp;",","")</f>
        <v>"002WHI",</v>
      </c>
      <c r="FS26" s="44" t="str">
        <f>IF(LEN(BH26)=3,CHAR(34)&amp;"003"&amp;BH26&amp;CHAR(34)&amp;",","")</f>
        <v>"003RED",</v>
      </c>
      <c r="FT26" s="44" t="str">
        <f>CHAR(34)&amp;"myr"&amp;BD26&amp;CHAR(34)&amp;","</f>
        <v>"myrRED",</v>
      </c>
      <c r="FU26" s="44" t="str">
        <f>IF(AY26="y",CHAR(34)&amp;"island"&amp;CHAR(34)&amp;",","")</f>
        <v/>
      </c>
      <c r="FV26" s="44" t="str">
        <f>IF(BZ26="y",CHAR(34)&amp;"landlo"&amp;CHAR(34)&amp;",","")</f>
        <v/>
      </c>
      <c r="FW26" s="44" t="str">
        <f>IF(CA26="y",CHAR(34)&amp;"eunion"&amp;CHAR(34)&amp;",","")</f>
        <v/>
      </c>
      <c r="FX26" s="44" t="str">
        <f>SUBSTITUTE(IFERROR(SEARCH("[",A26),IFERROR(IF(AND(CA26&lt;&gt;"y",SEARCH("Europe",R26)&gt;0),CHAR(34)&amp;"noeuni"&amp;CHAR(34)&amp;",",""),"")),"1","")</f>
        <v/>
      </c>
      <c r="FY26" s="44" t="str">
        <f>IFERROR(IF(SEARCH("Arabic",CB26)&gt;0,CHAR(34)&amp;"arabic"&amp;CHAR(34)&amp;",",""),"")</f>
        <v/>
      </c>
      <c r="FZ26" s="44" t="str">
        <f>IFERROR(IF(SEARCH("English",CB26)&gt;0,CHAR(34)&amp;"englis"&amp;CHAR(34)&amp;",",""),"")</f>
        <v/>
      </c>
      <c r="GA26" s="44" t="str">
        <f>IFERROR(IF(SEARCH("French",CB26)&gt;0,CHAR(34)&amp;"french"&amp;CHAR(34)&amp;",",""),"")</f>
        <v/>
      </c>
      <c r="GB26" s="44" t="str">
        <f>IFERROR(IF(SEARCH("Spanish",CB26)&gt;0,CHAR(34)&amp;"spanis"&amp;CHAR(34)&amp;",",""),"")</f>
        <v/>
      </c>
      <c r="GC26" s="44" t="str">
        <f>IFERROR(IF(SEARCH("Portuguese",CB26)&gt;0,CHAR(34)&amp;"portug"&amp;CHAR(34)&amp;",",""),"")</f>
        <v/>
      </c>
      <c r="GD26" s="44" t="str">
        <f>IFERROR(IF(SEARCH("German",CB26)&gt;0,CHAR(34)&amp;"german"&amp;CHAR(34)&amp;",",""),"")</f>
        <v/>
      </c>
      <c r="GE26" s="44" t="str">
        <f>IFERROR(IF(SEARCH("Dutch",CB26)&gt;0,CHAR(34)&amp;"dutchs"&amp;CHAR(34)&amp;",",""),"")</f>
        <v/>
      </c>
      <c r="GF26" s="44" t="str">
        <f>IFERROR(IF(SEARCH("Historical",AU26)&gt;0,CHAR(34)&amp;"histor"&amp;CHAR(34)&amp;",",""),"")</f>
        <v/>
      </c>
      <c r="GG26" s="44" t="str">
        <f>IF(BU26="y",CHAR(34)&amp;"unjack"&amp;CHAR(34)&amp;",","")</f>
        <v/>
      </c>
      <c r="GH26" s="44" t="str">
        <f>IF(CD26=1,CHAR(34)&amp;"southc"&amp;CHAR(34)&amp;",","")</f>
        <v/>
      </c>
      <c r="GI26" s="44" t="str">
        <f>IF(CE26=1,CHAR(34)&amp;"hasmap"&amp;CHAR(34)&amp;",","")</f>
        <v/>
      </c>
      <c r="GJ26" s="44" t="str">
        <f>IF(CP26="y",CHAR(34)&amp;CP$1&amp;CHAR(34)&amp;",","")</f>
        <v/>
      </c>
      <c r="GK26" s="44" t="str">
        <f>IF(GJ26="",CHAR(34)&amp;"HasSta"&amp;CHAR(34)&amp;",","")</f>
        <v>"HasSta",</v>
      </c>
      <c r="GL26" s="44" t="str">
        <f>IF(CQ26="y",CHAR(34)&amp;CQ$1&amp;CHAR(34)&amp;",","")</f>
        <v>"1Stars",</v>
      </c>
      <c r="GM26" s="44" t="str">
        <f>IF(CR26="y",CHAR(34)&amp;CR$1&amp;CHAR(34)&amp;",","")</f>
        <v/>
      </c>
      <c r="GN26" s="44" t="str">
        <f>IF(CS26="y",CHAR(34)&amp;CS$1&amp;CHAR(34)&amp;",","")</f>
        <v/>
      </c>
      <c r="GP26" s="44" t="str">
        <f>CHAR(34)&amp;AU26&amp;CHAR(34)</f>
        <v>"State"</v>
      </c>
      <c r="GS26" s="44" t="str">
        <f>SUBSTITUTE("["&amp;_xlfn.CONCAT(CW26:GN26)&amp;"]",",]","]")</f>
        <v>["5+Colo","words2","exact2","lets13","startS","year19","allhor","3Bands","Diagon","Horizo","Circle","Animal","Bird","Plants","Texted","Center","staWHI","NO_BLU","001RED","002WHI","003RED","myrRED","HasSta","1Stars"]</v>
      </c>
      <c r="GT26" s="44" t="str">
        <f>IF(BL26&lt;&gt;"",CHAR(34)&amp;"cl_"&amp;BL26&amp;CHAR(34)&amp;",","")</f>
        <v>"cl_RED",</v>
      </c>
      <c r="GU26" s="44" t="str">
        <f>IF(BM26&lt;&gt;"",CHAR(34)&amp;"cl_"&amp;BM26&amp;CHAR(34)&amp;",","")</f>
        <v>"cl_WHI",</v>
      </c>
      <c r="GV26" s="44" t="str">
        <f>IF(BN26&lt;&gt;"",CHAR(34)&amp;"cl_"&amp;BN26&amp;CHAR(34)&amp;",","")</f>
        <v>"cl_GRE",</v>
      </c>
      <c r="GW26" s="44" t="str">
        <f>IF(BO26&lt;&gt;"",CHAR(34)&amp;"cl_"&amp;BO26&amp;CHAR(34)&amp;",","")</f>
        <v>"cl_YEL",</v>
      </c>
      <c r="GX26" s="44" t="str">
        <f>IF(BP26&lt;&gt;"",CHAR(34)&amp;"cl_"&amp;BP26&amp;CHAR(34)&amp;",","")</f>
        <v>"cl_BRO",</v>
      </c>
      <c r="GY26" s="44" t="str">
        <f>IF(BQ26&lt;&gt;"",CHAR(34)&amp;"cl_"&amp;BQ26&amp;CHAR(34)&amp;",","")</f>
        <v>"cl_BLA",</v>
      </c>
      <c r="GZ26" s="44" t="str">
        <f>IF(BR26&lt;&gt;"",CHAR(34)&amp;"cl_"&amp;BR26&amp;CHAR(34)&amp;",","")</f>
        <v/>
      </c>
      <c r="HA26" s="44" t="str">
        <f>IF(BS26&lt;&gt;"",CHAR(34)&amp;"cl_"&amp;BS26&amp;CHAR(34)&amp;",","")</f>
        <v/>
      </c>
      <c r="HB26" s="44" t="str">
        <f>IF(BT26&lt;&gt;"",CHAR(34)&amp;"cl_"&amp;BT26&amp;CHAR(34)&amp;",","")</f>
        <v/>
      </c>
      <c r="HC26" s="44" t="str">
        <f>SUBSTITUTE("["&amp;_xlfn.CONCAT(GT26:HB26)&amp;"]",",]","]")</f>
        <v>["cl_RED","cl_WHI","cl_GRE","cl_YEL","cl_BRO","cl_BLA"]</v>
      </c>
      <c r="HE26" s="64"/>
      <c r="HF26" s="65" t="str">
        <f>"{couname:"&amp;CT26&amp;(IF(HK26&lt;&gt;"",",subtype:"&amp;CHAR(34)&amp;HK26&amp;CHAR(34),""))&amp;",year:"&amp;HJ26&amp;",region:"&amp;CU26&amp;",Colors:"&amp;HC26&amp;",Items:"&amp;GS26&amp;",Flag:"&amp;CV26&amp;",HDFlag:"&amp;CHAR(34)&amp;E26&amp;CHAR(34)&amp;",type:"&amp;GP26&amp;", describe: "&amp;HH26&amp;", isnew:"&amp;CHAR(34)&amp;F26&amp;CHAR(34)&amp;", links: "&amp;HL26&amp;"},"</f>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links: "https://vexillology.fandom.com/wiki/Santa_Catarina"},</v>
      </c>
      <c r="HG26" s="66" t="str">
        <f>"{couname:"&amp;CT26&amp;(IF(HK26&lt;&gt;"",",subtype:"&amp;CHAR(34)&amp;HK26&amp;CHAR(34),""))&amp;",year:"&amp;HJ26&amp;",region:"&amp;CU26&amp;",Colors:"&amp;HC26&amp;",Items:"&amp;GS26&amp;",Flag:"&amp;CV26&amp;",HDFlag:"&amp;CHAR(34)&amp;E26&amp;CHAR(34)&amp;",type:"&amp;GP26&amp;", describe: "&amp;HI26&amp;", links: "&amp;HL26&amp;"},"</f>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links: "https://vexillology.fandom.com/wiki/Santa_Catarina"},</v>
      </c>
      <c r="HH26" s="44" t="str">
        <f>IF(P26&lt;&gt;"",CHAR(34)&amp;"\n"&amp;P26&amp;CHAR(34),CHAR(34)&amp;CHAR(34))</f>
        <v>"\nIn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v>
      </c>
      <c r="HI26" s="44" t="str">
        <f>IF(J26=0,CHAR(34)&amp;CHAR(34),HH26)</f>
        <v>"\nIn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v>
      </c>
      <c r="HJ26" s="44" t="str">
        <f>CHAR(34)&amp;O26&amp;CHAR(34)</f>
        <v>"1953 "</v>
      </c>
      <c r="HL26" s="44" t="str">
        <f>CHAR(34)&amp;I26&amp;CHAR(34)</f>
        <v>"https://vexillology.fandom.com/wiki/Santa_Catarina"</v>
      </c>
      <c r="HM26" s="65"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"&amp;HH26&amp;", "&amp;CHAR(34)&amp;"isnew"&amp;CHAR(34)&amp;": "&amp;CHAR(34)&amp;F26&amp;CHAR(34)&amp;", "&amp;CHAR(34)&amp;"links"&amp;CHAR(34)&amp;": "&amp;HL26&amp;"},"</f>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 "links": "https://vexillology.fandom.com/wiki/Santa_Catarina"},</v>
      </c>
      <c r="HN26" s="67"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"&amp;HI26&amp;", "&amp;CHAR(34)&amp;"isnew"&amp;CHAR(34)&amp;": "&amp;CHAR(34)&amp;F26&amp;CHAR(34)&amp;", "&amp;CHAR(34)&amp;"links"&amp;CHAR(34)&amp;": "&amp;HL26&amp;"},"</f>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 "links": "https://vexillology.fandom.com/wiki/Santa_Catarina"},</v>
      </c>
      <c r="HO26" s="71"/>
      <c r="HP26" s="44" t="str" cm="1">
        <f t="array" ref="HP26">IF(_xlfn.TEXTJOIN(", ", TRUE, IF(ISNUMBER(SEARCH("BLA", BL26:BT26)), COLUMN(BL26:BT26) - COLUMN(BL26) + 1, ""))&lt;&gt;"","BLA","")</f>
        <v>BLA</v>
      </c>
      <c r="HQ26" s="44" t="str" cm="1">
        <f t="array" ref="HQ26">IF(_xlfn.TEXTJOIN(", ", TRUE, IF(ISNUMBER(SEARCH("BLU", BL26:BT26)), COLUMN(BL26:BT26) - COLUMN(BL26) + 1, ""))&lt;&gt;"","BLU","")</f>
        <v/>
      </c>
      <c r="HR26" s="44" t="str" cm="1">
        <f t="array" ref="HR26">IF(_xlfn.TEXTJOIN(", ", TRUE, IF(ISNUMBER(SEARCH("GRE", BL26:BT26)), COLUMN(BL26:BT26) - COLUMN(BL26) + 1, ""))&lt;&gt;"","GRE","")</f>
        <v>GRE</v>
      </c>
      <c r="HS26" s="44" t="str" cm="1">
        <f t="array" ref="HS26">IF(_xlfn.TEXTJOIN(", ", TRUE, IF(ISNUMBER(SEARCH("RED", BL26:BT26)), COLUMN(BL26:BT26) - COLUMN(BL26) + 1, ""))&lt;&gt;"","RED","")</f>
        <v>RED</v>
      </c>
      <c r="HT26" s="44" t="str" cm="1">
        <f t="array" ref="HT26">IF(_xlfn.TEXTJOIN(", ", TRUE, IF(ISNUMBER(SEARCH("YEL", BL26:BT26)), COLUMN(BL26:BT26) - COLUMN(BL26) + 1, ""))&lt;&gt;"","YEL","")</f>
        <v>YEL</v>
      </c>
      <c r="HU26" s="44" t="str" cm="1">
        <f t="array" ref="HU26">IF(_xlfn.TEXTJOIN(", ", TRUE, IF(ISNUMBER(SEARCH("ORA", BL26:BT26)), COLUMN(BL26:BT26) - COLUMN(BL26) + 1, ""))&lt;&gt;"","ORA","")</f>
        <v/>
      </c>
      <c r="HV26" s="44" t="str" cm="1">
        <f t="array" ref="HV26">IF(_xlfn.TEXTJOIN(", ", TRUE, IF(ISNUMBER(SEARCH("BRO", BL26:BT26)), COLUMN(BL26:BT26) - COLUMN(BL26) + 1, ""))&lt;&gt;"","BRO","")</f>
        <v>BRO</v>
      </c>
      <c r="HW26" s="44" t="str" cm="1">
        <f t="array" ref="HW26">IF(_xlfn.TEXTJOIN(", ", TRUE, IF(ISNUMBER(SEARCH("PUR", BL26:BT26)), COLUMN(BL26:BT26) - COLUMN(BL26) + 1, ""))&lt;&gt;"","PUR","")</f>
        <v/>
      </c>
      <c r="HX26" s="44" t="str" cm="1">
        <f t="array" ref="HX26">IF(_xlfn.TEXTJOIN(", ", TRUE, IF(ISNUMBER(SEARCH("WHI", BL26:BT26)), COLUMN(BL26:BT26) - COLUMN(BL26) + 1, ""))&lt;&gt;"","WHI","")</f>
        <v>WHI</v>
      </c>
      <c r="HY26" s="72"/>
      <c r="HZ26" s="72"/>
      <c r="IA26" s="5"/>
      <c r="IB26" s="5"/>
      <c r="IC26" s="68"/>
      <c r="ID26" s="68"/>
      <c r="IE26" s="68"/>
      <c r="IF26" s="68"/>
      <c r="IG26" s="68"/>
      <c r="IH26" s="68"/>
      <c r="II26" s="68"/>
      <c r="IJ26" s="68"/>
      <c r="IK26" s="68"/>
      <c r="IL26" s="44">
        <f>SUM(IC26:IK26)</f>
        <v>0</v>
      </c>
      <c r="IM26" s="42">
        <f>COUNTIF(IC26:IK26,"&gt;0")-CG26</f>
        <v>-6</v>
      </c>
      <c r="IN26" s="69" t="str">
        <f>"http://mkweb.bcgsc.ca/color-summarizer/?url="&amp;D26&amp;"&amp;precision=low&amp;num_clusters="&amp;CG26&amp;"&amp;text=1"</f>
        <v>http://mkweb.bcgsc.ca/color-summarizer/?url=https://upload.wikimedia.org/wikipedia/commons/thumb/1/1a/Bandeira_de_Santa_Catarina.svg/640px-Bandeira_de_Santa_Catarina.svg.png&amp;precision=low&amp;num_clusters=6&amp;text=1</v>
      </c>
      <c r="IO26" s="44" t="str">
        <f>IF(HP26&lt;&gt;"",CHAR(34)&amp;"black"&amp;CHAR(34),"")</f>
        <v>"black"</v>
      </c>
      <c r="IP26" s="44" t="str">
        <f>IF(HQ26&lt;&gt;"",CHAR(34)&amp;"blue"&amp;CHAR(34),"")</f>
        <v/>
      </c>
      <c r="IQ26" s="44" t="str">
        <f>IF(HR26&lt;&gt;"",CHAR(34)&amp;"green"&amp;CHAR(34),"")</f>
        <v>"green"</v>
      </c>
      <c r="IR26" s="44" t="str">
        <f>IF(HS26&lt;&gt;"",CHAR(34)&amp;"red"&amp;CHAR(34),"")</f>
        <v>"red"</v>
      </c>
      <c r="IS26" s="44" t="str">
        <f>IF(HT26&lt;&gt;"",CHAR(34)&amp;"yellow"&amp;CHAR(34),"")</f>
        <v>"yellow"</v>
      </c>
      <c r="IT26" s="44" t="str">
        <f>IF(HU26&lt;&gt;"",CHAR(34)&amp;"orange"&amp;CHAR(34),"")</f>
        <v/>
      </c>
      <c r="IU26" s="44" t="str">
        <f>IF(HV26&lt;&gt;"",CHAR(34)&amp;"brown"&amp;CHAR(34),"")</f>
        <v>"brown"</v>
      </c>
      <c r="IV26" s="44" t="str">
        <f>IF(HW26&lt;&gt;"",CHAR(34)&amp;"purple"&amp;CHAR(34),"")</f>
        <v/>
      </c>
      <c r="IW26" s="44" t="str">
        <f>IF(HX26&lt;&gt;"",CHAR(34)&amp;"white"&amp;CHAR(34),"")</f>
        <v>"white"</v>
      </c>
      <c r="IX26" s="44" t="str">
        <f>"{"&amp;CHAR(34)&amp;"url"&amp;CHAR(34)&amp;":"&amp;CHAR(34)&amp;IN26&amp;CHAR(34)&amp;","&amp;CHAR(34)&amp;"name"&amp;CHAR(34)&amp;":"&amp;CHAR(34)&amp;A26&amp;CHAR(34)&amp;"},"</f>
        <v>{"url":"http://mkweb.bcgsc.ca/color-summarizer/?url=https://upload.wikimedia.org/wikipedia/commons/thumb/1/1a/Bandeira_de_Santa_Catarina.svg/640px-Bandeira_de_Santa_Catarina.svg.png&amp;precision=low&amp;num_clusters=6&amp;text=1","name":"[BRA] Santa Catarina"},</v>
      </c>
      <c r="IY26" s="44">
        <v>350</v>
      </c>
    </row>
    <row r="27" spans="1:259" s="44" customFormat="1" ht="38.4" customHeight="1" thickBot="1" x14ac:dyDescent="0.35">
      <c r="A27" s="84" t="s">
        <v>443</v>
      </c>
      <c r="B27" s="83"/>
      <c r="C27" s="39">
        <v>2</v>
      </c>
      <c r="D27" s="70" t="s">
        <v>444</v>
      </c>
      <c r="E27" s="40" t="s">
        <v>445</v>
      </c>
      <c r="F27" s="41" t="s">
        <v>163</v>
      </c>
      <c r="G27" s="42">
        <f>COUNTIF($A$1:$A$8312,A27)</f>
        <v>1</v>
      </c>
      <c r="H27" s="43"/>
      <c r="I27" s="59" t="s">
        <v>446</v>
      </c>
      <c r="J27" s="44" t="str">
        <f>""</f>
        <v/>
      </c>
      <c r="K27" s="45"/>
      <c r="L27" s="46"/>
      <c r="M27" s="46"/>
      <c r="N27" s="47"/>
      <c r="O27" s="74" t="s">
        <v>242</v>
      </c>
      <c r="P27" s="48" t="s">
        <v>447</v>
      </c>
      <c r="Q27" s="73">
        <v>2</v>
      </c>
      <c r="R27" s="49" t="s">
        <v>177</v>
      </c>
      <c r="S27" s="50">
        <v>13</v>
      </c>
      <c r="T27" s="51" t="s">
        <v>164</v>
      </c>
      <c r="U27" s="52" t="s">
        <v>164</v>
      </c>
      <c r="V27" s="52" t="s">
        <v>165</v>
      </c>
      <c r="W27" s="52" t="s">
        <v>164</v>
      </c>
      <c r="X27" s="52" t="s">
        <v>165</v>
      </c>
      <c r="Y27" s="52" t="s">
        <v>164</v>
      </c>
      <c r="Z27" s="52" t="s">
        <v>164</v>
      </c>
      <c r="AA27" s="52" t="s">
        <v>164</v>
      </c>
      <c r="AB27" s="52" t="s">
        <v>164</v>
      </c>
      <c r="AC27" s="52" t="s">
        <v>164</v>
      </c>
      <c r="AD27" s="52" t="s">
        <v>164</v>
      </c>
      <c r="AE27" s="52" t="s">
        <v>164</v>
      </c>
      <c r="AF27" s="53" t="s">
        <v>164</v>
      </c>
      <c r="AG27" s="53" t="s">
        <v>164</v>
      </c>
      <c r="AH27" s="53" t="s">
        <v>164</v>
      </c>
      <c r="AI27" s="53" t="s">
        <v>165</v>
      </c>
      <c r="AJ27" s="53" t="s">
        <v>164</v>
      </c>
      <c r="AK27" s="53" t="s">
        <v>164</v>
      </c>
      <c r="AL27" s="53" t="s">
        <v>164</v>
      </c>
      <c r="AM27" s="53" t="s">
        <v>165</v>
      </c>
      <c r="AN27" s="53" t="s">
        <v>164</v>
      </c>
      <c r="AO27" s="53" t="s">
        <v>164</v>
      </c>
      <c r="AP27" s="53" t="s">
        <v>164</v>
      </c>
      <c r="AQ27" s="53" t="s">
        <v>164</v>
      </c>
      <c r="AR27" s="53" t="s">
        <v>164</v>
      </c>
      <c r="AS27" s="53" t="s">
        <v>164</v>
      </c>
      <c r="AT27" s="54">
        <v>4</v>
      </c>
      <c r="AU27" s="53" t="s">
        <v>308</v>
      </c>
      <c r="AV27" s="53" t="str">
        <f>IF(LEFT(A27,1)="[",LEFT(A27,5)&amp;AU27&amp;A27,"")</f>
        <v>[BRA]State[BRA] Sao Paulo</v>
      </c>
      <c r="AW27" s="53" t="str">
        <f>C27&amp;H27&amp;A27</f>
        <v>2[BRA] Sao Paulo</v>
      </c>
      <c r="AX27" s="55"/>
      <c r="AY27" s="55"/>
      <c r="AZ27" s="56" t="s">
        <v>155</v>
      </c>
      <c r="BA27" s="56"/>
      <c r="BB27" s="56"/>
      <c r="BC27" s="57"/>
      <c r="BD27" s="58" t="s">
        <v>151</v>
      </c>
      <c r="BE27" s="59"/>
      <c r="BF27" s="58" t="s">
        <v>151</v>
      </c>
      <c r="BG27" s="58" t="s">
        <v>151</v>
      </c>
      <c r="BH27" s="58" t="s">
        <v>151</v>
      </c>
      <c r="BI27" s="58" t="s">
        <v>159</v>
      </c>
      <c r="BJ27" s="58"/>
      <c r="BK27" s="59"/>
      <c r="BL27" s="58" t="s">
        <v>151</v>
      </c>
      <c r="BM27" s="58" t="s">
        <v>159</v>
      </c>
      <c r="BN27" s="58" t="s">
        <v>154</v>
      </c>
      <c r="BO27" s="58" t="s">
        <v>152</v>
      </c>
      <c r="BP27" s="58" t="s">
        <v>155</v>
      </c>
      <c r="BQ27" s="58"/>
      <c r="BR27" s="58"/>
      <c r="BS27" s="58"/>
      <c r="BT27" s="58"/>
      <c r="BU27" s="60" t="s">
        <v>164</v>
      </c>
      <c r="BV27" s="61"/>
      <c r="BW27" s="61">
        <v>0</v>
      </c>
      <c r="BX27" s="59"/>
      <c r="CB27" s="5"/>
      <c r="CC27" s="5"/>
      <c r="CD27" s="62">
        <v>0</v>
      </c>
      <c r="CE27" s="62">
        <v>1</v>
      </c>
      <c r="CF27" s="62">
        <f>COUNTIF([1]Sheet7!$B$2:'[1]Sheet7'!$B$100,BRA!#REF!)</f>
        <v>0</v>
      </c>
      <c r="CG27" s="75" cm="1">
        <f t="array" ref="CG27">SUMPRODUCT(--(LEN(TRIM(BL27:BT27))&gt;0))</f>
        <v>5</v>
      </c>
      <c r="CH27" s="53" t="str">
        <f>IF(CG27=2,"y","n")</f>
        <v>n</v>
      </c>
      <c r="CI27" s="53" t="str">
        <f>IF(CG27=3,"y","n")</f>
        <v>n</v>
      </c>
      <c r="CJ27" s="53" t="str">
        <f>IF(CG27=4,"y","n")</f>
        <v>n</v>
      </c>
      <c r="CK27" s="53" t="str">
        <f>IF(CG27&gt;4,"y","n")</f>
        <v>y</v>
      </c>
      <c r="CL27" s="53" t="str">
        <f>IF(S27=0,"y","n")</f>
        <v>n</v>
      </c>
      <c r="CM27" s="53" t="str">
        <f>IF(S27=2,"y","n")</f>
        <v>n</v>
      </c>
      <c r="CN27" s="53" t="str">
        <f>IF(S27=3,"y","n")</f>
        <v>n</v>
      </c>
      <c r="CO27" s="53" t="str">
        <f>IF(S27&gt;=4,"y","n")</f>
        <v>y</v>
      </c>
      <c r="CP27" s="53" t="str">
        <f>IF(AT27=0,"y","n")</f>
        <v>n</v>
      </c>
      <c r="CQ27" s="53" t="str">
        <f>IF(AT27=1,"y","n")</f>
        <v>n</v>
      </c>
      <c r="CR27" s="53" t="str">
        <f>IF(AT27=2,"y","n")</f>
        <v>n</v>
      </c>
      <c r="CS27" s="53" t="str">
        <f>IF(AT27&gt;=3,"y","n")</f>
        <v>y</v>
      </c>
      <c r="CT27" s="38" t="str">
        <f>CHAR(34)&amp;A27&amp;CHAR(34)</f>
        <v>"[BRA] Sao Paulo"</v>
      </c>
      <c r="CU27" s="63" t="str">
        <f>CHAR(34)&amp;"rgn_"&amp;R27&amp;CHAR(34)</f>
        <v>"rgn_South America"</v>
      </c>
      <c r="CV27" s="44" t="str">
        <f>CHAR(34)&amp;D27&amp;CHAR(34)</f>
        <v>"https://upload.wikimedia.org/wikipedia/commons/thumb/2/2b/Bandeira_do_estado_de_S%C3%A3o_Paulo.svg/640px-Bandeira_do_estado_de_S%C3%A3o_Paulo.svg.png"</v>
      </c>
      <c r="CW27" s="44" t="str">
        <f>IF(CH27="y",CHAR(34)&amp;CH$1&amp;CHAR(34)&amp;",","")</f>
        <v/>
      </c>
      <c r="CX27" s="44" t="str">
        <f>IF(CI27="y",CHAR(34)&amp;CI$1&amp;CHAR(34)&amp;",","")</f>
        <v/>
      </c>
      <c r="CY27" s="44" t="str">
        <f>IF(CJ27="y",CHAR(34)&amp;CJ$1&amp;CHAR(34)&amp;",","")</f>
        <v/>
      </c>
      <c r="CZ27" s="44" t="str">
        <f>IF(CK27="y",CHAR(34)&amp;CK$1&amp;CHAR(34)&amp;",","")</f>
        <v>"5+Colo",</v>
      </c>
      <c r="DA27" s="44" t="str">
        <f>IF(Q27&gt;1,CHAR(34)&amp;"words2"&amp;CHAR(34)&amp;",","")</f>
        <v>"words2",</v>
      </c>
      <c r="DB27" s="44" t="str">
        <f>IF(Q27&gt;2,CHAR(34)&amp;"words3"&amp;CHAR(34)&amp;",","")</f>
        <v/>
      </c>
      <c r="DC27" s="44" t="str">
        <f>IF(Q27=2,CHAR(34)&amp;"exact2"&amp;CHAR(34)&amp;",","")</f>
        <v>"exact2",</v>
      </c>
      <c r="DD27" s="44" t="str">
        <f>IF(LEN(CHAR(34)&amp;"lets"&amp;LEN(SUBSTITUTE(SUBSTITUTE(IFERROR(TRIM(SUBSTITUTE(SUBSTITUTE(SUBSTITUTE(IFERROR(TRIM(SUBSTITUTE(A27,MID(A27,FIND("(",A27),FIND(")",A27)-FIND("(",A27)+1),"")),A27),"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",""),"-",""))&amp;CHAR(34)&amp;",")=9,CHAR(34)&amp;"lets"&amp;LEN(SUBSTITUTE(SUBSTITUTE(IFERROR(TRIM(SUBSTITUTE(SUBSTITUTE(SUBSTITUTE(IFERROR(TRIM(SUBSTITUTE(A27,MID(A27,FIND("(",A27),FIND(")",A27)-FIND("(",A27)+1),"")),A27),"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",""),"-",""))&amp;CHAR(34)&amp;",",CHAR(34)&amp;"lets0"&amp;LEN(SUBSTITUTE(SUBSTITUTE(IFERROR(TRIM(SUBSTITUTE(SUBSTITUTE(SUBSTITUTE(IFERROR(TRIM(SUBSTITUTE(A27,MID(A27,FIND("(",A27),FIND(")",A27)-FIND("(",A27)+1),"")),A27),"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f>
        <v>"lets08",</v>
      </c>
      <c r="DE27" s="44" t="str">
        <f>IFERROR(CHAR(34)&amp;"start"&amp;LEFT(TRIM(SUBSTITUTE(SUBSTITUTE(TRIM(SUBSTITUTE(SUBSTITUTE(A27, MID(A27, FIND("[", A27), FIND("]", A27) - FIND("[", A27) + 1), ""), "  ", " ")), MID(TRIM(SUBSTITUTE(SUBSTITUTE(A27, MID(A27, FIND("[", A27), FIND("]", A27) - FIND("[", A27) + 1), ""), "  ", " ")), FIND("[", TRIM(SUBSTITUTE(SUBSTITUTE(A27, MID(A27, FIND("[", A27), FIND("]", A27) - FIND("[", A27) + 1), ""), "  ", " "))), FIND("]", TRIM(SUBSTITUTE(SUBSTITUTE(A27, MID(A27, FIND("[", A27), FIND("]", A27) - FIND("[", A27) + 1), ""), "  ", " "))) - FIND("[", TRIM(SUBSTITUTE(SUBSTITUTE(A27, MID(A27, FIND("[", A27), FIND("]", A27) - FIND("[", A27) + 1), ""), "  ", " "))) + 1), ""), "  ", " ")),1)&amp;CHAR(34)&amp;",",CHAR(34)&amp;"start"&amp;IFERROR(LEFT(SUBSTITUTE(A27,"["&amp;MID(A27,FIND("[",A27)+1,FIND("]",A27)-FIND("[",A27)-1)&amp;"] ",""),1),LEFT(A27,1))&amp;CHAR(34)&amp;",")</f>
        <v>"startS",</v>
      </c>
      <c r="DF27" s="44" t="str">
        <f>IFERROR(IF(SEARCH("tan",A27)&gt;0,CHAR(34)&amp;"withtn"&amp;CHAR(34)&amp;",",""),"")</f>
        <v/>
      </c>
      <c r="DG27" s="44" t="str">
        <f>IFERROR(IF(SEARCH("q",A27)&gt;0,CHAR(34)&amp;"with_q"&amp;CHAR(34)&amp;",",""),"")</f>
        <v/>
      </c>
      <c r="DH27" s="44" t="str">
        <f>IFERROR(IF(SEARCH("v",A27)&gt;0,CHAR(34)&amp;"with_v"&amp;CHAR(34)&amp;",",""),"")</f>
        <v/>
      </c>
      <c r="DI27" s="44" t="str">
        <f>IFERROR(IF(SEARCH("w",A27)&gt;0,CHAR(34)&amp;"with_w"&amp;CHAR(34)&amp;",",""),"")</f>
        <v/>
      </c>
      <c r="DJ27" s="44" t="str">
        <f>IFERROR(IF(SEARCH("y",A27)&gt;0,CHAR(34)&amp;"with_y"&amp;CHAR(34)&amp;",",""),"")</f>
        <v/>
      </c>
      <c r="DK27" s="44" t="str">
        <f>IFERROR(IF(SEARCH("z",A27)&gt;0,CHAR(34)&amp;"with_z"&amp;CHAR(34)&amp;",",""),"")</f>
        <v/>
      </c>
      <c r="DL27" s="44" t="str">
        <f>IF(CG27=2, CHAR(34) &amp; _xlfn.TEXTJOIN("", TRUE, _xlfn._xlws.SORT(HP27:HX27)) &amp; CHAR(34) &amp; ",", "")</f>
        <v/>
      </c>
      <c r="DM27" s="44" t="str" cm="1">
        <f t="array" ref="DM27">IF(CG27=3,CHAR(34) &amp; _xlfn.TEXTJOIN("", TRUE, RIGHT(HP27:HX27, 2)) &amp; CHAR(34) &amp; ",", "")</f>
        <v/>
      </c>
      <c r="DN27" s="44" t="str">
        <f>IF(AND(ISNUMBER(SEARCH("18", O27)), ISERROR(SEARCH("1918", O27)), ISERROR(SEARCH("2018", O27))), CHAR(34) &amp; "year18" &amp; CHAR(34) &amp; ",", "")</f>
        <v/>
      </c>
      <c r="DO27" s="44" t="str">
        <f>IF(AND(ISNUMBER(SEARCH("19", O27)), ISERROR(SEARCH("1819", O27)),  ISERROR(SEARCH("1219", O27)),ISERROR(SEARCH("1119", O27)),ISERROR(SEARCH("1190", O27)),ISERROR(SEARCH("2019", O27))), CHAR(34) &amp; "year19" &amp; CHAR(34) &amp; ",", "")</f>
        <v>"year19",</v>
      </c>
      <c r="DP27" s="5" t="str">
        <f>IF(AND(ISNUMBER(SEARCH("20", O27)), ISERROR(SEARCH("1920", O27))), CHAR(34)&amp;"year00"&amp;CHAR(34)&amp;",", "")</f>
        <v/>
      </c>
      <c r="DQ27" s="5" t="str">
        <f>IF(CC27="y",CHAR(34)&amp;"soviet"&amp;CHAR(34)&amp;",","")</f>
        <v/>
      </c>
      <c r="DR27" s="5" t="str">
        <f>IF(BY27="y",CHAR(34)&amp;"dgband"&amp;CHAR(34)&amp;",","")</f>
        <v/>
      </c>
      <c r="DS27" s="5" t="str">
        <f>IF(W27="y",IF(AND(V27="n",BY27&lt;&gt;"y"),CHAR(34)&amp;"allver"&amp;CHAR(34)&amp;",",""),"")</f>
        <v/>
      </c>
      <c r="DT27" s="5" t="str">
        <f>IF(V27="y",IF(AND(W27="n",BY27&lt;&gt;"y"),CHAR(34)&amp;"allhor"&amp;CHAR(34)&amp;",",""),"")</f>
        <v>"allhor",</v>
      </c>
      <c r="DU27" s="5" t="str">
        <f>IF(BY27="y",IF(AND(W27="n",V27="n"),CHAR(34)&amp;"alldia"&amp;CHAR(34)&amp;",",""),"")</f>
        <v/>
      </c>
      <c r="DV27" s="44" t="str">
        <f>IF(IA27&lt;&gt;"",(IF(IA27="y",CHAR(34)&amp;"largec"&amp;CHAR(34)&amp;",",CHAR(34)&amp;"smallc"&amp;CHAR(34)&amp;",")),"")</f>
        <v/>
      </c>
      <c r="DW27" s="44" t="str">
        <f>IF(CL27="y",CHAR(34)&amp;CL$1&amp;CHAR(34)&amp;",","")</f>
        <v/>
      </c>
      <c r="DX27" s="44" t="str">
        <f>IF(CM27="y",CHAR(34)&amp;CM$1&amp;CHAR(34)&amp;",","")</f>
        <v/>
      </c>
      <c r="DY27" s="44" t="str">
        <f>IF(CN27="y",CHAR(34)&amp;CN$1&amp;CHAR(34)&amp;",","")</f>
        <v/>
      </c>
      <c r="DZ27" s="44" t="str">
        <f>IF(CO27="y",CHAR(34)&amp;CO$1&amp;CHAR(34)&amp;",","")</f>
        <v>"4+Band",</v>
      </c>
      <c r="EA27" s="44" t="str">
        <f>IF(T27="y",CHAR(34)&amp;T$1&amp;CHAR(34)&amp;",","")</f>
        <v/>
      </c>
      <c r="EB27" s="44" t="str">
        <f>IF(U27="y",CHAR(34)&amp;U$1&amp;CHAR(34)&amp;",","")</f>
        <v/>
      </c>
      <c r="EC27" s="44" t="str">
        <f>IF(V27="y",CHAR(34)&amp;V$1&amp;CHAR(34)&amp;",","")</f>
        <v>"Horizo",</v>
      </c>
      <c r="ED27" s="44" t="str">
        <f>IF(W27="y",CHAR(34)&amp;W$1&amp;CHAR(34)&amp;",","")</f>
        <v/>
      </c>
      <c r="EE27" s="44" t="str">
        <f>IF(X27="y",CHAR(34)&amp;X$1&amp;CHAR(34)&amp;",","")</f>
        <v>"Circle",</v>
      </c>
      <c r="EF27" s="44" t="str">
        <f>IF(AND(Y27&lt;&gt;"n",Y27&lt;&gt;""),CHAR(34)&amp;Y$1&amp;CHAR(34)&amp;",","")</f>
        <v/>
      </c>
      <c r="EG27" s="44" t="str">
        <f>IF(Z27="y",CHAR(34)&amp;Z$1&amp;CHAR(34)&amp;",","")</f>
        <v/>
      </c>
      <c r="EH27" s="44" t="str">
        <f>IF(AA27="y",CHAR(34)&amp;AA$1&amp;CHAR(34)&amp;",","")</f>
        <v/>
      </c>
      <c r="EI27" s="44" t="str">
        <f>IF(AB27="y",CHAR(34)&amp;AB$1&amp;CHAR(34)&amp;",","")</f>
        <v/>
      </c>
      <c r="EJ27" s="44" t="str">
        <f>IF(AC27="y",CHAR(34)&amp;AC$1&amp;CHAR(34)&amp;",","")</f>
        <v/>
      </c>
      <c r="EK27" s="44" t="str">
        <f>IF(AD27="y",CHAR(34)&amp;AD$1&amp;CHAR(34)&amp;",","")</f>
        <v/>
      </c>
      <c r="EL27" s="44" t="str">
        <f>IF(AE27="y",CHAR(34)&amp;AE$1&amp;CHAR(34)&amp;",","")</f>
        <v/>
      </c>
      <c r="EM27" s="44" t="str">
        <f>IF(AF27="y",CHAR(34)&amp;AF$1&amp;CHAR(34)&amp;",","")</f>
        <v/>
      </c>
      <c r="EN27" s="44" t="str">
        <f>IF(AG27="y",CHAR(34)&amp;AG$1&amp;CHAR(34)&amp;",","")</f>
        <v/>
      </c>
      <c r="EO27" s="44" t="str">
        <f>IF(AH27="y",CHAR(34)&amp;AH$1&amp;CHAR(34)&amp;",","")</f>
        <v/>
      </c>
      <c r="EP27" s="44" t="str">
        <f>IF(AI27="y",CHAR(34)&amp;AI$1&amp;CHAR(34)&amp;",","")</f>
        <v>"Canton",</v>
      </c>
      <c r="EQ27" s="44" t="str">
        <f>IF(AJ27="y",CHAR(34)&amp;AJ$1&amp;CHAR(34)&amp;",","")</f>
        <v/>
      </c>
      <c r="ER27" s="44" t="str">
        <f>IF(AK27="y",CHAR(34)&amp;AK$1&amp;CHAR(34)&amp;",","")</f>
        <v/>
      </c>
      <c r="ES27" s="44" t="str">
        <f>IF(AL27="y",CHAR(34)&amp;AL$1&amp;CHAR(34)&amp;",","")</f>
        <v/>
      </c>
      <c r="ET27" s="44" t="str">
        <f>IF(AM27="y",CHAR(34)&amp;AM$1&amp;CHAR(34)&amp;",","")</f>
        <v>"Geogrh",</v>
      </c>
      <c r="EU27" s="44" t="str">
        <f>IF(AN27="y",CHAR(34)&amp;AN$1&amp;CHAR(34)&amp;",","")</f>
        <v/>
      </c>
      <c r="EV27" s="44" t="str">
        <f>IF(AO27="y",CHAR(34)&amp;AO$1&amp;CHAR(34)&amp;",","")</f>
        <v/>
      </c>
      <c r="EW27" s="44" t="str">
        <f>IF(AP27="y",CHAR(34)&amp;AP$1&amp;CHAR(34)&amp;",","")</f>
        <v/>
      </c>
      <c r="EX27" s="44" t="str">
        <f>IF(AQ27="y",CHAR(34)&amp;AQ$1&amp;CHAR(34)&amp;",","")</f>
        <v/>
      </c>
      <c r="EY27" s="44" t="str">
        <f>IF(AR27="y",CHAR(34)&amp;AR$1&amp;CHAR(34)&amp;",","")</f>
        <v/>
      </c>
      <c r="EZ27" s="44" t="str">
        <f>IF(AS27="y",CHAR(34)&amp;AS$1&amp;CHAR(34)&amp;",","")</f>
        <v/>
      </c>
      <c r="FA27" s="44" t="str">
        <f>IF(AT27&gt;0,CHAR(34)&amp;"sta"&amp;AZ27&amp;CHAR(34)&amp;",","")</f>
        <v>"staYEL",</v>
      </c>
      <c r="FB27" s="44" t="str">
        <f>IF(AND(AT27&gt;0,BA27&lt;&gt;""),CHAR(34)&amp;"sta"&amp;BA27&amp;CHAR(34)&amp;",","")</f>
        <v/>
      </c>
      <c r="FC27" s="44" t="str">
        <f>IF(AND(AT27&gt;0,BB27&lt;&gt;""),CHAR(34)&amp;"sta"&amp;BB27&amp;CHAR(34)&amp;",","")</f>
        <v/>
      </c>
      <c r="FD27" s="44" t="str">
        <f>IF(BV27="n",CHAR(34)&amp;"tcWHYE"&amp;CHAR(34)&amp;",",IF(BV27="y",CHAR(34)&amp;FD$1&amp;CHAR(34)&amp;",",""))</f>
        <v/>
      </c>
      <c r="FE27" s="44" t="str">
        <f>IF(COUNTIF(BL27:BT27,"BLU")=0,CHAR(34)&amp;"NO_BLU"&amp;CHAR(34)&amp;",", "")</f>
        <v/>
      </c>
      <c r="FF27" s="44" t="str">
        <f>IF(COUNTIF(BL27:BT27,"WHI")=0,CHAR(34)&amp;"NO_WHI"&amp;CHAR(34)&amp;",", "")</f>
        <v/>
      </c>
      <c r="FG27" s="44" t="str">
        <f>IF(COUNTIF(BL27:BT27,"RED")=0,CHAR(34)&amp;"NO_RED"&amp;CHAR(34)&amp;",", "")</f>
        <v/>
      </c>
      <c r="FH27" s="44" t="str">
        <f>IF(COUNTIF(BL27:BS27,"GRE")=0,CHAR(34)&amp;"NO_GRE"&amp;CHAR(34)&amp;",", "")</f>
        <v>"NO_GRE",</v>
      </c>
      <c r="FI27" s="44" t="str">
        <f>IF(COUNTIF(BL27:BT27,"YEL")=0,CHAR(34)&amp;"NO_YEL"&amp;CHAR(34)&amp;",", "")</f>
        <v/>
      </c>
      <c r="FJ27" s="44" t="str">
        <f>IF(COUNTIF(BL27:BT27,"BLA")=0,CHAR(34)&amp;"NO_BLA"&amp;CHAR(34)&amp;",", "")</f>
        <v/>
      </c>
      <c r="FK27" s="44" t="str">
        <f>IF(AND(FH27&lt;&gt;"",FF27&lt;&gt;""),CHAR(34)&amp;"WHGRNO"&amp;CHAR(34)&amp;",","")</f>
        <v/>
      </c>
      <c r="FL27" s="44" t="str">
        <f>IF(AND(FI27&lt;&gt;"",FF27&lt;&gt;""),CHAR(34)&amp;"WHYENO"&amp;CHAR(34)&amp;",","")</f>
        <v/>
      </c>
      <c r="FM27" s="44" t="str">
        <f>IF(AND(FJ27&lt;&gt;"",FF27&lt;&gt;""),CHAR(34)&amp;"BAWHNO"&amp;CHAR(34)&amp;",","")</f>
        <v/>
      </c>
      <c r="FN27" s="44" t="str">
        <f>IF(AND(FE27&lt;&gt;"",FF27&lt;&gt;""),CHAR(34)&amp;"BLWHNO"&amp;CHAR(34)&amp;",","")</f>
        <v/>
      </c>
      <c r="FO27" s="44" t="str">
        <f>IF(AND(FE27&lt;&gt;"",FG27&lt;&gt;""),CHAR(34)&amp;"BLRENO"&amp;CHAR(34)&amp;",","")</f>
        <v/>
      </c>
      <c r="FP27" s="44" t="str">
        <f>IF(AND(FF27&lt;&gt;"",FF27&lt;&gt;""),CHAR(34)&amp;"WHRENO"&amp;CHAR(34)&amp;",","")</f>
        <v/>
      </c>
      <c r="FQ27" s="44" t="str">
        <f>IF(LEN(BF27)=3,CHAR(34)&amp;"001"&amp;BF27&amp;CHAR(34)&amp;",","")</f>
        <v>"001BLA",</v>
      </c>
      <c r="FR27" s="44" t="str">
        <f>IF(LEN(BG27)=3,CHAR(34)&amp;"002"&amp;BG27&amp;CHAR(34)&amp;",","")</f>
        <v>"002BLA",</v>
      </c>
      <c r="FS27" s="44" t="str">
        <f>IF(LEN(BH27)=3,CHAR(34)&amp;"003"&amp;BH27&amp;CHAR(34)&amp;",","")</f>
        <v>"003BLA",</v>
      </c>
      <c r="FT27" s="44" t="str">
        <f>CHAR(34)&amp;"myr"&amp;BD27&amp;CHAR(34)&amp;","</f>
        <v>"myrBLA",</v>
      </c>
      <c r="FU27" s="44" t="str">
        <f>IF(AY27="y",CHAR(34)&amp;"island"&amp;CHAR(34)&amp;",","")</f>
        <v/>
      </c>
      <c r="FV27" s="44" t="str">
        <f>IF(BZ27="y",CHAR(34)&amp;"landlo"&amp;CHAR(34)&amp;",","")</f>
        <v/>
      </c>
      <c r="FW27" s="44" t="str">
        <f>IF(CA27="y",CHAR(34)&amp;"eunion"&amp;CHAR(34)&amp;",","")</f>
        <v/>
      </c>
      <c r="FX27" s="44" t="str">
        <f>SUBSTITUTE(IFERROR(SEARCH("[",A27),IFERROR(IF(AND(CA27&lt;&gt;"y",SEARCH("Europe",R27)&gt;0),CHAR(34)&amp;"noeuni"&amp;CHAR(34)&amp;",",""),"")),"1","")</f>
        <v/>
      </c>
      <c r="FY27" s="44" t="str">
        <f>IFERROR(IF(SEARCH("Arabic",CB27)&gt;0,CHAR(34)&amp;"arabic"&amp;CHAR(34)&amp;",",""),"")</f>
        <v/>
      </c>
      <c r="FZ27" s="44" t="str">
        <f>IFERROR(IF(SEARCH("English",CB27)&gt;0,CHAR(34)&amp;"englis"&amp;CHAR(34)&amp;",",""),"")</f>
        <v/>
      </c>
      <c r="GA27" s="44" t="str">
        <f>IFERROR(IF(SEARCH("French",CB27)&gt;0,CHAR(34)&amp;"french"&amp;CHAR(34)&amp;",",""),"")</f>
        <v/>
      </c>
      <c r="GB27" s="44" t="str">
        <f>IFERROR(IF(SEARCH("Spanish",CB27)&gt;0,CHAR(34)&amp;"spanis"&amp;CHAR(34)&amp;",",""),"")</f>
        <v/>
      </c>
      <c r="GC27" s="44" t="str">
        <f>IFERROR(IF(SEARCH("Portuguese",CB27)&gt;0,CHAR(34)&amp;"portug"&amp;CHAR(34)&amp;",",""),"")</f>
        <v/>
      </c>
      <c r="GD27" s="44" t="str">
        <f>IFERROR(IF(SEARCH("German",CB27)&gt;0,CHAR(34)&amp;"german"&amp;CHAR(34)&amp;",",""),"")</f>
        <v/>
      </c>
      <c r="GE27" s="44" t="str">
        <f>IFERROR(IF(SEARCH("Dutch",CB27)&gt;0,CHAR(34)&amp;"dutchs"&amp;CHAR(34)&amp;",",""),"")</f>
        <v/>
      </c>
      <c r="GF27" s="44" t="str">
        <f>IFERROR(IF(SEARCH("Historical",AU27)&gt;0,CHAR(34)&amp;"histor"&amp;CHAR(34)&amp;",",""),"")</f>
        <v/>
      </c>
      <c r="GG27" s="44" t="str">
        <f>IF(BU27="y",CHAR(34)&amp;"unjack"&amp;CHAR(34)&amp;",","")</f>
        <v/>
      </c>
      <c r="GH27" s="44" t="str">
        <f>IF(CD27=1,CHAR(34)&amp;"southc"&amp;CHAR(34)&amp;",","")</f>
        <v/>
      </c>
      <c r="GI27" s="44" t="str">
        <f>IF(CE27=1,CHAR(34)&amp;"hasmap"&amp;CHAR(34)&amp;",","")</f>
        <v>"hasmap",</v>
      </c>
      <c r="GJ27" s="44" t="str">
        <f>IF(CP27="y",CHAR(34)&amp;CP$1&amp;CHAR(34)&amp;",","")</f>
        <v/>
      </c>
      <c r="GK27" s="44" t="str">
        <f>IF(GJ27="",CHAR(34)&amp;"HasSta"&amp;CHAR(34)&amp;",","")</f>
        <v>"HasSta",</v>
      </c>
      <c r="GL27" s="44" t="str">
        <f>IF(CQ27="y",CHAR(34)&amp;CQ$1&amp;CHAR(34)&amp;",","")</f>
        <v/>
      </c>
      <c r="GM27" s="44" t="str">
        <f>IF(CR27="y",CHAR(34)&amp;CR$1&amp;CHAR(34)&amp;",","")</f>
        <v/>
      </c>
      <c r="GN27" s="44" t="str">
        <f>IF(CS27="y",CHAR(34)&amp;CS$1&amp;CHAR(34)&amp;",","")</f>
        <v>"3+Star",</v>
      </c>
      <c r="GP27" s="44" t="str">
        <f>CHAR(34)&amp;AU27&amp;CHAR(34)</f>
        <v>"State"</v>
      </c>
      <c r="GS27" s="44" t="str">
        <f>SUBSTITUTE("["&amp;_xlfn.CONCAT(CW27:GN27)&amp;"]",",]","]")</f>
        <v>["5+Colo","words2","exact2","lets08","startS","year19","allhor","4+Band","Horizo","Circle","Canton","Geogrh","staYEL","NO_GRE","001BLA","002BLA","003BLA","myrBLA","hasmap","HasSta","3+Star"]</v>
      </c>
      <c r="GT27" s="44" t="str">
        <f>IF(BL27&lt;&gt;"",CHAR(34)&amp;"cl_"&amp;BL27&amp;CHAR(34)&amp;",","")</f>
        <v>"cl_BLA",</v>
      </c>
      <c r="GU27" s="44" t="str">
        <f>IF(BM27&lt;&gt;"",CHAR(34)&amp;"cl_"&amp;BM27&amp;CHAR(34)&amp;",","")</f>
        <v>"cl_WHI",</v>
      </c>
      <c r="GV27" s="44" t="str">
        <f>IF(BN27&lt;&gt;"",CHAR(34)&amp;"cl_"&amp;BN27&amp;CHAR(34)&amp;",","")</f>
        <v>"cl_RED",</v>
      </c>
      <c r="GW27" s="44" t="str">
        <f>IF(BO27&lt;&gt;"",CHAR(34)&amp;"cl_"&amp;BO27&amp;CHAR(34)&amp;",","")</f>
        <v>"cl_BLU",</v>
      </c>
      <c r="GX27" s="44" t="str">
        <f>IF(BP27&lt;&gt;"",CHAR(34)&amp;"cl_"&amp;BP27&amp;CHAR(34)&amp;",","")</f>
        <v>"cl_YEL",</v>
      </c>
      <c r="GY27" s="44" t="str">
        <f>IF(BQ27&lt;&gt;"",CHAR(34)&amp;"cl_"&amp;BQ27&amp;CHAR(34)&amp;",","")</f>
        <v/>
      </c>
      <c r="GZ27" s="44" t="str">
        <f>IF(BR27&lt;&gt;"",CHAR(34)&amp;"cl_"&amp;BR27&amp;CHAR(34)&amp;",","")</f>
        <v/>
      </c>
      <c r="HA27" s="44" t="str">
        <f>IF(BS27&lt;&gt;"",CHAR(34)&amp;"cl_"&amp;BS27&amp;CHAR(34)&amp;",","")</f>
        <v/>
      </c>
      <c r="HB27" s="44" t="str">
        <f>IF(BT27&lt;&gt;"",CHAR(34)&amp;"cl_"&amp;BT27&amp;CHAR(34)&amp;",","")</f>
        <v/>
      </c>
      <c r="HC27" s="44" t="str">
        <f>SUBSTITUTE("["&amp;_xlfn.CONCAT(GT27:HB27)&amp;"]",",]","]")</f>
        <v>["cl_BLA","cl_WHI","cl_RED","cl_BLU","cl_YEL"]</v>
      </c>
      <c r="HE27" s="64"/>
      <c r="HF27" s="65" t="str">
        <f>"{couname:"&amp;CT27&amp;(IF(HK27&lt;&gt;"",",subtype:"&amp;CHAR(34)&amp;HK27&amp;CHAR(34),""))&amp;",year:"&amp;HJ27&amp;",region:"&amp;CU27&amp;",Colors:"&amp;HC27&amp;",Items:"&amp;GS27&amp;",Flag:"&amp;CV27&amp;",HDFlag:"&amp;CHAR(34)&amp;E27&amp;CHAR(34)&amp;",type:"&amp;GP27&amp;", describe: "&amp;HH27&amp;", isnew:"&amp;CHAR(34)&amp;F27&amp;CHAR(34)&amp;", links: "&amp;HL27&amp;"},"</f>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links: "https://en.wikipedia.org/wiki/Flag_of_São_Paulo_(state)"},</v>
      </c>
      <c r="HG27" s="66" t="str">
        <f>"{couname:"&amp;CT27&amp;(IF(HK27&lt;&gt;"",",subtype:"&amp;CHAR(34)&amp;HK27&amp;CHAR(34),""))&amp;",year:"&amp;HJ27&amp;",region:"&amp;CU27&amp;",Colors:"&amp;HC27&amp;",Items:"&amp;GS27&amp;",Flag:"&amp;CV27&amp;",HDFlag:"&amp;CHAR(34)&amp;E27&amp;CHAR(34)&amp;",type:"&amp;GP27&amp;", describe: "&amp;HI27&amp;", links: "&amp;HL27&amp;"},"</f>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links: "https://en.wikipedia.org/wiki/Flag_of_São_Paulo_(state)"},</v>
      </c>
      <c r="HH27" s="44" t="str">
        <f>IF(P27&lt;&gt;"",CHAR(34)&amp;"\n"&amp;P27&amp;CHAR(34),CHAR(34)&amp;CHAR(34))</f>
        <v>"\nThe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v>
      </c>
      <c r="HI27" s="44" t="str">
        <f>IF(J27=0,CHAR(34)&amp;CHAR(34),HH27)</f>
        <v>"\nThe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v>
      </c>
      <c r="HJ27" s="44" t="str">
        <f>CHAR(34)&amp;O27&amp;CHAR(34)</f>
        <v>"1946 "</v>
      </c>
      <c r="HL27" s="44" t="str">
        <f>CHAR(34)&amp;I27&amp;CHAR(34)</f>
        <v>"https://en.wikipedia.org/wiki/Flag_of_São_Paulo_(state)"</v>
      </c>
      <c r="HM27" s="65"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"&amp;HH27&amp;", "&amp;CHAR(34)&amp;"isnew"&amp;CHAR(34)&amp;": "&amp;CHAR(34)&amp;F27&amp;CHAR(34)&amp;", "&amp;CHAR(34)&amp;"links"&amp;CHAR(34)&amp;": "&amp;HL27&amp;"},"</f>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 "links": "https://en.wikipedia.org/wiki/Flag_of_São_Paulo_(state)"},</v>
      </c>
      <c r="HN27" s="67"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"&amp;HI27&amp;", "&amp;CHAR(34)&amp;"isnew"&amp;CHAR(34)&amp;": "&amp;CHAR(34)&amp;F27&amp;CHAR(34)&amp;", "&amp;CHAR(34)&amp;"links"&amp;CHAR(34)&amp;": "&amp;HL27&amp;"},"</f>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 "links": "https://en.wikipedia.org/wiki/Flag_of_São_Paulo_(state)"},</v>
      </c>
      <c r="HO27" s="71"/>
      <c r="HP27" s="44" t="str" cm="1">
        <f t="array" ref="HP27">IF(_xlfn.TEXTJOIN(", ", TRUE, IF(ISNUMBER(SEARCH("BLA", BL27:BT27)), COLUMN(BL27:BT27) - COLUMN(BL27) + 1, ""))&lt;&gt;"","BLA","")</f>
        <v>BLA</v>
      </c>
      <c r="HQ27" s="44" t="str" cm="1">
        <f t="array" ref="HQ27">IF(_xlfn.TEXTJOIN(", ", TRUE, IF(ISNUMBER(SEARCH("BLU", BL27:BT27)), COLUMN(BL27:BT27) - COLUMN(BL27) + 1, ""))&lt;&gt;"","BLU","")</f>
        <v>BLU</v>
      </c>
      <c r="HR27" s="44" t="str" cm="1">
        <f t="array" ref="HR27">IF(_xlfn.TEXTJOIN(", ", TRUE, IF(ISNUMBER(SEARCH("GRE", BL27:BT27)), COLUMN(BL27:BT27) - COLUMN(BL27) + 1, ""))&lt;&gt;"","GRE","")</f>
        <v/>
      </c>
      <c r="HS27" s="44" t="str" cm="1">
        <f t="array" ref="HS27">IF(_xlfn.TEXTJOIN(", ", TRUE, IF(ISNUMBER(SEARCH("RED", BL27:BT27)), COLUMN(BL27:BT27) - COLUMN(BL27) + 1, ""))&lt;&gt;"","RED","")</f>
        <v>RED</v>
      </c>
      <c r="HT27" s="44" t="str" cm="1">
        <f t="array" ref="HT27">IF(_xlfn.TEXTJOIN(", ", TRUE, IF(ISNUMBER(SEARCH("YEL", BL27:BT27)), COLUMN(BL27:BT27) - COLUMN(BL27) + 1, ""))&lt;&gt;"","YEL","")</f>
        <v>YEL</v>
      </c>
      <c r="HU27" s="44" t="str" cm="1">
        <f t="array" ref="HU27">IF(_xlfn.TEXTJOIN(", ", TRUE, IF(ISNUMBER(SEARCH("ORA", BL27:BT27)), COLUMN(BL27:BT27) - COLUMN(BL27) + 1, ""))&lt;&gt;"","ORA","")</f>
        <v/>
      </c>
      <c r="HV27" s="44" t="str" cm="1">
        <f t="array" ref="HV27">IF(_xlfn.TEXTJOIN(", ", TRUE, IF(ISNUMBER(SEARCH("BRO", BL27:BT27)), COLUMN(BL27:BT27) - COLUMN(BL27) + 1, ""))&lt;&gt;"","BRO","")</f>
        <v/>
      </c>
      <c r="HW27" s="44" t="str" cm="1">
        <f t="array" ref="HW27">IF(_xlfn.TEXTJOIN(", ", TRUE, IF(ISNUMBER(SEARCH("PUR", BL27:BT27)), COLUMN(BL27:BT27) - COLUMN(BL27) + 1, ""))&lt;&gt;"","PUR","")</f>
        <v/>
      </c>
      <c r="HX27" s="44" t="str" cm="1">
        <f t="array" ref="HX27">IF(_xlfn.TEXTJOIN(", ", TRUE, IF(ISNUMBER(SEARCH("WHI", BL27:BT27)), COLUMN(BL27:BT27) - COLUMN(BL27) + 1, ""))&lt;&gt;"","WHI","")</f>
        <v>WHI</v>
      </c>
      <c r="HY27" s="72"/>
      <c r="HZ27" s="72"/>
      <c r="IA27" s="5"/>
      <c r="IB27" s="5"/>
      <c r="IC27" s="68"/>
      <c r="ID27" s="68"/>
      <c r="IE27" s="68"/>
      <c r="IF27" s="68"/>
      <c r="IG27" s="68"/>
      <c r="IH27" s="68"/>
      <c r="II27" s="68"/>
      <c r="IJ27" s="68"/>
      <c r="IK27" s="68"/>
      <c r="IL27" s="44">
        <f>SUM(IC27:IK27)</f>
        <v>0</v>
      </c>
      <c r="IM27" s="42">
        <f>COUNTIF(IC27:IK27,"&gt;0")-CG27</f>
        <v>-5</v>
      </c>
      <c r="IN27" s="69" t="str">
        <f>"http://mkweb.bcgsc.ca/color-summarizer/?url="&amp;D27&amp;"&amp;precision=low&amp;num_clusters="&amp;CG27&amp;"&amp;text=1"</f>
        <v>http://mkweb.bcgsc.ca/color-summarizer/?url=https://upload.wikimedia.org/wikipedia/commons/thumb/2/2b/Bandeira_do_estado_de_S%C3%A3o_Paulo.svg/640px-Bandeira_do_estado_de_S%C3%A3o_Paulo.svg.png&amp;precision=low&amp;num_clusters=5&amp;text=1</v>
      </c>
      <c r="IO27" s="44" t="str">
        <f>IF(HP27&lt;&gt;"",CHAR(34)&amp;"black"&amp;CHAR(34),"")</f>
        <v>"black"</v>
      </c>
      <c r="IP27" s="44" t="str">
        <f>IF(HQ27&lt;&gt;"",CHAR(34)&amp;"blue"&amp;CHAR(34),"")</f>
        <v>"blue"</v>
      </c>
      <c r="IQ27" s="44" t="str">
        <f>IF(HR27&lt;&gt;"",CHAR(34)&amp;"green"&amp;CHAR(34),"")</f>
        <v/>
      </c>
      <c r="IR27" s="44" t="str">
        <f>IF(HS27&lt;&gt;"",CHAR(34)&amp;"red"&amp;CHAR(34),"")</f>
        <v>"red"</v>
      </c>
      <c r="IS27" s="44" t="str">
        <f>IF(HT27&lt;&gt;"",CHAR(34)&amp;"yellow"&amp;CHAR(34),"")</f>
        <v>"yellow"</v>
      </c>
      <c r="IT27" s="44" t="str">
        <f>IF(HU27&lt;&gt;"",CHAR(34)&amp;"orange"&amp;CHAR(34),"")</f>
        <v/>
      </c>
      <c r="IU27" s="44" t="str">
        <f>IF(HV27&lt;&gt;"",CHAR(34)&amp;"brown"&amp;CHAR(34),"")</f>
        <v/>
      </c>
      <c r="IV27" s="44" t="str">
        <f>IF(HW27&lt;&gt;"",CHAR(34)&amp;"purple"&amp;CHAR(34),"")</f>
        <v/>
      </c>
      <c r="IW27" s="44" t="str">
        <f>IF(HX27&lt;&gt;"",CHAR(34)&amp;"white"&amp;CHAR(34),"")</f>
        <v>"white"</v>
      </c>
      <c r="IX27" s="44" t="str">
        <f>"{"&amp;CHAR(34)&amp;"url"&amp;CHAR(34)&amp;":"&amp;CHAR(34)&amp;IN27&amp;CHAR(34)&amp;","&amp;CHAR(34)&amp;"name"&amp;CHAR(34)&amp;":"&amp;CHAR(34)&amp;A27&amp;CHAR(34)&amp;"},"</f>
        <v>{"url":"http://mkweb.bcgsc.ca/color-summarizer/?url=https://upload.wikimedia.org/wikipedia/commons/thumb/2/2b/Bandeira_do_estado_de_S%C3%A3o_Paulo.svg/640px-Bandeira_do_estado_de_S%C3%A3o_Paulo.svg.png&amp;precision=low&amp;num_clusters=5&amp;text=1","name":"[BRA] Sao Paulo"},</v>
      </c>
      <c r="IY27" s="44">
        <v>351</v>
      </c>
    </row>
    <row r="28" spans="1:259" s="44" customFormat="1" ht="38.4" customHeight="1" thickBot="1" x14ac:dyDescent="0.35">
      <c r="A28" s="84" t="s">
        <v>448</v>
      </c>
      <c r="B28" s="83"/>
      <c r="C28" s="39">
        <v>2</v>
      </c>
      <c r="D28" s="70" t="s">
        <v>449</v>
      </c>
      <c r="E28" s="40" t="s">
        <v>450</v>
      </c>
      <c r="F28" s="41" t="s">
        <v>163</v>
      </c>
      <c r="G28" s="42">
        <f>COUNTIF($A$1:$A$8312,A28)</f>
        <v>1</v>
      </c>
      <c r="H28" s="43"/>
      <c r="I28" s="59" t="s">
        <v>451</v>
      </c>
      <c r="J28" s="44" t="str">
        <f>""</f>
        <v/>
      </c>
      <c r="K28" s="45"/>
      <c r="L28" s="46"/>
      <c r="M28" s="46"/>
      <c r="N28" s="47"/>
      <c r="O28" s="74" t="s">
        <v>452</v>
      </c>
      <c r="P28" s="48" t="s">
        <v>453</v>
      </c>
      <c r="Q28" s="73">
        <v>1</v>
      </c>
      <c r="R28" s="49" t="s">
        <v>177</v>
      </c>
      <c r="S28" s="50">
        <v>4</v>
      </c>
      <c r="T28" s="51" t="s">
        <v>164</v>
      </c>
      <c r="U28" s="52" t="s">
        <v>164</v>
      </c>
      <c r="V28" s="52" t="s">
        <v>165</v>
      </c>
      <c r="W28" s="52" t="s">
        <v>164</v>
      </c>
      <c r="X28" s="52" t="s">
        <v>164</v>
      </c>
      <c r="Y28" s="52" t="s">
        <v>164</v>
      </c>
      <c r="Z28" s="52" t="s">
        <v>164</v>
      </c>
      <c r="AA28" s="52" t="s">
        <v>164</v>
      </c>
      <c r="AB28" s="52" t="s">
        <v>164</v>
      </c>
      <c r="AC28" s="52" t="s">
        <v>164</v>
      </c>
      <c r="AD28" s="52" t="s">
        <v>164</v>
      </c>
      <c r="AE28" s="52" t="s">
        <v>164</v>
      </c>
      <c r="AF28" s="53" t="s">
        <v>164</v>
      </c>
      <c r="AG28" s="53" t="s">
        <v>164</v>
      </c>
      <c r="AH28" s="53" t="s">
        <v>164</v>
      </c>
      <c r="AI28" s="53" t="s">
        <v>165</v>
      </c>
      <c r="AJ28" s="53" t="s">
        <v>164</v>
      </c>
      <c r="AK28" s="53" t="s">
        <v>164</v>
      </c>
      <c r="AL28" s="53" t="s">
        <v>164</v>
      </c>
      <c r="AM28" s="53" t="s">
        <v>164</v>
      </c>
      <c r="AN28" s="53" t="s">
        <v>164</v>
      </c>
      <c r="AO28" s="53" t="s">
        <v>164</v>
      </c>
      <c r="AP28" s="53" t="s">
        <v>164</v>
      </c>
      <c r="AQ28" s="53" t="s">
        <v>164</v>
      </c>
      <c r="AR28" s="53" t="s">
        <v>164</v>
      </c>
      <c r="AS28" s="53" t="s">
        <v>164</v>
      </c>
      <c r="AT28" s="54">
        <v>5</v>
      </c>
      <c r="AU28" s="53" t="s">
        <v>308</v>
      </c>
      <c r="AV28" s="53" t="str">
        <f>IF(LEFT(A28,1)="[",LEFT(A28,5)&amp;AU28&amp;A28,"")</f>
        <v>[BRA]State[BRA] Sergipe</v>
      </c>
      <c r="AW28" s="53" t="str">
        <f>C28&amp;H28&amp;A28</f>
        <v>2[BRA] Sergipe</v>
      </c>
      <c r="AX28" s="55"/>
      <c r="AY28" s="55"/>
      <c r="AZ28" s="56" t="s">
        <v>159</v>
      </c>
      <c r="BA28" s="56"/>
      <c r="BB28" s="56"/>
      <c r="BC28" s="57"/>
      <c r="BD28" s="58" t="s">
        <v>167</v>
      </c>
      <c r="BE28" s="59"/>
      <c r="BF28" s="58" t="s">
        <v>153</v>
      </c>
      <c r="BG28" s="58"/>
      <c r="BH28" s="58" t="s">
        <v>155</v>
      </c>
      <c r="BI28" s="58"/>
      <c r="BJ28" s="58"/>
      <c r="BK28" s="59"/>
      <c r="BL28" s="58" t="s">
        <v>153</v>
      </c>
      <c r="BM28" s="58" t="s">
        <v>155</v>
      </c>
      <c r="BN28" s="58" t="s">
        <v>152</v>
      </c>
      <c r="BO28" s="58" t="s">
        <v>159</v>
      </c>
      <c r="BP28" s="58"/>
      <c r="BQ28" s="58"/>
      <c r="BR28" s="58"/>
      <c r="BS28" s="58"/>
      <c r="BT28" s="58"/>
      <c r="BU28" s="60" t="s">
        <v>164</v>
      </c>
      <c r="BV28" s="61"/>
      <c r="BW28" s="61">
        <v>0</v>
      </c>
      <c r="BX28" s="59"/>
      <c r="CB28" s="5"/>
      <c r="CC28" s="5"/>
      <c r="CD28" s="62">
        <v>0</v>
      </c>
      <c r="CE28" s="62">
        <v>0</v>
      </c>
      <c r="CF28" s="62">
        <f>COUNTIF([1]Sheet7!$B$2:'[1]Sheet7'!$B$100,BRA!#REF!)</f>
        <v>0</v>
      </c>
      <c r="CG28" s="75" cm="1">
        <f t="array" ref="CG28">SUMPRODUCT(--(LEN(TRIM(BL28:BT28))&gt;0))</f>
        <v>4</v>
      </c>
      <c r="CH28" s="53" t="str">
        <f>IF(CG28=2,"y","n")</f>
        <v>n</v>
      </c>
      <c r="CI28" s="53" t="str">
        <f>IF(CG28=3,"y","n")</f>
        <v>n</v>
      </c>
      <c r="CJ28" s="53" t="str">
        <f>IF(CG28=4,"y","n")</f>
        <v>y</v>
      </c>
      <c r="CK28" s="53" t="str">
        <f>IF(CG28&gt;4,"y","n")</f>
        <v>n</v>
      </c>
      <c r="CL28" s="53" t="str">
        <f>IF(S28=0,"y","n")</f>
        <v>n</v>
      </c>
      <c r="CM28" s="53" t="str">
        <f>IF(S28=2,"y","n")</f>
        <v>n</v>
      </c>
      <c r="CN28" s="53" t="str">
        <f>IF(S28=3,"y","n")</f>
        <v>n</v>
      </c>
      <c r="CO28" s="53" t="str">
        <f>IF(S28&gt;=4,"y","n")</f>
        <v>y</v>
      </c>
      <c r="CP28" s="53" t="str">
        <f>IF(AT28=0,"y","n")</f>
        <v>n</v>
      </c>
      <c r="CQ28" s="53" t="str">
        <f>IF(AT28=1,"y","n")</f>
        <v>n</v>
      </c>
      <c r="CR28" s="53" t="str">
        <f>IF(AT28=2,"y","n")</f>
        <v>n</v>
      </c>
      <c r="CS28" s="53" t="str">
        <f>IF(AT28&gt;=3,"y","n")</f>
        <v>y</v>
      </c>
      <c r="CT28" s="38" t="str">
        <f>CHAR(34)&amp;A28&amp;CHAR(34)</f>
        <v>"[BRA] Sergipe"</v>
      </c>
      <c r="CU28" s="63" t="str">
        <f>CHAR(34)&amp;"rgn_"&amp;R28&amp;CHAR(34)</f>
        <v>"rgn_South America"</v>
      </c>
      <c r="CV28" s="44" t="str">
        <f>CHAR(34)&amp;D28&amp;CHAR(34)</f>
        <v>"https://upload.wikimedia.org/wikipedia/commons/thumb/b/be/Bandeira_de_Sergipe.svg/640px-Bandeira_de_Sergipe.svg.png"</v>
      </c>
      <c r="CW28" s="44" t="str">
        <f>IF(CH28="y",CHAR(34)&amp;CH$1&amp;CHAR(34)&amp;",","")</f>
        <v/>
      </c>
      <c r="CX28" s="44" t="str">
        <f>IF(CI28="y",CHAR(34)&amp;CI$1&amp;CHAR(34)&amp;",","")</f>
        <v/>
      </c>
      <c r="CY28" s="44" t="str">
        <f>IF(CJ28="y",CHAR(34)&amp;CJ$1&amp;CHAR(34)&amp;",","")</f>
        <v>"4Color",</v>
      </c>
      <c r="CZ28" s="44" t="str">
        <f>IF(CK28="y",CHAR(34)&amp;CK$1&amp;CHAR(34)&amp;",","")</f>
        <v/>
      </c>
      <c r="DA28" s="44" t="str">
        <f>IF(Q28&gt;1,CHAR(34)&amp;"words2"&amp;CHAR(34)&amp;",","")</f>
        <v/>
      </c>
      <c r="DB28" s="44" t="str">
        <f>IF(Q28&gt;2,CHAR(34)&amp;"words3"&amp;CHAR(34)&amp;",","")</f>
        <v/>
      </c>
      <c r="DC28" s="44" t="str">
        <f>IF(Q28=2,CHAR(34)&amp;"exact2"&amp;CHAR(34)&amp;",","")</f>
        <v/>
      </c>
      <c r="DD28" s="44" t="str">
        <f>IF(LEN(CHAR(34)&amp;"lets"&amp;LEN(SUBSTITUTE(SUBSTITUTE(IFERROR(TRIM(SUBSTITUTE(SUBSTITUTE(SUBSTITUTE(IFERROR(TRIM(SUBSTITUTE(A28,MID(A28,FIND("(",A28),FIND(")",A28)-FIND("(",A28)+1),"")),A28),"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",""),"-",""))&amp;CHAR(34)&amp;",")=9,CHAR(34)&amp;"lets"&amp;LEN(SUBSTITUTE(SUBSTITUTE(IFERROR(TRIM(SUBSTITUTE(SUBSTITUTE(SUBSTITUTE(IFERROR(TRIM(SUBSTITUTE(A28,MID(A28,FIND("(",A28),FIND(")",A28)-FIND("(",A28)+1),"")),A28),"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",""),"-",""))&amp;CHAR(34)&amp;",",CHAR(34)&amp;"lets0"&amp;LEN(SUBSTITUTE(SUBSTITUTE(IFERROR(TRIM(SUBSTITUTE(SUBSTITUTE(SUBSTITUTE(IFERROR(TRIM(SUBSTITUTE(A28,MID(A28,FIND("(",A28),FIND(")",A28)-FIND("(",A28)+1),"")),A28),"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f>
        <v>"lets07",</v>
      </c>
      <c r="DE28" s="44" t="str">
        <f>IFERROR(CHAR(34)&amp;"start"&amp;LEFT(TRIM(SUBSTITUTE(SUBSTITUTE(TRIM(SUBSTITUTE(SUBSTITUTE(A28, MID(A28, FIND("[", A28), FIND("]", A28) - FIND("[", A28) + 1), ""), "  ", " ")), MID(TRIM(SUBSTITUTE(SUBSTITUTE(A28, MID(A28, FIND("[", A28), FIND("]", A28) - FIND("[", A28) + 1), ""), "  ", " ")), FIND("[", TRIM(SUBSTITUTE(SUBSTITUTE(A28, MID(A28, FIND("[", A28), FIND("]", A28) - FIND("[", A28) + 1), ""), "  ", " "))), FIND("]", TRIM(SUBSTITUTE(SUBSTITUTE(A28, MID(A28, FIND("[", A28), FIND("]", A28) - FIND("[", A28) + 1), ""), "  ", " "))) - FIND("[", TRIM(SUBSTITUTE(SUBSTITUTE(A28, MID(A28, FIND("[", A28), FIND("]", A28) - FIND("[", A28) + 1), ""), "  ", " "))) + 1), ""), "  ", " ")),1)&amp;CHAR(34)&amp;",",CHAR(34)&amp;"start"&amp;IFERROR(LEFT(SUBSTITUTE(A28,"["&amp;MID(A28,FIND("[",A28)+1,FIND("]",A28)-FIND("[",A28)-1)&amp;"] ",""),1),LEFT(A28,1))&amp;CHAR(34)&amp;",")</f>
        <v>"startS",</v>
      </c>
      <c r="DF28" s="44" t="str">
        <f>IFERROR(IF(SEARCH("tan",A28)&gt;0,CHAR(34)&amp;"withtn"&amp;CHAR(34)&amp;",",""),"")</f>
        <v/>
      </c>
      <c r="DG28" s="44" t="str">
        <f>IFERROR(IF(SEARCH("q",A28)&gt;0,CHAR(34)&amp;"with_q"&amp;CHAR(34)&amp;",",""),"")</f>
        <v/>
      </c>
      <c r="DH28" s="44" t="str">
        <f>IFERROR(IF(SEARCH("v",A28)&gt;0,CHAR(34)&amp;"with_v"&amp;CHAR(34)&amp;",",""),"")</f>
        <v/>
      </c>
      <c r="DI28" s="44" t="str">
        <f>IFERROR(IF(SEARCH("w",A28)&gt;0,CHAR(34)&amp;"with_w"&amp;CHAR(34)&amp;",",""),"")</f>
        <v/>
      </c>
      <c r="DJ28" s="44" t="str">
        <f>IFERROR(IF(SEARCH("y",A28)&gt;0,CHAR(34)&amp;"with_y"&amp;CHAR(34)&amp;",",""),"")</f>
        <v/>
      </c>
      <c r="DK28" s="44" t="str">
        <f>IFERROR(IF(SEARCH("z",A28)&gt;0,CHAR(34)&amp;"with_z"&amp;CHAR(34)&amp;",",""),"")</f>
        <v/>
      </c>
      <c r="DL28" s="44" t="str">
        <f>IF(CG28=2, CHAR(34) &amp; _xlfn.TEXTJOIN("", TRUE, _xlfn._xlws.SORT(HP28:HX28)) &amp; CHAR(34) &amp; ",", "")</f>
        <v/>
      </c>
      <c r="DM28" s="44" t="str" cm="1">
        <f t="array" ref="DM28">IF(CG28=3,CHAR(34) &amp; _xlfn.TEXTJOIN("", TRUE, RIGHT(HP28:HX28, 2)) &amp; CHAR(34) &amp; ",", "")</f>
        <v/>
      </c>
      <c r="DN28" s="44" t="str">
        <f>IF(AND(ISNUMBER(SEARCH("18", O28)), ISERROR(SEARCH("1918", O28)), ISERROR(SEARCH("2018", O28))), CHAR(34) &amp; "year18" &amp; CHAR(34) &amp; ",", "")</f>
        <v/>
      </c>
      <c r="DO28" s="44" t="str">
        <f>IF(AND(ISNUMBER(SEARCH("19", O28)), ISERROR(SEARCH("1819", O28)),  ISERROR(SEARCH("1219", O28)),ISERROR(SEARCH("1119", O28)),ISERROR(SEARCH("1190", O28)),ISERROR(SEARCH("2019", O28))), CHAR(34) &amp; "year19" &amp; CHAR(34) &amp; ",", "")</f>
        <v>"year19",</v>
      </c>
      <c r="DP28" s="5" t="str">
        <f>IF(AND(ISNUMBER(SEARCH("20", O28)), ISERROR(SEARCH("1920", O28))), CHAR(34)&amp;"year00"&amp;CHAR(34)&amp;",", "")</f>
        <v/>
      </c>
      <c r="DQ28" s="5" t="str">
        <f>IF(CC28="y",CHAR(34)&amp;"soviet"&amp;CHAR(34)&amp;",","")</f>
        <v/>
      </c>
      <c r="DR28" s="5" t="str">
        <f>IF(BY28="y",CHAR(34)&amp;"dgband"&amp;CHAR(34)&amp;",","")</f>
        <v/>
      </c>
      <c r="DS28" s="5" t="str">
        <f>IF(W28="y",IF(AND(V28="n",BY28&lt;&gt;"y"),CHAR(34)&amp;"allver"&amp;CHAR(34)&amp;",",""),"")</f>
        <v/>
      </c>
      <c r="DT28" s="5" t="str">
        <f>IF(V28="y",IF(AND(W28="n",BY28&lt;&gt;"y"),CHAR(34)&amp;"allhor"&amp;CHAR(34)&amp;",",""),"")</f>
        <v>"allhor",</v>
      </c>
      <c r="DU28" s="5" t="str">
        <f>IF(BY28="y",IF(AND(W28="n",V28="n"),CHAR(34)&amp;"alldia"&amp;CHAR(34)&amp;",",""),"")</f>
        <v/>
      </c>
      <c r="DV28" s="44" t="str">
        <f>IF(IA28&lt;&gt;"",(IF(IA28="y",CHAR(34)&amp;"largec"&amp;CHAR(34)&amp;",",CHAR(34)&amp;"smallc"&amp;CHAR(34)&amp;",")),"")</f>
        <v/>
      </c>
      <c r="DW28" s="44" t="str">
        <f>IF(CL28="y",CHAR(34)&amp;CL$1&amp;CHAR(34)&amp;",","")</f>
        <v/>
      </c>
      <c r="DX28" s="44" t="str">
        <f>IF(CM28="y",CHAR(34)&amp;CM$1&amp;CHAR(34)&amp;",","")</f>
        <v/>
      </c>
      <c r="DY28" s="44" t="str">
        <f>IF(CN28="y",CHAR(34)&amp;CN$1&amp;CHAR(34)&amp;",","")</f>
        <v/>
      </c>
      <c r="DZ28" s="44" t="str">
        <f>IF(CO28="y",CHAR(34)&amp;CO$1&amp;CHAR(34)&amp;",","")</f>
        <v>"4+Band",</v>
      </c>
      <c r="EA28" s="44" t="str">
        <f>IF(T28="y",CHAR(34)&amp;T$1&amp;CHAR(34)&amp;",","")</f>
        <v/>
      </c>
      <c r="EB28" s="44" t="str">
        <f>IF(U28="y",CHAR(34)&amp;U$1&amp;CHAR(34)&amp;",","")</f>
        <v/>
      </c>
      <c r="EC28" s="44" t="str">
        <f>IF(V28="y",CHAR(34)&amp;V$1&amp;CHAR(34)&amp;",","")</f>
        <v>"Horizo",</v>
      </c>
      <c r="ED28" s="44" t="str">
        <f>IF(W28="y",CHAR(34)&amp;W$1&amp;CHAR(34)&amp;",","")</f>
        <v/>
      </c>
      <c r="EE28" s="44" t="str">
        <f>IF(X28="y",CHAR(34)&amp;X$1&amp;CHAR(34)&amp;",","")</f>
        <v/>
      </c>
      <c r="EF28" s="44" t="str">
        <f>IF(AND(Y28&lt;&gt;"n",Y28&lt;&gt;""),CHAR(34)&amp;Y$1&amp;CHAR(34)&amp;",","")</f>
        <v/>
      </c>
      <c r="EG28" s="44" t="str">
        <f>IF(Z28="y",CHAR(34)&amp;Z$1&amp;CHAR(34)&amp;",","")</f>
        <v/>
      </c>
      <c r="EH28" s="44" t="str">
        <f>IF(AA28="y",CHAR(34)&amp;AA$1&amp;CHAR(34)&amp;",","")</f>
        <v/>
      </c>
      <c r="EI28" s="44" t="str">
        <f>IF(AB28="y",CHAR(34)&amp;AB$1&amp;CHAR(34)&amp;",","")</f>
        <v/>
      </c>
      <c r="EJ28" s="44" t="str">
        <f>IF(AC28="y",CHAR(34)&amp;AC$1&amp;CHAR(34)&amp;",","")</f>
        <v/>
      </c>
      <c r="EK28" s="44" t="str">
        <f>IF(AD28="y",CHAR(34)&amp;AD$1&amp;CHAR(34)&amp;",","")</f>
        <v/>
      </c>
      <c r="EL28" s="44" t="str">
        <f>IF(AE28="y",CHAR(34)&amp;AE$1&amp;CHAR(34)&amp;",","")</f>
        <v/>
      </c>
      <c r="EM28" s="44" t="str">
        <f>IF(AF28="y",CHAR(34)&amp;AF$1&amp;CHAR(34)&amp;",","")</f>
        <v/>
      </c>
      <c r="EN28" s="44" t="str">
        <f>IF(AG28="y",CHAR(34)&amp;AG$1&amp;CHAR(34)&amp;",","")</f>
        <v/>
      </c>
      <c r="EO28" s="44" t="str">
        <f>IF(AH28="y",CHAR(34)&amp;AH$1&amp;CHAR(34)&amp;",","")</f>
        <v/>
      </c>
      <c r="EP28" s="44" t="str">
        <f>IF(AI28="y",CHAR(34)&amp;AI$1&amp;CHAR(34)&amp;",","")</f>
        <v>"Canton",</v>
      </c>
      <c r="EQ28" s="44" t="str">
        <f>IF(AJ28="y",CHAR(34)&amp;AJ$1&amp;CHAR(34)&amp;",","")</f>
        <v/>
      </c>
      <c r="ER28" s="44" t="str">
        <f>IF(AK28="y",CHAR(34)&amp;AK$1&amp;CHAR(34)&amp;",","")</f>
        <v/>
      </c>
      <c r="ES28" s="44" t="str">
        <f>IF(AL28="y",CHAR(34)&amp;AL$1&amp;CHAR(34)&amp;",","")</f>
        <v/>
      </c>
      <c r="ET28" s="44" t="str">
        <f>IF(AM28="y",CHAR(34)&amp;AM$1&amp;CHAR(34)&amp;",","")</f>
        <v/>
      </c>
      <c r="EU28" s="44" t="str">
        <f>IF(AN28="y",CHAR(34)&amp;AN$1&amp;CHAR(34)&amp;",","")</f>
        <v/>
      </c>
      <c r="EV28" s="44" t="str">
        <f>IF(AO28="y",CHAR(34)&amp;AO$1&amp;CHAR(34)&amp;",","")</f>
        <v/>
      </c>
      <c r="EW28" s="44" t="str">
        <f>IF(AP28="y",CHAR(34)&amp;AP$1&amp;CHAR(34)&amp;",","")</f>
        <v/>
      </c>
      <c r="EX28" s="44" t="str">
        <f>IF(AQ28="y",CHAR(34)&amp;AQ$1&amp;CHAR(34)&amp;",","")</f>
        <v/>
      </c>
      <c r="EY28" s="44" t="str">
        <f>IF(AR28="y",CHAR(34)&amp;AR$1&amp;CHAR(34)&amp;",","")</f>
        <v/>
      </c>
      <c r="EZ28" s="44" t="str">
        <f>IF(AS28="y",CHAR(34)&amp;AS$1&amp;CHAR(34)&amp;",","")</f>
        <v/>
      </c>
      <c r="FA28" s="44" t="str">
        <f>IF(AT28&gt;0,CHAR(34)&amp;"sta"&amp;AZ28&amp;CHAR(34)&amp;",","")</f>
        <v>"staWHI",</v>
      </c>
      <c r="FB28" s="44" t="str">
        <f>IF(AND(AT28&gt;0,BA28&lt;&gt;""),CHAR(34)&amp;"sta"&amp;BA28&amp;CHAR(34)&amp;",","")</f>
        <v/>
      </c>
      <c r="FC28" s="44" t="str">
        <f>IF(AND(AT28&gt;0,BB28&lt;&gt;""),CHAR(34)&amp;"sta"&amp;BB28&amp;CHAR(34)&amp;",","")</f>
        <v/>
      </c>
      <c r="FD28" s="44" t="str">
        <f>IF(BV28="n",CHAR(34)&amp;"tcWHYE"&amp;CHAR(34)&amp;",",IF(BV28="y",CHAR(34)&amp;FD$1&amp;CHAR(34)&amp;",",""))</f>
        <v/>
      </c>
      <c r="FE28" s="44" t="str">
        <f>IF(COUNTIF(BL28:BT28,"BLU")=0,CHAR(34)&amp;"NO_BLU"&amp;CHAR(34)&amp;",", "")</f>
        <v/>
      </c>
      <c r="FF28" s="44" t="str">
        <f>IF(COUNTIF(BL28:BT28,"WHI")=0,CHAR(34)&amp;"NO_WHI"&amp;CHAR(34)&amp;",", "")</f>
        <v/>
      </c>
      <c r="FG28" s="44" t="str">
        <f>IF(COUNTIF(BL28:BT28,"RED")=0,CHAR(34)&amp;"NO_RED"&amp;CHAR(34)&amp;",", "")</f>
        <v>"NO_RED",</v>
      </c>
      <c r="FH28" s="44" t="str">
        <f>IF(COUNTIF(BL28:BS28,"GRE")=0,CHAR(34)&amp;"NO_GRE"&amp;CHAR(34)&amp;",", "")</f>
        <v/>
      </c>
      <c r="FI28" s="44" t="str">
        <f>IF(COUNTIF(BL28:BT28,"YEL")=0,CHAR(34)&amp;"NO_YEL"&amp;CHAR(34)&amp;",", "")</f>
        <v/>
      </c>
      <c r="FJ28" s="44" t="str">
        <f>IF(COUNTIF(BL28:BT28,"BLA")=0,CHAR(34)&amp;"NO_BLA"&amp;CHAR(34)&amp;",", "")</f>
        <v>"NO_BLA",</v>
      </c>
      <c r="FK28" s="44" t="str">
        <f>IF(AND(FH28&lt;&gt;"",FF28&lt;&gt;""),CHAR(34)&amp;"WHGRNO"&amp;CHAR(34)&amp;",","")</f>
        <v/>
      </c>
      <c r="FL28" s="44" t="str">
        <f>IF(AND(FI28&lt;&gt;"",FF28&lt;&gt;""),CHAR(34)&amp;"WHYENO"&amp;CHAR(34)&amp;",","")</f>
        <v/>
      </c>
      <c r="FM28" s="44" t="str">
        <f>IF(AND(FJ28&lt;&gt;"",FF28&lt;&gt;""),CHAR(34)&amp;"BAWHNO"&amp;CHAR(34)&amp;",","")</f>
        <v/>
      </c>
      <c r="FN28" s="44" t="str">
        <f>IF(AND(FE28&lt;&gt;"",FF28&lt;&gt;""),CHAR(34)&amp;"BLWHNO"&amp;CHAR(34)&amp;",","")</f>
        <v/>
      </c>
      <c r="FO28" s="44" t="str">
        <f>IF(AND(FE28&lt;&gt;"",FG28&lt;&gt;""),CHAR(34)&amp;"BLRENO"&amp;CHAR(34)&amp;",","")</f>
        <v/>
      </c>
      <c r="FP28" s="44" t="str">
        <f>IF(AND(FF28&lt;&gt;"",FF28&lt;&gt;""),CHAR(34)&amp;"WHRENO"&amp;CHAR(34)&amp;",","")</f>
        <v/>
      </c>
      <c r="FQ28" s="44" t="str">
        <f>IF(LEN(BF28)=3,CHAR(34)&amp;"001"&amp;BF28&amp;CHAR(34)&amp;",","")</f>
        <v>"001GRE",</v>
      </c>
      <c r="FR28" s="44" t="str">
        <f>IF(LEN(BG28)=3,CHAR(34)&amp;"002"&amp;BG28&amp;CHAR(34)&amp;",","")</f>
        <v/>
      </c>
      <c r="FS28" s="44" t="str">
        <f>IF(LEN(BH28)=3,CHAR(34)&amp;"003"&amp;BH28&amp;CHAR(34)&amp;",","")</f>
        <v>"003YEL",</v>
      </c>
      <c r="FT28" s="44" t="str">
        <f>CHAR(34)&amp;"myr"&amp;BD28&amp;CHAR(34)&amp;","</f>
        <v>"myrEQ",</v>
      </c>
      <c r="FU28" s="44" t="str">
        <f>IF(AY28="y",CHAR(34)&amp;"island"&amp;CHAR(34)&amp;",","")</f>
        <v/>
      </c>
      <c r="FV28" s="44" t="str">
        <f>IF(BZ28="y",CHAR(34)&amp;"landlo"&amp;CHAR(34)&amp;",","")</f>
        <v/>
      </c>
      <c r="FW28" s="44" t="str">
        <f>IF(CA28="y",CHAR(34)&amp;"eunion"&amp;CHAR(34)&amp;",","")</f>
        <v/>
      </c>
      <c r="FX28" s="44" t="str">
        <f>SUBSTITUTE(IFERROR(SEARCH("[",A28),IFERROR(IF(AND(CA28&lt;&gt;"y",SEARCH("Europe",R28)&gt;0),CHAR(34)&amp;"noeuni"&amp;CHAR(34)&amp;",",""),"")),"1","")</f>
        <v/>
      </c>
      <c r="FY28" s="44" t="str">
        <f>IFERROR(IF(SEARCH("Arabic",CB28)&gt;0,CHAR(34)&amp;"arabic"&amp;CHAR(34)&amp;",",""),"")</f>
        <v/>
      </c>
      <c r="FZ28" s="44" t="str">
        <f>IFERROR(IF(SEARCH("English",CB28)&gt;0,CHAR(34)&amp;"englis"&amp;CHAR(34)&amp;",",""),"")</f>
        <v/>
      </c>
      <c r="GA28" s="44" t="str">
        <f>IFERROR(IF(SEARCH("French",CB28)&gt;0,CHAR(34)&amp;"french"&amp;CHAR(34)&amp;",",""),"")</f>
        <v/>
      </c>
      <c r="GB28" s="44" t="str">
        <f>IFERROR(IF(SEARCH("Spanish",CB28)&gt;0,CHAR(34)&amp;"spanis"&amp;CHAR(34)&amp;",",""),"")</f>
        <v/>
      </c>
      <c r="GC28" s="44" t="str">
        <f>IFERROR(IF(SEARCH("Portuguese",CB28)&gt;0,CHAR(34)&amp;"portug"&amp;CHAR(34)&amp;",",""),"")</f>
        <v/>
      </c>
      <c r="GD28" s="44" t="str">
        <f>IFERROR(IF(SEARCH("German",CB28)&gt;0,CHAR(34)&amp;"german"&amp;CHAR(34)&amp;",",""),"")</f>
        <v/>
      </c>
      <c r="GE28" s="44" t="str">
        <f>IFERROR(IF(SEARCH("Dutch",CB28)&gt;0,CHAR(34)&amp;"dutchs"&amp;CHAR(34)&amp;",",""),"")</f>
        <v/>
      </c>
      <c r="GF28" s="44" t="str">
        <f>IFERROR(IF(SEARCH("Historical",AU28)&gt;0,CHAR(34)&amp;"histor"&amp;CHAR(34)&amp;",",""),"")</f>
        <v/>
      </c>
      <c r="GG28" s="44" t="str">
        <f>IF(BU28="y",CHAR(34)&amp;"unjack"&amp;CHAR(34)&amp;",","")</f>
        <v/>
      </c>
      <c r="GH28" s="44" t="str">
        <f>IF(CD28=1,CHAR(34)&amp;"southc"&amp;CHAR(34)&amp;",","")</f>
        <v/>
      </c>
      <c r="GI28" s="44" t="str">
        <f>IF(CE28=1,CHAR(34)&amp;"hasmap"&amp;CHAR(34)&amp;",","")</f>
        <v/>
      </c>
      <c r="GJ28" s="44" t="str">
        <f>IF(CP28="y",CHAR(34)&amp;CP$1&amp;CHAR(34)&amp;",","")</f>
        <v/>
      </c>
      <c r="GK28" s="44" t="str">
        <f>IF(GJ28="",CHAR(34)&amp;"HasSta"&amp;CHAR(34)&amp;",","")</f>
        <v>"HasSta",</v>
      </c>
      <c r="GL28" s="44" t="str">
        <f>IF(CQ28="y",CHAR(34)&amp;CQ$1&amp;CHAR(34)&amp;",","")</f>
        <v/>
      </c>
      <c r="GM28" s="44" t="str">
        <f>IF(CR28="y",CHAR(34)&amp;CR$1&amp;CHAR(34)&amp;",","")</f>
        <v/>
      </c>
      <c r="GN28" s="44" t="str">
        <f>IF(CS28="y",CHAR(34)&amp;CS$1&amp;CHAR(34)&amp;",","")</f>
        <v>"3+Star",</v>
      </c>
      <c r="GP28" s="44" t="str">
        <f>CHAR(34)&amp;AU28&amp;CHAR(34)</f>
        <v>"State"</v>
      </c>
      <c r="GS28" s="44" t="str">
        <f>SUBSTITUTE("["&amp;_xlfn.CONCAT(CW28:GN28)&amp;"]",",]","]")</f>
        <v>["4Color","lets07","startS","year19","allhor","4+Band","Horizo","Canton","staWHI","NO_RED","NO_BLA","001GRE","003YEL","myrEQ","HasSta","3+Star"]</v>
      </c>
      <c r="GT28" s="44" t="str">
        <f>IF(BL28&lt;&gt;"",CHAR(34)&amp;"cl_"&amp;BL28&amp;CHAR(34)&amp;",","")</f>
        <v>"cl_GRE",</v>
      </c>
      <c r="GU28" s="44" t="str">
        <f>IF(BM28&lt;&gt;"",CHAR(34)&amp;"cl_"&amp;BM28&amp;CHAR(34)&amp;",","")</f>
        <v>"cl_YEL",</v>
      </c>
      <c r="GV28" s="44" t="str">
        <f>IF(BN28&lt;&gt;"",CHAR(34)&amp;"cl_"&amp;BN28&amp;CHAR(34)&amp;",","")</f>
        <v>"cl_BLU",</v>
      </c>
      <c r="GW28" s="44" t="str">
        <f>IF(BO28&lt;&gt;"",CHAR(34)&amp;"cl_"&amp;BO28&amp;CHAR(34)&amp;",","")</f>
        <v>"cl_WHI",</v>
      </c>
      <c r="GX28" s="44" t="str">
        <f>IF(BP28&lt;&gt;"",CHAR(34)&amp;"cl_"&amp;BP28&amp;CHAR(34)&amp;",","")</f>
        <v/>
      </c>
      <c r="GY28" s="44" t="str">
        <f>IF(BQ28&lt;&gt;"",CHAR(34)&amp;"cl_"&amp;BQ28&amp;CHAR(34)&amp;",","")</f>
        <v/>
      </c>
      <c r="GZ28" s="44" t="str">
        <f>IF(BR28&lt;&gt;"",CHAR(34)&amp;"cl_"&amp;BR28&amp;CHAR(34)&amp;",","")</f>
        <v/>
      </c>
      <c r="HA28" s="44" t="str">
        <f>IF(BS28&lt;&gt;"",CHAR(34)&amp;"cl_"&amp;BS28&amp;CHAR(34)&amp;",","")</f>
        <v/>
      </c>
      <c r="HB28" s="44" t="str">
        <f>IF(BT28&lt;&gt;"",CHAR(34)&amp;"cl_"&amp;BT28&amp;CHAR(34)&amp;",","")</f>
        <v/>
      </c>
      <c r="HC28" s="44" t="str">
        <f>SUBSTITUTE("["&amp;_xlfn.CONCAT(GT28:HB28)&amp;"]",",]","]")</f>
        <v>["cl_GRE","cl_YEL","cl_BLU","cl_WHI"]</v>
      </c>
      <c r="HE28" s="64"/>
      <c r="HF28" s="65" t="str">
        <f>"{couname:"&amp;CT28&amp;(IF(HK28&lt;&gt;"",",subtype:"&amp;CHAR(34)&amp;HK28&amp;CHAR(34),""))&amp;",year:"&amp;HJ28&amp;",region:"&amp;CU28&amp;",Colors:"&amp;HC28&amp;",Items:"&amp;GS28&amp;",Flag:"&amp;CV28&amp;",HDFlag:"&amp;CHAR(34)&amp;E28&amp;CHAR(34)&amp;",type:"&amp;GP28&amp;", describe: "&amp;HH28&amp;", isnew:"&amp;CHAR(34)&amp;F28&amp;CHAR(34)&amp;", links: "&amp;HL28&amp;"},"</f>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links: "https://en.wikipedia.org/wiki/Sergipe"},</v>
      </c>
      <c r="HG28" s="66" t="str">
        <f>"{couname:"&amp;CT28&amp;(IF(HK28&lt;&gt;"",",subtype:"&amp;CHAR(34)&amp;HK28&amp;CHAR(34),""))&amp;",year:"&amp;HJ28&amp;",region:"&amp;CU28&amp;",Colors:"&amp;HC28&amp;",Items:"&amp;GS28&amp;",Flag:"&amp;CV28&amp;",HDFlag:"&amp;CHAR(34)&amp;E28&amp;CHAR(34)&amp;",type:"&amp;GP28&amp;", describe: "&amp;HI28&amp;", links: "&amp;HL28&amp;"},"</f>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links: "https://en.wikipedia.org/wiki/Sergipe"},</v>
      </c>
      <c r="HH28" s="44" t="str">
        <f>IF(P28&lt;&gt;"",CHAR(34)&amp;"\n"&amp;P28&amp;CHAR(34),CHAR(34)&amp;CHAR(34))</f>
        <v>"\nThe stars on the flag of Sergipe represent the number of river estuaries in the state, and the green and yellow stripes represent Sergipe's union with the rest of Brazil."</v>
      </c>
      <c r="HI28" s="44" t="str">
        <f>IF(J28=0,CHAR(34)&amp;CHAR(34),HH28)</f>
        <v>"\nThe stars on the flag of Sergipe represent the number of river estuaries in the state, and the green and yellow stripes represent Sergipe's union with the rest of Brazil."</v>
      </c>
      <c r="HJ28" s="44" t="str">
        <f>CHAR(34)&amp;O28&amp;CHAR(34)</f>
        <v>"1952 "</v>
      </c>
      <c r="HL28" s="44" t="str">
        <f>CHAR(34)&amp;I28&amp;CHAR(34)</f>
        <v>"https://en.wikipedia.org/wiki/Sergipe"</v>
      </c>
      <c r="HM28" s="65"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"&amp;HH28&amp;", "&amp;CHAR(34)&amp;"isnew"&amp;CHAR(34)&amp;": "&amp;CHAR(34)&amp;F28&amp;CHAR(34)&amp;", "&amp;CHAR(34)&amp;"links"&amp;CHAR(34)&amp;": "&amp;HL28&amp;"},"</f>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 "links": "https://en.wikipedia.org/wiki/Sergipe"},</v>
      </c>
      <c r="HN28" s="67"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"&amp;HI28&amp;", "&amp;CHAR(34)&amp;"isnew"&amp;CHAR(34)&amp;": "&amp;CHAR(34)&amp;F28&amp;CHAR(34)&amp;", "&amp;CHAR(34)&amp;"links"&amp;CHAR(34)&amp;": "&amp;HL28&amp;"},"</f>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 "links": "https://en.wikipedia.org/wiki/Sergipe"},</v>
      </c>
      <c r="HO28" s="71"/>
      <c r="HP28" s="44" t="str" cm="1">
        <f t="array" ref="HP28">IF(_xlfn.TEXTJOIN(", ", TRUE, IF(ISNUMBER(SEARCH("BLA", BL28:BT28)), COLUMN(BL28:BT28) - COLUMN(BL28) + 1, ""))&lt;&gt;"","BLA","")</f>
        <v/>
      </c>
      <c r="HQ28" s="44" t="str" cm="1">
        <f t="array" ref="HQ28">IF(_xlfn.TEXTJOIN(", ", TRUE, IF(ISNUMBER(SEARCH("BLU", BL28:BT28)), COLUMN(BL28:BT28) - COLUMN(BL28) + 1, ""))&lt;&gt;"","BLU","")</f>
        <v>BLU</v>
      </c>
      <c r="HR28" s="44" t="str" cm="1">
        <f t="array" ref="HR28">IF(_xlfn.TEXTJOIN(", ", TRUE, IF(ISNUMBER(SEARCH("GRE", BL28:BT28)), COLUMN(BL28:BT28) - COLUMN(BL28) + 1, ""))&lt;&gt;"","GRE","")</f>
        <v>GRE</v>
      </c>
      <c r="HS28" s="44" t="str" cm="1">
        <f t="array" ref="HS28">IF(_xlfn.TEXTJOIN(", ", TRUE, IF(ISNUMBER(SEARCH("RED", BL28:BT28)), COLUMN(BL28:BT28) - COLUMN(BL28) + 1, ""))&lt;&gt;"","RED","")</f>
        <v/>
      </c>
      <c r="HT28" s="44" t="str" cm="1">
        <f t="array" ref="HT28">IF(_xlfn.TEXTJOIN(", ", TRUE, IF(ISNUMBER(SEARCH("YEL", BL28:BT28)), COLUMN(BL28:BT28) - COLUMN(BL28) + 1, ""))&lt;&gt;"","YEL","")</f>
        <v>YEL</v>
      </c>
      <c r="HU28" s="44" t="str" cm="1">
        <f t="array" ref="HU28">IF(_xlfn.TEXTJOIN(", ", TRUE, IF(ISNUMBER(SEARCH("ORA", BL28:BT28)), COLUMN(BL28:BT28) - COLUMN(BL28) + 1, ""))&lt;&gt;"","ORA","")</f>
        <v/>
      </c>
      <c r="HV28" s="44" t="str" cm="1">
        <f t="array" ref="HV28">IF(_xlfn.TEXTJOIN(", ", TRUE, IF(ISNUMBER(SEARCH("BRO", BL28:BT28)), COLUMN(BL28:BT28) - COLUMN(BL28) + 1, ""))&lt;&gt;"","BRO","")</f>
        <v/>
      </c>
      <c r="HW28" s="44" t="str" cm="1">
        <f t="array" ref="HW28">IF(_xlfn.TEXTJOIN(", ", TRUE, IF(ISNUMBER(SEARCH("PUR", BL28:BT28)), COLUMN(BL28:BT28) - COLUMN(BL28) + 1, ""))&lt;&gt;"","PUR","")</f>
        <v/>
      </c>
      <c r="HX28" s="44" t="str" cm="1">
        <f t="array" ref="HX28">IF(_xlfn.TEXTJOIN(", ", TRUE, IF(ISNUMBER(SEARCH("WHI", BL28:BT28)), COLUMN(BL28:BT28) - COLUMN(BL28) + 1, ""))&lt;&gt;"","WHI","")</f>
        <v>WHI</v>
      </c>
      <c r="HY28" s="72"/>
      <c r="HZ28" s="72"/>
      <c r="IA28" s="5"/>
      <c r="IB28" s="5"/>
      <c r="IC28" s="68"/>
      <c r="ID28" s="68"/>
      <c r="IE28" s="68"/>
      <c r="IF28" s="68"/>
      <c r="IG28" s="68"/>
      <c r="IH28" s="68"/>
      <c r="II28" s="68"/>
      <c r="IJ28" s="68"/>
      <c r="IK28" s="68"/>
      <c r="IL28" s="44">
        <f>SUM(IC28:IK28)</f>
        <v>0</v>
      </c>
      <c r="IM28" s="42">
        <f>COUNTIF(IC28:IK28,"&gt;0")-CG28</f>
        <v>-4</v>
      </c>
      <c r="IN28" s="69" t="str">
        <f>"http://mkweb.bcgsc.ca/color-summarizer/?url="&amp;D28&amp;"&amp;precision=low&amp;num_clusters="&amp;CG28&amp;"&amp;text=1"</f>
        <v>http://mkweb.bcgsc.ca/color-summarizer/?url=https://upload.wikimedia.org/wikipedia/commons/thumb/b/be/Bandeira_de_Sergipe.svg/640px-Bandeira_de_Sergipe.svg.png&amp;precision=low&amp;num_clusters=4&amp;text=1</v>
      </c>
      <c r="IO28" s="44" t="str">
        <f>IF(HP28&lt;&gt;"",CHAR(34)&amp;"black"&amp;CHAR(34),"")</f>
        <v/>
      </c>
      <c r="IP28" s="44" t="str">
        <f>IF(HQ28&lt;&gt;"",CHAR(34)&amp;"blue"&amp;CHAR(34),"")</f>
        <v>"blue"</v>
      </c>
      <c r="IQ28" s="44" t="str">
        <f>IF(HR28&lt;&gt;"",CHAR(34)&amp;"green"&amp;CHAR(34),"")</f>
        <v>"green"</v>
      </c>
      <c r="IR28" s="44" t="str">
        <f>IF(HS28&lt;&gt;"",CHAR(34)&amp;"red"&amp;CHAR(34),"")</f>
        <v/>
      </c>
      <c r="IS28" s="44" t="str">
        <f>IF(HT28&lt;&gt;"",CHAR(34)&amp;"yellow"&amp;CHAR(34),"")</f>
        <v>"yellow"</v>
      </c>
      <c r="IT28" s="44" t="str">
        <f>IF(HU28&lt;&gt;"",CHAR(34)&amp;"orange"&amp;CHAR(34),"")</f>
        <v/>
      </c>
      <c r="IU28" s="44" t="str">
        <f>IF(HV28&lt;&gt;"",CHAR(34)&amp;"brown"&amp;CHAR(34),"")</f>
        <v/>
      </c>
      <c r="IV28" s="44" t="str">
        <f>IF(HW28&lt;&gt;"",CHAR(34)&amp;"purple"&amp;CHAR(34),"")</f>
        <v/>
      </c>
      <c r="IW28" s="44" t="str">
        <f>IF(HX28&lt;&gt;"",CHAR(34)&amp;"white"&amp;CHAR(34),"")</f>
        <v>"white"</v>
      </c>
      <c r="IX28" s="44" t="str">
        <f>"{"&amp;CHAR(34)&amp;"url"&amp;CHAR(34)&amp;":"&amp;CHAR(34)&amp;IN28&amp;CHAR(34)&amp;","&amp;CHAR(34)&amp;"name"&amp;CHAR(34)&amp;":"&amp;CHAR(34)&amp;A28&amp;CHAR(34)&amp;"},"</f>
        <v>{"url":"http://mkweb.bcgsc.ca/color-summarizer/?url=https://upload.wikimedia.org/wikipedia/commons/thumb/b/be/Bandeira_de_Sergipe.svg/640px-Bandeira_de_Sergipe.svg.png&amp;precision=low&amp;num_clusters=4&amp;text=1","name":"[BRA] Sergipe"},</v>
      </c>
      <c r="IY28" s="44">
        <v>352</v>
      </c>
    </row>
    <row r="29" spans="1:259" s="44" customFormat="1" ht="38.4" customHeight="1" thickBot="1" x14ac:dyDescent="0.35">
      <c r="A29" s="84" t="s">
        <v>454</v>
      </c>
      <c r="B29" s="83"/>
      <c r="C29" s="39">
        <v>2</v>
      </c>
      <c r="D29" s="70" t="s">
        <v>455</v>
      </c>
      <c r="E29" s="40" t="s">
        <v>456</v>
      </c>
      <c r="F29" s="41" t="s">
        <v>163</v>
      </c>
      <c r="G29" s="42">
        <f>COUNTIF($A$1:$A$8312,A29)</f>
        <v>1</v>
      </c>
      <c r="H29" s="43"/>
      <c r="I29" s="59" t="s">
        <v>457</v>
      </c>
      <c r="J29" s="44" t="str">
        <f>""</f>
        <v/>
      </c>
      <c r="K29" s="45"/>
      <c r="L29" s="46"/>
      <c r="M29" s="46"/>
      <c r="N29" s="47"/>
      <c r="O29" s="74" t="s">
        <v>458</v>
      </c>
      <c r="P29" s="48" t="s">
        <v>459</v>
      </c>
      <c r="Q29" s="73">
        <v>1</v>
      </c>
      <c r="R29" s="49" t="s">
        <v>177</v>
      </c>
      <c r="S29" s="50">
        <v>3</v>
      </c>
      <c r="T29" s="51" t="s">
        <v>165</v>
      </c>
      <c r="U29" s="52" t="s">
        <v>164</v>
      </c>
      <c r="V29" s="52" t="s">
        <v>164</v>
      </c>
      <c r="W29" s="52" t="s">
        <v>164</v>
      </c>
      <c r="X29" s="52" t="s">
        <v>165</v>
      </c>
      <c r="Y29" s="52" t="s">
        <v>164</v>
      </c>
      <c r="Z29" s="52" t="s">
        <v>164</v>
      </c>
      <c r="AA29" s="52" t="s">
        <v>164</v>
      </c>
      <c r="AB29" s="52" t="s">
        <v>164</v>
      </c>
      <c r="AC29" s="52" t="s">
        <v>164</v>
      </c>
      <c r="AD29" s="52" t="s">
        <v>165</v>
      </c>
      <c r="AE29" s="52" t="s">
        <v>164</v>
      </c>
      <c r="AF29" s="53" t="s">
        <v>164</v>
      </c>
      <c r="AG29" s="53" t="s">
        <v>165</v>
      </c>
      <c r="AH29" s="53" t="s">
        <v>165</v>
      </c>
      <c r="AI29" s="53" t="s">
        <v>164</v>
      </c>
      <c r="AJ29" s="53" t="s">
        <v>164</v>
      </c>
      <c r="AK29" s="53" t="s">
        <v>164</v>
      </c>
      <c r="AL29" s="53" t="s">
        <v>164</v>
      </c>
      <c r="AM29" s="53" t="s">
        <v>164</v>
      </c>
      <c r="AN29" s="53" t="s">
        <v>164</v>
      </c>
      <c r="AO29" s="53" t="s">
        <v>164</v>
      </c>
      <c r="AP29" s="53" t="s">
        <v>164</v>
      </c>
      <c r="AQ29" s="53" t="s">
        <v>164</v>
      </c>
      <c r="AR29" s="53" t="s">
        <v>164</v>
      </c>
      <c r="AS29" s="53" t="s">
        <v>164</v>
      </c>
      <c r="AT29" s="54">
        <v>0</v>
      </c>
      <c r="AU29" s="53" t="s">
        <v>308</v>
      </c>
      <c r="AV29" s="53" t="str">
        <f>IF(LEFT(A29,1)="[",LEFT(A29,5)&amp;AU29&amp;A29,"")</f>
        <v>[BRA]State[BRA] Tocantins</v>
      </c>
      <c r="AW29" s="53" t="str">
        <f>C29&amp;H29&amp;A29</f>
        <v>2[BRA] Tocantins</v>
      </c>
      <c r="AX29" s="55"/>
      <c r="AY29" s="55"/>
      <c r="AZ29" s="56"/>
      <c r="BA29" s="56"/>
      <c r="BB29" s="56"/>
      <c r="BC29" s="57"/>
      <c r="BD29" s="58" t="s">
        <v>155</v>
      </c>
      <c r="BE29" s="59"/>
      <c r="BF29" s="58" t="s">
        <v>152</v>
      </c>
      <c r="BG29" s="58" t="s">
        <v>159</v>
      </c>
      <c r="BH29" s="58" t="s">
        <v>155</v>
      </c>
      <c r="BI29" s="58"/>
      <c r="BJ29" s="58"/>
      <c r="BK29" s="59"/>
      <c r="BL29" s="58" t="s">
        <v>152</v>
      </c>
      <c r="BM29" s="58" t="s">
        <v>159</v>
      </c>
      <c r="BN29" s="58" t="s">
        <v>155</v>
      </c>
      <c r="BO29" s="58"/>
      <c r="BP29" s="58"/>
      <c r="BQ29" s="58"/>
      <c r="BR29" s="58"/>
      <c r="BS29" s="58"/>
      <c r="BT29" s="58"/>
      <c r="BU29" s="60"/>
      <c r="BV29" s="61"/>
      <c r="BW29" s="61">
        <v>0</v>
      </c>
      <c r="BX29" s="59"/>
      <c r="BY29" s="44" t="s">
        <v>165</v>
      </c>
      <c r="CB29" s="5"/>
      <c r="CC29" s="5"/>
      <c r="CD29" s="62">
        <v>0</v>
      </c>
      <c r="CE29" s="62">
        <v>0</v>
      </c>
      <c r="CF29" s="62">
        <f>COUNTIF([1]Sheet7!$B$2:'[1]Sheet7'!$B$100,BRA!#REF!)</f>
        <v>0</v>
      </c>
      <c r="CG29" s="75" cm="1">
        <f t="array" ref="CG29">SUMPRODUCT(--(LEN(TRIM(BL29:BT29))&gt;0))</f>
        <v>3</v>
      </c>
      <c r="CH29" s="53" t="str">
        <f>IF(CG29=2,"y","n")</f>
        <v>n</v>
      </c>
      <c r="CI29" s="53" t="str">
        <f>IF(CG29=3,"y","n")</f>
        <v>y</v>
      </c>
      <c r="CJ29" s="53" t="str">
        <f>IF(CG29=4,"y","n")</f>
        <v>n</v>
      </c>
      <c r="CK29" s="53" t="str">
        <f>IF(CG29&gt;4,"y","n")</f>
        <v>n</v>
      </c>
      <c r="CL29" s="53" t="str">
        <f>IF(S29=0,"y","n")</f>
        <v>n</v>
      </c>
      <c r="CM29" s="53" t="str">
        <f>IF(S29=2,"y","n")</f>
        <v>n</v>
      </c>
      <c r="CN29" s="53" t="str">
        <f>IF(S29=3,"y","n")</f>
        <v>y</v>
      </c>
      <c r="CO29" s="53" t="str">
        <f>IF(S29&gt;=4,"y","n")</f>
        <v>n</v>
      </c>
      <c r="CP29" s="53" t="str">
        <f>IF(AT29=0,"y","n")</f>
        <v>y</v>
      </c>
      <c r="CQ29" s="53" t="str">
        <f>IF(AT29=1,"y","n")</f>
        <v>n</v>
      </c>
      <c r="CR29" s="53" t="str">
        <f>IF(AT29=2,"y","n")</f>
        <v>n</v>
      </c>
      <c r="CS29" s="53" t="str">
        <f>IF(AT29&gt;=3,"y","n")</f>
        <v>n</v>
      </c>
      <c r="CT29" s="38" t="str">
        <f>CHAR(34)&amp;A29&amp;CHAR(34)</f>
        <v>"[BRA] Tocantins"</v>
      </c>
      <c r="CU29" s="63" t="str">
        <f>CHAR(34)&amp;"rgn_"&amp;R29&amp;CHAR(34)</f>
        <v>"rgn_South America"</v>
      </c>
      <c r="CV29" s="44" t="str">
        <f>CHAR(34)&amp;D29&amp;CHAR(34)</f>
        <v>"https://upload.wikimedia.org/wikipedia/commons/thumb/f/ff/Bandeira_do_Tocantins.svg/640px-Bandeira_do_Tocantins.svg.png"</v>
      </c>
      <c r="CW29" s="44" t="str">
        <f>IF(CH29="y",CHAR(34)&amp;CH$1&amp;CHAR(34)&amp;",","")</f>
        <v/>
      </c>
      <c r="CX29" s="44" t="str">
        <f>IF(CI29="y",CHAR(34)&amp;CI$1&amp;CHAR(34)&amp;",","")</f>
        <v>"3Color",</v>
      </c>
      <c r="CY29" s="44" t="str">
        <f>IF(CJ29="y",CHAR(34)&amp;CJ$1&amp;CHAR(34)&amp;",","")</f>
        <v/>
      </c>
      <c r="CZ29" s="44" t="str">
        <f>IF(CK29="y",CHAR(34)&amp;CK$1&amp;CHAR(34)&amp;",","")</f>
        <v/>
      </c>
      <c r="DA29" s="44" t="str">
        <f>IF(Q29&gt;1,CHAR(34)&amp;"words2"&amp;CHAR(34)&amp;",","")</f>
        <v/>
      </c>
      <c r="DB29" s="44" t="str">
        <f>IF(Q29&gt;2,CHAR(34)&amp;"words3"&amp;CHAR(34)&amp;",","")</f>
        <v/>
      </c>
      <c r="DC29" s="44" t="str">
        <f>IF(Q29=2,CHAR(34)&amp;"exact2"&amp;CHAR(34)&amp;",","")</f>
        <v/>
      </c>
      <c r="DD29" s="44" t="str">
        <f>IF(LEN(CHAR(34)&amp;"lets"&amp;LEN(SUBSTITUTE(SUBSTITUTE(IFERROR(TRIM(SUBSTITUTE(SUBSTITUTE(SUBSTITUTE(IFERROR(TRIM(SUBSTITUTE(A29,MID(A29,FIND("(",A29),FIND(")",A29)-FIND("(",A29)+1),"")),A29),"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",""),"-",""))&amp;CHAR(34)&amp;",")=9,CHAR(34)&amp;"lets"&amp;LEN(SUBSTITUTE(SUBSTITUTE(IFERROR(TRIM(SUBSTITUTE(SUBSTITUTE(SUBSTITUTE(IFERROR(TRIM(SUBSTITUTE(A29,MID(A29,FIND("(",A29),FIND(")",A29)-FIND("(",A29)+1),"")),A29),"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",""),"-",""))&amp;CHAR(34)&amp;",",CHAR(34)&amp;"lets0"&amp;LEN(SUBSTITUTE(SUBSTITUTE(IFERROR(TRIM(SUBSTITUTE(SUBSTITUTE(SUBSTITUTE(IFERROR(TRIM(SUBSTITUTE(A29,MID(A29,FIND("(",A29),FIND(")",A29)-FIND("(",A29)+1),"")),A29),"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f>
        <v>"lets09",</v>
      </c>
      <c r="DE29" s="44" t="str">
        <f>IFERROR(CHAR(34)&amp;"start"&amp;LEFT(TRIM(SUBSTITUTE(SUBSTITUTE(TRIM(SUBSTITUTE(SUBSTITUTE(A29, MID(A29, FIND("[", A29), FIND("]", A29) - FIND("[", A29) + 1), ""), "  ", " ")), MID(TRIM(SUBSTITUTE(SUBSTITUTE(A29, MID(A29, FIND("[", A29), FIND("]", A29) - FIND("[", A29) + 1), ""), "  ", " ")), FIND("[", TRIM(SUBSTITUTE(SUBSTITUTE(A29, MID(A29, FIND("[", A29), FIND("]", A29) - FIND("[", A29) + 1), ""), "  ", " "))), FIND("]", TRIM(SUBSTITUTE(SUBSTITUTE(A29, MID(A29, FIND("[", A29), FIND("]", A29) - FIND("[", A29) + 1), ""), "  ", " "))) - FIND("[", TRIM(SUBSTITUTE(SUBSTITUTE(A29, MID(A29, FIND("[", A29), FIND("]", A29) - FIND("[", A29) + 1), ""), "  ", " "))) + 1), ""), "  ", " ")),1)&amp;CHAR(34)&amp;",",CHAR(34)&amp;"start"&amp;IFERROR(LEFT(SUBSTITUTE(A29,"["&amp;MID(A29,FIND("[",A29)+1,FIND("]",A29)-FIND("[",A29)-1)&amp;"] ",""),1),LEFT(A29,1))&amp;CHAR(34)&amp;",")</f>
        <v>"startT",</v>
      </c>
      <c r="DF29" s="44" t="str">
        <f>IFERROR(IF(SEARCH("tan",A29)&gt;0,CHAR(34)&amp;"withtn"&amp;CHAR(34)&amp;",",""),"")</f>
        <v/>
      </c>
      <c r="DG29" s="44" t="str">
        <f>IFERROR(IF(SEARCH("q",A29)&gt;0,CHAR(34)&amp;"with_q"&amp;CHAR(34)&amp;",",""),"")</f>
        <v/>
      </c>
      <c r="DH29" s="44" t="str">
        <f>IFERROR(IF(SEARCH("v",A29)&gt;0,CHAR(34)&amp;"with_v"&amp;CHAR(34)&amp;",",""),"")</f>
        <v/>
      </c>
      <c r="DI29" s="44" t="str">
        <f>IFERROR(IF(SEARCH("w",A29)&gt;0,CHAR(34)&amp;"with_w"&amp;CHAR(34)&amp;",",""),"")</f>
        <v/>
      </c>
      <c r="DJ29" s="44" t="str">
        <f>IFERROR(IF(SEARCH("y",A29)&gt;0,CHAR(34)&amp;"with_y"&amp;CHAR(34)&amp;",",""),"")</f>
        <v/>
      </c>
      <c r="DK29" s="44" t="str">
        <f>IFERROR(IF(SEARCH("z",A29)&gt;0,CHAR(34)&amp;"with_z"&amp;CHAR(34)&amp;",",""),"")</f>
        <v/>
      </c>
      <c r="DL29" s="44" t="str">
        <f>IF(CG29=2, CHAR(34) &amp; _xlfn.TEXTJOIN("", TRUE, _xlfn._xlws.SORT(HP29:HX29)) &amp; CHAR(34) &amp; ",", "")</f>
        <v/>
      </c>
      <c r="DM29" s="44" t="str" cm="1">
        <f t="array" ref="DM29">IF(CG29=3,CHAR(34) &amp; _xlfn.TEXTJOIN("", TRUE, RIGHT(HP29:HX29, 2)) &amp; CHAR(34) &amp; ",", "")</f>
        <v>"LUELHI",</v>
      </c>
      <c r="DN29" s="44" t="str">
        <f>IF(AND(ISNUMBER(SEARCH("18", O29)), ISERROR(SEARCH("1918", O29)), ISERROR(SEARCH("2018", O29))), CHAR(34) &amp; "year18" &amp; CHAR(34) &amp; ",", "")</f>
        <v/>
      </c>
      <c r="DO29" s="44" t="str">
        <f>IF(AND(ISNUMBER(SEARCH("19", O29)), ISERROR(SEARCH("1819", O29)),  ISERROR(SEARCH("1219", O29)),ISERROR(SEARCH("1119", O29)),ISERROR(SEARCH("1190", O29)),ISERROR(SEARCH("2019", O29))), CHAR(34) &amp; "year19" &amp; CHAR(34) &amp; ",", "")</f>
        <v>"year19",</v>
      </c>
      <c r="DP29" s="5" t="str">
        <f>IF(AND(ISNUMBER(SEARCH("20", O29)), ISERROR(SEARCH("1920", O29))), CHAR(34)&amp;"year00"&amp;CHAR(34)&amp;",", "")</f>
        <v/>
      </c>
      <c r="DQ29" s="5" t="str">
        <f>IF(CC29="y",CHAR(34)&amp;"soviet"&amp;CHAR(34)&amp;",","")</f>
        <v/>
      </c>
      <c r="DR29" s="5" t="str">
        <f>IF(BY29="y",CHAR(34)&amp;"dgband"&amp;CHAR(34)&amp;",","")</f>
        <v>"dgband",</v>
      </c>
      <c r="DS29" s="5" t="str">
        <f>IF(W29="y",IF(AND(V29="n",BY29&lt;&gt;"y"),CHAR(34)&amp;"allver"&amp;CHAR(34)&amp;",",""),"")</f>
        <v/>
      </c>
      <c r="DT29" s="5" t="str">
        <f>IF(V29="y",IF(AND(W29="n",BY29&lt;&gt;"y"),CHAR(34)&amp;"allhor"&amp;CHAR(34)&amp;",",""),"")</f>
        <v/>
      </c>
      <c r="DU29" s="5" t="str">
        <f>IF(BY29="y",IF(AND(W29="n",V29="n"),CHAR(34)&amp;"alldia"&amp;CHAR(34)&amp;",",""),"")</f>
        <v>"alldia",</v>
      </c>
      <c r="DV29" s="44" t="str">
        <f>IF(IA29&lt;&gt;"",(IF(IA29="y",CHAR(34)&amp;"largec"&amp;CHAR(34)&amp;",",CHAR(34)&amp;"smallc"&amp;CHAR(34)&amp;",")),"")</f>
        <v/>
      </c>
      <c r="DW29" s="44" t="str">
        <f>IF(CL29="y",CHAR(34)&amp;CL$1&amp;CHAR(34)&amp;",","")</f>
        <v/>
      </c>
      <c r="DX29" s="44" t="str">
        <f>IF(CM29="y",CHAR(34)&amp;CM$1&amp;CHAR(34)&amp;",","")</f>
        <v/>
      </c>
      <c r="DY29" s="44" t="str">
        <f>IF(CN29="y",CHAR(34)&amp;CN$1&amp;CHAR(34)&amp;",","")</f>
        <v>"3Bands",</v>
      </c>
      <c r="DZ29" s="44" t="str">
        <f>IF(CO29="y",CHAR(34)&amp;CO$1&amp;CHAR(34)&amp;",","")</f>
        <v/>
      </c>
      <c r="EA29" s="44" t="str">
        <f>IF(T29="y",CHAR(34)&amp;T$1&amp;CHAR(34)&amp;",","")</f>
        <v>"Diagon",</v>
      </c>
      <c r="EB29" s="44" t="str">
        <f>IF(U29="y",CHAR(34)&amp;U$1&amp;CHAR(34)&amp;",","")</f>
        <v/>
      </c>
      <c r="EC29" s="44" t="str">
        <f>IF(V29="y",CHAR(34)&amp;V$1&amp;CHAR(34)&amp;",","")</f>
        <v/>
      </c>
      <c r="ED29" s="44" t="str">
        <f>IF(W29="y",CHAR(34)&amp;W$1&amp;CHAR(34)&amp;",","")</f>
        <v/>
      </c>
      <c r="EE29" s="44" t="str">
        <f>IF(X29="y",CHAR(34)&amp;X$1&amp;CHAR(34)&amp;",","")</f>
        <v>"Circle",</v>
      </c>
      <c r="EF29" s="44" t="str">
        <f>IF(AND(Y29&lt;&gt;"n",Y29&lt;&gt;""),CHAR(34)&amp;Y$1&amp;CHAR(34)&amp;",","")</f>
        <v/>
      </c>
      <c r="EG29" s="44" t="str">
        <f>IF(Z29="y",CHAR(34)&amp;Z$1&amp;CHAR(34)&amp;",","")</f>
        <v/>
      </c>
      <c r="EH29" s="44" t="str">
        <f>IF(AA29="y",CHAR(34)&amp;AA$1&amp;CHAR(34)&amp;",","")</f>
        <v/>
      </c>
      <c r="EI29" s="44" t="str">
        <f>IF(AB29="y",CHAR(34)&amp;AB$1&amp;CHAR(34)&amp;",","")</f>
        <v/>
      </c>
      <c r="EJ29" s="44" t="str">
        <f>IF(AC29="y",CHAR(34)&amp;AC$1&amp;CHAR(34)&amp;",","")</f>
        <v/>
      </c>
      <c r="EK29" s="44" t="str">
        <f>IF(AD29="y",CHAR(34)&amp;AD$1&amp;CHAR(34)&amp;",","")</f>
        <v>"HasSun",</v>
      </c>
      <c r="EL29" s="44" t="str">
        <f>IF(AE29="y",CHAR(34)&amp;AE$1&amp;CHAR(34)&amp;",","")</f>
        <v/>
      </c>
      <c r="EM29" s="44" t="str">
        <f>IF(AF29="y",CHAR(34)&amp;AF$1&amp;CHAR(34)&amp;",","")</f>
        <v/>
      </c>
      <c r="EN29" s="44" t="str">
        <f>IF(AG29="y",CHAR(34)&amp;AG$1&amp;CHAR(34)&amp;",","")</f>
        <v>"Unequa",</v>
      </c>
      <c r="EO29" s="44" t="str">
        <f>IF(AH29="y",CHAR(34)&amp;AH$1&amp;CHAR(34)&amp;",","")</f>
        <v>"Center",</v>
      </c>
      <c r="EP29" s="44" t="str">
        <f>IF(AI29="y",CHAR(34)&amp;AI$1&amp;CHAR(34)&amp;",","")</f>
        <v/>
      </c>
      <c r="EQ29" s="44" t="str">
        <f>IF(AJ29="y",CHAR(34)&amp;AJ$1&amp;CHAR(34)&amp;",","")</f>
        <v/>
      </c>
      <c r="ER29" s="44" t="str">
        <f>IF(AK29="y",CHAR(34)&amp;AK$1&amp;CHAR(34)&amp;",","")</f>
        <v/>
      </c>
      <c r="ES29" s="44" t="str">
        <f>IF(AL29="y",CHAR(34)&amp;AL$1&amp;CHAR(34)&amp;",","")</f>
        <v/>
      </c>
      <c r="ET29" s="44" t="str">
        <f>IF(AM29="y",CHAR(34)&amp;AM$1&amp;CHAR(34)&amp;",","")</f>
        <v/>
      </c>
      <c r="EU29" s="44" t="str">
        <f>IF(AN29="y",CHAR(34)&amp;AN$1&amp;CHAR(34)&amp;",","")</f>
        <v/>
      </c>
      <c r="EV29" s="44" t="str">
        <f>IF(AO29="y",CHAR(34)&amp;AO$1&amp;CHAR(34)&amp;",","")</f>
        <v/>
      </c>
      <c r="EW29" s="44" t="str">
        <f>IF(AP29="y",CHAR(34)&amp;AP$1&amp;CHAR(34)&amp;",","")</f>
        <v/>
      </c>
      <c r="EX29" s="44" t="str">
        <f>IF(AQ29="y",CHAR(34)&amp;AQ$1&amp;CHAR(34)&amp;",","")</f>
        <v/>
      </c>
      <c r="EY29" s="44" t="str">
        <f>IF(AR29="y",CHAR(34)&amp;AR$1&amp;CHAR(34)&amp;",","")</f>
        <v/>
      </c>
      <c r="EZ29" s="44" t="str">
        <f>IF(AS29="y",CHAR(34)&amp;AS$1&amp;CHAR(34)&amp;",","")</f>
        <v/>
      </c>
      <c r="FA29" s="44" t="str">
        <f>IF(AT29&gt;0,CHAR(34)&amp;"sta"&amp;AZ29&amp;CHAR(34)&amp;",","")</f>
        <v/>
      </c>
      <c r="FB29" s="44" t="str">
        <f>IF(AND(AT29&gt;0,BA29&lt;&gt;""),CHAR(34)&amp;"sta"&amp;BA29&amp;CHAR(34)&amp;",","")</f>
        <v/>
      </c>
      <c r="FC29" s="44" t="str">
        <f>IF(AND(AT29&gt;0,BB29&lt;&gt;""),CHAR(34)&amp;"sta"&amp;BB29&amp;CHAR(34)&amp;",","")</f>
        <v/>
      </c>
      <c r="FD29" s="44" t="str">
        <f>IF(BV29="n",CHAR(34)&amp;"tcWHYE"&amp;CHAR(34)&amp;",",IF(BV29="y",CHAR(34)&amp;FD$1&amp;CHAR(34)&amp;",",""))</f>
        <v/>
      </c>
      <c r="FE29" s="44" t="str">
        <f>IF(COUNTIF(BL29:BT29,"BLU")=0,CHAR(34)&amp;"NO_BLU"&amp;CHAR(34)&amp;",", "")</f>
        <v/>
      </c>
      <c r="FF29" s="44" t="str">
        <f>IF(COUNTIF(BL29:BT29,"WHI")=0,CHAR(34)&amp;"NO_WHI"&amp;CHAR(34)&amp;",", "")</f>
        <v/>
      </c>
      <c r="FG29" s="44" t="str">
        <f>IF(COUNTIF(BL29:BT29,"RED")=0,CHAR(34)&amp;"NO_RED"&amp;CHAR(34)&amp;",", "")</f>
        <v>"NO_RED",</v>
      </c>
      <c r="FH29" s="44" t="str">
        <f>IF(COUNTIF(BL29:BS29,"GRE")=0,CHAR(34)&amp;"NO_GRE"&amp;CHAR(34)&amp;",", "")</f>
        <v>"NO_GRE",</v>
      </c>
      <c r="FI29" s="44" t="str">
        <f>IF(COUNTIF(BL29:BT29,"YEL")=0,CHAR(34)&amp;"NO_YEL"&amp;CHAR(34)&amp;",", "")</f>
        <v/>
      </c>
      <c r="FJ29" s="44" t="str">
        <f>IF(COUNTIF(BL29:BT29,"BLA")=0,CHAR(34)&amp;"NO_BLA"&amp;CHAR(34)&amp;",", "")</f>
        <v>"NO_BLA",</v>
      </c>
      <c r="FK29" s="44" t="str">
        <f>IF(AND(FH29&lt;&gt;"",FF29&lt;&gt;""),CHAR(34)&amp;"WHGRNO"&amp;CHAR(34)&amp;",","")</f>
        <v/>
      </c>
      <c r="FL29" s="44" t="str">
        <f>IF(AND(FI29&lt;&gt;"",FF29&lt;&gt;""),CHAR(34)&amp;"WHYENO"&amp;CHAR(34)&amp;",","")</f>
        <v/>
      </c>
      <c r="FM29" s="44" t="str">
        <f>IF(AND(FJ29&lt;&gt;"",FF29&lt;&gt;""),CHAR(34)&amp;"BAWHNO"&amp;CHAR(34)&amp;",","")</f>
        <v/>
      </c>
      <c r="FN29" s="44" t="str">
        <f>IF(AND(FE29&lt;&gt;"",FF29&lt;&gt;""),CHAR(34)&amp;"BLWHNO"&amp;CHAR(34)&amp;",","")</f>
        <v/>
      </c>
      <c r="FO29" s="44" t="str">
        <f>IF(AND(FE29&lt;&gt;"",FG29&lt;&gt;""),CHAR(34)&amp;"BLRENO"&amp;CHAR(34)&amp;",","")</f>
        <v/>
      </c>
      <c r="FP29" s="44" t="str">
        <f>IF(AND(FF29&lt;&gt;"",FF29&lt;&gt;""),CHAR(34)&amp;"WHRENO"&amp;CHAR(34)&amp;",","")</f>
        <v/>
      </c>
      <c r="FQ29" s="44" t="str">
        <f>IF(LEN(BF29)=3,CHAR(34)&amp;"001"&amp;BF29&amp;CHAR(34)&amp;",","")</f>
        <v>"001BLU",</v>
      </c>
      <c r="FR29" s="44" t="str">
        <f>IF(LEN(BG29)=3,CHAR(34)&amp;"002"&amp;BG29&amp;CHAR(34)&amp;",","")</f>
        <v>"002WHI",</v>
      </c>
      <c r="FS29" s="44" t="str">
        <f>IF(LEN(BH29)=3,CHAR(34)&amp;"003"&amp;BH29&amp;CHAR(34)&amp;",","")</f>
        <v>"003YEL",</v>
      </c>
      <c r="FT29" s="44" t="str">
        <f>CHAR(34)&amp;"myr"&amp;BD29&amp;CHAR(34)&amp;","</f>
        <v>"myrYEL",</v>
      </c>
      <c r="FU29" s="44" t="str">
        <f>IF(AY29="y",CHAR(34)&amp;"island"&amp;CHAR(34)&amp;",","")</f>
        <v/>
      </c>
      <c r="FV29" s="44" t="str">
        <f>IF(BZ29="y",CHAR(34)&amp;"landlo"&amp;CHAR(34)&amp;",","")</f>
        <v/>
      </c>
      <c r="FW29" s="44" t="str">
        <f>IF(CA29="y",CHAR(34)&amp;"eunion"&amp;CHAR(34)&amp;",","")</f>
        <v/>
      </c>
      <c r="FX29" s="44" t="str">
        <f>SUBSTITUTE(IFERROR(SEARCH("[",A29),IFERROR(IF(AND(CA29&lt;&gt;"y",SEARCH("Europe",R29)&gt;0),CHAR(34)&amp;"noeuni"&amp;CHAR(34)&amp;",",""),"")),"1","")</f>
        <v/>
      </c>
      <c r="FY29" s="44" t="str">
        <f>IFERROR(IF(SEARCH("Arabic",CB29)&gt;0,CHAR(34)&amp;"arabic"&amp;CHAR(34)&amp;",",""),"")</f>
        <v/>
      </c>
      <c r="FZ29" s="44" t="str">
        <f>IFERROR(IF(SEARCH("English",CB29)&gt;0,CHAR(34)&amp;"englis"&amp;CHAR(34)&amp;",",""),"")</f>
        <v/>
      </c>
      <c r="GA29" s="44" t="str">
        <f>IFERROR(IF(SEARCH("French",CB29)&gt;0,CHAR(34)&amp;"french"&amp;CHAR(34)&amp;",",""),"")</f>
        <v/>
      </c>
      <c r="GB29" s="44" t="str">
        <f>IFERROR(IF(SEARCH("Spanish",CB29)&gt;0,CHAR(34)&amp;"spanis"&amp;CHAR(34)&amp;",",""),"")</f>
        <v/>
      </c>
      <c r="GC29" s="44" t="str">
        <f>IFERROR(IF(SEARCH("Portuguese",CB29)&gt;0,CHAR(34)&amp;"portug"&amp;CHAR(34)&amp;",",""),"")</f>
        <v/>
      </c>
      <c r="GD29" s="44" t="str">
        <f>IFERROR(IF(SEARCH("German",CB29)&gt;0,CHAR(34)&amp;"german"&amp;CHAR(34)&amp;",",""),"")</f>
        <v/>
      </c>
      <c r="GE29" s="44" t="str">
        <f>IFERROR(IF(SEARCH("Dutch",CB29)&gt;0,CHAR(34)&amp;"dutchs"&amp;CHAR(34)&amp;",",""),"")</f>
        <v/>
      </c>
      <c r="GF29" s="44" t="str">
        <f>IFERROR(IF(SEARCH("Historical",AU29)&gt;0,CHAR(34)&amp;"histor"&amp;CHAR(34)&amp;",",""),"")</f>
        <v/>
      </c>
      <c r="GG29" s="44" t="str">
        <f>IF(BU29="y",CHAR(34)&amp;"unjack"&amp;CHAR(34)&amp;",","")</f>
        <v/>
      </c>
      <c r="GH29" s="44" t="str">
        <f>IF(CD29=1,CHAR(34)&amp;"southc"&amp;CHAR(34)&amp;",","")</f>
        <v/>
      </c>
      <c r="GI29" s="44" t="str">
        <f>IF(CE29=1,CHAR(34)&amp;"hasmap"&amp;CHAR(34)&amp;",","")</f>
        <v/>
      </c>
      <c r="GJ29" s="44" t="str">
        <f>IF(CP29="y",CHAR(34)&amp;CP$1&amp;CHAR(34)&amp;",","")</f>
        <v>"NoStar",</v>
      </c>
      <c r="GK29" s="44" t="str">
        <f>IF(GJ29="",CHAR(34)&amp;"HasSta"&amp;CHAR(34)&amp;",","")</f>
        <v/>
      </c>
      <c r="GL29" s="44" t="str">
        <f>IF(CQ29="y",CHAR(34)&amp;CQ$1&amp;CHAR(34)&amp;",","")</f>
        <v/>
      </c>
      <c r="GM29" s="44" t="str">
        <f>IF(CR29="y",CHAR(34)&amp;CR$1&amp;CHAR(34)&amp;",","")</f>
        <v/>
      </c>
      <c r="GN29" s="44" t="str">
        <f>IF(CS29="y",CHAR(34)&amp;CS$1&amp;CHAR(34)&amp;",","")</f>
        <v/>
      </c>
      <c r="GP29" s="44" t="str">
        <f>CHAR(34)&amp;AU29&amp;CHAR(34)</f>
        <v>"State"</v>
      </c>
      <c r="GS29" s="44" t="str">
        <f>SUBSTITUTE("["&amp;_xlfn.CONCAT(CW29:GN29)&amp;"]",",]","]")</f>
        <v>["3Color","lets09","startT","LUELHI","year19","dgband","alldia","3Bands","Diagon","Circle","HasSun","Unequa","Center","NO_RED","NO_GRE","NO_BLA","001BLU","002WHI","003YEL","myrYEL","NoStar"]</v>
      </c>
      <c r="GT29" s="44" t="str">
        <f>IF(BL29&lt;&gt;"",CHAR(34)&amp;"cl_"&amp;BL29&amp;CHAR(34)&amp;",","")</f>
        <v>"cl_BLU",</v>
      </c>
      <c r="GU29" s="44" t="str">
        <f>IF(BM29&lt;&gt;"",CHAR(34)&amp;"cl_"&amp;BM29&amp;CHAR(34)&amp;",","")</f>
        <v>"cl_WHI",</v>
      </c>
      <c r="GV29" s="44" t="str">
        <f>IF(BN29&lt;&gt;"",CHAR(34)&amp;"cl_"&amp;BN29&amp;CHAR(34)&amp;",","")</f>
        <v>"cl_YEL",</v>
      </c>
      <c r="GW29" s="44" t="str">
        <f>IF(BO29&lt;&gt;"",CHAR(34)&amp;"cl_"&amp;BO29&amp;CHAR(34)&amp;",","")</f>
        <v/>
      </c>
      <c r="GX29" s="44" t="str">
        <f>IF(BP29&lt;&gt;"",CHAR(34)&amp;"cl_"&amp;BP29&amp;CHAR(34)&amp;",","")</f>
        <v/>
      </c>
      <c r="GY29" s="44" t="str">
        <f>IF(BQ29&lt;&gt;"",CHAR(34)&amp;"cl_"&amp;BQ29&amp;CHAR(34)&amp;",","")</f>
        <v/>
      </c>
      <c r="GZ29" s="44" t="str">
        <f>IF(BR29&lt;&gt;"",CHAR(34)&amp;"cl_"&amp;BR29&amp;CHAR(34)&amp;",","")</f>
        <v/>
      </c>
      <c r="HA29" s="44" t="str">
        <f>IF(BS29&lt;&gt;"",CHAR(34)&amp;"cl_"&amp;BS29&amp;CHAR(34)&amp;",","")</f>
        <v/>
      </c>
      <c r="HB29" s="44" t="str">
        <f>IF(BT29&lt;&gt;"",CHAR(34)&amp;"cl_"&amp;BT29&amp;CHAR(34)&amp;",","")</f>
        <v/>
      </c>
      <c r="HC29" s="44" t="str">
        <f>SUBSTITUTE("["&amp;_xlfn.CONCAT(GT29:HB29)&amp;"]",",]","]")</f>
        <v>["cl_BLU","cl_WHI","cl_YEL"]</v>
      </c>
      <c r="HE29" s="64"/>
      <c r="HF29" s="65" t="str">
        <f>"{couname:"&amp;CT29&amp;(IF(HK29&lt;&gt;"",",subtype:"&amp;CHAR(34)&amp;HK29&amp;CHAR(34),""))&amp;",year:"&amp;HJ29&amp;",region:"&amp;CU29&amp;",Colors:"&amp;HC29&amp;",Items:"&amp;GS29&amp;",Flag:"&amp;CV29&amp;",HDFlag:"&amp;CHAR(34)&amp;E29&amp;CHAR(34)&amp;",type:"&amp;GP29&amp;", describe: "&amp;HH29&amp;", isnew:"&amp;CHAR(34)&amp;F29&amp;CHAR(34)&amp;", links: "&amp;HL29&amp;"},"</f>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links: "https://en.wikipedia.org/wiki/Flag_of_Tocantins"},</v>
      </c>
      <c r="HG29" s="66" t="str">
        <f>"{couname:"&amp;CT29&amp;(IF(HK29&lt;&gt;"",",subtype:"&amp;CHAR(34)&amp;HK29&amp;CHAR(34),""))&amp;",year:"&amp;HJ29&amp;",region:"&amp;CU29&amp;",Colors:"&amp;HC29&amp;",Items:"&amp;GS29&amp;",Flag:"&amp;CV29&amp;",HDFlag:"&amp;CHAR(34)&amp;E29&amp;CHAR(34)&amp;",type:"&amp;GP29&amp;", describe: "&amp;HI29&amp;", links: "&amp;HL29&amp;"},"</f>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links: "https://en.wikipedia.org/wiki/Flag_of_Tocantins"},</v>
      </c>
      <c r="HH29" s="44" t="str">
        <f>IF(P29&lt;&gt;"",CHAR(34)&amp;"\n"&amp;P29&amp;CHAR(34),CHAR(34)&amp;CHAR(34))</f>
        <v>"\nThe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v>
      </c>
      <c r="HI29" s="44" t="str">
        <f>IF(J29=0,CHAR(34)&amp;CHAR(34),HH29)</f>
        <v>"\nThe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v>
      </c>
      <c r="HJ29" s="44" t="str">
        <f>CHAR(34)&amp;O29&amp;CHAR(34)</f>
        <v>"1989 "</v>
      </c>
      <c r="HL29" s="44" t="str">
        <f>CHAR(34)&amp;I29&amp;CHAR(34)</f>
        <v>"https://en.wikipedia.org/wiki/Flag_of_Tocantins"</v>
      </c>
      <c r="HM29" s="65"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"&amp;HH29&amp;", "&amp;CHAR(34)&amp;"isnew"&amp;CHAR(34)&amp;": "&amp;CHAR(34)&amp;F29&amp;CHAR(34)&amp;", "&amp;CHAR(34)&amp;"links"&amp;CHAR(34)&amp;": "&amp;HL29&amp;"},"</f>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 "links": "https://en.wikipedia.org/wiki/Flag_of_Tocantins"},</v>
      </c>
      <c r="HN29" s="67"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"&amp;HI29&amp;", "&amp;CHAR(34)&amp;"isnew"&amp;CHAR(34)&amp;": "&amp;CHAR(34)&amp;F29&amp;CHAR(34)&amp;", "&amp;CHAR(34)&amp;"links"&amp;CHAR(34)&amp;": "&amp;HL29&amp;"},"</f>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 "links": "https://en.wikipedia.org/wiki/Flag_of_Tocantins"},</v>
      </c>
      <c r="HO29" s="71"/>
      <c r="HP29" s="44" t="str" cm="1">
        <f t="array" ref="HP29">IF(_xlfn.TEXTJOIN(", ", TRUE, IF(ISNUMBER(SEARCH("BLA", BL29:BT29)), COLUMN(BL29:BT29) - COLUMN(BL29) + 1, ""))&lt;&gt;"","BLA","")</f>
        <v/>
      </c>
      <c r="HQ29" s="44" t="str" cm="1">
        <f t="array" ref="HQ29">IF(_xlfn.TEXTJOIN(", ", TRUE, IF(ISNUMBER(SEARCH("BLU", BL29:BT29)), COLUMN(BL29:BT29) - COLUMN(BL29) + 1, ""))&lt;&gt;"","BLU","")</f>
        <v>BLU</v>
      </c>
      <c r="HR29" s="44" t="str" cm="1">
        <f t="array" ref="HR29">IF(_xlfn.TEXTJOIN(", ", TRUE, IF(ISNUMBER(SEARCH("GRE", BL29:BT29)), COLUMN(BL29:BT29) - COLUMN(BL29) + 1, ""))&lt;&gt;"","GRE","")</f>
        <v/>
      </c>
      <c r="HS29" s="44" t="str" cm="1">
        <f t="array" ref="HS29">IF(_xlfn.TEXTJOIN(", ", TRUE, IF(ISNUMBER(SEARCH("RED", BL29:BT29)), COLUMN(BL29:BT29) - COLUMN(BL29) + 1, ""))&lt;&gt;"","RED","")</f>
        <v/>
      </c>
      <c r="HT29" s="44" t="str" cm="1">
        <f t="array" ref="HT29">IF(_xlfn.TEXTJOIN(", ", TRUE, IF(ISNUMBER(SEARCH("YEL", BL29:BT29)), COLUMN(BL29:BT29) - COLUMN(BL29) + 1, ""))&lt;&gt;"","YEL","")</f>
        <v>YEL</v>
      </c>
      <c r="HU29" s="44" t="str" cm="1">
        <f t="array" ref="HU29">IF(_xlfn.TEXTJOIN(", ", TRUE, IF(ISNUMBER(SEARCH("ORA", BL29:BT29)), COLUMN(BL29:BT29) - COLUMN(BL29) + 1, ""))&lt;&gt;"","ORA","")</f>
        <v/>
      </c>
      <c r="HV29" s="44" t="str" cm="1">
        <f t="array" ref="HV29">IF(_xlfn.TEXTJOIN(", ", TRUE, IF(ISNUMBER(SEARCH("BRO", BL29:BT29)), COLUMN(BL29:BT29) - COLUMN(BL29) + 1, ""))&lt;&gt;"","BRO","")</f>
        <v/>
      </c>
      <c r="HW29" s="44" t="str" cm="1">
        <f t="array" ref="HW29">IF(_xlfn.TEXTJOIN(", ", TRUE, IF(ISNUMBER(SEARCH("PUR", BL29:BT29)), COLUMN(BL29:BT29) - COLUMN(BL29) + 1, ""))&lt;&gt;"","PUR","")</f>
        <v/>
      </c>
      <c r="HX29" s="44" t="str" cm="1">
        <f t="array" ref="HX29">IF(_xlfn.TEXTJOIN(", ", TRUE, IF(ISNUMBER(SEARCH("WHI", BL29:BT29)), COLUMN(BL29:BT29) - COLUMN(BL29) + 1, ""))&lt;&gt;"","WHI","")</f>
        <v>WHI</v>
      </c>
      <c r="HY29" s="72"/>
      <c r="HZ29" s="72"/>
      <c r="IA29" s="5"/>
      <c r="IB29" s="5"/>
      <c r="IC29" s="68"/>
      <c r="ID29" s="68"/>
      <c r="IE29" s="68"/>
      <c r="IF29" s="68"/>
      <c r="IG29" s="68"/>
      <c r="IH29" s="68"/>
      <c r="II29" s="68"/>
      <c r="IJ29" s="68"/>
      <c r="IK29" s="68"/>
      <c r="IL29" s="44">
        <f>SUM(IC29:IK29)</f>
        <v>0</v>
      </c>
      <c r="IM29" s="42">
        <f>COUNTIF(IC29:IK29,"&gt;0")-CG29</f>
        <v>-3</v>
      </c>
      <c r="IN29" s="69" t="str">
        <f>"http://mkweb.bcgsc.ca/color-summarizer/?url="&amp;D29&amp;"&amp;precision=low&amp;num_clusters="&amp;CG29&amp;"&amp;text=1"</f>
        <v>http://mkweb.bcgsc.ca/color-summarizer/?url=https://upload.wikimedia.org/wikipedia/commons/thumb/f/ff/Bandeira_do_Tocantins.svg/640px-Bandeira_do_Tocantins.svg.png&amp;precision=low&amp;num_clusters=3&amp;text=1</v>
      </c>
      <c r="IO29" s="44" t="str">
        <f>IF(HP29&lt;&gt;"",CHAR(34)&amp;"black"&amp;CHAR(34),"")</f>
        <v/>
      </c>
      <c r="IP29" s="44" t="str">
        <f>IF(HQ29&lt;&gt;"",CHAR(34)&amp;"blue"&amp;CHAR(34),"")</f>
        <v>"blue"</v>
      </c>
      <c r="IQ29" s="44" t="str">
        <f>IF(HR29&lt;&gt;"",CHAR(34)&amp;"green"&amp;CHAR(34),"")</f>
        <v/>
      </c>
      <c r="IR29" s="44" t="str">
        <f>IF(HS29&lt;&gt;"",CHAR(34)&amp;"red"&amp;CHAR(34),"")</f>
        <v/>
      </c>
      <c r="IS29" s="44" t="str">
        <f>IF(HT29&lt;&gt;"",CHAR(34)&amp;"yellow"&amp;CHAR(34),"")</f>
        <v>"yellow"</v>
      </c>
      <c r="IT29" s="44" t="str">
        <f>IF(HU29&lt;&gt;"",CHAR(34)&amp;"orange"&amp;CHAR(34),"")</f>
        <v/>
      </c>
      <c r="IU29" s="44" t="str">
        <f>IF(HV29&lt;&gt;"",CHAR(34)&amp;"brown"&amp;CHAR(34),"")</f>
        <v/>
      </c>
      <c r="IV29" s="44" t="str">
        <f>IF(HW29&lt;&gt;"",CHAR(34)&amp;"purple"&amp;CHAR(34),"")</f>
        <v/>
      </c>
      <c r="IW29" s="44" t="str">
        <f>IF(HX29&lt;&gt;"",CHAR(34)&amp;"white"&amp;CHAR(34),"")</f>
        <v>"white"</v>
      </c>
      <c r="IX29" s="44" t="str">
        <f>"{"&amp;CHAR(34)&amp;"url"&amp;CHAR(34)&amp;":"&amp;CHAR(34)&amp;IN29&amp;CHAR(34)&amp;","&amp;CHAR(34)&amp;"name"&amp;CHAR(34)&amp;":"&amp;CHAR(34)&amp;A29&amp;CHAR(34)&amp;"},"</f>
        <v>{"url":"http://mkweb.bcgsc.ca/color-summarizer/?url=https://upload.wikimedia.org/wikipedia/commons/thumb/f/ff/Bandeira_do_Tocantins.svg/640px-Bandeira_do_Tocantins.svg.png&amp;precision=low&amp;num_clusters=3&amp;text=1","name":"[BRA] Tocantins"},</v>
      </c>
      <c r="IY29" s="44">
        <v>353</v>
      </c>
    </row>
    <row r="30" spans="1:259" s="44" customFormat="1" ht="38.4" customHeight="1" thickBot="1" x14ac:dyDescent="0.35">
      <c r="A30" s="85" t="s">
        <v>310</v>
      </c>
      <c r="B30" s="83"/>
      <c r="C30" s="39">
        <v>3</v>
      </c>
      <c r="D30" s="70" t="s">
        <v>311</v>
      </c>
      <c r="E30" s="40" t="s">
        <v>312</v>
      </c>
      <c r="F30" s="41" t="s">
        <v>163</v>
      </c>
      <c r="G30" s="42">
        <f>COUNTIF($A$1:$A$8312,A30)</f>
        <v>1</v>
      </c>
      <c r="H30" s="43" t="s">
        <v>1202</v>
      </c>
      <c r="I30" s="59" t="s">
        <v>313</v>
      </c>
      <c r="J30" s="44" t="str">
        <f>""</f>
        <v/>
      </c>
      <c r="K30" s="45"/>
      <c r="L30" s="46"/>
      <c r="M30" s="46"/>
      <c r="N30" s="47"/>
      <c r="O30" s="74">
        <v>1853</v>
      </c>
      <c r="P30" s="48" t="s">
        <v>314</v>
      </c>
      <c r="Q30" s="73">
        <v>3</v>
      </c>
      <c r="R30" s="49" t="s">
        <v>177</v>
      </c>
      <c r="S30" s="50">
        <v>0</v>
      </c>
      <c r="T30" s="51" t="s">
        <v>165</v>
      </c>
      <c r="U30" s="52" t="s">
        <v>165</v>
      </c>
      <c r="V30" s="52" t="s">
        <v>164</v>
      </c>
      <c r="W30" s="52" t="s">
        <v>164</v>
      </c>
      <c r="X30" s="52" t="s">
        <v>165</v>
      </c>
      <c r="Y30" s="52" t="s">
        <v>164</v>
      </c>
      <c r="Z30" s="52" t="s">
        <v>165</v>
      </c>
      <c r="AA30" s="52" t="s">
        <v>165</v>
      </c>
      <c r="AB30" s="52" t="s">
        <v>164</v>
      </c>
      <c r="AC30" s="52" t="s">
        <v>164</v>
      </c>
      <c r="AD30" s="52" t="s">
        <v>164</v>
      </c>
      <c r="AE30" s="52" t="s">
        <v>164</v>
      </c>
      <c r="AF30" s="53" t="s">
        <v>164</v>
      </c>
      <c r="AG30" s="53" t="s">
        <v>164</v>
      </c>
      <c r="AH30" s="53" t="s">
        <v>165</v>
      </c>
      <c r="AI30" s="53" t="s">
        <v>164</v>
      </c>
      <c r="AJ30" s="53" t="s">
        <v>164</v>
      </c>
      <c r="AK30" s="53" t="s">
        <v>164</v>
      </c>
      <c r="AL30" s="53" t="s">
        <v>164</v>
      </c>
      <c r="AM30" s="53" t="s">
        <v>164</v>
      </c>
      <c r="AN30" s="53" t="s">
        <v>164</v>
      </c>
      <c r="AO30" s="53" t="s">
        <v>164</v>
      </c>
      <c r="AP30" s="53" t="s">
        <v>164</v>
      </c>
      <c r="AQ30" s="53" t="s">
        <v>165</v>
      </c>
      <c r="AR30" s="53" t="s">
        <v>164</v>
      </c>
      <c r="AS30" s="53" t="s">
        <v>164</v>
      </c>
      <c r="AT30" s="54">
        <v>20</v>
      </c>
      <c r="AU30" s="53" t="s">
        <v>275</v>
      </c>
      <c r="AV30" s="53" t="str">
        <f>IF(LEFT(A30,1)="[",LEFT(A30,5)&amp;AU30&amp;A30,"")</f>
        <v>[BRA]Historical[BRA] Empire of Brazil (1853-1889)</v>
      </c>
      <c r="AW30" s="53" t="str">
        <f>C30&amp;H30&amp;A30</f>
        <v>3[BRA] Other[BRA] Empire of Brazil (1853-1889)</v>
      </c>
      <c r="AX30" s="55"/>
      <c r="AY30" s="55"/>
      <c r="AZ30" s="56" t="s">
        <v>159</v>
      </c>
      <c r="BA30" s="56" t="s">
        <v>234</v>
      </c>
      <c r="BB30" s="56"/>
      <c r="BC30" s="57"/>
      <c r="BD30" s="58" t="s">
        <v>153</v>
      </c>
      <c r="BE30" s="59"/>
      <c r="BF30" s="58" t="s">
        <v>234</v>
      </c>
      <c r="BG30" s="58" t="s">
        <v>234</v>
      </c>
      <c r="BH30" s="58" t="s">
        <v>234</v>
      </c>
      <c r="BI30" s="58"/>
      <c r="BJ30" s="58"/>
      <c r="BK30" s="59"/>
      <c r="BL30" s="58" t="s">
        <v>234</v>
      </c>
      <c r="BM30" s="58" t="s">
        <v>152</v>
      </c>
      <c r="BN30" s="58" t="s">
        <v>153</v>
      </c>
      <c r="BO30" s="58" t="s">
        <v>154</v>
      </c>
      <c r="BP30" s="58" t="s">
        <v>155</v>
      </c>
      <c r="BQ30" s="58" t="s">
        <v>234</v>
      </c>
      <c r="BR30" s="58" t="s">
        <v>234</v>
      </c>
      <c r="BS30" s="58" t="s">
        <v>234</v>
      </c>
      <c r="BT30" s="58" t="s">
        <v>159</v>
      </c>
      <c r="BU30" s="60"/>
      <c r="BV30" s="61"/>
      <c r="BW30" s="61">
        <v>0</v>
      </c>
      <c r="BX30" s="59"/>
      <c r="BY30" s="44" t="s">
        <v>164</v>
      </c>
      <c r="CB30" s="5"/>
      <c r="CC30" s="5"/>
      <c r="CD30" s="62">
        <v>0</v>
      </c>
      <c r="CE30" s="62">
        <v>0</v>
      </c>
      <c r="CF30" s="62">
        <f>COUNTIF([1]Sheet7!$B$2:'[1]Sheet7'!$B$100,BRA!#REF!)</f>
        <v>0</v>
      </c>
      <c r="CG30" s="75" cm="1">
        <f t="array" ref="CG30">SUMPRODUCT(--(LEN(TRIM(BL30:BT30))&gt;0))</f>
        <v>5</v>
      </c>
      <c r="CH30" s="53" t="str">
        <f>IF(CG30=2,"y","n")</f>
        <v>n</v>
      </c>
      <c r="CI30" s="53" t="str">
        <f>IF(CG30=3,"y","n")</f>
        <v>n</v>
      </c>
      <c r="CJ30" s="53" t="str">
        <f>IF(CG30=4,"y","n")</f>
        <v>n</v>
      </c>
      <c r="CK30" s="53" t="str">
        <f>IF(CG30&gt;4,"y","n")</f>
        <v>y</v>
      </c>
      <c r="CL30" s="53" t="str">
        <f>IF(S30=0,"y","n")</f>
        <v>y</v>
      </c>
      <c r="CM30" s="53" t="str">
        <f>IF(S30=2,"y","n")</f>
        <v>n</v>
      </c>
      <c r="CN30" s="53" t="str">
        <f>IF(S30=3,"y","n")</f>
        <v>n</v>
      </c>
      <c r="CO30" s="53" t="str">
        <f>IF(S30&gt;=4,"y","n")</f>
        <v>n</v>
      </c>
      <c r="CP30" s="53" t="str">
        <f>IF(AT30=0,"y","n")</f>
        <v>n</v>
      </c>
      <c r="CQ30" s="53" t="str">
        <f>IF(AT30=1,"y","n")</f>
        <v>n</v>
      </c>
      <c r="CR30" s="53" t="str">
        <f>IF(AT30=2,"y","n")</f>
        <v>n</v>
      </c>
      <c r="CS30" s="53" t="str">
        <f>IF(AT30&gt;=3,"y","n")</f>
        <v>y</v>
      </c>
      <c r="CT30" s="38" t="str">
        <f>CHAR(34)&amp;A30&amp;CHAR(34)</f>
        <v>"[BRA] Empire of Brazil (1853-1889)"</v>
      </c>
      <c r="CU30" s="63" t="str">
        <f>CHAR(34)&amp;"rgn_"&amp;R30&amp;CHAR(34)</f>
        <v>"rgn_South America"</v>
      </c>
      <c r="CV30" s="44" t="str">
        <f>CHAR(34)&amp;D30&amp;CHAR(34)</f>
        <v>"https://upload.wikimedia.org/wikipedia/commons/thumb/e/ea/Bandeira_do_Imp%C3%A9rio_do_Brasil_com_n%C3%B3_e_cores_corretos.png/320px-Bandeira_do_Imp%C3%A9rio_do_Brasil_com_n%C3%B3_e_cores_corretos.png"</v>
      </c>
      <c r="CW30" s="44" t="str">
        <f>IF(CH30="y",CHAR(34)&amp;CH$1&amp;CHAR(34)&amp;",","")</f>
        <v/>
      </c>
      <c r="CX30" s="44" t="str">
        <f>IF(CI30="y",CHAR(34)&amp;CI$1&amp;CHAR(34)&amp;",","")</f>
        <v/>
      </c>
      <c r="CY30" s="44" t="str">
        <f>IF(CJ30="y",CHAR(34)&amp;CJ$1&amp;CHAR(34)&amp;",","")</f>
        <v/>
      </c>
      <c r="CZ30" s="44" t="str">
        <f>IF(CK30="y",CHAR(34)&amp;CK$1&amp;CHAR(34)&amp;",","")</f>
        <v>"5+Colo",</v>
      </c>
      <c r="DA30" s="44" t="str">
        <f>IF(Q30&gt;1,CHAR(34)&amp;"words2"&amp;CHAR(34)&amp;",","")</f>
        <v>"words2",</v>
      </c>
      <c r="DB30" s="44" t="str">
        <f>IF(Q30&gt;2,CHAR(34)&amp;"words3"&amp;CHAR(34)&amp;",","")</f>
        <v>"words3",</v>
      </c>
      <c r="DC30" s="44" t="str">
        <f>IF(Q30=2,CHAR(34)&amp;"exact2"&amp;CHAR(34)&amp;",","")</f>
        <v/>
      </c>
      <c r="DD30" s="44" t="str">
        <f>IF(LEN(CHAR(34)&amp;"lets"&amp;LEN(SUBSTITUTE(SUBSTITUTE(IFERROR(TRIM(SUBSTITUTE(SUBSTITUTE(SUBSTITUTE(IFERROR(TRIM(SUBSTITUTE(A30,MID(A30,FIND("(",A30),FIND(")",A30)-FIND("(",A30)+1),"")),A30),"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",""),"-",""))&amp;CHAR(34)&amp;",")=9,CHAR(34)&amp;"lets"&amp;LEN(SUBSTITUTE(SUBSTITUTE(IFERROR(TRIM(SUBSTITUTE(SUBSTITUTE(SUBSTITUTE(IFERROR(TRIM(SUBSTITUTE(A30,MID(A30,FIND("(",A30),FIND(")",A30)-FIND("(",A30)+1),"")),A30),"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",""),"-",""))&amp;CHAR(34)&amp;",",CHAR(34)&amp;"lets0"&amp;LEN(SUBSTITUTE(SUBSTITUTE(IFERROR(TRIM(SUBSTITUTE(SUBSTITUTE(SUBSTITUTE(IFERROR(TRIM(SUBSTITUTE(A30,MID(A30,FIND("(",A30),FIND(")",A30)-FIND("(",A30)+1),"")),A30),"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f>
        <v>"lets14",</v>
      </c>
      <c r="DE30" s="44" t="str">
        <f>IFERROR(CHAR(34)&amp;"start"&amp;LEFT(TRIM(SUBSTITUTE(SUBSTITUTE(TRIM(SUBSTITUTE(SUBSTITUTE(A30, MID(A30, FIND("[", A30), FIND("]", A30) - FIND("[", A30) + 1), ""), "  ", " ")), MID(TRIM(SUBSTITUTE(SUBSTITUTE(A30, MID(A30, FIND("[", A30), FIND("]", A30) - FIND("[", A30) + 1), ""), "  ", " ")), FIND("[", TRIM(SUBSTITUTE(SUBSTITUTE(A30, MID(A30, FIND("[", A30), FIND("]", A30) - FIND("[", A30) + 1), ""), "  ", " "))), FIND("]", TRIM(SUBSTITUTE(SUBSTITUTE(A30, MID(A30, FIND("[", A30), FIND("]", A30) - FIND("[", A30) + 1), ""), "  ", " "))) - FIND("[", TRIM(SUBSTITUTE(SUBSTITUTE(A30, MID(A30, FIND("[", A30), FIND("]", A30) - FIND("[", A30) + 1), ""), "  ", " "))) + 1), ""), "  ", " ")),1)&amp;CHAR(34)&amp;",",CHAR(34)&amp;"start"&amp;IFERROR(LEFT(SUBSTITUTE(A30,"["&amp;MID(A30,FIND("[",A30)+1,FIND("]",A30)-FIND("[",A30)-1)&amp;"] ",""),1),LEFT(A30,1))&amp;CHAR(34)&amp;",")</f>
        <v>"startE",</v>
      </c>
      <c r="DF30" s="44" t="str">
        <f>IFERROR(IF(SEARCH("tan",A30)&gt;0,CHAR(34)&amp;"withtn"&amp;CHAR(34)&amp;",",""),"")</f>
        <v/>
      </c>
      <c r="DG30" s="44" t="str">
        <f>IFERROR(IF(SEARCH("q",A30)&gt;0,CHAR(34)&amp;"with_q"&amp;CHAR(34)&amp;",",""),"")</f>
        <v/>
      </c>
      <c r="DH30" s="44" t="str">
        <f>IFERROR(IF(SEARCH("v",A30)&gt;0,CHAR(34)&amp;"with_v"&amp;CHAR(34)&amp;",",""),"")</f>
        <v/>
      </c>
      <c r="DI30" s="44" t="str">
        <f>IFERROR(IF(SEARCH("w",A30)&gt;0,CHAR(34)&amp;"with_w"&amp;CHAR(34)&amp;",",""),"")</f>
        <v/>
      </c>
      <c r="DJ30" s="44" t="str">
        <f>IFERROR(IF(SEARCH("y",A30)&gt;0,CHAR(34)&amp;"with_y"&amp;CHAR(34)&amp;",",""),"")</f>
        <v/>
      </c>
      <c r="DK30" s="44" t="str">
        <f>IFERROR(IF(SEARCH("z",A30)&gt;0,CHAR(34)&amp;"with_z"&amp;CHAR(34)&amp;",",""),"")</f>
        <v>"with_z",</v>
      </c>
      <c r="DL30" s="44" t="str">
        <f>IF(CG30=2, CHAR(34) &amp; _xlfn.TEXTJOIN("", TRUE, _xlfn._xlws.SORT(HP30:HX30)) &amp; CHAR(34) &amp; ",", "")</f>
        <v/>
      </c>
      <c r="DM30" s="44" t="str" cm="1">
        <f t="array" ref="DM30">IF(CG30=3,CHAR(34) &amp; _xlfn.TEXTJOIN("", TRUE, RIGHT(HP30:HX30, 2)) &amp; CHAR(34) &amp; ",", "")</f>
        <v/>
      </c>
      <c r="DN30" s="44" t="str">
        <f>IF(AND(ISNUMBER(SEARCH("18", O30)), ISERROR(SEARCH("1918", O30)), ISERROR(SEARCH("2018", O30))), CHAR(34) &amp; "year18" &amp; CHAR(34) &amp; ",", "")</f>
        <v>"year18",</v>
      </c>
      <c r="DO30" s="44" t="str">
        <f>IF(AND(ISNUMBER(SEARCH("19", O30)), ISERROR(SEARCH("1819", O30)),  ISERROR(SEARCH("1219", O30)),ISERROR(SEARCH("1119", O30)),ISERROR(SEARCH("1190", O30)),ISERROR(SEARCH("2019", O30))), CHAR(34) &amp; "year19" &amp; CHAR(34) &amp; ",", "")</f>
        <v/>
      </c>
      <c r="DP30" s="5" t="str">
        <f>IF(AND(ISNUMBER(SEARCH("20", O30)), ISERROR(SEARCH("1920", O30))), CHAR(34)&amp;"year00"&amp;CHAR(34)&amp;",", "")</f>
        <v/>
      </c>
      <c r="DQ30" s="5" t="str">
        <f>IF(CC30="y",CHAR(34)&amp;"soviet"&amp;CHAR(34)&amp;",","")</f>
        <v/>
      </c>
      <c r="DR30" s="5" t="str">
        <f>IF(BY30="y",CHAR(34)&amp;"dgband"&amp;CHAR(34)&amp;",","")</f>
        <v/>
      </c>
      <c r="DS30" s="5" t="str">
        <f>IF(W30="y",IF(AND(V30="n",BY30&lt;&gt;"y"),CHAR(34)&amp;"allver"&amp;CHAR(34)&amp;",",""),"")</f>
        <v/>
      </c>
      <c r="DT30" s="5" t="str">
        <f>IF(V30="y",IF(AND(W30="n",BY30&lt;&gt;"y"),CHAR(34)&amp;"allhor"&amp;CHAR(34)&amp;",",""),"")</f>
        <v/>
      </c>
      <c r="DU30" s="5" t="str">
        <f>IF(BY30="y",IF(AND(W30="n",V30="n"),CHAR(34)&amp;"alldia"&amp;CHAR(34)&amp;",",""),"")</f>
        <v/>
      </c>
      <c r="DV30" s="44" t="str">
        <f>IF(IA30&lt;&gt;"",(IF(IA30="y",CHAR(34)&amp;"largec"&amp;CHAR(34)&amp;",",CHAR(34)&amp;"smallc"&amp;CHAR(34)&amp;",")),"")</f>
        <v>"smallc",</v>
      </c>
      <c r="DW30" s="44" t="str">
        <f>IF(CL30="y",CHAR(34)&amp;CL$1&amp;CHAR(34)&amp;",","")</f>
        <v>"NoBand",</v>
      </c>
      <c r="DX30" s="44" t="str">
        <f>IF(CM30="y",CHAR(34)&amp;CM$1&amp;CHAR(34)&amp;",","")</f>
        <v/>
      </c>
      <c r="DY30" s="44" t="str">
        <f>IF(CN30="y",CHAR(34)&amp;CN$1&amp;CHAR(34)&amp;",","")</f>
        <v/>
      </c>
      <c r="DZ30" s="44" t="str">
        <f>IF(CO30="y",CHAR(34)&amp;CO$1&amp;CHAR(34)&amp;",","")</f>
        <v/>
      </c>
      <c r="EA30" s="44" t="str">
        <f>IF(T30="y",CHAR(34)&amp;T$1&amp;CHAR(34)&amp;",","")</f>
        <v>"Diagon",</v>
      </c>
      <c r="EB30" s="44" t="str">
        <f>IF(U30="y",CHAR(34)&amp;U$1&amp;CHAR(34)&amp;",","")</f>
        <v>"Crosse",</v>
      </c>
      <c r="EC30" s="44" t="str">
        <f>IF(V30="y",CHAR(34)&amp;V$1&amp;CHAR(34)&amp;",","")</f>
        <v/>
      </c>
      <c r="ED30" s="44" t="str">
        <f>IF(W30="y",CHAR(34)&amp;W$1&amp;CHAR(34)&amp;",","")</f>
        <v/>
      </c>
      <c r="EE30" s="44" t="str">
        <f>IF(X30="y",CHAR(34)&amp;X$1&amp;CHAR(34)&amp;",","")</f>
        <v>"Circle",</v>
      </c>
      <c r="EF30" s="44" t="str">
        <f>IF(AND(Y30&lt;&gt;"n",Y30&lt;&gt;""),CHAR(34)&amp;Y$1&amp;CHAR(34)&amp;",","")</f>
        <v/>
      </c>
      <c r="EG30" s="44" t="str">
        <f>IF(Z30="y",CHAR(34)&amp;Z$1&amp;CHAR(34)&amp;",","")</f>
        <v>"Bird",</v>
      </c>
      <c r="EH30" s="44" t="str">
        <f>IF(AA30="y",CHAR(34)&amp;AA$1&amp;CHAR(34)&amp;",","")</f>
        <v>"Plants",</v>
      </c>
      <c r="EI30" s="44" t="str">
        <f>IF(AB30="y",CHAR(34)&amp;AB$1&amp;CHAR(34)&amp;",","")</f>
        <v/>
      </c>
      <c r="EJ30" s="44" t="str">
        <f>IF(AC30="y",CHAR(34)&amp;AC$1&amp;CHAR(34)&amp;",","")</f>
        <v/>
      </c>
      <c r="EK30" s="44" t="str">
        <f>IF(AD30="y",CHAR(34)&amp;AD$1&amp;CHAR(34)&amp;",","")</f>
        <v/>
      </c>
      <c r="EL30" s="44" t="str">
        <f>IF(AE30="y",CHAR(34)&amp;AE$1&amp;CHAR(34)&amp;",","")</f>
        <v/>
      </c>
      <c r="EM30" s="44" t="str">
        <f>IF(AF30="y",CHAR(34)&amp;AF$1&amp;CHAR(34)&amp;",","")</f>
        <v/>
      </c>
      <c r="EN30" s="44" t="str">
        <f>IF(AG30="y",CHAR(34)&amp;AG$1&amp;CHAR(34)&amp;",","")</f>
        <v/>
      </c>
      <c r="EO30" s="44" t="str">
        <f>IF(AH30="y",CHAR(34)&amp;AH$1&amp;CHAR(34)&amp;",","")</f>
        <v>"Center",</v>
      </c>
      <c r="EP30" s="44" t="str">
        <f>IF(AI30="y",CHAR(34)&amp;AI$1&amp;CHAR(34)&amp;",","")</f>
        <v/>
      </c>
      <c r="EQ30" s="44" t="str">
        <f>IF(AJ30="y",CHAR(34)&amp;AJ$1&amp;CHAR(34)&amp;",","")</f>
        <v/>
      </c>
      <c r="ER30" s="44" t="str">
        <f>IF(AK30="y",CHAR(34)&amp;AK$1&amp;CHAR(34)&amp;",","")</f>
        <v/>
      </c>
      <c r="ES30" s="44" t="str">
        <f>IF(AL30="y",CHAR(34)&amp;AL$1&amp;CHAR(34)&amp;",","")</f>
        <v/>
      </c>
      <c r="ET30" s="44" t="str">
        <f>IF(AM30="y",CHAR(34)&amp;AM$1&amp;CHAR(34)&amp;",","")</f>
        <v/>
      </c>
      <c r="EU30" s="44" t="str">
        <f>IF(AN30="y",CHAR(34)&amp;AN$1&amp;CHAR(34)&amp;",","")</f>
        <v/>
      </c>
      <c r="EV30" s="44" t="str">
        <f>IF(AO30="y",CHAR(34)&amp;AO$1&amp;CHAR(34)&amp;",","")</f>
        <v/>
      </c>
      <c r="EW30" s="44" t="str">
        <f>IF(AP30="y",CHAR(34)&amp;AP$1&amp;CHAR(34)&amp;",","")</f>
        <v/>
      </c>
      <c r="EX30" s="44" t="str">
        <f>IF(AQ30="y",CHAR(34)&amp;AQ$1&amp;CHAR(34)&amp;",","")</f>
        <v>"Crowns",</v>
      </c>
      <c r="EY30" s="44" t="str">
        <f>IF(AR30="y",CHAR(34)&amp;AR$1&amp;CHAR(34)&amp;",","")</f>
        <v/>
      </c>
      <c r="EZ30" s="44" t="str">
        <f>IF(AS30="y",CHAR(34)&amp;AS$1&amp;CHAR(34)&amp;",","")</f>
        <v/>
      </c>
      <c r="FA30" s="44" t="str">
        <f>IF(AT30&gt;0,CHAR(34)&amp;"sta"&amp;AZ30&amp;CHAR(34)&amp;",","")</f>
        <v>"staWHI",</v>
      </c>
      <c r="FB30" s="44" t="str">
        <f>IF(AND(AT30&gt;0,BA30&lt;&gt;""),CHAR(34)&amp;"sta"&amp;BA30&amp;CHAR(34)&amp;",","")</f>
        <v/>
      </c>
      <c r="FC30" s="44" t="str">
        <f>IF(AND(AT30&gt;0,BB30&lt;&gt;""),CHAR(34)&amp;"sta"&amp;BB30&amp;CHAR(34)&amp;",","")</f>
        <v/>
      </c>
      <c r="FD30" s="44" t="str">
        <f>IF(BV30="n",CHAR(34)&amp;"tcWHYE"&amp;CHAR(34)&amp;",",IF(BV30="y",CHAR(34)&amp;FD$1&amp;CHAR(34)&amp;",",""))</f>
        <v/>
      </c>
      <c r="FE30" s="44" t="str">
        <f>IF(COUNTIF(BL30:BT30,"BLU")=0,CHAR(34)&amp;"NO_BLU"&amp;CHAR(34)&amp;",", "")</f>
        <v/>
      </c>
      <c r="FF30" s="44" t="str">
        <f>IF(COUNTIF(BL30:BT30,"WHI")=0,CHAR(34)&amp;"NO_WHI"&amp;CHAR(34)&amp;",", "")</f>
        <v/>
      </c>
      <c r="FG30" s="44" t="str">
        <f>IF(COUNTIF(BL30:BT30,"RED")=0,CHAR(34)&amp;"NO_RED"&amp;CHAR(34)&amp;",", "")</f>
        <v/>
      </c>
      <c r="FH30" s="44" t="str">
        <f>IF(COUNTIF(BL30:BS30,"GRE")=0,CHAR(34)&amp;"NO_GRE"&amp;CHAR(34)&amp;",", "")</f>
        <v/>
      </c>
      <c r="FI30" s="44" t="str">
        <f>IF(COUNTIF(BL30:BT30,"YEL")=0,CHAR(34)&amp;"NO_YEL"&amp;CHAR(34)&amp;",", "")</f>
        <v/>
      </c>
      <c r="FJ30" s="44" t="str">
        <f>IF(COUNTIF(BL30:BT30,"BLA")=0,CHAR(34)&amp;"NO_BLA"&amp;CHAR(34)&amp;",", "")</f>
        <v>"NO_BLA",</v>
      </c>
      <c r="FK30" s="44" t="str">
        <f>IF(AND(FH30&lt;&gt;"",FF30&lt;&gt;""),CHAR(34)&amp;"WHGRNO"&amp;CHAR(34)&amp;",","")</f>
        <v/>
      </c>
      <c r="FL30" s="44" t="str">
        <f>IF(AND(FI30&lt;&gt;"",FF30&lt;&gt;""),CHAR(34)&amp;"WHYENO"&amp;CHAR(34)&amp;",","")</f>
        <v/>
      </c>
      <c r="FM30" s="44" t="str">
        <f>IF(AND(FJ30&lt;&gt;"",FF30&lt;&gt;""),CHAR(34)&amp;"BAWHNO"&amp;CHAR(34)&amp;",","")</f>
        <v/>
      </c>
      <c r="FN30" s="44" t="str">
        <f>IF(AND(FE30&lt;&gt;"",FF30&lt;&gt;""),CHAR(34)&amp;"BLWHNO"&amp;CHAR(34)&amp;",","")</f>
        <v/>
      </c>
      <c r="FO30" s="44" t="str">
        <f>IF(AND(FE30&lt;&gt;"",FG30&lt;&gt;""),CHAR(34)&amp;"BLRENO"&amp;CHAR(34)&amp;",","")</f>
        <v/>
      </c>
      <c r="FP30" s="44" t="str">
        <f>IF(AND(FF30&lt;&gt;"",FF30&lt;&gt;""),CHAR(34)&amp;"WHRENO"&amp;CHAR(34)&amp;",","")</f>
        <v/>
      </c>
      <c r="FQ30" s="44" t="str">
        <f>IF(LEN(BF30)=3,CHAR(34)&amp;"001"&amp;BF30&amp;CHAR(34)&amp;",","")</f>
        <v/>
      </c>
      <c r="FR30" s="44" t="str">
        <f>IF(LEN(BG30)=3,CHAR(34)&amp;"002"&amp;BG30&amp;CHAR(34)&amp;",","")</f>
        <v/>
      </c>
      <c r="FS30" s="44" t="str">
        <f>IF(LEN(BH30)=3,CHAR(34)&amp;"003"&amp;BH30&amp;CHAR(34)&amp;",","")</f>
        <v/>
      </c>
      <c r="FT30" s="44" t="str">
        <f>CHAR(34)&amp;"myr"&amp;BD30&amp;CHAR(34)&amp;","</f>
        <v>"myrGRE",</v>
      </c>
      <c r="FU30" s="44" t="str">
        <f>IF(AY30="y",CHAR(34)&amp;"island"&amp;CHAR(34)&amp;",","")</f>
        <v/>
      </c>
      <c r="FV30" s="44" t="str">
        <f>IF(BZ30="y",CHAR(34)&amp;"landlo"&amp;CHAR(34)&amp;",","")</f>
        <v/>
      </c>
      <c r="FW30" s="44" t="str">
        <f>IF(CA30="y",CHAR(34)&amp;"eunion"&amp;CHAR(34)&amp;",","")</f>
        <v/>
      </c>
      <c r="FX30" s="44" t="str">
        <f>SUBSTITUTE(IFERROR(SEARCH("[",A30),IFERROR(IF(AND(CA30&lt;&gt;"y",SEARCH("Europe",R30)&gt;0),CHAR(34)&amp;"noeuni"&amp;CHAR(34)&amp;",",""),"")),"1","")</f>
        <v/>
      </c>
      <c r="FY30" s="44" t="str">
        <f>IFERROR(IF(SEARCH("Arabic",CB30)&gt;0,CHAR(34)&amp;"arabic"&amp;CHAR(34)&amp;",",""),"")</f>
        <v/>
      </c>
      <c r="FZ30" s="44" t="str">
        <f>IFERROR(IF(SEARCH("English",CB30)&gt;0,CHAR(34)&amp;"englis"&amp;CHAR(34)&amp;",",""),"")</f>
        <v/>
      </c>
      <c r="GA30" s="44" t="str">
        <f>IFERROR(IF(SEARCH("French",CB30)&gt;0,CHAR(34)&amp;"french"&amp;CHAR(34)&amp;",",""),"")</f>
        <v/>
      </c>
      <c r="GB30" s="44" t="str">
        <f>IFERROR(IF(SEARCH("Spanish",CB30)&gt;0,CHAR(34)&amp;"spanis"&amp;CHAR(34)&amp;",",""),"")</f>
        <v/>
      </c>
      <c r="GC30" s="44" t="str">
        <f>IFERROR(IF(SEARCH("Portuguese",CB30)&gt;0,CHAR(34)&amp;"portug"&amp;CHAR(34)&amp;",",""),"")</f>
        <v/>
      </c>
      <c r="GD30" s="44" t="str">
        <f>IFERROR(IF(SEARCH("German",CB30)&gt;0,CHAR(34)&amp;"german"&amp;CHAR(34)&amp;",",""),"")</f>
        <v/>
      </c>
      <c r="GE30" s="44" t="str">
        <f>IFERROR(IF(SEARCH("Dutch",CB30)&gt;0,CHAR(34)&amp;"dutchs"&amp;CHAR(34)&amp;",",""),"")</f>
        <v/>
      </c>
      <c r="GF30" s="44" t="str">
        <f>IFERROR(IF(SEARCH("Historical",AU30)&gt;0,CHAR(34)&amp;"histor"&amp;CHAR(34)&amp;",",""),"")</f>
        <v>"histor",</v>
      </c>
      <c r="GG30" s="44" t="str">
        <f>IF(BU30="y",CHAR(34)&amp;"unjack"&amp;CHAR(34)&amp;",","")</f>
        <v/>
      </c>
      <c r="GH30" s="44" t="str">
        <f>IF(CD30=1,CHAR(34)&amp;"southc"&amp;CHAR(34)&amp;",","")</f>
        <v/>
      </c>
      <c r="GI30" s="44" t="str">
        <f>IF(CE30=1,CHAR(34)&amp;"hasmap"&amp;CHAR(34)&amp;",","")</f>
        <v/>
      </c>
      <c r="GJ30" s="44" t="str">
        <f>IF(CP30="y",CHAR(34)&amp;CP$1&amp;CHAR(34)&amp;",","")</f>
        <v/>
      </c>
      <c r="GK30" s="44" t="str">
        <f>IF(GJ30="",CHAR(34)&amp;"HasSta"&amp;CHAR(34)&amp;",","")</f>
        <v>"HasSta",</v>
      </c>
      <c r="GL30" s="44" t="str">
        <f>IF(CQ30="y",CHAR(34)&amp;CQ$1&amp;CHAR(34)&amp;",","")</f>
        <v/>
      </c>
      <c r="GM30" s="44" t="str">
        <f>IF(CR30="y",CHAR(34)&amp;CR$1&amp;CHAR(34)&amp;",","")</f>
        <v/>
      </c>
      <c r="GN30" s="44" t="str">
        <f>IF(CS30="y",CHAR(34)&amp;CS$1&amp;CHAR(34)&amp;",","")</f>
        <v>"3+Star",</v>
      </c>
      <c r="GP30" s="44" t="str">
        <f>CHAR(34)&amp;AU30&amp;CHAR(34)</f>
        <v>"Historical"</v>
      </c>
      <c r="GS30" s="44" t="str">
        <f>SUBSTITUTE("["&amp;_xlfn.CONCAT(CW30:GN30)&amp;"]",",]","]")</f>
        <v>["5+Colo","words2","words3","lets14","startE","with_z","year18","smallc","NoBand","Diagon","Crosse","Circle","Bird","Plants","Center","Crowns","staWHI","NO_BLA","myrGRE","histor","HasSta","3+Star"]</v>
      </c>
      <c r="GT30" s="44" t="str">
        <f>IF(BL30&lt;&gt;"",CHAR(34)&amp;"cl_"&amp;BL30&amp;CHAR(34)&amp;",","")</f>
        <v/>
      </c>
      <c r="GU30" s="44" t="str">
        <f>IF(BM30&lt;&gt;"",CHAR(34)&amp;"cl_"&amp;BM30&amp;CHAR(34)&amp;",","")</f>
        <v>"cl_BLU",</v>
      </c>
      <c r="GV30" s="44" t="str">
        <f>IF(BN30&lt;&gt;"",CHAR(34)&amp;"cl_"&amp;BN30&amp;CHAR(34)&amp;",","")</f>
        <v>"cl_GRE",</v>
      </c>
      <c r="GW30" s="44" t="str">
        <f>IF(BO30&lt;&gt;"",CHAR(34)&amp;"cl_"&amp;BO30&amp;CHAR(34)&amp;",","")</f>
        <v>"cl_RED",</v>
      </c>
      <c r="GX30" s="44" t="str">
        <f>IF(BP30&lt;&gt;"",CHAR(34)&amp;"cl_"&amp;BP30&amp;CHAR(34)&amp;",","")</f>
        <v>"cl_YEL",</v>
      </c>
      <c r="GY30" s="44" t="str">
        <f>IF(BQ30&lt;&gt;"",CHAR(34)&amp;"cl_"&amp;BQ30&amp;CHAR(34)&amp;",","")</f>
        <v/>
      </c>
      <c r="GZ30" s="44" t="str">
        <f>IF(BR30&lt;&gt;"",CHAR(34)&amp;"cl_"&amp;BR30&amp;CHAR(34)&amp;",","")</f>
        <v/>
      </c>
      <c r="HA30" s="44" t="str">
        <f>IF(BS30&lt;&gt;"",CHAR(34)&amp;"cl_"&amp;BS30&amp;CHAR(34)&amp;",","")</f>
        <v/>
      </c>
      <c r="HB30" s="44" t="str">
        <f>IF(BT30&lt;&gt;"",CHAR(34)&amp;"cl_"&amp;BT30&amp;CHAR(34)&amp;",","")</f>
        <v>"cl_WHI",</v>
      </c>
      <c r="HC30" s="44" t="str">
        <f>SUBSTITUTE("["&amp;_xlfn.CONCAT(GT30:HB30)&amp;"]",",]","]")</f>
        <v>["cl_BLU","cl_GRE","cl_RED","cl_YEL","cl_WHI"]</v>
      </c>
      <c r="HE30" s="64"/>
      <c r="HF30" s="65" t="str">
        <f>"{couname:"&amp;CT30&amp;(IF(HK30&lt;&gt;"",",subtype:"&amp;CHAR(34)&amp;HK30&amp;CHAR(34),""))&amp;",year:"&amp;HJ30&amp;",region:"&amp;CU30&amp;",Colors:"&amp;HC30&amp;",Items:"&amp;GS30&amp;",Flag:"&amp;CV30&amp;",HDFlag:"&amp;CHAR(34)&amp;E30&amp;CHAR(34)&amp;",type:"&amp;GP30&amp;", describe: "&amp;HH30&amp;", isnew:"&amp;CHAR(34)&amp;F30&amp;CHAR(34)&amp;", links: "&amp;HL30&amp;"},"</f>
        <v>{couname:"[BRA] Empire of Brazil (1853-1889)",year:"1853",region:"rgn_South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links: "https://en.wikipedia.org/wiki/Flag_of_Brazil#Empire_of_Brazil_(1822%E2%80%931889)"},</v>
      </c>
      <c r="HG30" s="66" t="str">
        <f>"{couname:"&amp;CT30&amp;(IF(HK30&lt;&gt;"",",subtype:"&amp;CHAR(34)&amp;HK30&amp;CHAR(34),""))&amp;",year:"&amp;HJ30&amp;",region:"&amp;CU30&amp;",Colors:"&amp;HC30&amp;",Items:"&amp;GS30&amp;",Flag:"&amp;CV30&amp;",HDFlag:"&amp;CHAR(34)&amp;E30&amp;CHAR(34)&amp;",type:"&amp;GP30&amp;", describe: "&amp;HI30&amp;", links: "&amp;HL30&amp;"},"</f>
        <v>{couname:"[BRA] Empire of Brazil (1853-1889)",year:"1853",region:"rgn_South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links: "https://en.wikipedia.org/wiki/Flag_of_Brazil#Empire_of_Brazil_(1822%E2%80%931889)"},</v>
      </c>
      <c r="HH30" s="44" t="str">
        <f>IF(P30&lt;&gt;"",CHAR(34)&amp;"\n"&amp;P30&amp;CHAR(34),CHAR(34)&amp;CHAR(34))</f>
        <v>"\nAfter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v>
      </c>
      <c r="HI30" s="44" t="str">
        <f>IF(J30=0,CHAR(34)&amp;CHAR(34),HH30)</f>
        <v>"\nAfter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v>
      </c>
      <c r="HJ30" s="44" t="str">
        <f>CHAR(34)&amp;O30&amp;CHAR(34)</f>
        <v>"1853"</v>
      </c>
      <c r="HL30" s="44" t="str">
        <f>CHAR(34)&amp;I30&amp;CHAR(34)</f>
        <v>"https://en.wikipedia.org/wiki/Flag_of_Brazil#Empire_of_Brazil_(1822%E2%80%931889)"</v>
      </c>
      <c r="HM30" s="65"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"&amp;HH30&amp;", "&amp;CHAR(34)&amp;"isnew"&amp;CHAR(34)&amp;": "&amp;CHAR(34)&amp;F30&amp;CHAR(34)&amp;", "&amp;CHAR(34)&amp;"links"&amp;CHAR(34)&amp;": "&amp;HL30&amp;"},"</f>
        <v>{"couname":"[BRA] Empire of Brazil (1853-1889)","subtype":"[BRA] Other","year":"1853","region":"rgn_South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 "links": "https://en.wikipedia.org/wiki/Flag_of_Brazil#Empire_of_Brazil_(1822%E2%80%931889)"},</v>
      </c>
      <c r="HN30" s="67"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"&amp;HI30&amp;", "&amp;CHAR(34)&amp;"isnew"&amp;CHAR(34)&amp;": "&amp;CHAR(34)&amp;F30&amp;CHAR(34)&amp;", "&amp;CHAR(34)&amp;"links"&amp;CHAR(34)&amp;": "&amp;HL30&amp;"},"</f>
        <v>{"couname":"[BRA] Empire of Brazil (1853-1889)","subtype":"[BRA] Other","year":"1853","region":"rgn_South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 "links": "https://en.wikipedia.org/wiki/Flag_of_Brazil#Empire_of_Brazil_(1822%E2%80%931889)"},</v>
      </c>
      <c r="HO30" s="71">
        <v>45583</v>
      </c>
      <c r="HP30" s="44" t="str" cm="1">
        <f t="array" ref="HP30">IF(_xlfn.TEXTJOIN(", ", TRUE, IF(ISNUMBER(SEARCH("BLA", BL30:BT30)), COLUMN(BL30:BT30) - COLUMN(BL30) + 1, ""))&lt;&gt;"","BLA","")</f>
        <v/>
      </c>
      <c r="HQ30" s="44" t="str" cm="1">
        <f t="array" ref="HQ30">IF(_xlfn.TEXTJOIN(", ", TRUE, IF(ISNUMBER(SEARCH("BLU", BL30:BT30)), COLUMN(BL30:BT30) - COLUMN(BL30) + 1, ""))&lt;&gt;"","BLU","")</f>
        <v>BLU</v>
      </c>
      <c r="HR30" s="44" t="str" cm="1">
        <f t="array" ref="HR30">IF(_xlfn.TEXTJOIN(", ", TRUE, IF(ISNUMBER(SEARCH("GRE", BL30:BT30)), COLUMN(BL30:BT30) - COLUMN(BL30) + 1, ""))&lt;&gt;"","GRE","")</f>
        <v>GRE</v>
      </c>
      <c r="HS30" s="44" t="str" cm="1">
        <f t="array" ref="HS30">IF(_xlfn.TEXTJOIN(", ", TRUE, IF(ISNUMBER(SEARCH("RED", BL30:BT30)), COLUMN(BL30:BT30) - COLUMN(BL30) + 1, ""))&lt;&gt;"","RED","")</f>
        <v>RED</v>
      </c>
      <c r="HT30" s="44" t="str" cm="1">
        <f t="array" ref="HT30">IF(_xlfn.TEXTJOIN(", ", TRUE, IF(ISNUMBER(SEARCH("YEL", BL30:BT30)), COLUMN(BL30:BT30) - COLUMN(BL30) + 1, ""))&lt;&gt;"","YEL","")</f>
        <v>YEL</v>
      </c>
      <c r="HU30" s="44" t="str" cm="1">
        <f t="array" ref="HU30">IF(_xlfn.TEXTJOIN(", ", TRUE, IF(ISNUMBER(SEARCH("ORA", BL30:BT30)), COLUMN(BL30:BT30) - COLUMN(BL30) + 1, ""))&lt;&gt;"","ORA","")</f>
        <v/>
      </c>
      <c r="HV30" s="44" t="str" cm="1">
        <f t="array" ref="HV30">IF(_xlfn.TEXTJOIN(", ", TRUE, IF(ISNUMBER(SEARCH("BRO", BL30:BT30)), COLUMN(BL30:BT30) - COLUMN(BL30) + 1, ""))&lt;&gt;"","BRO","")</f>
        <v/>
      </c>
      <c r="HW30" s="44" t="str" cm="1">
        <f t="array" ref="HW30">IF(_xlfn.TEXTJOIN(", ", TRUE, IF(ISNUMBER(SEARCH("PUR", BL30:BT30)), COLUMN(BL30:BT30) - COLUMN(BL30) + 1, ""))&lt;&gt;"","PUR","")</f>
        <v/>
      </c>
      <c r="HX30" s="44" t="str" cm="1">
        <f t="array" ref="HX30">IF(_xlfn.TEXTJOIN(", ", TRUE, IF(ISNUMBER(SEARCH("WHI", BL30:BT30)), COLUMN(BL30:BT30) - COLUMN(BL30) + 1, ""))&lt;&gt;"","WHI","")</f>
        <v>WHI</v>
      </c>
      <c r="HY30" s="72"/>
      <c r="HZ30" s="72"/>
      <c r="IA30" s="5" t="s">
        <v>164</v>
      </c>
      <c r="IB30" s="5"/>
      <c r="IC30" s="68"/>
      <c r="ID30" s="68"/>
      <c r="IE30" s="68"/>
      <c r="IF30" s="68"/>
      <c r="IG30" s="68"/>
      <c r="IH30" s="68"/>
      <c r="II30" s="68"/>
      <c r="IJ30" s="68"/>
      <c r="IK30" s="68"/>
      <c r="IL30" s="44">
        <f>SUM(IC30:IK30)</f>
        <v>0</v>
      </c>
      <c r="IM30" s="42">
        <f>COUNTIF(IC30:IK30,"&gt;0")-CG30</f>
        <v>-5</v>
      </c>
      <c r="IN30" s="69" t="str">
        <f>"http://mkweb.bcgsc.ca/color-summarizer/?url="&amp;D30&amp;"&amp;precision=low&amp;num_clusters="&amp;CG30&amp;"&amp;text=1"</f>
        <v>http://mkweb.bcgsc.ca/color-summarizer/?url=https://upload.wikimedia.org/wikipedia/commons/thumb/e/ea/Bandeira_do_Imp%C3%A9rio_do_Brasil_com_n%C3%B3_e_cores_corretos.png/320px-Bandeira_do_Imp%C3%A9rio_do_Brasil_com_n%C3%B3_e_cores_corretos.png&amp;precision=low&amp;num_clusters=5&amp;text=1</v>
      </c>
      <c r="IO30" s="44" t="str">
        <f>IF(HP30&lt;&gt;"",CHAR(34)&amp;"black"&amp;CHAR(34),"")</f>
        <v/>
      </c>
      <c r="IP30" s="44" t="str">
        <f>IF(HQ30&lt;&gt;"",CHAR(34)&amp;"blue"&amp;CHAR(34),"")</f>
        <v>"blue"</v>
      </c>
      <c r="IQ30" s="44" t="str">
        <f>IF(HR30&lt;&gt;"",CHAR(34)&amp;"green"&amp;CHAR(34),"")</f>
        <v>"green"</v>
      </c>
      <c r="IR30" s="44" t="str">
        <f>IF(HS30&lt;&gt;"",CHAR(34)&amp;"red"&amp;CHAR(34),"")</f>
        <v>"red"</v>
      </c>
      <c r="IS30" s="44" t="str">
        <f>IF(HT30&lt;&gt;"",CHAR(34)&amp;"yellow"&amp;CHAR(34),"")</f>
        <v>"yellow"</v>
      </c>
      <c r="IT30" s="44" t="str">
        <f>IF(HU30&lt;&gt;"",CHAR(34)&amp;"orange"&amp;CHAR(34),"")</f>
        <v/>
      </c>
      <c r="IU30" s="44" t="str">
        <f>IF(HV30&lt;&gt;"",CHAR(34)&amp;"brown"&amp;CHAR(34),"")</f>
        <v/>
      </c>
      <c r="IV30" s="44" t="str">
        <f>IF(HW30&lt;&gt;"",CHAR(34)&amp;"purple"&amp;CHAR(34),"")</f>
        <v/>
      </c>
      <c r="IW30" s="44" t="str">
        <f>IF(HX30&lt;&gt;"",CHAR(34)&amp;"white"&amp;CHAR(34),"")</f>
        <v>"white"</v>
      </c>
      <c r="IX30" s="44" t="str">
        <f>"{"&amp;CHAR(34)&amp;"url"&amp;CHAR(34)&amp;":"&amp;CHAR(34)&amp;IN30&amp;CHAR(34)&amp;","&amp;CHAR(34)&amp;"name"&amp;CHAR(34)&amp;":"&amp;CHAR(34)&amp;A30&amp;CHAR(34)&amp;"},"</f>
        <v>{"url":"http://mkweb.bcgsc.ca/color-summarizer/?url=https://upload.wikimedia.org/wikipedia/commons/thumb/e/ea/Bandeira_do_Imp%C3%A9rio_do_Brasil_com_n%C3%B3_e_cores_corretos.png/320px-Bandeira_do_Imp%C3%A9rio_do_Brasil_com_n%C3%B3_e_cores_corretos.png&amp;precision=low&amp;num_clusters=5&amp;text=1","name":"[BRA] Empire of Brazil (1853-1889)"},</v>
      </c>
      <c r="IY30" s="44">
        <v>326</v>
      </c>
    </row>
    <row r="31" spans="1:259" s="44" customFormat="1" ht="38.4" customHeight="1" thickBot="1" x14ac:dyDescent="0.35">
      <c r="A31" s="85" t="s">
        <v>661</v>
      </c>
      <c r="B31" s="83"/>
      <c r="C31" s="39">
        <v>3</v>
      </c>
      <c r="D31" s="70" t="s">
        <v>662</v>
      </c>
      <c r="E31" s="40" t="s">
        <v>663</v>
      </c>
      <c r="F31" s="41" t="s">
        <v>163</v>
      </c>
      <c r="G31" s="42">
        <f>COUNTIF($A$1:$A$8312,A31)</f>
        <v>1</v>
      </c>
      <c r="H31" s="43" t="s">
        <v>390</v>
      </c>
      <c r="I31" s="59" t="s">
        <v>664</v>
      </c>
      <c r="J31" s="44" t="str">
        <f>""</f>
        <v/>
      </c>
      <c r="K31" s="45"/>
      <c r="L31" s="46"/>
      <c r="M31" s="46"/>
      <c r="N31" s="47"/>
      <c r="O31" s="74" t="s">
        <v>233</v>
      </c>
      <c r="P31" s="48" t="s">
        <v>665</v>
      </c>
      <c r="Q31" s="73">
        <v>2</v>
      </c>
      <c r="R31" s="49" t="s">
        <v>177</v>
      </c>
      <c r="S31" s="50">
        <v>14</v>
      </c>
      <c r="T31" s="51" t="s">
        <v>164</v>
      </c>
      <c r="U31" s="52" t="s">
        <v>164</v>
      </c>
      <c r="V31" s="52" t="s">
        <v>165</v>
      </c>
      <c r="W31" s="52" t="s">
        <v>165</v>
      </c>
      <c r="X31" s="52" t="s">
        <v>164</v>
      </c>
      <c r="Y31" s="52" t="s">
        <v>164</v>
      </c>
      <c r="Z31" s="52" t="s">
        <v>164</v>
      </c>
      <c r="AA31" s="52" t="s">
        <v>164</v>
      </c>
      <c r="AB31" s="52" t="s">
        <v>164</v>
      </c>
      <c r="AC31" s="52" t="s">
        <v>164</v>
      </c>
      <c r="AD31" s="52" t="s">
        <v>164</v>
      </c>
      <c r="AE31" s="52" t="s">
        <v>164</v>
      </c>
      <c r="AF31" s="53" t="s">
        <v>164</v>
      </c>
      <c r="AG31" s="53" t="s">
        <v>164</v>
      </c>
      <c r="AH31" s="53" t="s">
        <v>165</v>
      </c>
      <c r="AI31" s="53" t="s">
        <v>164</v>
      </c>
      <c r="AJ31" s="53" t="s">
        <v>164</v>
      </c>
      <c r="AK31" s="53" t="s">
        <v>164</v>
      </c>
      <c r="AL31" s="53" t="s">
        <v>164</v>
      </c>
      <c r="AM31" s="53" t="s">
        <v>164</v>
      </c>
      <c r="AN31" s="53" t="s">
        <v>164</v>
      </c>
      <c r="AO31" s="53" t="s">
        <v>165</v>
      </c>
      <c r="AP31" s="53" t="s">
        <v>164</v>
      </c>
      <c r="AQ31" s="53" t="s">
        <v>164</v>
      </c>
      <c r="AR31" s="53" t="s">
        <v>164</v>
      </c>
      <c r="AS31" s="53" t="s">
        <v>164</v>
      </c>
      <c r="AT31" s="54">
        <v>0</v>
      </c>
      <c r="AU31" s="53" t="s">
        <v>666</v>
      </c>
      <c r="AV31" s="53" t="str">
        <f>IF(LEFT(A31,1)="[",LEFT(A31,5)&amp;AU31&amp;A31,"")</f>
        <v>[BRA]City, State Capital[BRA] Joao Pessoa</v>
      </c>
      <c r="AW31" s="53" t="str">
        <f>C31&amp;H31&amp;A31</f>
        <v>3[BRA] Paraiba[BRA] Joao Pessoa</v>
      </c>
      <c r="AX31" s="55"/>
      <c r="AY31" s="55"/>
      <c r="AZ31" s="56" t="s">
        <v>234</v>
      </c>
      <c r="BA31" s="56" t="s">
        <v>234</v>
      </c>
      <c r="BB31" s="56"/>
      <c r="BC31" s="57"/>
      <c r="BD31" s="58" t="s">
        <v>159</v>
      </c>
      <c r="BE31" s="59"/>
      <c r="BF31" s="58" t="s">
        <v>159</v>
      </c>
      <c r="BG31" s="58" t="s">
        <v>234</v>
      </c>
      <c r="BH31" s="58" t="s">
        <v>159</v>
      </c>
      <c r="BI31" s="58"/>
      <c r="BJ31" s="58"/>
      <c r="BK31" s="59"/>
      <c r="BL31" s="58" t="s">
        <v>151</v>
      </c>
      <c r="BM31" s="58" t="s">
        <v>234</v>
      </c>
      <c r="BN31" s="58" t="s">
        <v>234</v>
      </c>
      <c r="BO31" s="58" t="s">
        <v>154</v>
      </c>
      <c r="BP31" s="58" t="s">
        <v>234</v>
      </c>
      <c r="BQ31" s="58" t="s">
        <v>234</v>
      </c>
      <c r="BR31" s="58" t="s">
        <v>234</v>
      </c>
      <c r="BS31" s="58" t="s">
        <v>234</v>
      </c>
      <c r="BT31" s="58" t="s">
        <v>159</v>
      </c>
      <c r="BU31" s="60"/>
      <c r="BV31" s="61"/>
      <c r="BW31" s="61">
        <v>0</v>
      </c>
      <c r="BX31" s="59"/>
      <c r="CB31" s="5"/>
      <c r="CC31" s="5"/>
      <c r="CD31" s="62">
        <v>0</v>
      </c>
      <c r="CE31" s="62">
        <v>0</v>
      </c>
      <c r="CF31" s="62">
        <f>COUNTIF([1]Sheet7!$B$2:'[1]Sheet7'!$B$100,BRA!#REF!)</f>
        <v>0</v>
      </c>
      <c r="CG31" s="75" cm="1">
        <f t="array" ref="CG31">SUMPRODUCT(--(LEN(TRIM(BL31:BT31))&gt;0))</f>
        <v>3</v>
      </c>
      <c r="CH31" s="53" t="str">
        <f>IF(CG31=2,"y","n")</f>
        <v>n</v>
      </c>
      <c r="CI31" s="53" t="str">
        <f>IF(CG31=3,"y","n")</f>
        <v>y</v>
      </c>
      <c r="CJ31" s="53" t="str">
        <f>IF(CG31=4,"y","n")</f>
        <v>n</v>
      </c>
      <c r="CK31" s="53" t="str">
        <f>IF(CG31&gt;4,"y","n")</f>
        <v>n</v>
      </c>
      <c r="CL31" s="53" t="str">
        <f>IF(S31=0,"y","n")</f>
        <v>n</v>
      </c>
      <c r="CM31" s="53" t="str">
        <f>IF(S31=2,"y","n")</f>
        <v>n</v>
      </c>
      <c r="CN31" s="53" t="str">
        <f>IF(S31=3,"y","n")</f>
        <v>n</v>
      </c>
      <c r="CO31" s="53" t="str">
        <f>IF(S31&gt;=4,"y","n")</f>
        <v>y</v>
      </c>
      <c r="CP31" s="53" t="str">
        <f>IF(AT31=0,"y","n")</f>
        <v>y</v>
      </c>
      <c r="CQ31" s="53" t="str">
        <f>IF(AT31=1,"y","n")</f>
        <v>n</v>
      </c>
      <c r="CR31" s="53" t="str">
        <f>IF(AT31=2,"y","n")</f>
        <v>n</v>
      </c>
      <c r="CS31" s="53" t="str">
        <f>IF(AT31&gt;=3,"y","n")</f>
        <v>n</v>
      </c>
      <c r="CT31" s="38" t="str">
        <f>CHAR(34)&amp;A31&amp;CHAR(34)</f>
        <v>"[BRA] Joao Pessoa"</v>
      </c>
      <c r="CU31" s="63" t="str">
        <f>CHAR(34)&amp;"rgn_"&amp;R31&amp;CHAR(34)</f>
        <v>"rgn_South America"</v>
      </c>
      <c r="CV31" s="44" t="str">
        <f>CHAR(34)&amp;D31&amp;CHAR(34)</f>
        <v>"https://upload.wikimedia.org/wikipedia/commons/thumb/d/d9/Bandeira_de_Jo%C3%A3o_Pessoa.svg/640px-Bandeira_de_Jo%C3%A3o_Pessoa.svg.png"</v>
      </c>
      <c r="CW31" s="44" t="str">
        <f>IF(CH31="y",CHAR(34)&amp;CH$1&amp;CHAR(34)&amp;",","")</f>
        <v/>
      </c>
      <c r="CX31" s="44" t="str">
        <f>IF(CI31="y",CHAR(34)&amp;CI$1&amp;CHAR(34)&amp;",","")</f>
        <v>"3Color",</v>
      </c>
      <c r="CY31" s="44" t="str">
        <f>IF(CJ31="y",CHAR(34)&amp;CJ$1&amp;CHAR(34)&amp;",","")</f>
        <v/>
      </c>
      <c r="CZ31" s="44" t="str">
        <f>IF(CK31="y",CHAR(34)&amp;CK$1&amp;CHAR(34)&amp;",","")</f>
        <v/>
      </c>
      <c r="DA31" s="44" t="str">
        <f>IF(Q31&gt;1,CHAR(34)&amp;"words2"&amp;CHAR(34)&amp;",","")</f>
        <v>"words2",</v>
      </c>
      <c r="DB31" s="44" t="str">
        <f>IF(Q31&gt;2,CHAR(34)&amp;"words3"&amp;CHAR(34)&amp;",","")</f>
        <v/>
      </c>
      <c r="DD31" s="44" t="str">
        <f>IF(LEN(CHAR(34)&amp;"lets"&amp;LEN(SUBSTITUTE(SUBSTITUTE(IFERROR(TRIM(SUBSTITUTE(A31,MID(A31,FIND("[",A31),FIND("]",A31)-FIND("[",A31)+1),"")),A31)," ",""),"-",""))&amp;CHAR(34)&amp;",")=9,CHAR(34)&amp;"lets"&amp;LEN(SUBSTITUTE(SUBSTITUTE(IFERROR(TRIM(SUBSTITUTE(A31,MID(A31,FIND("[",A31),FIND("]",A31)-FIND("[",A31)+1),"")),A31)," ",""),"-",""))&amp;CHAR(34)&amp;",",CHAR(34)&amp;"lets0"&amp;LEN(SUBSTITUTE(SUBSTITUTE(IFERROR(TRIM(SUBSTITUTE(A31,MID(A31,FIND("[",A31),FIND("]",A31)-FIND("[",A31)+1),"")),A31)," ",""),"-",""))&amp;CHAR(34)&amp;",")</f>
        <v>"lets10",</v>
      </c>
      <c r="DE31" s="44" t="str">
        <f>CHAR(34)&amp;"start"&amp;IFERROR(LEFT(SUBSTITUTE(A31,"["&amp;MID(A31,FIND("[",A31)+1,FIND("]",A31)-FIND("[",A31)-1)&amp;"] ",""),1),LEFT(A31,1))&amp;CHAR(34)&amp;","</f>
        <v>"startJ",</v>
      </c>
      <c r="DF31" s="44" t="str">
        <f>IFERROR(IF(SEARCH("tan",A31)&gt;0,CHAR(34)&amp;"withtn"&amp;CHAR(34)&amp;",",""),"")</f>
        <v/>
      </c>
      <c r="DG31" s="44" t="str">
        <f>IFERROR(IF(SEARCH("q",A31)&gt;0,CHAR(34)&amp;"with_q"&amp;CHAR(34)&amp;",",""),"")</f>
        <v/>
      </c>
      <c r="DH31" s="44" t="str">
        <f>IFERROR(IF(SEARCH("v",A31)&gt;0,CHAR(34)&amp;"with_v"&amp;CHAR(34)&amp;",",""),"")</f>
        <v/>
      </c>
      <c r="DI31" s="44" t="str">
        <f>IFERROR(IF(SEARCH("w",A31)&gt;0,CHAR(34)&amp;"with_w"&amp;CHAR(34)&amp;",",""),"")</f>
        <v/>
      </c>
      <c r="DJ31" s="44" t="str">
        <f>IFERROR(IF(SEARCH("y",A31)&gt;0,CHAR(34)&amp;"with_y"&amp;CHAR(34)&amp;",",""),"")</f>
        <v/>
      </c>
      <c r="DK31" s="44" t="str">
        <f>IFERROR(IF(SEARCH("z",A31)&gt;0,CHAR(34)&amp;"with_z"&amp;CHAR(34)&amp;",",""),"")</f>
        <v/>
      </c>
      <c r="DL31" s="44" t="str">
        <f>IF(CG31=2, CHAR(34) &amp; _xlfn.TEXTJOIN("", TRUE, _xlfn._xlws.SORT(HP31:HX31)) &amp; CHAR(34) &amp; ",", "")</f>
        <v/>
      </c>
      <c r="DM31" s="44" t="str" cm="1">
        <f t="array" ref="DM31">IF(CG31=3,CHAR(34) &amp; _xlfn.TEXTJOIN("", TRUE, RIGHT(HP31:HX31, 2)) &amp; CHAR(34) &amp; ",", "")</f>
        <v>"LAEDHI",</v>
      </c>
      <c r="DN31" s="44" t="str">
        <f>IF(AND(ISNUMBER(SEARCH("18", O31)), ISERROR(SEARCH("1918", O31)), ISERROR(SEARCH("2018", O31))), CHAR(34) &amp; "year18" &amp; CHAR(34) &amp; ",", "")</f>
        <v/>
      </c>
      <c r="DO31" s="44" t="str">
        <f>IF(AND(ISNUMBER(SEARCH("19", O31)), ISERROR(SEARCH("1819", O31)),  ISERROR(SEARCH("1219", O31)),ISERROR(SEARCH("1119", O31)),ISERROR(SEARCH("1190", O31)),ISERROR(SEARCH("2019", O31))), CHAR(34) &amp; "year19" &amp; CHAR(34) &amp; ",", "")</f>
        <v/>
      </c>
      <c r="DP31" s="5" t="str">
        <f>IF(AND(ISNUMBER(SEARCH("20", O31)), ISERROR(SEARCH("1920", O31))), CHAR(34)&amp;"year00"&amp;CHAR(34)&amp;",", "")</f>
        <v/>
      </c>
      <c r="DQ31" s="5" t="str">
        <f>IF(CC31="y",CHAR(34)&amp;"soviet"&amp;CHAR(34)&amp;",","")</f>
        <v/>
      </c>
      <c r="DR31" s="5" t="str">
        <f>IF(BY31="y",CHAR(34)&amp;"dgband"&amp;CHAR(34)&amp;",","")</f>
        <v/>
      </c>
      <c r="DS31" s="5" t="str">
        <f>IF(W31="y",IF(AND(V31="n",BY31&lt;&gt;"y"),CHAR(34)&amp;"allver"&amp;CHAR(34)&amp;",",""),"")</f>
        <v/>
      </c>
      <c r="DT31" s="5" t="str">
        <f>IF(V31="y",IF(AND(W31="n",BY31&lt;&gt;"y"),CHAR(34)&amp;"allhor"&amp;CHAR(34)&amp;",",""),"")</f>
        <v/>
      </c>
      <c r="DU31" s="5" t="str">
        <f>IF(BY31="y",IF(AND(W31="n",V31="n"),CHAR(34)&amp;"alldia"&amp;CHAR(34)&amp;",",""),"")</f>
        <v/>
      </c>
      <c r="DW31" s="44" t="str">
        <f>IF(CL31="y",CHAR(34)&amp;CL$1&amp;CHAR(34)&amp;",","")</f>
        <v/>
      </c>
      <c r="DX31" s="44" t="str">
        <f>IF(CM31="y",CHAR(34)&amp;CM$1&amp;CHAR(34)&amp;",","")</f>
        <v/>
      </c>
      <c r="DY31" s="44" t="str">
        <f>IF(CN31="y",CHAR(34)&amp;CN$1&amp;CHAR(34)&amp;",","")</f>
        <v/>
      </c>
      <c r="DZ31" s="44" t="str">
        <f>IF(CO31="y",CHAR(34)&amp;CO$1&amp;CHAR(34)&amp;",","")</f>
        <v>"4+Band",</v>
      </c>
      <c r="EA31" s="44" t="str">
        <f>IF(T31="y",CHAR(34)&amp;T$1&amp;CHAR(34)&amp;",","")</f>
        <v/>
      </c>
      <c r="EB31" s="44" t="str">
        <f>IF(U31="y",CHAR(34)&amp;U$1&amp;CHAR(34)&amp;",","")</f>
        <v/>
      </c>
      <c r="EC31" s="44" t="str">
        <f>IF(V31="y",CHAR(34)&amp;V$1&amp;CHAR(34)&amp;",","")</f>
        <v>"Horizo",</v>
      </c>
      <c r="ED31" s="44" t="str">
        <f>IF(W31="y",CHAR(34)&amp;W$1&amp;CHAR(34)&amp;",","")</f>
        <v>"Vertic",</v>
      </c>
      <c r="EE31" s="44" t="str">
        <f>IF(X31="y",CHAR(34)&amp;X$1&amp;CHAR(34)&amp;",","")</f>
        <v/>
      </c>
      <c r="EF31" s="44" t="str">
        <f>IF(AND(Y31&lt;&gt;"n",Y31&lt;&gt;""),CHAR(34)&amp;Y$1&amp;CHAR(34)&amp;",","")</f>
        <v/>
      </c>
      <c r="EG31" s="44" t="str">
        <f>IF(Z31="y",CHAR(34)&amp;Z$1&amp;CHAR(34)&amp;",","")</f>
        <v/>
      </c>
      <c r="EH31" s="44" t="str">
        <f>IF(AA31="y",CHAR(34)&amp;AA$1&amp;CHAR(34)&amp;",","")</f>
        <v/>
      </c>
      <c r="EI31" s="44" t="str">
        <f>IF(AB31="y",CHAR(34)&amp;AB$1&amp;CHAR(34)&amp;",","")</f>
        <v/>
      </c>
      <c r="EJ31" s="44" t="str">
        <f>IF(AC31="y",CHAR(34)&amp;AC$1&amp;CHAR(34)&amp;",","")</f>
        <v/>
      </c>
      <c r="EK31" s="44" t="str">
        <f>IF(AD31="y",CHAR(34)&amp;AD$1&amp;CHAR(34)&amp;",","")</f>
        <v/>
      </c>
      <c r="EL31" s="44" t="str">
        <f>IF(AE31="y",CHAR(34)&amp;AE$1&amp;CHAR(34)&amp;",","")</f>
        <v/>
      </c>
      <c r="EM31" s="44" t="str">
        <f>IF(AF31="y",CHAR(34)&amp;AF$1&amp;CHAR(34)&amp;",","")</f>
        <v/>
      </c>
      <c r="EN31" s="44" t="str">
        <f>IF(AG31="y",CHAR(34)&amp;AG$1&amp;CHAR(34)&amp;",","")</f>
        <v/>
      </c>
      <c r="EO31" s="44" t="str">
        <f>IF(AH31="y",CHAR(34)&amp;AH$1&amp;CHAR(34)&amp;",","")</f>
        <v>"Center",</v>
      </c>
      <c r="EP31" s="44" t="str">
        <f>IF(AI31="y",CHAR(34)&amp;AI$1&amp;CHAR(34)&amp;",","")</f>
        <v/>
      </c>
      <c r="EQ31" s="44" t="str">
        <f>IF(AJ31="y",CHAR(34)&amp;AJ$1&amp;CHAR(34)&amp;",","")</f>
        <v/>
      </c>
      <c r="ER31" s="44" t="str">
        <f>IF(AK31="y",CHAR(34)&amp;AK$1&amp;CHAR(34)&amp;",","")</f>
        <v/>
      </c>
      <c r="ES31" s="44" t="str">
        <f>IF(AL31="y",CHAR(34)&amp;AL$1&amp;CHAR(34)&amp;",","")</f>
        <v/>
      </c>
      <c r="ET31" s="44" t="str">
        <f>IF(AM31="y",CHAR(34)&amp;AM$1&amp;CHAR(34)&amp;",","")</f>
        <v/>
      </c>
      <c r="EU31" s="44" t="str">
        <f>IF(AN31="y",CHAR(34)&amp;AN$1&amp;CHAR(34)&amp;",","")</f>
        <v/>
      </c>
      <c r="EV31" s="44" t="str">
        <f>IF(AO31="y",CHAR(34)&amp;AO$1&amp;CHAR(34)&amp;",","")</f>
        <v>"Builds",</v>
      </c>
      <c r="EW31" s="44" t="str">
        <f>IF(AP31="y",CHAR(34)&amp;AP$1&amp;CHAR(34)&amp;",","")</f>
        <v/>
      </c>
      <c r="EX31" s="44" t="str">
        <f>IF(AQ31="y",CHAR(34)&amp;AQ$1&amp;CHAR(34)&amp;",","")</f>
        <v/>
      </c>
      <c r="EY31" s="44" t="str">
        <f>IF(AR31="y",CHAR(34)&amp;AR$1&amp;CHAR(34)&amp;",","")</f>
        <v/>
      </c>
      <c r="EZ31" s="44" t="str">
        <f>IF(AS31="y",CHAR(34)&amp;AS$1&amp;CHAR(34)&amp;",","")</f>
        <v/>
      </c>
      <c r="FA31" s="44" t="str">
        <f>IF(AT31&gt;0,CHAR(34)&amp;"sta"&amp;AZ31&amp;CHAR(34)&amp;",","")</f>
        <v/>
      </c>
      <c r="FB31" s="44" t="str">
        <f>IF(AND(AT31&gt;0,BA31&lt;&gt;""),CHAR(34)&amp;"sta"&amp;BA31&amp;CHAR(34)&amp;",","")</f>
        <v/>
      </c>
      <c r="FD31" s="44" t="str">
        <f>IF(BV31="n",CHAR(34)&amp;"tcWHYE"&amp;CHAR(34)&amp;",",IF(BV31="y",CHAR(34)&amp;FD$1&amp;CHAR(34)&amp;",",""))</f>
        <v/>
      </c>
      <c r="FE31" s="44" t="str">
        <f>IF(COUNTIF(BL31:BT31,"BLU")=0,CHAR(34)&amp;"NO_BLU"&amp;CHAR(34)&amp;",", "")</f>
        <v>"NO_BLU",</v>
      </c>
      <c r="FF31" s="44" t="str">
        <f>IF(COUNTIF(BL31:BT31,"WHI")=0,CHAR(34)&amp;"NO_WHI"&amp;CHAR(34)&amp;",", "")</f>
        <v/>
      </c>
      <c r="FG31" s="44" t="str">
        <f>IF(COUNTIF(BL31:BT31,"RED")=0,CHAR(34)&amp;"NO_RED"&amp;CHAR(34)&amp;",", "")</f>
        <v/>
      </c>
      <c r="FH31" s="44" t="str">
        <f>IF(COUNTIF(BL31:BS31,"GRE")=0,CHAR(34)&amp;"NO_GRE"&amp;CHAR(34)&amp;",", "")</f>
        <v>"NO_GRE",</v>
      </c>
      <c r="FI31" s="44" t="str">
        <f>IF(COUNTIF(BL31:BT31,"YEL")=0,CHAR(34)&amp;"NO_YEL"&amp;CHAR(34)&amp;",", "")</f>
        <v>"NO_YEL",</v>
      </c>
      <c r="FJ31" s="44" t="str">
        <f>IF(COUNTIF(BL31:BT31,"BLA")=0,CHAR(34)&amp;"NO_BLA"&amp;CHAR(34)&amp;",", "")</f>
        <v/>
      </c>
      <c r="FK31" s="44" t="str">
        <f>IF(AND(FH31&lt;&gt;"",FF31&lt;&gt;""),CHAR(34)&amp;"WHGRNO"&amp;CHAR(34)&amp;",","")</f>
        <v/>
      </c>
      <c r="FL31" s="44" t="str">
        <f>IF(AND(FI31&lt;&gt;"",FF31&lt;&gt;""),CHAR(34)&amp;"WHYENO"&amp;CHAR(34)&amp;",","")</f>
        <v/>
      </c>
      <c r="FM31" s="44" t="str">
        <f>IF(AND(FJ31&lt;&gt;"",FF31&lt;&gt;""),CHAR(34)&amp;"BAWHNO"&amp;CHAR(34)&amp;",","")</f>
        <v/>
      </c>
      <c r="FN31" s="44" t="str">
        <f>IF(AND(FE31&lt;&gt;"",FF31&lt;&gt;""),CHAR(34)&amp;"BLWHNO"&amp;CHAR(34)&amp;",","")</f>
        <v/>
      </c>
      <c r="FO31" s="44" t="str">
        <f>IF(AND(FE31&lt;&gt;"",FG31&lt;&gt;""),CHAR(34)&amp;"BLRENO"&amp;CHAR(34)&amp;",","")</f>
        <v/>
      </c>
      <c r="FP31" s="44" t="str">
        <f>IF(AND(FF31&lt;&gt;"",FF31&lt;&gt;""),CHAR(34)&amp;"WHRENO"&amp;CHAR(34)&amp;",","")</f>
        <v/>
      </c>
      <c r="FQ31" s="44" t="str">
        <f>IF(LEN(BF31)=3,CHAR(34)&amp;"001"&amp;BF31&amp;CHAR(34)&amp;",","")</f>
        <v>"001WHI",</v>
      </c>
      <c r="FR31" s="44" t="str">
        <f>IF(LEN(BG31)=3,CHAR(34)&amp;"002"&amp;BG31&amp;CHAR(34)&amp;",","")</f>
        <v/>
      </c>
      <c r="FS31" s="44" t="str">
        <f>IF(LEN(BH31)=3,CHAR(34)&amp;"003"&amp;BH31&amp;CHAR(34)&amp;",","")</f>
        <v>"003WHI",</v>
      </c>
      <c r="FT31" s="44" t="str">
        <f>CHAR(34)&amp;"myr"&amp;BD31&amp;CHAR(34)&amp;","</f>
        <v>"myrWHI",</v>
      </c>
      <c r="FU31" s="44" t="str">
        <f>IF(AY31="y",CHAR(34)&amp;"island"&amp;CHAR(34)&amp;",","")</f>
        <v/>
      </c>
      <c r="FV31" s="44" t="str">
        <f>IF(BZ31="y",CHAR(34)&amp;"landlo"&amp;CHAR(34)&amp;",","")</f>
        <v/>
      </c>
      <c r="FW31" s="44" t="str">
        <f>IF(CA31="y",CHAR(34)&amp;"eunion"&amp;CHAR(34)&amp;",","")</f>
        <v/>
      </c>
      <c r="FY31" s="44" t="str">
        <f>IFERROR(IF(SEARCH("Arabic",CB31)&gt;0,CHAR(34)&amp;"arabic"&amp;CHAR(34)&amp;",",""),"")</f>
        <v/>
      </c>
      <c r="FZ31" s="44" t="str">
        <f>IFERROR(IF(SEARCH("English",CB31)&gt;0,CHAR(34)&amp;"englis"&amp;CHAR(34)&amp;",",""),"")</f>
        <v/>
      </c>
      <c r="GA31" s="44" t="str">
        <f>IFERROR(IF(SEARCH("French",CB31)&gt;0,CHAR(34)&amp;"french"&amp;CHAR(34)&amp;",",""),"")</f>
        <v/>
      </c>
      <c r="GB31" s="44" t="str">
        <f>IFERROR(IF(SEARCH("Spanish",CB31)&gt;0,CHAR(34)&amp;"spanis"&amp;CHAR(34)&amp;",",""),"")</f>
        <v/>
      </c>
      <c r="GE31" s="44" t="str">
        <f>IFERROR(IF(SEARCH("Dutch",CB31)&gt;0,CHAR(34)&amp;"dutchs"&amp;CHAR(34)&amp;",",""),"")</f>
        <v/>
      </c>
      <c r="GF31" s="44" t="str">
        <f>IFERROR(IF(SEARCH("Historical",AU31)&gt;0,CHAR(34)&amp;"histor"&amp;CHAR(34)&amp;",",""),"")</f>
        <v/>
      </c>
      <c r="GG31" s="44" t="str">
        <f>IF(BU31="y",CHAR(34)&amp;"unjack"&amp;CHAR(34)&amp;",","")</f>
        <v/>
      </c>
      <c r="GH31" s="44" t="str">
        <f>IF(CD31=1,CHAR(34)&amp;"southc"&amp;CHAR(34)&amp;",","")</f>
        <v/>
      </c>
      <c r="GI31" s="44" t="str">
        <f>IF(CE31=1,CHAR(34)&amp;"hasmap"&amp;CHAR(34)&amp;",","")</f>
        <v/>
      </c>
      <c r="GJ31" s="44" t="str">
        <f>IF(CP31="y",CHAR(34)&amp;CP$1&amp;CHAR(34)&amp;",","")</f>
        <v>"NoStar",</v>
      </c>
      <c r="GK31" s="44" t="str">
        <f>IF(GJ31="",CHAR(34)&amp;"HasSta"&amp;CHAR(34)&amp;",","")</f>
        <v/>
      </c>
      <c r="GL31" s="44" t="str">
        <f>IF(CQ31="y",CHAR(34)&amp;CQ$1&amp;CHAR(34)&amp;",","")</f>
        <v/>
      </c>
      <c r="GM31" s="44" t="str">
        <f>IF(CR31="y",CHAR(34)&amp;CR$1&amp;CHAR(34)&amp;",","")</f>
        <v/>
      </c>
      <c r="GN31" s="44" t="str">
        <f>IF(CS31="y",CHAR(34)&amp;CS$1&amp;CHAR(34)&amp;",","")</f>
        <v/>
      </c>
      <c r="GP31" s="44" t="str">
        <f>CHAR(34)&amp;AU31&amp;CHAR(34)</f>
        <v>"City, State Capital"</v>
      </c>
      <c r="GS31" s="44" t="str">
        <f>SUBSTITUTE("["&amp;_xlfn.CONCAT(CW31:GN31)&amp;"]",",]","]")</f>
        <v>["3Color","words2","lets10","startJ","LAEDHI","4+Band","Horizo","Vertic","Center","Builds","NO_BLU","NO_GRE","NO_YEL","001WHI","003WHI","myrWHI","NoStar"]</v>
      </c>
      <c r="GT31" s="44" t="str">
        <f>IF(BL31&lt;&gt;"",CHAR(34)&amp;"cl_"&amp;BL31&amp;CHAR(34)&amp;",","")</f>
        <v>"cl_BLA",</v>
      </c>
      <c r="GU31" s="44" t="str">
        <f>IF(BM31&lt;&gt;"",CHAR(34)&amp;"cl_"&amp;BM31&amp;CHAR(34)&amp;",","")</f>
        <v/>
      </c>
      <c r="GV31" s="44" t="str">
        <f>IF(BN31&lt;&gt;"",CHAR(34)&amp;"cl_"&amp;BN31&amp;CHAR(34)&amp;",","")</f>
        <v/>
      </c>
      <c r="GW31" s="44" t="str">
        <f>IF(BO31&lt;&gt;"",CHAR(34)&amp;"cl_"&amp;BO31&amp;CHAR(34)&amp;",","")</f>
        <v>"cl_RED",</v>
      </c>
      <c r="GX31" s="44" t="str">
        <f>IF(BP31&lt;&gt;"",CHAR(34)&amp;"cl_"&amp;BP31&amp;CHAR(34)&amp;",","")</f>
        <v/>
      </c>
      <c r="GY31" s="44" t="str">
        <f>IF(BQ31&lt;&gt;"",CHAR(34)&amp;"cl_"&amp;BQ31&amp;CHAR(34)&amp;",","")</f>
        <v/>
      </c>
      <c r="GZ31" s="44" t="str">
        <f>IF(BR31&lt;&gt;"",CHAR(34)&amp;"cl_"&amp;BR31&amp;CHAR(34)&amp;",","")</f>
        <v/>
      </c>
      <c r="HA31" s="44" t="str">
        <f>IF(BS31&lt;&gt;"",CHAR(34)&amp;"cl_"&amp;BS31&amp;CHAR(34)&amp;",","")</f>
        <v/>
      </c>
      <c r="HB31" s="44" t="str">
        <f>IF(BT31&lt;&gt;"",CHAR(34)&amp;"cl_"&amp;BT31&amp;CHAR(34)&amp;",","")</f>
        <v>"cl_WHI",</v>
      </c>
      <c r="HC31" s="44" t="str">
        <f>SUBSTITUTE("["&amp;_xlfn.CONCAT(GT31:HB31)&amp;"]",",]","]")</f>
        <v>["cl_BLA","cl_RED","cl_WHI"]</v>
      </c>
      <c r="HE31" s="64"/>
      <c r="HF31" s="65" t="str">
        <f>"{couname:"&amp;CT31&amp;(IF(HK31&lt;&gt;"",",subtype:"&amp;CHAR(34)&amp;HK31&amp;CHAR(34),""))&amp;",year:"&amp;HJ31&amp;",region:"&amp;CU31&amp;",Colors:"&amp;HC31&amp;",Items:"&amp;GS31&amp;",Flag:"&amp;CV31&amp;",HDFlag:"&amp;CHAR(34)&amp;E31&amp;CHAR(34)&amp;",type:"&amp;GP31&amp;", describe: "&amp;HH31&amp;", isnew:"&amp;CHAR(34)&amp;F31&amp;CHAR(34)&amp;", links: "&amp;HL31&amp;"},"</f>
        <v>{couname:"[BRA] Joao Pessoa",year:"???",region:"rgn_South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links: "https://en.m.wikipedia.org/wiki/Jo%C3%A3o_Pessoa,_Para%C3%ADba"},</v>
      </c>
      <c r="HG31" s="66" t="str">
        <f>"{couname:"&amp;CT31&amp;(IF(HK31&lt;&gt;"",",subtype:"&amp;CHAR(34)&amp;HK31&amp;CHAR(34),""))&amp;",year:"&amp;HJ31&amp;",region:"&amp;CU31&amp;",Colors:"&amp;HC31&amp;",Items:"&amp;GS31&amp;",Flag:"&amp;CV31&amp;",HDFlag:"&amp;CHAR(34)&amp;E31&amp;CHAR(34)&amp;",type:"&amp;GP31&amp;", describe: "&amp;HI31&amp;", links: "&amp;HL31&amp;"},"</f>
        <v>{couname:"[BRA] Joao Pessoa",year:"???",region:"rgn_South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links: "https://en.m.wikipedia.org/wiki/Jo%C3%A3o_Pessoa,_Para%C3%ADba"},</v>
      </c>
      <c r="HH31" s="44" t="str">
        <f>IF(P31&lt;&gt;"",CHAR(34)&amp;"\n"&amp;P31&amp;CHAR(34),CHAR(34)&amp;CHAR(34))</f>
        <v>"\nSeven horizontal bands alternating white and red with black bands between each white and red band. In the center a vertical black band with three castles."</v>
      </c>
      <c r="HI31" s="44" t="str">
        <f>IF(J31=0,CHAR(34)&amp;CHAR(34),HH31)</f>
        <v>"\nSeven horizontal bands alternating white and red with black bands between each white and red band. In the center a vertical black band with three castles."</v>
      </c>
      <c r="HJ31" s="44" t="str">
        <f>CHAR(34)&amp;O31&amp;CHAR(34)</f>
        <v>"???"</v>
      </c>
      <c r="HL31" s="44" t="str">
        <f>CHAR(34)&amp;I31&amp;CHAR(34)</f>
        <v>"https://en.m.wikipedia.org/wiki/Jo%C3%A3o_Pessoa,_Para%C3%ADba"</v>
      </c>
      <c r="HM31" s="65"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"&amp;HH31&amp;", "&amp;CHAR(34)&amp;"isnew"&amp;CHAR(34)&amp;": "&amp;CHAR(34)&amp;F31&amp;CHAR(34)&amp;", "&amp;CHAR(34)&amp;"links"&amp;CHAR(34)&amp;": "&amp;HL31&amp;"},"</f>
        <v>{"couname":"[BRA] Joao Pessoa","subtype":"[BRA] Paraiba","year":"???","region":"rgn_South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 "links": "https://en.m.wikipedia.org/wiki/Jo%C3%A3o_Pessoa,_Para%C3%ADba"},</v>
      </c>
      <c r="HN31" s="67"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"&amp;HI31&amp;", "&amp;CHAR(34)&amp;"isnew"&amp;CHAR(34)&amp;": "&amp;CHAR(34)&amp;F31&amp;CHAR(34)&amp;", "&amp;CHAR(34)&amp;"links"&amp;CHAR(34)&amp;": "&amp;HL31&amp;"},"</f>
        <v>{"couname":"[BRA] Joao Pessoa","subtype":"[BRA] Paraiba","year":"???","region":"rgn_South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 "links": "https://en.m.wikipedia.org/wiki/Jo%C3%A3o_Pessoa,_Para%C3%ADba"},</v>
      </c>
      <c r="HO31" s="71">
        <v>45610</v>
      </c>
      <c r="HP31" s="44" t="str" cm="1">
        <f t="array" ref="HP31">IF(_xlfn.TEXTJOIN(", ", TRUE, IF(ISNUMBER(SEARCH("BLA", BL31:BT31)), COLUMN(BL31:BT31) - COLUMN(BL31) + 1, ""))&lt;&gt;"","BLA","")</f>
        <v>BLA</v>
      </c>
      <c r="HQ31" s="44" t="str" cm="1">
        <f t="array" ref="HQ31">IF(_xlfn.TEXTJOIN(", ", TRUE, IF(ISNUMBER(SEARCH("BLU", BL31:BT31)), COLUMN(BL31:BT31) - COLUMN(BL31) + 1, ""))&lt;&gt;"","BLU","")</f>
        <v/>
      </c>
      <c r="HR31" s="44" t="str" cm="1">
        <f t="array" ref="HR31">IF(_xlfn.TEXTJOIN(", ", TRUE, IF(ISNUMBER(SEARCH("GRE", BL31:BT31)), COLUMN(BL31:BT31) - COLUMN(BL31) + 1, ""))&lt;&gt;"","GRE","")</f>
        <v/>
      </c>
      <c r="HS31" s="44" t="str" cm="1">
        <f t="array" ref="HS31">IF(_xlfn.TEXTJOIN(", ", TRUE, IF(ISNUMBER(SEARCH("RED", BL31:BT31)), COLUMN(BL31:BT31) - COLUMN(BL31) + 1, ""))&lt;&gt;"","RED","")</f>
        <v>RED</v>
      </c>
      <c r="HT31" s="44" t="str" cm="1">
        <f t="array" ref="HT31">IF(_xlfn.TEXTJOIN(", ", TRUE, IF(ISNUMBER(SEARCH("YEL", BL31:BT31)), COLUMN(BL31:BT31) - COLUMN(BL31) + 1, ""))&lt;&gt;"","YEL","")</f>
        <v/>
      </c>
      <c r="HU31" s="44" t="str" cm="1">
        <f t="array" ref="HU31">IF(_xlfn.TEXTJOIN(", ", TRUE, IF(ISNUMBER(SEARCH("ORA", BL31:BT31)), COLUMN(BL31:BT31) - COLUMN(BL31) + 1, ""))&lt;&gt;"","ORA","")</f>
        <v/>
      </c>
      <c r="HV31" s="44" t="str" cm="1">
        <f t="array" ref="HV31">IF(_xlfn.TEXTJOIN(", ", TRUE, IF(ISNUMBER(SEARCH("BRO", BL31:BT31)), COLUMN(BL31:BT31) - COLUMN(BL31) + 1, ""))&lt;&gt;"","BRO","")</f>
        <v/>
      </c>
      <c r="HW31" s="44" t="str" cm="1">
        <f t="array" ref="HW31">IF(_xlfn.TEXTJOIN(", ", TRUE, IF(ISNUMBER(SEARCH("PUR", BL31:BT31)), COLUMN(BL31:BT31) - COLUMN(BL31) + 1, ""))&lt;&gt;"","PUR","")</f>
        <v/>
      </c>
      <c r="HX31" s="44" t="str" cm="1">
        <f t="array" ref="HX31">IF(_xlfn.TEXTJOIN(", ", TRUE, IF(ISNUMBER(SEARCH("WHI", BL31:BT31)), COLUMN(BL31:BT31) - COLUMN(BL31) + 1, ""))&lt;&gt;"","WHI","")</f>
        <v>WHI</v>
      </c>
      <c r="HY31" s="72"/>
      <c r="HZ31" s="72"/>
      <c r="IA31" s="5"/>
      <c r="IB31" s="5"/>
      <c r="IC31" s="68"/>
      <c r="ID31" s="68"/>
      <c r="IE31" s="68"/>
      <c r="IF31" s="68"/>
      <c r="IG31" s="68"/>
      <c r="IH31" s="68"/>
      <c r="II31" s="68"/>
      <c r="IJ31" s="68"/>
      <c r="IK31" s="68"/>
      <c r="IM31" s="42">
        <f>COUNTIF(IC31:IK31,"&gt;0")-CG31</f>
        <v>-3</v>
      </c>
      <c r="IN31" s="69" t="str">
        <f>"http://mkweb.bcgsc.ca/color-summarizer/?url="&amp;D31&amp;"&amp;precision=low&amp;num_clusters="&amp;CG31&amp;"&amp;text=1"</f>
        <v>http://mkweb.bcgsc.ca/color-summarizer/?url=https://upload.wikimedia.org/wikipedia/commons/thumb/d/d9/Bandeira_de_Jo%C3%A3o_Pessoa.svg/640px-Bandeira_de_Jo%C3%A3o_Pessoa.svg.png&amp;precision=low&amp;num_clusters=3&amp;text=1</v>
      </c>
      <c r="IO31" s="44" t="str">
        <f>IF(HP31&lt;&gt;"",CHAR(34)&amp;"black"&amp;CHAR(34),"")</f>
        <v>"black"</v>
      </c>
      <c r="IP31" s="44" t="str">
        <f>IF(HQ31&lt;&gt;"",CHAR(34)&amp;"blue"&amp;CHAR(34),"")</f>
        <v/>
      </c>
      <c r="IQ31" s="44" t="str">
        <f>IF(HR31&lt;&gt;"",CHAR(34)&amp;"green"&amp;CHAR(34),"")</f>
        <v/>
      </c>
      <c r="IR31" s="44" t="str">
        <f>IF(HS31&lt;&gt;"",CHAR(34)&amp;"red"&amp;CHAR(34),"")</f>
        <v>"red"</v>
      </c>
      <c r="IS31" s="44" t="str">
        <f>IF(HT31&lt;&gt;"",CHAR(34)&amp;"yellow"&amp;CHAR(34),"")</f>
        <v/>
      </c>
      <c r="IT31" s="44" t="str">
        <f>IF(HU31&lt;&gt;"",CHAR(34)&amp;"orange"&amp;CHAR(34),"")</f>
        <v/>
      </c>
      <c r="IU31" s="44" t="str">
        <f>IF(HV31&lt;&gt;"",CHAR(34)&amp;"brown"&amp;CHAR(34),"")</f>
        <v/>
      </c>
      <c r="IV31" s="44" t="str">
        <f>IF(HW31&lt;&gt;"",CHAR(34)&amp;"purple"&amp;CHAR(34),"")</f>
        <v/>
      </c>
      <c r="IW31" s="44" t="str">
        <f>IF(HX31&lt;&gt;"",CHAR(34)&amp;"white"&amp;CHAR(34),"")</f>
        <v>"white"</v>
      </c>
      <c r="IX31" s="44" t="str">
        <f>"{"&amp;CHAR(34)&amp;"url"&amp;CHAR(34)&amp;":"&amp;CHAR(34)&amp;IN31&amp;CHAR(34)&amp;","&amp;CHAR(34)&amp;"name"&amp;CHAR(34)&amp;":"&amp;CHAR(34)&amp;A31&amp;CHAR(34)&amp;"},"</f>
        <v>{"url":"http://mkweb.bcgsc.ca/color-summarizer/?url=https://upload.wikimedia.org/wikipedia/commons/thumb/d/d9/Bandeira_de_Jo%C3%A3o_Pessoa.svg/640px-Bandeira_de_Jo%C3%A3o_Pessoa.svg.png&amp;precision=low&amp;num_clusters=3&amp;text=1","name":"[BRA] Joao Pessoa"},</v>
      </c>
      <c r="IY31" s="44">
        <v>1254</v>
      </c>
    </row>
    <row r="32" spans="1:259" s="44" customFormat="1" ht="38.4" customHeight="1" thickBot="1" x14ac:dyDescent="0.35">
      <c r="A32" s="85" t="s">
        <v>667</v>
      </c>
      <c r="B32" s="83"/>
      <c r="C32" s="39">
        <v>3</v>
      </c>
      <c r="D32" s="70" t="s">
        <v>668</v>
      </c>
      <c r="E32" s="40" t="s">
        <v>669</v>
      </c>
      <c r="F32" s="41" t="s">
        <v>163</v>
      </c>
      <c r="G32" s="42">
        <f>COUNTIF($A$1:$A$8312,A32)</f>
        <v>1</v>
      </c>
      <c r="H32" s="43" t="s">
        <v>411</v>
      </c>
      <c r="I32" s="59" t="s">
        <v>670</v>
      </c>
      <c r="J32" s="44" t="str">
        <f>""</f>
        <v/>
      </c>
      <c r="K32" s="45"/>
      <c r="L32" s="46"/>
      <c r="M32" s="46"/>
      <c r="N32" s="47"/>
      <c r="O32" s="74">
        <v>1908</v>
      </c>
      <c r="P32" s="48" t="s">
        <v>671</v>
      </c>
      <c r="Q32" s="73">
        <v>4</v>
      </c>
      <c r="R32" s="49" t="s">
        <v>177</v>
      </c>
      <c r="S32" s="50">
        <v>2</v>
      </c>
      <c r="T32" s="51" t="s">
        <v>165</v>
      </c>
      <c r="U32" s="52" t="s">
        <v>165</v>
      </c>
      <c r="V32" s="52" t="s">
        <v>164</v>
      </c>
      <c r="W32" s="52" t="s">
        <v>164</v>
      </c>
      <c r="X32" s="52" t="s">
        <v>165</v>
      </c>
      <c r="Y32" s="52" t="s">
        <v>165</v>
      </c>
      <c r="Z32" s="52" t="s">
        <v>164</v>
      </c>
      <c r="AA32" s="52" t="s">
        <v>164</v>
      </c>
      <c r="AB32" s="52" t="s">
        <v>164</v>
      </c>
      <c r="AC32" s="52" t="s">
        <v>165</v>
      </c>
      <c r="AD32" s="52" t="s">
        <v>164</v>
      </c>
      <c r="AE32" s="52" t="s">
        <v>164</v>
      </c>
      <c r="AF32" s="53" t="s">
        <v>164</v>
      </c>
      <c r="AG32" s="53" t="s">
        <v>165</v>
      </c>
      <c r="AH32" s="53" t="s">
        <v>165</v>
      </c>
      <c r="AI32" s="53" t="s">
        <v>164</v>
      </c>
      <c r="AJ32" s="53" t="s">
        <v>164</v>
      </c>
      <c r="AK32" s="53" t="s">
        <v>164</v>
      </c>
      <c r="AL32" s="53" t="s">
        <v>164</v>
      </c>
      <c r="AM32" s="53" t="s">
        <v>164</v>
      </c>
      <c r="AN32" s="53" t="s">
        <v>164</v>
      </c>
      <c r="AO32" s="53" t="s">
        <v>165</v>
      </c>
      <c r="AP32" s="53" t="s">
        <v>164</v>
      </c>
      <c r="AQ32" s="53" t="s">
        <v>164</v>
      </c>
      <c r="AR32" s="53" t="s">
        <v>164</v>
      </c>
      <c r="AS32" s="53" t="s">
        <v>164</v>
      </c>
      <c r="AT32" s="54">
        <v>0</v>
      </c>
      <c r="AU32" s="53" t="s">
        <v>666</v>
      </c>
      <c r="AV32" s="53" t="str">
        <f>IF(LEFT(A32,1)="[",LEFT(A32,5)&amp;AU32&amp;A32,"")</f>
        <v>[BRA]City, State Capital[BRA] Rio de Janeiro (City)</v>
      </c>
      <c r="AW32" s="53" t="str">
        <f>C32&amp;H32&amp;A32</f>
        <v>3[BRA] Rio de Janeiro (State)[BRA] Rio de Janeiro (City)</v>
      </c>
      <c r="AX32" s="55"/>
      <c r="AY32" s="55"/>
      <c r="AZ32" s="56" t="s">
        <v>234</v>
      </c>
      <c r="BA32" s="56" t="s">
        <v>234</v>
      </c>
      <c r="BB32" s="56"/>
      <c r="BC32" s="57"/>
      <c r="BD32" s="58" t="s">
        <v>159</v>
      </c>
      <c r="BE32" s="59"/>
      <c r="BF32" s="58" t="s">
        <v>152</v>
      </c>
      <c r="BG32" s="58" t="s">
        <v>234</v>
      </c>
      <c r="BH32" s="58" t="s">
        <v>152</v>
      </c>
      <c r="BI32" s="58"/>
      <c r="BJ32" s="58"/>
      <c r="BK32" s="59"/>
      <c r="BL32" s="58" t="s">
        <v>151</v>
      </c>
      <c r="BM32" s="58" t="s">
        <v>152</v>
      </c>
      <c r="BN32" s="58" t="s">
        <v>234</v>
      </c>
      <c r="BO32" s="58" t="s">
        <v>154</v>
      </c>
      <c r="BP32" s="58" t="s">
        <v>234</v>
      </c>
      <c r="BQ32" s="58" t="s">
        <v>234</v>
      </c>
      <c r="BR32" s="58" t="s">
        <v>234</v>
      </c>
      <c r="BS32" s="58" t="s">
        <v>234</v>
      </c>
      <c r="BT32" s="58" t="s">
        <v>159</v>
      </c>
      <c r="BU32" s="60"/>
      <c r="BV32" s="61"/>
      <c r="BW32" s="61">
        <v>0</v>
      </c>
      <c r="BX32" s="59"/>
      <c r="BY32" s="44" t="s">
        <v>165</v>
      </c>
      <c r="CB32" s="5"/>
      <c r="CC32" s="5"/>
      <c r="CD32" s="62">
        <v>0</v>
      </c>
      <c r="CE32" s="62">
        <v>0</v>
      </c>
      <c r="CF32" s="62">
        <f>COUNTIF([1]Sheet7!$B$2:'[1]Sheet7'!$B$100,BRA!#REF!)</f>
        <v>0</v>
      </c>
      <c r="CG32" s="75" cm="1">
        <f t="array" ref="CG32">SUMPRODUCT(--(LEN(TRIM(BL32:BT32))&gt;0))</f>
        <v>4</v>
      </c>
      <c r="CH32" s="53" t="str">
        <f>IF(CG32=2,"y","n")</f>
        <v>n</v>
      </c>
      <c r="CI32" s="53" t="str">
        <f>IF(CG32=3,"y","n")</f>
        <v>n</v>
      </c>
      <c r="CJ32" s="53" t="str">
        <f>IF(CG32=4,"y","n")</f>
        <v>y</v>
      </c>
      <c r="CK32" s="53" t="str">
        <f>IF(CG32&gt;4,"y","n")</f>
        <v>n</v>
      </c>
      <c r="CL32" s="53" t="str">
        <f>IF(S32=0,"y","n")</f>
        <v>n</v>
      </c>
      <c r="CM32" s="53" t="str">
        <f>IF(S32=2,"y","n")</f>
        <v>y</v>
      </c>
      <c r="CN32" s="53" t="str">
        <f>IF(S32=3,"y","n")</f>
        <v>n</v>
      </c>
      <c r="CO32" s="53" t="str">
        <f>IF(S32&gt;=4,"y","n")</f>
        <v>n</v>
      </c>
      <c r="CP32" s="53" t="str">
        <f>IF(AT32=0,"y","n")</f>
        <v>y</v>
      </c>
      <c r="CQ32" s="53" t="str">
        <f>IF(AT32=1,"y","n")</f>
        <v>n</v>
      </c>
      <c r="CR32" s="53" t="str">
        <f>IF(AT32=2,"y","n")</f>
        <v>n</v>
      </c>
      <c r="CS32" s="53" t="str">
        <f>IF(AT32&gt;=3,"y","n")</f>
        <v>n</v>
      </c>
      <c r="CT32" s="38" t="str">
        <f>CHAR(34)&amp;A32&amp;CHAR(34)</f>
        <v>"[BRA] Rio de Janeiro (City)"</v>
      </c>
      <c r="CU32" s="63" t="str">
        <f>CHAR(34)&amp;"rgn_"&amp;R32&amp;CHAR(34)</f>
        <v>"rgn_South America"</v>
      </c>
      <c r="CV32" s="44" t="str">
        <f>CHAR(34)&amp;D32&amp;CHAR(34)</f>
        <v>"https://upload.wikimedia.org/wikipedia/commons/thumb/a/a9/Bandeira_da_cidade_do_Rio_de_Janeiro.svg/640px-Bandeira_da_cidade_do_Rio_de_Janeiro.svg.png"</v>
      </c>
      <c r="CW32" s="44" t="str">
        <f>IF(CH32="y",CHAR(34)&amp;CH$1&amp;CHAR(34)&amp;",","")</f>
        <v/>
      </c>
      <c r="CX32" s="44" t="str">
        <f>IF(CI32="y",CHAR(34)&amp;CI$1&amp;CHAR(34)&amp;",","")</f>
        <v/>
      </c>
      <c r="CY32" s="44" t="str">
        <f>IF(CJ32="y",CHAR(34)&amp;CJ$1&amp;CHAR(34)&amp;",","")</f>
        <v>"4Color",</v>
      </c>
      <c r="CZ32" s="44" t="str">
        <f>IF(CK32="y",CHAR(34)&amp;CK$1&amp;CHAR(34)&amp;",","")</f>
        <v/>
      </c>
      <c r="DA32" s="44" t="str">
        <f>IF(Q32&gt;1,CHAR(34)&amp;"words2"&amp;CHAR(34)&amp;",","")</f>
        <v>"words2",</v>
      </c>
      <c r="DB32" s="44" t="str">
        <f>IF(Q32&gt;2,CHAR(34)&amp;"words3"&amp;CHAR(34)&amp;",","")</f>
        <v>"words3",</v>
      </c>
      <c r="DD32" s="44" t="str">
        <f>IF(LEN(CHAR(34)&amp;"lets"&amp;LEN(SUBSTITUTE(SUBSTITUTE(IFERROR(TRIM(SUBSTITUTE(A32,MID(A32,FIND("[",A32),FIND("]",A32)-FIND("[",A32)+1),"")),A32)," ",""),"-",""))&amp;CHAR(34)&amp;",")=9,CHAR(34)&amp;"lets"&amp;LEN(SUBSTITUTE(SUBSTITUTE(IFERROR(TRIM(SUBSTITUTE(A32,MID(A32,FIND("[",A32),FIND("]",A32)-FIND("[",A32)+1),"")),A32)," ",""),"-",""))&amp;CHAR(34)&amp;",",CHAR(34)&amp;"lets0"&amp;LEN(SUBSTITUTE(SUBSTITUTE(IFERROR(TRIM(SUBSTITUTE(A32,MID(A32,FIND("[",A32),FIND("]",A32)-FIND("[",A32)+1),"")),A32)," ",""),"-",""))&amp;CHAR(34)&amp;",")</f>
        <v>"lets18",</v>
      </c>
      <c r="DE32" s="44" t="str">
        <f>CHAR(34)&amp;"start"&amp;IFERROR(LEFT(SUBSTITUTE(A32,"["&amp;MID(A32,FIND("[",A32)+1,FIND("]",A32)-FIND("[",A32)-1)&amp;"] ",""),1),LEFT(A32,1))&amp;CHAR(34)&amp;","</f>
        <v>"startR",</v>
      </c>
      <c r="DF32" s="44" t="str">
        <f>IFERROR(IF(SEARCH("tan",A32)&gt;0,CHAR(34)&amp;"withtn"&amp;CHAR(34)&amp;",",""),"")</f>
        <v/>
      </c>
      <c r="DG32" s="44" t="str">
        <f>IFERROR(IF(SEARCH("q",A32)&gt;0,CHAR(34)&amp;"with_q"&amp;CHAR(34)&amp;",",""),"")</f>
        <v/>
      </c>
      <c r="DH32" s="44" t="str">
        <f>IFERROR(IF(SEARCH("v",A32)&gt;0,CHAR(34)&amp;"with_v"&amp;CHAR(34)&amp;",",""),"")</f>
        <v/>
      </c>
      <c r="DI32" s="44" t="str">
        <f>IFERROR(IF(SEARCH("w",A32)&gt;0,CHAR(34)&amp;"with_w"&amp;CHAR(34)&amp;",",""),"")</f>
        <v/>
      </c>
      <c r="DJ32" s="44" t="str">
        <f>IFERROR(IF(SEARCH("y",A32)&gt;0,CHAR(34)&amp;"with_y"&amp;CHAR(34)&amp;",",""),"")</f>
        <v>"with_y",</v>
      </c>
      <c r="DK32" s="44" t="str">
        <f>IFERROR(IF(SEARCH("z",A32)&gt;0,CHAR(34)&amp;"with_z"&amp;CHAR(34)&amp;",",""),"")</f>
        <v/>
      </c>
      <c r="DL32" s="44" t="str">
        <f>IF(CG32=2, CHAR(34) &amp; _xlfn.TEXTJOIN("", TRUE, _xlfn._xlws.SORT(HP32:HX32)) &amp; CHAR(34) &amp; ",", "")</f>
        <v/>
      </c>
      <c r="DM32" s="44" t="str" cm="1">
        <f t="array" ref="DM32">IF(CG32=3,CHAR(34) &amp; _xlfn.TEXTJOIN("", TRUE, RIGHT(HP32:HX32, 2)) &amp; CHAR(34) &amp; ",", "")</f>
        <v/>
      </c>
      <c r="DN32" s="44" t="str">
        <f>IF(AND(ISNUMBER(SEARCH("18", O32)), ISERROR(SEARCH("1918", O32)), ISERROR(SEARCH("2018", O32))), CHAR(34) &amp; "year18" &amp; CHAR(34) &amp; ",", "")</f>
        <v/>
      </c>
      <c r="DO32" s="44" t="str">
        <f>IF(AND(ISNUMBER(SEARCH("19", O32)), ISERROR(SEARCH("1819", O32)),  ISERROR(SEARCH("1219", O32)),ISERROR(SEARCH("1119", O32)),ISERROR(SEARCH("1190", O32)),ISERROR(SEARCH("2019", O32))), CHAR(34) &amp; "year19" &amp; CHAR(34) &amp; ",", "")</f>
        <v>"year19",</v>
      </c>
      <c r="DP32" s="5" t="str">
        <f>IF(AND(ISNUMBER(SEARCH("20", O32)), ISERROR(SEARCH("1920", O32))), CHAR(34)&amp;"year00"&amp;CHAR(34)&amp;",", "")</f>
        <v/>
      </c>
      <c r="DQ32" s="5" t="str">
        <f>IF(CC32="y",CHAR(34)&amp;"soviet"&amp;CHAR(34)&amp;",","")</f>
        <v/>
      </c>
      <c r="DR32" s="5" t="str">
        <f>IF(BY32="y",CHAR(34)&amp;"dgband"&amp;CHAR(34)&amp;",","")</f>
        <v>"dgband",</v>
      </c>
      <c r="DS32" s="5" t="str">
        <f>IF(W32="y",IF(AND(V32="n",BY32&lt;&gt;"y"),CHAR(34)&amp;"allver"&amp;CHAR(34)&amp;",",""),"")</f>
        <v/>
      </c>
      <c r="DT32" s="5" t="str">
        <f>IF(V32="y",IF(AND(W32="n",BY32&lt;&gt;"y"),CHAR(34)&amp;"allhor"&amp;CHAR(34)&amp;",",""),"")</f>
        <v/>
      </c>
      <c r="DU32" s="5" t="str">
        <f>IF(BY32="y",IF(AND(W32="n",V32="n"),CHAR(34)&amp;"alldia"&amp;CHAR(34)&amp;",",""),"")</f>
        <v>"alldia",</v>
      </c>
      <c r="DW32" s="44" t="str">
        <f>IF(CL32="y",CHAR(34)&amp;CL$1&amp;CHAR(34)&amp;",","")</f>
        <v/>
      </c>
      <c r="DX32" s="44" t="str">
        <f>IF(CM32="y",CHAR(34)&amp;CM$1&amp;CHAR(34)&amp;",","")</f>
        <v>"2Bands",</v>
      </c>
      <c r="DY32" s="44" t="str">
        <f>IF(CN32="y",CHAR(34)&amp;CN$1&amp;CHAR(34)&amp;",","")</f>
        <v/>
      </c>
      <c r="DZ32" s="44" t="str">
        <f>IF(CO32="y",CHAR(34)&amp;CO$1&amp;CHAR(34)&amp;",","")</f>
        <v/>
      </c>
      <c r="EA32" s="44" t="str">
        <f>IF(T32="y",CHAR(34)&amp;T$1&amp;CHAR(34)&amp;",","")</f>
        <v>"Diagon",</v>
      </c>
      <c r="EB32" s="44" t="str">
        <f>IF(U32="y",CHAR(34)&amp;U$1&amp;CHAR(34)&amp;",","")</f>
        <v>"Crosse",</v>
      </c>
      <c r="EC32" s="44" t="str">
        <f>IF(V32="y",CHAR(34)&amp;V$1&amp;CHAR(34)&amp;",","")</f>
        <v/>
      </c>
      <c r="ED32" s="44" t="str">
        <f>IF(W32="y",CHAR(34)&amp;W$1&amp;CHAR(34)&amp;",","")</f>
        <v/>
      </c>
      <c r="EE32" s="44" t="str">
        <f>IF(X32="y",CHAR(34)&amp;X$1&amp;CHAR(34)&amp;",","")</f>
        <v>"Circle",</v>
      </c>
      <c r="EF32" s="44" t="str">
        <f>IF(AND(Y32&lt;&gt;"n",Y32&lt;&gt;""),CHAR(34)&amp;Y$1&amp;CHAR(34)&amp;",","")</f>
        <v>"Animal",</v>
      </c>
      <c r="EG32" s="44" t="str">
        <f>IF(Z32="y",CHAR(34)&amp;Z$1&amp;CHAR(34)&amp;",","")</f>
        <v/>
      </c>
      <c r="EH32" s="44" t="str">
        <f>IF(AA32="y",CHAR(34)&amp;AA$1&amp;CHAR(34)&amp;",","")</f>
        <v/>
      </c>
      <c r="EI32" s="44" t="str">
        <f>IF(AB32="y",CHAR(34)&amp;AB$1&amp;CHAR(34)&amp;",","")</f>
        <v/>
      </c>
      <c r="EJ32" s="44" t="str">
        <f>IF(AC32="y",CHAR(34)&amp;AC$1&amp;CHAR(34)&amp;",","")</f>
        <v>"Weapon",</v>
      </c>
      <c r="EK32" s="44" t="str">
        <f>IF(AD32="y",CHAR(34)&amp;AD$1&amp;CHAR(34)&amp;",","")</f>
        <v/>
      </c>
      <c r="EL32" s="44" t="str">
        <f>IF(AE32="y",CHAR(34)&amp;AE$1&amp;CHAR(34)&amp;",","")</f>
        <v/>
      </c>
      <c r="EM32" s="44" t="str">
        <f>IF(AF32="y",CHAR(34)&amp;AF$1&amp;CHAR(34)&amp;",","")</f>
        <v/>
      </c>
      <c r="EN32" s="44" t="str">
        <f>IF(AG32="y",CHAR(34)&amp;AG$1&amp;CHAR(34)&amp;",","")</f>
        <v>"Unequa",</v>
      </c>
      <c r="EO32" s="44" t="str">
        <f>IF(AH32="y",CHAR(34)&amp;AH$1&amp;CHAR(34)&amp;",","")</f>
        <v>"Center",</v>
      </c>
      <c r="EP32" s="44" t="str">
        <f>IF(AI32="y",CHAR(34)&amp;AI$1&amp;CHAR(34)&amp;",","")</f>
        <v/>
      </c>
      <c r="EQ32" s="44" t="str">
        <f>IF(AJ32="y",CHAR(34)&amp;AJ$1&amp;CHAR(34)&amp;",","")</f>
        <v/>
      </c>
      <c r="ER32" s="44" t="str">
        <f>IF(AK32="y",CHAR(34)&amp;AK$1&amp;CHAR(34)&amp;",","")</f>
        <v/>
      </c>
      <c r="ES32" s="44" t="str">
        <f>IF(AL32="y",CHAR(34)&amp;AL$1&amp;CHAR(34)&amp;",","")</f>
        <v/>
      </c>
      <c r="ET32" s="44" t="str">
        <f>IF(AM32="y",CHAR(34)&amp;AM$1&amp;CHAR(34)&amp;",","")</f>
        <v/>
      </c>
      <c r="EU32" s="44" t="str">
        <f>IF(AN32="y",CHAR(34)&amp;AN$1&amp;CHAR(34)&amp;",","")</f>
        <v/>
      </c>
      <c r="EV32" s="44" t="str">
        <f>IF(AO32="y",CHAR(34)&amp;AO$1&amp;CHAR(34)&amp;",","")</f>
        <v>"Builds",</v>
      </c>
      <c r="EW32" s="44" t="str">
        <f>IF(AP32="y",CHAR(34)&amp;AP$1&amp;CHAR(34)&amp;",","")</f>
        <v/>
      </c>
      <c r="EX32" s="44" t="str">
        <f>IF(AQ32="y",CHAR(34)&amp;AQ$1&amp;CHAR(34)&amp;",","")</f>
        <v/>
      </c>
      <c r="EY32" s="44" t="str">
        <f>IF(AR32="y",CHAR(34)&amp;AR$1&amp;CHAR(34)&amp;",","")</f>
        <v/>
      </c>
      <c r="EZ32" s="44" t="str">
        <f>IF(AS32="y",CHAR(34)&amp;AS$1&amp;CHAR(34)&amp;",","")</f>
        <v/>
      </c>
      <c r="FA32" s="44" t="str">
        <f>IF(AT32&gt;0,CHAR(34)&amp;"sta"&amp;AZ32&amp;CHAR(34)&amp;",","")</f>
        <v/>
      </c>
      <c r="FB32" s="44" t="str">
        <f>IF(AND(AT32&gt;0,BA32&lt;&gt;""),CHAR(34)&amp;"sta"&amp;BA32&amp;CHAR(34)&amp;",","")</f>
        <v/>
      </c>
      <c r="FD32" s="44" t="str">
        <f>IF(BV32="n",CHAR(34)&amp;"tcWHYE"&amp;CHAR(34)&amp;",",IF(BV32="y",CHAR(34)&amp;FD$1&amp;CHAR(34)&amp;",",""))</f>
        <v/>
      </c>
      <c r="FE32" s="44" t="str">
        <f>IF(COUNTIF(BL32:BT32,"BLU")=0,CHAR(34)&amp;"NO_BLU"&amp;CHAR(34)&amp;",", "")</f>
        <v/>
      </c>
      <c r="FF32" s="44" t="str">
        <f>IF(COUNTIF(BL32:BT32,"WHI")=0,CHAR(34)&amp;"NO_WHI"&amp;CHAR(34)&amp;",", "")</f>
        <v/>
      </c>
      <c r="FG32" s="44" t="str">
        <f>IF(COUNTIF(BL32:BT32,"RED")=0,CHAR(34)&amp;"NO_RED"&amp;CHAR(34)&amp;",", "")</f>
        <v/>
      </c>
      <c r="FH32" s="44" t="str">
        <f>IF(COUNTIF(BL32:BS32,"GRE")=0,CHAR(34)&amp;"NO_GRE"&amp;CHAR(34)&amp;",", "")</f>
        <v>"NO_GRE",</v>
      </c>
      <c r="FI32" s="44" t="str">
        <f>IF(COUNTIF(BL32:BT32,"YEL")=0,CHAR(34)&amp;"NO_YEL"&amp;CHAR(34)&amp;",", "")</f>
        <v>"NO_YEL",</v>
      </c>
      <c r="FJ32" s="44" t="str">
        <f>IF(COUNTIF(BL32:BT32,"BLA")=0,CHAR(34)&amp;"NO_BLA"&amp;CHAR(34)&amp;",", "")</f>
        <v/>
      </c>
      <c r="FK32" s="44" t="str">
        <f>IF(AND(FH32&lt;&gt;"",FF32&lt;&gt;""),CHAR(34)&amp;"WHGRNO"&amp;CHAR(34)&amp;",","")</f>
        <v/>
      </c>
      <c r="FL32" s="44" t="str">
        <f>IF(AND(FI32&lt;&gt;"",FF32&lt;&gt;""),CHAR(34)&amp;"WHYENO"&amp;CHAR(34)&amp;",","")</f>
        <v/>
      </c>
      <c r="FM32" s="44" t="str">
        <f>IF(AND(FJ32&lt;&gt;"",FF32&lt;&gt;""),CHAR(34)&amp;"BAWHNO"&amp;CHAR(34)&amp;",","")</f>
        <v/>
      </c>
      <c r="FN32" s="44" t="str">
        <f>IF(AND(FE32&lt;&gt;"",FF32&lt;&gt;""),CHAR(34)&amp;"BLWHNO"&amp;CHAR(34)&amp;",","")</f>
        <v/>
      </c>
      <c r="FO32" s="44" t="str">
        <f>IF(AND(FE32&lt;&gt;"",FG32&lt;&gt;""),CHAR(34)&amp;"BLRENO"&amp;CHAR(34)&amp;",","")</f>
        <v/>
      </c>
      <c r="FP32" s="44" t="str">
        <f>IF(AND(FF32&lt;&gt;"",FF32&lt;&gt;""),CHAR(34)&amp;"WHRENO"&amp;CHAR(34)&amp;",","")</f>
        <v/>
      </c>
      <c r="FQ32" s="44" t="str">
        <f>IF(LEN(BF32)=3,CHAR(34)&amp;"001"&amp;BF32&amp;CHAR(34)&amp;",","")</f>
        <v>"001BLU",</v>
      </c>
      <c r="FR32" s="44" t="str">
        <f>IF(LEN(BG32)=3,CHAR(34)&amp;"002"&amp;BG32&amp;CHAR(34)&amp;",","")</f>
        <v/>
      </c>
      <c r="FS32" s="44" t="str">
        <f>IF(LEN(BH32)=3,CHAR(34)&amp;"003"&amp;BH32&amp;CHAR(34)&amp;",","")</f>
        <v>"003BLU",</v>
      </c>
      <c r="FT32" s="44" t="str">
        <f>CHAR(34)&amp;"myr"&amp;BD32&amp;CHAR(34)&amp;","</f>
        <v>"myrWHI",</v>
      </c>
      <c r="FU32" s="44" t="str">
        <f>IF(AY32="y",CHAR(34)&amp;"island"&amp;CHAR(34)&amp;",","")</f>
        <v/>
      </c>
      <c r="FV32" s="44" t="str">
        <f>IF(BZ32="y",CHAR(34)&amp;"landlo"&amp;CHAR(34)&amp;",","")</f>
        <v/>
      </c>
      <c r="FW32" s="44" t="str">
        <f>IF(CA32="y",CHAR(34)&amp;"eunion"&amp;CHAR(34)&amp;",","")</f>
        <v/>
      </c>
      <c r="FY32" s="44" t="str">
        <f>IFERROR(IF(SEARCH("Arabic",CB32)&gt;0,CHAR(34)&amp;"arabic"&amp;CHAR(34)&amp;",",""),"")</f>
        <v/>
      </c>
      <c r="FZ32" s="44" t="str">
        <f>IFERROR(IF(SEARCH("English",CB32)&gt;0,CHAR(34)&amp;"englis"&amp;CHAR(34)&amp;",",""),"")</f>
        <v/>
      </c>
      <c r="GA32" s="44" t="str">
        <f>IFERROR(IF(SEARCH("French",CB32)&gt;0,CHAR(34)&amp;"french"&amp;CHAR(34)&amp;",",""),"")</f>
        <v/>
      </c>
      <c r="GB32" s="44" t="str">
        <f>IFERROR(IF(SEARCH("Spanish",CB32)&gt;0,CHAR(34)&amp;"spanis"&amp;CHAR(34)&amp;",",""),"")</f>
        <v/>
      </c>
      <c r="GE32" s="44" t="str">
        <f>IFERROR(IF(SEARCH("Dutch",CB32)&gt;0,CHAR(34)&amp;"dutchs"&amp;CHAR(34)&amp;",",""),"")</f>
        <v/>
      </c>
      <c r="GF32" s="44" t="str">
        <f>IFERROR(IF(SEARCH("Historical",AU32)&gt;0,CHAR(34)&amp;"histor"&amp;CHAR(34)&amp;",",""),"")</f>
        <v/>
      </c>
      <c r="GG32" s="44" t="str">
        <f>IF(BU32="y",CHAR(34)&amp;"unjack"&amp;CHAR(34)&amp;",","")</f>
        <v/>
      </c>
      <c r="GH32" s="44" t="str">
        <f>IF(CD32=1,CHAR(34)&amp;"southc"&amp;CHAR(34)&amp;",","")</f>
        <v/>
      </c>
      <c r="GI32" s="44" t="str">
        <f>IF(CE32=1,CHAR(34)&amp;"hasmap"&amp;CHAR(34)&amp;",","")</f>
        <v/>
      </c>
      <c r="GJ32" s="44" t="str">
        <f>IF(CP32="y",CHAR(34)&amp;CP$1&amp;CHAR(34)&amp;",","")</f>
        <v>"NoStar",</v>
      </c>
      <c r="GK32" s="44" t="str">
        <f>IF(GJ32="",CHAR(34)&amp;"HasSta"&amp;CHAR(34)&amp;",","")</f>
        <v/>
      </c>
      <c r="GL32" s="44" t="str">
        <f>IF(CQ32="y",CHAR(34)&amp;CQ$1&amp;CHAR(34)&amp;",","")</f>
        <v/>
      </c>
      <c r="GM32" s="44" t="str">
        <f>IF(CR32="y",CHAR(34)&amp;CR$1&amp;CHAR(34)&amp;",","")</f>
        <v/>
      </c>
      <c r="GN32" s="44" t="str">
        <f>IF(CS32="y",CHAR(34)&amp;CS$1&amp;CHAR(34)&amp;",","")</f>
        <v/>
      </c>
      <c r="GP32" s="44" t="str">
        <f>CHAR(34)&amp;AU32&amp;CHAR(34)</f>
        <v>"City, State Capital"</v>
      </c>
      <c r="GS32" s="44" t="str">
        <f>SUBSTITUTE("["&amp;_xlfn.CONCAT(CW32:GN32)&amp;"]",",]","]")</f>
        <v>["4Color","words2","words3","lets18","startR","with_y","year19","dgband","alldia","2Bands","Diagon","Crosse","Circle","Animal","Weapon","Unequa","Center","Builds","NO_GRE","NO_YEL","001BLU","003BLU","myrWHI","NoStar"]</v>
      </c>
      <c r="GT32" s="44" t="str">
        <f>IF(BL32&lt;&gt;"",CHAR(34)&amp;"cl_"&amp;BL32&amp;CHAR(34)&amp;",","")</f>
        <v>"cl_BLA",</v>
      </c>
      <c r="GU32" s="44" t="str">
        <f>IF(BM32&lt;&gt;"",CHAR(34)&amp;"cl_"&amp;BM32&amp;CHAR(34)&amp;",","")</f>
        <v>"cl_BLU",</v>
      </c>
      <c r="GV32" s="44" t="str">
        <f>IF(BN32&lt;&gt;"",CHAR(34)&amp;"cl_"&amp;BN32&amp;CHAR(34)&amp;",","")</f>
        <v/>
      </c>
      <c r="GW32" s="44" t="str">
        <f>IF(BO32&lt;&gt;"",CHAR(34)&amp;"cl_"&amp;BO32&amp;CHAR(34)&amp;",","")</f>
        <v>"cl_RED",</v>
      </c>
      <c r="GX32" s="44" t="str">
        <f>IF(BP32&lt;&gt;"",CHAR(34)&amp;"cl_"&amp;BP32&amp;CHAR(34)&amp;",","")</f>
        <v/>
      </c>
      <c r="GY32" s="44" t="str">
        <f>IF(BQ32&lt;&gt;"",CHAR(34)&amp;"cl_"&amp;BQ32&amp;CHAR(34)&amp;",","")</f>
        <v/>
      </c>
      <c r="GZ32" s="44" t="str">
        <f>IF(BR32&lt;&gt;"",CHAR(34)&amp;"cl_"&amp;BR32&amp;CHAR(34)&amp;",","")</f>
        <v/>
      </c>
      <c r="HA32" s="44" t="str">
        <f>IF(BS32&lt;&gt;"",CHAR(34)&amp;"cl_"&amp;BS32&amp;CHAR(34)&amp;",","")</f>
        <v/>
      </c>
      <c r="HB32" s="44" t="str">
        <f>IF(BT32&lt;&gt;"",CHAR(34)&amp;"cl_"&amp;BT32&amp;CHAR(34)&amp;",","")</f>
        <v>"cl_WHI",</v>
      </c>
      <c r="HC32" s="44" t="str">
        <f>SUBSTITUTE("["&amp;_xlfn.CONCAT(GT32:HB32)&amp;"]",",]","]")</f>
        <v>["cl_BLA","cl_BLU","cl_RED","cl_WHI"]</v>
      </c>
      <c r="HE32" s="64"/>
      <c r="HF32" s="65" t="str">
        <f>"{couname:"&amp;CT32&amp;(IF(HK32&lt;&gt;"",",subtype:"&amp;CHAR(34)&amp;HK32&amp;CHAR(34),""))&amp;",year:"&amp;HJ32&amp;",region:"&amp;CU32&amp;",Colors:"&amp;HC32&amp;",Items:"&amp;GS32&amp;",Flag:"&amp;CV32&amp;",HDFlag:"&amp;CHAR(34)&amp;E32&amp;CHAR(34)&amp;",type:"&amp;GP32&amp;", describe: "&amp;HH32&amp;", isnew:"&amp;CHAR(34)&amp;F32&amp;CHAR(34)&amp;", links: "&amp;HL32&amp;"},"</f>
        <v>{couname:"[BRA] Rio de Janeiro (City)",year:"1908",region:"rgn_South America",Colors:["cl_BLA","cl_BLU","cl_RED","cl_WHI"],Items:["4Color","words2","words3","lets18","startR","with_y","year19","dgband","alldia","2Bands","Diagon","Crosse","Circle","Animal","Weapon","Unequa","Center","Builds","NO_GRE","NO_YEL","001BLU","003BLU","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links: "https://en.m.wikipedia.org/wiki/Flag_of_Rio_de_Janeiro"},</v>
      </c>
      <c r="HG32" s="66" t="str">
        <f>"{couname:"&amp;CT32&amp;(IF(HK32&lt;&gt;"",",subtype:"&amp;CHAR(34)&amp;HK32&amp;CHAR(34),""))&amp;",year:"&amp;HJ32&amp;",region:"&amp;CU32&amp;",Colors:"&amp;HC32&amp;",Items:"&amp;GS32&amp;",Flag:"&amp;CV32&amp;",HDFlag:"&amp;CHAR(34)&amp;E32&amp;CHAR(34)&amp;",type:"&amp;GP32&amp;", describe: "&amp;HI32&amp;", links: "&amp;HL32&amp;"},"</f>
        <v>{couname:"[BRA] Rio de Janeiro (City)",year:"1908",region:"rgn_South America",Colors:["cl_BLA","cl_BLU","cl_RED","cl_WHI"],Items:["4Color","words2","words3","lets18","startR","with_y","year19","dgband","alldia","2Bands","Diagon","Crosse","Circle","Animal","Weapon","Unequa","Center","Builds","NO_GRE","NO_YEL","001BLU","003BLU","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links: "https://en.m.wikipedia.org/wiki/Flag_of_Rio_de_Janeiro"},</v>
      </c>
      <c r="HH32" s="44" t="str">
        <f>IF(P32&lt;&gt;"",CHAR(34)&amp;"\n"&amp;P32&amp;CHAR(34),CHAR(34)&amp;CHAR(34))</f>
        <v>"\nA white rectangle with a blue saltire behind the city's coat of arms displayed red in the center"</v>
      </c>
      <c r="HI32" s="44" t="str">
        <f>IF(J32=0,CHAR(34)&amp;CHAR(34),HH32)</f>
        <v>"\nA white rectangle with a blue saltire behind the city's coat of arms displayed red in the center"</v>
      </c>
      <c r="HJ32" s="44" t="str">
        <f>CHAR(34)&amp;O32&amp;CHAR(34)</f>
        <v>"1908"</v>
      </c>
      <c r="HL32" s="44" t="str">
        <f>CHAR(34)&amp;I32&amp;CHAR(34)</f>
        <v>"https://en.m.wikipedia.org/wiki/Flag_of_Rio_de_Janeiro"</v>
      </c>
      <c r="HM32" s="65"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"&amp;HH32&amp;", "&amp;CHAR(34)&amp;"isnew"&amp;CHAR(34)&amp;": "&amp;CHAR(34)&amp;F32&amp;CHAR(34)&amp;", "&amp;CHAR(34)&amp;"links"&amp;CHAR(34)&amp;": "&amp;HL32&amp;"},"</f>
        <v>{"couname":"[BRA] Rio de Janeiro (City)","subtype":"[BRA] Rio de Janeiro (State)","year":"1908","region":"rgn_South America","Colors":["cl_BLA","cl_BLU","cl_RED","cl_WHI"],"Items":["4Color","words2","words3","lets18","startR","with_y","year19","dgband","alldia","2Bands","Diagon","Crosse","Circle","Animal","Weapon","Unequa","Center","Builds","NO_GRE","NO_YEL","001BLU","003BLU","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 "links": "https://en.m.wikipedia.org/wiki/Flag_of_Rio_de_Janeiro"},</v>
      </c>
      <c r="HN32" s="67"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"&amp;HI32&amp;", "&amp;CHAR(34)&amp;"isnew"&amp;CHAR(34)&amp;": "&amp;CHAR(34)&amp;F32&amp;CHAR(34)&amp;", "&amp;CHAR(34)&amp;"links"&amp;CHAR(34)&amp;": "&amp;HL32&amp;"},"</f>
        <v>{"couname":"[BRA] Rio de Janeiro (City)","subtype":"[BRA] Rio de Janeiro (State)","year":"1908","region":"rgn_South America","Colors":["cl_BLA","cl_BLU","cl_RED","cl_WHI"],"Items":["4Color","words2","words3","lets18","startR","with_y","year19","dgband","alldia","2Bands","Diagon","Crosse","Circle","Animal","Weapon","Unequa","Center","Builds","NO_GRE","NO_YEL","001BLU","003BLU","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 "links": "https://en.m.wikipedia.org/wiki/Flag_of_Rio_de_Janeiro"},</v>
      </c>
      <c r="HO32" s="71">
        <v>45610</v>
      </c>
      <c r="HP32" s="44" t="str" cm="1">
        <f t="array" ref="HP32">IF(_xlfn.TEXTJOIN(", ", TRUE, IF(ISNUMBER(SEARCH("BLA", BL32:BT32)), COLUMN(BL32:BT32) - COLUMN(BL32) + 1, ""))&lt;&gt;"","BLA","")</f>
        <v>BLA</v>
      </c>
      <c r="HQ32" s="44" t="str" cm="1">
        <f t="array" ref="HQ32">IF(_xlfn.TEXTJOIN(", ", TRUE, IF(ISNUMBER(SEARCH("BLU", BL32:BT32)), COLUMN(BL32:BT32) - COLUMN(BL32) + 1, ""))&lt;&gt;"","BLU","")</f>
        <v>BLU</v>
      </c>
      <c r="HR32" s="44" t="str" cm="1">
        <f t="array" ref="HR32">IF(_xlfn.TEXTJOIN(", ", TRUE, IF(ISNUMBER(SEARCH("GRE", BL32:BT32)), COLUMN(BL32:BT32) - COLUMN(BL32) + 1, ""))&lt;&gt;"","GRE","")</f>
        <v/>
      </c>
      <c r="HS32" s="44" t="str" cm="1">
        <f t="array" ref="HS32">IF(_xlfn.TEXTJOIN(", ", TRUE, IF(ISNUMBER(SEARCH("RED", BL32:BT32)), COLUMN(BL32:BT32) - COLUMN(BL32) + 1, ""))&lt;&gt;"","RED","")</f>
        <v>RED</v>
      </c>
      <c r="HT32" s="44" t="str" cm="1">
        <f t="array" ref="HT32">IF(_xlfn.TEXTJOIN(", ", TRUE, IF(ISNUMBER(SEARCH("YEL", BL32:BT32)), COLUMN(BL32:BT32) - COLUMN(BL32) + 1, ""))&lt;&gt;"","YEL","")</f>
        <v/>
      </c>
      <c r="HU32" s="44" t="str" cm="1">
        <f t="array" ref="HU32">IF(_xlfn.TEXTJOIN(", ", TRUE, IF(ISNUMBER(SEARCH("ORA", BL32:BT32)), COLUMN(BL32:BT32) - COLUMN(BL32) + 1, ""))&lt;&gt;"","ORA","")</f>
        <v/>
      </c>
      <c r="HV32" s="44" t="str" cm="1">
        <f t="array" ref="HV32">IF(_xlfn.TEXTJOIN(", ", TRUE, IF(ISNUMBER(SEARCH("BRO", BL32:BT32)), COLUMN(BL32:BT32) - COLUMN(BL32) + 1, ""))&lt;&gt;"","BRO","")</f>
        <v/>
      </c>
      <c r="HW32" s="44" t="str" cm="1">
        <f t="array" ref="HW32">IF(_xlfn.TEXTJOIN(", ", TRUE, IF(ISNUMBER(SEARCH("PUR", BL32:BT32)), COLUMN(BL32:BT32) - COLUMN(BL32) + 1, ""))&lt;&gt;"","PUR","")</f>
        <v/>
      </c>
      <c r="HX32" s="44" t="str" cm="1">
        <f t="array" ref="HX32">IF(_xlfn.TEXTJOIN(", ", TRUE, IF(ISNUMBER(SEARCH("WHI", BL32:BT32)), COLUMN(BL32:BT32) - COLUMN(BL32) + 1, ""))&lt;&gt;"","WHI","")</f>
        <v>WHI</v>
      </c>
      <c r="HY32" s="72"/>
      <c r="HZ32" s="72"/>
      <c r="IA32" s="5"/>
      <c r="IB32" s="5"/>
      <c r="IC32" s="68"/>
      <c r="ID32" s="68"/>
      <c r="IE32" s="68"/>
      <c r="IF32" s="68"/>
      <c r="IG32" s="68"/>
      <c r="IH32" s="68"/>
      <c r="II32" s="68"/>
      <c r="IJ32" s="68"/>
      <c r="IK32" s="68"/>
      <c r="IM32" s="42">
        <f>COUNTIF(IC32:IK32,"&gt;0")-CG32</f>
        <v>-4</v>
      </c>
      <c r="IN32" s="69" t="str">
        <f>"http://mkweb.bcgsc.ca/color-summarizer/?url="&amp;D32&amp;"&amp;precision=low&amp;num_clusters="&amp;CG32&amp;"&amp;text=1"</f>
        <v>http://mkweb.bcgsc.ca/color-summarizer/?url=https://upload.wikimedia.org/wikipedia/commons/thumb/a/a9/Bandeira_da_cidade_do_Rio_de_Janeiro.svg/640px-Bandeira_da_cidade_do_Rio_de_Janeiro.svg.png&amp;precision=low&amp;num_clusters=4&amp;text=1</v>
      </c>
      <c r="IO32" s="44" t="str">
        <f>IF(HP32&lt;&gt;"",CHAR(34)&amp;"black"&amp;CHAR(34),"")</f>
        <v>"black"</v>
      </c>
      <c r="IP32" s="44" t="str">
        <f>IF(HQ32&lt;&gt;"",CHAR(34)&amp;"blue"&amp;CHAR(34),"")</f>
        <v>"blue"</v>
      </c>
      <c r="IQ32" s="44" t="str">
        <f>IF(HR32&lt;&gt;"",CHAR(34)&amp;"green"&amp;CHAR(34),"")</f>
        <v/>
      </c>
      <c r="IR32" s="44" t="str">
        <f>IF(HS32&lt;&gt;"",CHAR(34)&amp;"red"&amp;CHAR(34),"")</f>
        <v>"red"</v>
      </c>
      <c r="IS32" s="44" t="str">
        <f>IF(HT32&lt;&gt;"",CHAR(34)&amp;"yellow"&amp;CHAR(34),"")</f>
        <v/>
      </c>
      <c r="IT32" s="44" t="str">
        <f>IF(HU32&lt;&gt;"",CHAR(34)&amp;"orange"&amp;CHAR(34),"")</f>
        <v/>
      </c>
      <c r="IU32" s="44" t="str">
        <f>IF(HV32&lt;&gt;"",CHAR(34)&amp;"brown"&amp;CHAR(34),"")</f>
        <v/>
      </c>
      <c r="IV32" s="44" t="str">
        <f>IF(HW32&lt;&gt;"",CHAR(34)&amp;"purple"&amp;CHAR(34),"")</f>
        <v/>
      </c>
      <c r="IW32" s="44" t="str">
        <f>IF(HX32&lt;&gt;"",CHAR(34)&amp;"white"&amp;CHAR(34),"")</f>
        <v>"white"</v>
      </c>
      <c r="IX32" s="44" t="str">
        <f>"{"&amp;CHAR(34)&amp;"url"&amp;CHAR(34)&amp;":"&amp;CHAR(34)&amp;IN32&amp;CHAR(34)&amp;","&amp;CHAR(34)&amp;"name"&amp;CHAR(34)&amp;":"&amp;CHAR(34)&amp;A32&amp;CHAR(34)&amp;"},"</f>
        <v>{"url":"http://mkweb.bcgsc.ca/color-summarizer/?url=https://upload.wikimedia.org/wikipedia/commons/thumb/a/a9/Bandeira_da_cidade_do_Rio_de_Janeiro.svg/640px-Bandeira_da_cidade_do_Rio_de_Janeiro.svg.png&amp;precision=low&amp;num_clusters=4&amp;text=1","name":"[BRA] Rio de Janeiro (City)"},</v>
      </c>
      <c r="IY32" s="44">
        <v>1255</v>
      </c>
    </row>
    <row r="33" spans="1:259" s="44" customFormat="1" ht="38.4" customHeight="1" thickBot="1" x14ac:dyDescent="0.35">
      <c r="A33" s="85" t="s">
        <v>672</v>
      </c>
      <c r="B33" s="83"/>
      <c r="C33" s="39">
        <v>3</v>
      </c>
      <c r="D33" s="70" t="s">
        <v>673</v>
      </c>
      <c r="E33" s="40" t="s">
        <v>674</v>
      </c>
      <c r="F33" s="41" t="s">
        <v>163</v>
      </c>
      <c r="G33" s="42">
        <f>COUNTIF($A$1:$A$8312,A33)</f>
        <v>1</v>
      </c>
      <c r="H33" s="43" t="s">
        <v>443</v>
      </c>
      <c r="I33" s="59" t="s">
        <v>675</v>
      </c>
      <c r="J33" s="44" t="str">
        <f>""</f>
        <v/>
      </c>
      <c r="K33" s="45"/>
      <c r="L33" s="46"/>
      <c r="M33" s="46"/>
      <c r="N33" s="47"/>
      <c r="O33" s="74">
        <v>1967</v>
      </c>
      <c r="P33" s="48" t="s">
        <v>676</v>
      </c>
      <c r="Q33" s="73">
        <v>3</v>
      </c>
      <c r="R33" s="49" t="s">
        <v>177</v>
      </c>
      <c r="S33" s="50">
        <v>2</v>
      </c>
      <c r="T33" s="51" t="s">
        <v>164</v>
      </c>
      <c r="U33" s="52" t="s">
        <v>165</v>
      </c>
      <c r="V33" s="52" t="s">
        <v>165</v>
      </c>
      <c r="W33" s="52" t="s">
        <v>165</v>
      </c>
      <c r="X33" s="52" t="s">
        <v>165</v>
      </c>
      <c r="Y33" s="52" t="s">
        <v>164</v>
      </c>
      <c r="Z33" s="52" t="s">
        <v>165</v>
      </c>
      <c r="AA33" s="52" t="s">
        <v>165</v>
      </c>
      <c r="AB33" s="52" t="s">
        <v>165</v>
      </c>
      <c r="AC33" s="52" t="s">
        <v>165</v>
      </c>
      <c r="AD33" s="52" t="s">
        <v>164</v>
      </c>
      <c r="AE33" s="52" t="s">
        <v>164</v>
      </c>
      <c r="AF33" s="53" t="s">
        <v>164</v>
      </c>
      <c r="AG33" s="53" t="s">
        <v>165</v>
      </c>
      <c r="AH33" s="53" t="s">
        <v>164</v>
      </c>
      <c r="AI33" s="53" t="s">
        <v>164</v>
      </c>
      <c r="AJ33" s="53" t="s">
        <v>165</v>
      </c>
      <c r="AK33" s="53" t="s">
        <v>164</v>
      </c>
      <c r="AL33" s="53" t="s">
        <v>164</v>
      </c>
      <c r="AM33" s="53" t="s">
        <v>164</v>
      </c>
      <c r="AN33" s="53" t="s">
        <v>165</v>
      </c>
      <c r="AO33" s="53" t="s">
        <v>165</v>
      </c>
      <c r="AP33" s="53" t="s">
        <v>164</v>
      </c>
      <c r="AQ33" s="53" t="s">
        <v>165</v>
      </c>
      <c r="AR33" s="53" t="s">
        <v>164</v>
      </c>
      <c r="AS33" s="53" t="s">
        <v>164</v>
      </c>
      <c r="AT33" s="54">
        <v>0</v>
      </c>
      <c r="AU33" s="53" t="s">
        <v>666</v>
      </c>
      <c r="AV33" s="53" t="str">
        <f>IF(LEFT(A33,1)="[",LEFT(A33,5)&amp;AU33&amp;A33,"")</f>
        <v>[BRA]City, State Capital[BRA] Sao Paulo (City)</v>
      </c>
      <c r="AW33" s="53" t="str">
        <f>C33&amp;H33&amp;A33</f>
        <v>3[BRA] Sao Paulo[BRA] Sao Paulo (City)</v>
      </c>
      <c r="AX33" s="55"/>
      <c r="AY33" s="55"/>
      <c r="AZ33" s="56" t="s">
        <v>234</v>
      </c>
      <c r="BA33" s="56" t="s">
        <v>234</v>
      </c>
      <c r="BB33" s="56"/>
      <c r="BC33" s="57"/>
      <c r="BD33" s="58" t="s">
        <v>159</v>
      </c>
      <c r="BE33" s="59"/>
      <c r="BF33" s="58" t="s">
        <v>154</v>
      </c>
      <c r="BG33" s="58" t="s">
        <v>234</v>
      </c>
      <c r="BH33" s="58" t="s">
        <v>154</v>
      </c>
      <c r="BI33" s="58"/>
      <c r="BJ33" s="58"/>
      <c r="BK33" s="59"/>
      <c r="BL33" s="58" t="s">
        <v>151</v>
      </c>
      <c r="BM33" s="58" t="s">
        <v>234</v>
      </c>
      <c r="BN33" s="58" t="s">
        <v>153</v>
      </c>
      <c r="BO33" s="58" t="s">
        <v>154</v>
      </c>
      <c r="BP33" s="58" t="s">
        <v>155</v>
      </c>
      <c r="BQ33" s="58" t="s">
        <v>234</v>
      </c>
      <c r="BR33" s="58" t="s">
        <v>234</v>
      </c>
      <c r="BS33" s="58" t="s">
        <v>234</v>
      </c>
      <c r="BT33" s="58" t="s">
        <v>159</v>
      </c>
      <c r="BU33" s="60"/>
      <c r="BV33" s="61"/>
      <c r="BW33" s="61">
        <v>0</v>
      </c>
      <c r="BX33" s="59"/>
      <c r="CB33" s="5"/>
      <c r="CC33" s="5"/>
      <c r="CD33" s="62">
        <v>0</v>
      </c>
      <c r="CE33" s="62">
        <v>0</v>
      </c>
      <c r="CF33" s="62">
        <f>COUNTIF([1]Sheet7!$B$2:'[1]Sheet7'!$B$100,BRA!#REF!)</f>
        <v>0</v>
      </c>
      <c r="CG33" s="75" cm="1">
        <f t="array" ref="CG33">SUMPRODUCT(--(LEN(TRIM(BL33:BT33))&gt;0))</f>
        <v>5</v>
      </c>
      <c r="CH33" s="53" t="str">
        <f>IF(CG33=2,"y","n")</f>
        <v>n</v>
      </c>
      <c r="CI33" s="53" t="str">
        <f>IF(CG33=3,"y","n")</f>
        <v>n</v>
      </c>
      <c r="CJ33" s="53" t="str">
        <f>IF(CG33=4,"y","n")</f>
        <v>n</v>
      </c>
      <c r="CK33" s="53" t="str">
        <f>IF(CG33&gt;4,"y","n")</f>
        <v>y</v>
      </c>
      <c r="CL33" s="53" t="str">
        <f>IF(S33=0,"y","n")</f>
        <v>n</v>
      </c>
      <c r="CM33" s="53" t="str">
        <f>IF(S33=2,"y","n")</f>
        <v>y</v>
      </c>
      <c r="CN33" s="53" t="str">
        <f>IF(S33=3,"y","n")</f>
        <v>n</v>
      </c>
      <c r="CO33" s="53" t="str">
        <f>IF(S33&gt;=4,"y","n")</f>
        <v>n</v>
      </c>
      <c r="CP33" s="53" t="str">
        <f>IF(AT33=0,"y","n")</f>
        <v>y</v>
      </c>
      <c r="CQ33" s="53" t="str">
        <f>IF(AT33=1,"y","n")</f>
        <v>n</v>
      </c>
      <c r="CR33" s="53" t="str">
        <f>IF(AT33=2,"y","n")</f>
        <v>n</v>
      </c>
      <c r="CS33" s="53" t="str">
        <f>IF(AT33&gt;=3,"y","n")</f>
        <v>n</v>
      </c>
      <c r="CT33" s="38" t="str">
        <f>CHAR(34)&amp;A33&amp;CHAR(34)</f>
        <v>"[BRA] Sao Paulo (City)"</v>
      </c>
      <c r="CU33" s="63" t="str">
        <f>CHAR(34)&amp;"rgn_"&amp;R33&amp;CHAR(34)</f>
        <v>"rgn_South America"</v>
      </c>
      <c r="CV33" s="44" t="str">
        <f>CHAR(34)&amp;D33&amp;CHAR(34)</f>
        <v>"https://upload.wikimedia.org/wikipedia/commons/thumb/4/4b/Bandeira_da_cidade_de_S%C3%A3o_Paulo.svg/640px-Bandeira_da_cidade_de_S%C3%A3o_Paulo.svg.png"</v>
      </c>
      <c r="CW33" s="44" t="str">
        <f>IF(CH33="y",CHAR(34)&amp;CH$1&amp;CHAR(34)&amp;",","")</f>
        <v/>
      </c>
      <c r="CX33" s="44" t="str">
        <f>IF(CI33="y",CHAR(34)&amp;CI$1&amp;CHAR(34)&amp;",","")</f>
        <v/>
      </c>
      <c r="CY33" s="44" t="str">
        <f>IF(CJ33="y",CHAR(34)&amp;CJ$1&amp;CHAR(34)&amp;",","")</f>
        <v/>
      </c>
      <c r="CZ33" s="44" t="str">
        <f>IF(CK33="y",CHAR(34)&amp;CK$1&amp;CHAR(34)&amp;",","")</f>
        <v>"5+Colo",</v>
      </c>
      <c r="DA33" s="44" t="str">
        <f>IF(Q33&gt;1,CHAR(34)&amp;"words2"&amp;CHAR(34)&amp;",","")</f>
        <v>"words2",</v>
      </c>
      <c r="DB33" s="44" t="str">
        <f>IF(Q33&gt;2,CHAR(34)&amp;"words3"&amp;CHAR(34)&amp;",","")</f>
        <v>"words3",</v>
      </c>
      <c r="DD33" s="44" t="str">
        <f>IF(LEN(CHAR(34)&amp;"lets"&amp;LEN(SUBSTITUTE(SUBSTITUTE(IFERROR(TRIM(SUBSTITUTE(A33,MID(A33,FIND("[",A33),FIND("]",A33)-FIND("[",A33)+1),"")),A33)," ",""),"-",""))&amp;CHAR(34)&amp;",")=9,CHAR(34)&amp;"lets"&amp;LEN(SUBSTITUTE(SUBSTITUTE(IFERROR(TRIM(SUBSTITUTE(A33,MID(A33,FIND("[",A33),FIND("]",A33)-FIND("[",A33)+1),"")),A33)," ",""),"-",""))&amp;CHAR(34)&amp;",",CHAR(34)&amp;"lets0"&amp;LEN(SUBSTITUTE(SUBSTITUTE(IFERROR(TRIM(SUBSTITUTE(A33,MID(A33,FIND("[",A33),FIND("]",A33)-FIND("[",A33)+1),"")),A33)," ",""),"-",""))&amp;CHAR(34)&amp;",")</f>
        <v>"lets14",</v>
      </c>
      <c r="DE33" s="44" t="str">
        <f>CHAR(34)&amp;"start"&amp;IFERROR(LEFT(SUBSTITUTE(A33,"["&amp;MID(A33,FIND("[",A33)+1,FIND("]",A33)-FIND("[",A33)-1)&amp;"] ",""),1),LEFT(A33,1))&amp;CHAR(34)&amp;","</f>
        <v>"startS",</v>
      </c>
      <c r="DF33" s="44" t="str">
        <f>IFERROR(IF(SEARCH("tan",A33)&gt;0,CHAR(34)&amp;"withtn"&amp;CHAR(34)&amp;",",""),"")</f>
        <v/>
      </c>
      <c r="DG33" s="44" t="str">
        <f>IFERROR(IF(SEARCH("q",A33)&gt;0,CHAR(34)&amp;"with_q"&amp;CHAR(34)&amp;",",""),"")</f>
        <v/>
      </c>
      <c r="DH33" s="44" t="str">
        <f>IFERROR(IF(SEARCH("v",A33)&gt;0,CHAR(34)&amp;"with_v"&amp;CHAR(34)&amp;",",""),"")</f>
        <v/>
      </c>
      <c r="DI33" s="44" t="str">
        <f>IFERROR(IF(SEARCH("w",A33)&gt;0,CHAR(34)&amp;"with_w"&amp;CHAR(34)&amp;",",""),"")</f>
        <v/>
      </c>
      <c r="DJ33" s="44" t="str">
        <f>IFERROR(IF(SEARCH("y",A33)&gt;0,CHAR(34)&amp;"with_y"&amp;CHAR(34)&amp;",",""),"")</f>
        <v>"with_y",</v>
      </c>
      <c r="DK33" s="44" t="str">
        <f>IFERROR(IF(SEARCH("z",A33)&gt;0,CHAR(34)&amp;"with_z"&amp;CHAR(34)&amp;",",""),"")</f>
        <v/>
      </c>
      <c r="DL33" s="44" t="str">
        <f>IF(CG33=2, CHAR(34) &amp; _xlfn.TEXTJOIN("", TRUE, _xlfn._xlws.SORT(HP33:HX33)) &amp; CHAR(34) &amp; ",", "")</f>
        <v/>
      </c>
      <c r="DM33" s="44" t="str" cm="1">
        <f t="array" ref="DM33">IF(CG33=3,CHAR(34) &amp; _xlfn.TEXTJOIN("", TRUE, RIGHT(HP33:HX33, 2)) &amp; CHAR(34) &amp; ",", "")</f>
        <v/>
      </c>
      <c r="DN33" s="44" t="str">
        <f>IF(AND(ISNUMBER(SEARCH("18", O33)), ISERROR(SEARCH("1918", O33)), ISERROR(SEARCH("2018", O33))), CHAR(34) &amp; "year18" &amp; CHAR(34) &amp; ",", "")</f>
        <v/>
      </c>
      <c r="DO33" s="44" t="str">
        <f>IF(AND(ISNUMBER(SEARCH("19", O33)), ISERROR(SEARCH("1819", O33)),  ISERROR(SEARCH("1219", O33)),ISERROR(SEARCH("1119", O33)),ISERROR(SEARCH("1190", O33)),ISERROR(SEARCH("2019", O33))), CHAR(34) &amp; "year19" &amp; CHAR(34) &amp; ",", "")</f>
        <v>"year19",</v>
      </c>
      <c r="DP33" s="5" t="str">
        <f>IF(AND(ISNUMBER(SEARCH("20", O33)), ISERROR(SEARCH("1920", O33))), CHAR(34)&amp;"year00"&amp;CHAR(34)&amp;",", "")</f>
        <v/>
      </c>
      <c r="DQ33" s="5" t="str">
        <f>IF(CC33="y",CHAR(34)&amp;"soviet"&amp;CHAR(34)&amp;",","")</f>
        <v/>
      </c>
      <c r="DR33" s="5" t="str">
        <f>IF(BY33="y",CHAR(34)&amp;"dgband"&amp;CHAR(34)&amp;",","")</f>
        <v/>
      </c>
      <c r="DS33" s="5" t="str">
        <f>IF(W33="y",IF(AND(V33="n",BY33&lt;&gt;"y"),CHAR(34)&amp;"allver"&amp;CHAR(34)&amp;",",""),"")</f>
        <v/>
      </c>
      <c r="DT33" s="5" t="str">
        <f>IF(V33="y",IF(AND(W33="n",BY33&lt;&gt;"y"),CHAR(34)&amp;"allhor"&amp;CHAR(34)&amp;",",""),"")</f>
        <v/>
      </c>
      <c r="DU33" s="5" t="str">
        <f>IF(BY33="y",IF(AND(W33="n",V33="n"),CHAR(34)&amp;"alldia"&amp;CHAR(34)&amp;",",""),"")</f>
        <v/>
      </c>
      <c r="DW33" s="44" t="str">
        <f>IF(CL33="y",CHAR(34)&amp;CL$1&amp;CHAR(34)&amp;",","")</f>
        <v/>
      </c>
      <c r="DX33" s="44" t="str">
        <f>IF(CM33="y",CHAR(34)&amp;CM$1&amp;CHAR(34)&amp;",","")</f>
        <v>"2Bands",</v>
      </c>
      <c r="DY33" s="44" t="str">
        <f>IF(CN33="y",CHAR(34)&amp;CN$1&amp;CHAR(34)&amp;",","")</f>
        <v/>
      </c>
      <c r="DZ33" s="44" t="str">
        <f>IF(CO33="y",CHAR(34)&amp;CO$1&amp;CHAR(34)&amp;",","")</f>
        <v/>
      </c>
      <c r="EA33" s="44" t="str">
        <f>IF(T33="y",CHAR(34)&amp;T$1&amp;CHAR(34)&amp;",","")</f>
        <v/>
      </c>
      <c r="EB33" s="44" t="str">
        <f>IF(U33="y",CHAR(34)&amp;U$1&amp;CHAR(34)&amp;",","")</f>
        <v>"Crosse",</v>
      </c>
      <c r="EC33" s="44" t="str">
        <f>IF(V33="y",CHAR(34)&amp;V$1&amp;CHAR(34)&amp;",","")</f>
        <v>"Horizo",</v>
      </c>
      <c r="ED33" s="44" t="str">
        <f>IF(W33="y",CHAR(34)&amp;W$1&amp;CHAR(34)&amp;",","")</f>
        <v>"Vertic",</v>
      </c>
      <c r="EE33" s="44" t="str">
        <f>IF(X33="y",CHAR(34)&amp;X$1&amp;CHAR(34)&amp;",","")</f>
        <v>"Circle",</v>
      </c>
      <c r="EF33" s="44" t="str">
        <f>IF(AND(Y33&lt;&gt;"n",Y33&lt;&gt;""),CHAR(34)&amp;Y$1&amp;CHAR(34)&amp;",","")</f>
        <v/>
      </c>
      <c r="EG33" s="44" t="str">
        <f>IF(Z33="y",CHAR(34)&amp;Z$1&amp;CHAR(34)&amp;",","")</f>
        <v>"Bird",</v>
      </c>
      <c r="EH33" s="44" t="str">
        <f>IF(AA33="y",CHAR(34)&amp;AA$1&amp;CHAR(34)&amp;",","")</f>
        <v>"Plants",</v>
      </c>
      <c r="EI33" s="44" t="str">
        <f>IF(AB33="y",CHAR(34)&amp;AB$1&amp;CHAR(34)&amp;",","")</f>
        <v>"Texted",</v>
      </c>
      <c r="EJ33" s="44" t="str">
        <f>IF(AC33="y",CHAR(34)&amp;AC$1&amp;CHAR(34)&amp;",","")</f>
        <v>"Weapon",</v>
      </c>
      <c r="EK33" s="44" t="str">
        <f>IF(AD33="y",CHAR(34)&amp;AD$1&amp;CHAR(34)&amp;",","")</f>
        <v/>
      </c>
      <c r="EL33" s="44" t="str">
        <f>IF(AE33="y",CHAR(34)&amp;AE$1&amp;CHAR(34)&amp;",","")</f>
        <v/>
      </c>
      <c r="EM33" s="44" t="str">
        <f>IF(AF33="y",CHAR(34)&amp;AF$1&amp;CHAR(34)&amp;",","")</f>
        <v/>
      </c>
      <c r="EN33" s="44" t="str">
        <f>IF(AG33="y",CHAR(34)&amp;AG$1&amp;CHAR(34)&amp;",","")</f>
        <v>"Unequa",</v>
      </c>
      <c r="EO33" s="44" t="str">
        <f>IF(AH33="y",CHAR(34)&amp;AH$1&amp;CHAR(34)&amp;",","")</f>
        <v/>
      </c>
      <c r="EP33" s="44" t="str">
        <f>IF(AI33="y",CHAR(34)&amp;AI$1&amp;CHAR(34)&amp;",","")</f>
        <v/>
      </c>
      <c r="EQ33" s="44" t="str">
        <f>IF(AJ33="y",CHAR(34)&amp;AJ$1&amp;CHAR(34)&amp;",","")</f>
        <v>"Nordic",</v>
      </c>
      <c r="ER33" s="44" t="str">
        <f>IF(AK33="y",CHAR(34)&amp;AK$1&amp;CHAR(34)&amp;",","")</f>
        <v/>
      </c>
      <c r="ES33" s="44" t="str">
        <f>IF(AL33="y",CHAR(34)&amp;AL$1&amp;CHAR(34)&amp;",","")</f>
        <v/>
      </c>
      <c r="ET33" s="44" t="str">
        <f>IF(AM33="y",CHAR(34)&amp;AM$1&amp;CHAR(34)&amp;",","")</f>
        <v/>
      </c>
      <c r="EU33" s="44" t="str">
        <f>IF(AN33="y",CHAR(34)&amp;AN$1&amp;CHAR(34)&amp;",","")</f>
        <v>"Humans",</v>
      </c>
      <c r="EV33" s="44" t="str">
        <f>IF(AO33="y",CHAR(34)&amp;AO$1&amp;CHAR(34)&amp;",","")</f>
        <v>"Builds",</v>
      </c>
      <c r="EW33" s="44" t="str">
        <f>IF(AP33="y",CHAR(34)&amp;AP$1&amp;CHAR(34)&amp;",","")</f>
        <v/>
      </c>
      <c r="EX33" s="44" t="str">
        <f>IF(AQ33="y",CHAR(34)&amp;AQ$1&amp;CHAR(34)&amp;",","")</f>
        <v>"Crowns",</v>
      </c>
      <c r="EY33" s="44" t="str">
        <f>IF(AR33="y",CHAR(34)&amp;AR$1&amp;CHAR(34)&amp;",","")</f>
        <v/>
      </c>
      <c r="EZ33" s="44" t="str">
        <f>IF(AS33="y",CHAR(34)&amp;AS$1&amp;CHAR(34)&amp;",","")</f>
        <v/>
      </c>
      <c r="FA33" s="44" t="str">
        <f>IF(AT33&gt;0,CHAR(34)&amp;"sta"&amp;AZ33&amp;CHAR(34)&amp;",","")</f>
        <v/>
      </c>
      <c r="FB33" s="44" t="str">
        <f>IF(AND(AT33&gt;0,BA33&lt;&gt;""),CHAR(34)&amp;"sta"&amp;BA33&amp;CHAR(34)&amp;",","")</f>
        <v/>
      </c>
      <c r="FD33" s="44" t="str">
        <f>IF(BV33="n",CHAR(34)&amp;"tcWHYE"&amp;CHAR(34)&amp;",",IF(BV33="y",CHAR(34)&amp;FD$1&amp;CHAR(34)&amp;",",""))</f>
        <v/>
      </c>
      <c r="FE33" s="44" t="str">
        <f>IF(COUNTIF(BL33:BT33,"BLU")=0,CHAR(34)&amp;"NO_BLU"&amp;CHAR(34)&amp;",", "")</f>
        <v>"NO_BLU",</v>
      </c>
      <c r="FF33" s="44" t="str">
        <f>IF(COUNTIF(BL33:BT33,"WHI")=0,CHAR(34)&amp;"NO_WHI"&amp;CHAR(34)&amp;",", "")</f>
        <v/>
      </c>
      <c r="FG33" s="44" t="str">
        <f>IF(COUNTIF(BL33:BT33,"RED")=0,CHAR(34)&amp;"NO_RED"&amp;CHAR(34)&amp;",", "")</f>
        <v/>
      </c>
      <c r="FH33" s="44" t="str">
        <f>IF(COUNTIF(BL33:BS33,"GRE")=0,CHAR(34)&amp;"NO_GRE"&amp;CHAR(34)&amp;",", "")</f>
        <v/>
      </c>
      <c r="FI33" s="44" t="str">
        <f>IF(COUNTIF(BL33:BT33,"YEL")=0,CHAR(34)&amp;"NO_YEL"&amp;CHAR(34)&amp;",", "")</f>
        <v/>
      </c>
      <c r="FJ33" s="44" t="str">
        <f>IF(COUNTIF(BL33:BT33,"BLA")=0,CHAR(34)&amp;"NO_BLA"&amp;CHAR(34)&amp;",", "")</f>
        <v/>
      </c>
      <c r="FK33" s="44" t="str">
        <f>IF(AND(FH33&lt;&gt;"",FF33&lt;&gt;""),CHAR(34)&amp;"WHGRNO"&amp;CHAR(34)&amp;",","")</f>
        <v/>
      </c>
      <c r="FL33" s="44" t="str">
        <f>IF(AND(FI33&lt;&gt;"",FF33&lt;&gt;""),CHAR(34)&amp;"WHYENO"&amp;CHAR(34)&amp;",","")</f>
        <v/>
      </c>
      <c r="FM33" s="44" t="str">
        <f>IF(AND(FJ33&lt;&gt;"",FF33&lt;&gt;""),CHAR(34)&amp;"BAWHNO"&amp;CHAR(34)&amp;",","")</f>
        <v/>
      </c>
      <c r="FN33" s="44" t="str">
        <f>IF(AND(FE33&lt;&gt;"",FF33&lt;&gt;""),CHAR(34)&amp;"BLWHNO"&amp;CHAR(34)&amp;",","")</f>
        <v/>
      </c>
      <c r="FO33" s="44" t="str">
        <f>IF(AND(FE33&lt;&gt;"",FG33&lt;&gt;""),CHAR(34)&amp;"BLRENO"&amp;CHAR(34)&amp;",","")</f>
        <v/>
      </c>
      <c r="FP33" s="44" t="str">
        <f>IF(AND(FF33&lt;&gt;"",FF33&lt;&gt;""),CHAR(34)&amp;"WHRENO"&amp;CHAR(34)&amp;",","")</f>
        <v/>
      </c>
      <c r="FQ33" s="44" t="str">
        <f>IF(LEN(BF33)=3,CHAR(34)&amp;"001"&amp;BF33&amp;CHAR(34)&amp;",","")</f>
        <v>"001RED",</v>
      </c>
      <c r="FR33" s="44" t="str">
        <f>IF(LEN(BG33)=3,CHAR(34)&amp;"002"&amp;BG33&amp;CHAR(34)&amp;",","")</f>
        <v/>
      </c>
      <c r="FS33" s="44" t="str">
        <f>IF(LEN(BH33)=3,CHAR(34)&amp;"003"&amp;BH33&amp;CHAR(34)&amp;",","")</f>
        <v>"003RED",</v>
      </c>
      <c r="FT33" s="44" t="str">
        <f>CHAR(34)&amp;"myr"&amp;BD33&amp;CHAR(34)&amp;","</f>
        <v>"myrWHI",</v>
      </c>
      <c r="FU33" s="44" t="str">
        <f>IF(AY33="y",CHAR(34)&amp;"island"&amp;CHAR(34)&amp;",","")</f>
        <v/>
      </c>
      <c r="FV33" s="44" t="str">
        <f>IF(BZ33="y",CHAR(34)&amp;"landlo"&amp;CHAR(34)&amp;",","")</f>
        <v/>
      </c>
      <c r="FW33" s="44" t="str">
        <f>IF(CA33="y",CHAR(34)&amp;"eunion"&amp;CHAR(34)&amp;",","")</f>
        <v/>
      </c>
      <c r="FY33" s="44" t="str">
        <f>IFERROR(IF(SEARCH("Arabic",CB33)&gt;0,CHAR(34)&amp;"arabic"&amp;CHAR(34)&amp;",",""),"")</f>
        <v/>
      </c>
      <c r="FZ33" s="44" t="str">
        <f>IFERROR(IF(SEARCH("English",CB33)&gt;0,CHAR(34)&amp;"englis"&amp;CHAR(34)&amp;",",""),"")</f>
        <v/>
      </c>
      <c r="GA33" s="44" t="str">
        <f>IFERROR(IF(SEARCH("French",CB33)&gt;0,CHAR(34)&amp;"french"&amp;CHAR(34)&amp;",",""),"")</f>
        <v/>
      </c>
      <c r="GB33" s="44" t="str">
        <f>IFERROR(IF(SEARCH("Spanish",CB33)&gt;0,CHAR(34)&amp;"spanis"&amp;CHAR(34)&amp;",",""),"")</f>
        <v/>
      </c>
      <c r="GE33" s="44" t="str">
        <f>IFERROR(IF(SEARCH("Dutch",CB33)&gt;0,CHAR(34)&amp;"dutchs"&amp;CHAR(34)&amp;",",""),"")</f>
        <v/>
      </c>
      <c r="GF33" s="44" t="str">
        <f>IFERROR(IF(SEARCH("Historical",AU33)&gt;0,CHAR(34)&amp;"histor"&amp;CHAR(34)&amp;",",""),"")</f>
        <v/>
      </c>
      <c r="GG33" s="44" t="str">
        <f>IF(BU33="y",CHAR(34)&amp;"unjack"&amp;CHAR(34)&amp;",","")</f>
        <v/>
      </c>
      <c r="GH33" s="44" t="str">
        <f>IF(CD33=1,CHAR(34)&amp;"southc"&amp;CHAR(34)&amp;",","")</f>
        <v/>
      </c>
      <c r="GI33" s="44" t="str">
        <f>IF(CE33=1,CHAR(34)&amp;"hasmap"&amp;CHAR(34)&amp;",","")</f>
        <v/>
      </c>
      <c r="GJ33" s="44" t="str">
        <f>IF(CP33="y",CHAR(34)&amp;CP$1&amp;CHAR(34)&amp;",","")</f>
        <v>"NoStar",</v>
      </c>
      <c r="GK33" s="44" t="str">
        <f>IF(GJ33="",CHAR(34)&amp;"HasSta"&amp;CHAR(34)&amp;",","")</f>
        <v/>
      </c>
      <c r="GL33" s="44" t="str">
        <f>IF(CQ33="y",CHAR(34)&amp;CQ$1&amp;CHAR(34)&amp;",","")</f>
        <v/>
      </c>
      <c r="GM33" s="44" t="str">
        <f>IF(CR33="y",CHAR(34)&amp;CR$1&amp;CHAR(34)&amp;",","")</f>
        <v/>
      </c>
      <c r="GN33" s="44" t="str">
        <f>IF(CS33="y",CHAR(34)&amp;CS$1&amp;CHAR(34)&amp;",","")</f>
        <v/>
      </c>
      <c r="GP33" s="44" t="str">
        <f>CHAR(34)&amp;AU33&amp;CHAR(34)</f>
        <v>"City, State Capital"</v>
      </c>
      <c r="GS33" s="44" t="str">
        <f>SUBSTITUTE("["&amp;_xlfn.CONCAT(CW33:GN33)&amp;"]",",]","]")</f>
        <v>["5+Colo","words2","words3","lets14","startS","with_y","year19","2Bands","Crosse","Horizo","Vertic","Circle","Bird","Plants","Texted","Weapon","Unequa","Nordic","Humans","Builds","Crowns","NO_BLU","001RED","003RED","myrWHI","NoStar"]</v>
      </c>
      <c r="GT33" s="44" t="str">
        <f>IF(BL33&lt;&gt;"",CHAR(34)&amp;"cl_"&amp;BL33&amp;CHAR(34)&amp;",","")</f>
        <v>"cl_BLA",</v>
      </c>
      <c r="GU33" s="44" t="str">
        <f>IF(BM33&lt;&gt;"",CHAR(34)&amp;"cl_"&amp;BM33&amp;CHAR(34)&amp;",","")</f>
        <v/>
      </c>
      <c r="GV33" s="44" t="str">
        <f>IF(BN33&lt;&gt;"",CHAR(34)&amp;"cl_"&amp;BN33&amp;CHAR(34)&amp;",","")</f>
        <v>"cl_GRE",</v>
      </c>
      <c r="GW33" s="44" t="str">
        <f>IF(BO33&lt;&gt;"",CHAR(34)&amp;"cl_"&amp;BO33&amp;CHAR(34)&amp;",","")</f>
        <v>"cl_RED",</v>
      </c>
      <c r="GX33" s="44" t="str">
        <f>IF(BP33&lt;&gt;"",CHAR(34)&amp;"cl_"&amp;BP33&amp;CHAR(34)&amp;",","")</f>
        <v>"cl_YEL",</v>
      </c>
      <c r="GY33" s="44" t="str">
        <f>IF(BQ33&lt;&gt;"",CHAR(34)&amp;"cl_"&amp;BQ33&amp;CHAR(34)&amp;",","")</f>
        <v/>
      </c>
      <c r="GZ33" s="44" t="str">
        <f>IF(BR33&lt;&gt;"",CHAR(34)&amp;"cl_"&amp;BR33&amp;CHAR(34)&amp;",","")</f>
        <v/>
      </c>
      <c r="HA33" s="44" t="str">
        <f>IF(BS33&lt;&gt;"",CHAR(34)&amp;"cl_"&amp;BS33&amp;CHAR(34)&amp;",","")</f>
        <v/>
      </c>
      <c r="HB33" s="44" t="str">
        <f>IF(BT33&lt;&gt;"",CHAR(34)&amp;"cl_"&amp;BT33&amp;CHAR(34)&amp;",","")</f>
        <v>"cl_WHI",</v>
      </c>
      <c r="HC33" s="44" t="str">
        <f>SUBSTITUTE("["&amp;_xlfn.CONCAT(GT33:HB33)&amp;"]",",]","]")</f>
        <v>["cl_BLA","cl_GRE","cl_RED","cl_YEL","cl_WHI"]</v>
      </c>
      <c r="HE33" s="64"/>
      <c r="HF33" s="65" t="str">
        <f>"{couname:"&amp;CT33&amp;(IF(HK33&lt;&gt;"",",subtype:"&amp;CHAR(34)&amp;HK33&amp;CHAR(34),""))&amp;",year:"&amp;HJ33&amp;",region:"&amp;CU33&amp;",Colors:"&amp;HC33&amp;",Items:"&amp;GS33&amp;",Flag:"&amp;CV33&amp;",HDFlag:"&amp;CHAR(34)&amp;E33&amp;CHAR(34)&amp;",type:"&amp;GP33&amp;", describe: "&amp;HH33&amp;", isnew:"&amp;CHAR(34)&amp;F33&amp;CHAR(34)&amp;", links: "&amp;HL33&amp;"},"</f>
        <v>{couname:"[BRA] Sao Paulo (City)",year:"1967",region:"rgn_South America",Colors:["cl_BLA","cl_GRE","cl_RED","cl_YEL","cl_WHI"],Items:["5+Colo","words2","words3","lets14","startS","with_y","year19","2Bands","Crosse","Horizo","Vertic","Circle","Bird","Plants","Texted","Weapon","Unequa","Nordic","Humans","Builds","Crowns","NO_BLU","001RED","003RED","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links: "https://simple.m.wikipedia.org/wiki/Flag_of_S%C3%A3o_Paulo_City"},</v>
      </c>
      <c r="HG33" s="66" t="str">
        <f>"{couname:"&amp;CT33&amp;(IF(HK33&lt;&gt;"",",subtype:"&amp;CHAR(34)&amp;HK33&amp;CHAR(34),""))&amp;",year:"&amp;HJ33&amp;",region:"&amp;CU33&amp;",Colors:"&amp;HC33&amp;",Items:"&amp;GS33&amp;",Flag:"&amp;CV33&amp;",HDFlag:"&amp;CHAR(34)&amp;E33&amp;CHAR(34)&amp;",type:"&amp;GP33&amp;", describe: "&amp;HI33&amp;", links: "&amp;HL33&amp;"},"</f>
        <v>{couname:"[BRA] Sao Paulo (City)",year:"1967",region:"rgn_South America",Colors:["cl_BLA","cl_GRE","cl_RED","cl_YEL","cl_WHI"],Items:["5+Colo","words2","words3","lets14","startS","with_y","year19","2Bands","Crosse","Horizo","Vertic","Circle","Bird","Plants","Texted","Weapon","Unequa","Nordic","Humans","Builds","Crowns","NO_BLU","001RED","003RED","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links: "https://simple.m.wikipedia.org/wiki/Flag_of_S%C3%A3o_Paulo_City"},</v>
      </c>
      <c r="HH33" s="44" t="str">
        <f>IF(P33&lt;&gt;"",CHAR(34)&amp;"\n"&amp;P33&amp;CHAR(34),CHAR(34)&amp;CHAR(34))</f>
        <v>"\nA red nordic cross on a white field with the city's coat of arms over the cross section of the cross."</v>
      </c>
      <c r="HI33" s="44" t="str">
        <f>IF(J33=0,CHAR(34)&amp;CHAR(34),HH33)</f>
        <v>"\nA red nordic cross on a white field with the city's coat of arms over the cross section of the cross."</v>
      </c>
      <c r="HJ33" s="44" t="str">
        <f>CHAR(34)&amp;O33&amp;CHAR(34)</f>
        <v>"1967"</v>
      </c>
      <c r="HL33" s="44" t="str">
        <f>CHAR(34)&amp;I33&amp;CHAR(34)</f>
        <v>"https://simple.m.wikipedia.org/wiki/Flag_of_S%C3%A3o_Paulo_City"</v>
      </c>
      <c r="HM33" s="65"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"&amp;HH33&amp;", "&amp;CHAR(34)&amp;"isnew"&amp;CHAR(34)&amp;": "&amp;CHAR(34)&amp;F33&amp;CHAR(34)&amp;", "&amp;CHAR(34)&amp;"links"&amp;CHAR(34)&amp;": "&amp;HL33&amp;"},"</f>
        <v>{"couname":"[BRA] Sao Paulo (City)","subtype":"[BRA] Sao Paulo","year":"1967","region":"rgn_South America","Colors":["cl_BLA","cl_GRE","cl_RED","cl_YEL","cl_WHI"],"Items":["5+Colo","words2","words3","lets14","startS","with_y","year19","2Bands","Crosse","Horizo","Vertic","Circle","Bird","Plants","Texted","Weapon","Unequa","Nordic","Humans","Builds","Crowns","NO_BLU","001RED","003RED","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 "links": "https://simple.m.wikipedia.org/wiki/Flag_of_S%C3%A3o_Paulo_City"},</v>
      </c>
      <c r="HN33" s="67"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"&amp;HI33&amp;", "&amp;CHAR(34)&amp;"isnew"&amp;CHAR(34)&amp;": "&amp;CHAR(34)&amp;F33&amp;CHAR(34)&amp;", "&amp;CHAR(34)&amp;"links"&amp;CHAR(34)&amp;": "&amp;HL33&amp;"},"</f>
        <v>{"couname":"[BRA] Sao Paulo (City)","subtype":"[BRA] Sao Paulo","year":"1967","region":"rgn_South America","Colors":["cl_BLA","cl_GRE","cl_RED","cl_YEL","cl_WHI"],"Items":["5+Colo","words2","words3","lets14","startS","with_y","year19","2Bands","Crosse","Horizo","Vertic","Circle","Bird","Plants","Texted","Weapon","Unequa","Nordic","Humans","Builds","Crowns","NO_BLU","001RED","003RED","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 "links": "https://simple.m.wikipedia.org/wiki/Flag_of_S%C3%A3o_Paulo_City"},</v>
      </c>
      <c r="HO33" s="71">
        <v>45610</v>
      </c>
      <c r="HP33" s="44" t="str" cm="1">
        <f t="array" ref="HP33">IF(_xlfn.TEXTJOIN(", ", TRUE, IF(ISNUMBER(SEARCH("BLA", BL33:BT33)), COLUMN(BL33:BT33) - COLUMN(BL33) + 1, ""))&lt;&gt;"","BLA","")</f>
        <v>BLA</v>
      </c>
      <c r="HQ33" s="44" t="str" cm="1">
        <f t="array" ref="HQ33">IF(_xlfn.TEXTJOIN(", ", TRUE, IF(ISNUMBER(SEARCH("BLU", BL33:BT33)), COLUMN(BL33:BT33) - COLUMN(BL33) + 1, ""))&lt;&gt;"","BLU","")</f>
        <v/>
      </c>
      <c r="HR33" s="44" t="str" cm="1">
        <f t="array" ref="HR33">IF(_xlfn.TEXTJOIN(", ", TRUE, IF(ISNUMBER(SEARCH("GRE", BL33:BT33)), COLUMN(BL33:BT33) - COLUMN(BL33) + 1, ""))&lt;&gt;"","GRE","")</f>
        <v>GRE</v>
      </c>
      <c r="HS33" s="44" t="str" cm="1">
        <f t="array" ref="HS33">IF(_xlfn.TEXTJOIN(", ", TRUE, IF(ISNUMBER(SEARCH("RED", BL33:BT33)), COLUMN(BL33:BT33) - COLUMN(BL33) + 1, ""))&lt;&gt;"","RED","")</f>
        <v>RED</v>
      </c>
      <c r="HT33" s="44" t="str" cm="1">
        <f t="array" ref="HT33">IF(_xlfn.TEXTJOIN(", ", TRUE, IF(ISNUMBER(SEARCH("YEL", BL33:BT33)), COLUMN(BL33:BT33) - COLUMN(BL33) + 1, ""))&lt;&gt;"","YEL","")</f>
        <v>YEL</v>
      </c>
      <c r="HU33" s="44" t="str" cm="1">
        <f t="array" ref="HU33">IF(_xlfn.TEXTJOIN(", ", TRUE, IF(ISNUMBER(SEARCH("ORA", BL33:BT33)), COLUMN(BL33:BT33) - COLUMN(BL33) + 1, ""))&lt;&gt;"","ORA","")</f>
        <v/>
      </c>
      <c r="HV33" s="44" t="str" cm="1">
        <f t="array" ref="HV33">IF(_xlfn.TEXTJOIN(", ", TRUE, IF(ISNUMBER(SEARCH("BRO", BL33:BT33)), COLUMN(BL33:BT33) - COLUMN(BL33) + 1, ""))&lt;&gt;"","BRO","")</f>
        <v/>
      </c>
      <c r="HW33" s="44" t="str" cm="1">
        <f t="array" ref="HW33">IF(_xlfn.TEXTJOIN(", ", TRUE, IF(ISNUMBER(SEARCH("PUR", BL33:BT33)), COLUMN(BL33:BT33) - COLUMN(BL33) + 1, ""))&lt;&gt;"","PUR","")</f>
        <v/>
      </c>
      <c r="HX33" s="44" t="str" cm="1">
        <f t="array" ref="HX33">IF(_xlfn.TEXTJOIN(", ", TRUE, IF(ISNUMBER(SEARCH("WHI", BL33:BT33)), COLUMN(BL33:BT33) - COLUMN(BL33) + 1, ""))&lt;&gt;"","WHI","")</f>
        <v>WHI</v>
      </c>
      <c r="HY33" s="72"/>
      <c r="HZ33" s="72"/>
      <c r="IA33" s="5"/>
      <c r="IB33" s="5"/>
      <c r="IC33" s="68"/>
      <c r="ID33" s="68"/>
      <c r="IE33" s="68"/>
      <c r="IF33" s="68"/>
      <c r="IG33" s="68"/>
      <c r="IH33" s="68"/>
      <c r="II33" s="68"/>
      <c r="IJ33" s="68"/>
      <c r="IK33" s="68"/>
      <c r="IM33" s="42">
        <f>COUNTIF(IC33:IK33,"&gt;0")-CG33</f>
        <v>-5</v>
      </c>
      <c r="IN33" s="69" t="str">
        <f>"http://mkweb.bcgsc.ca/color-summarizer/?url="&amp;D33&amp;"&amp;precision=low&amp;num_clusters="&amp;CG33&amp;"&amp;text=1"</f>
        <v>http://mkweb.bcgsc.ca/color-summarizer/?url=https://upload.wikimedia.org/wikipedia/commons/thumb/4/4b/Bandeira_da_cidade_de_S%C3%A3o_Paulo.svg/640px-Bandeira_da_cidade_de_S%C3%A3o_Paulo.svg.png&amp;precision=low&amp;num_clusters=5&amp;text=1</v>
      </c>
      <c r="IO33" s="44" t="str">
        <f>IF(HP33&lt;&gt;"",CHAR(34)&amp;"black"&amp;CHAR(34),"")</f>
        <v>"black"</v>
      </c>
      <c r="IP33" s="44" t="str">
        <f>IF(HQ33&lt;&gt;"",CHAR(34)&amp;"blue"&amp;CHAR(34),"")</f>
        <v/>
      </c>
      <c r="IQ33" s="44" t="str">
        <f>IF(HR33&lt;&gt;"",CHAR(34)&amp;"green"&amp;CHAR(34),"")</f>
        <v>"green"</v>
      </c>
      <c r="IR33" s="44" t="str">
        <f>IF(HS33&lt;&gt;"",CHAR(34)&amp;"red"&amp;CHAR(34),"")</f>
        <v>"red"</v>
      </c>
      <c r="IS33" s="44" t="str">
        <f>IF(HT33&lt;&gt;"",CHAR(34)&amp;"yellow"&amp;CHAR(34),"")</f>
        <v>"yellow"</v>
      </c>
      <c r="IT33" s="44" t="str">
        <f>IF(HU33&lt;&gt;"",CHAR(34)&amp;"orange"&amp;CHAR(34),"")</f>
        <v/>
      </c>
      <c r="IU33" s="44" t="str">
        <f>IF(HV33&lt;&gt;"",CHAR(34)&amp;"brown"&amp;CHAR(34),"")</f>
        <v/>
      </c>
      <c r="IV33" s="44" t="str">
        <f>IF(HW33&lt;&gt;"",CHAR(34)&amp;"purple"&amp;CHAR(34),"")</f>
        <v/>
      </c>
      <c r="IW33" s="44" t="str">
        <f>IF(HX33&lt;&gt;"",CHAR(34)&amp;"white"&amp;CHAR(34),"")</f>
        <v>"white"</v>
      </c>
      <c r="IX33" s="44" t="str">
        <f>"{"&amp;CHAR(34)&amp;"url"&amp;CHAR(34)&amp;":"&amp;CHAR(34)&amp;IN33&amp;CHAR(34)&amp;","&amp;CHAR(34)&amp;"name"&amp;CHAR(34)&amp;":"&amp;CHAR(34)&amp;A33&amp;CHAR(34)&amp;"},"</f>
        <v>{"url":"http://mkweb.bcgsc.ca/color-summarizer/?url=https://upload.wikimedia.org/wikipedia/commons/thumb/4/4b/Bandeira_da_cidade_de_S%C3%A3o_Paulo.svg/640px-Bandeira_da_cidade_de_S%C3%A3o_Paulo.svg.png&amp;precision=low&amp;num_clusters=5&amp;text=1","name":"[BRA] Sao Paulo (City)"},</v>
      </c>
      <c r="IY33" s="44">
        <v>1256</v>
      </c>
    </row>
  </sheetData>
  <autoFilter ref="A1:IY33" xr:uid="{A1051193-A95B-4CFB-A73C-F0184620C81F}">
    <sortState xmlns:xlrd2="http://schemas.microsoft.com/office/spreadsheetml/2017/richdata2" ref="A2:IY33">
      <sortCondition ref="AW1:AW33"/>
    </sortState>
  </autoFilter>
  <conditionalFormatting sqref="H1 CW1:GS1 IA1:IB1">
    <cfRule type="cellIs" dxfId="275" priority="77" operator="greaterThan">
      <formula>0</formula>
    </cfRule>
  </conditionalFormatting>
  <conditionalFormatting sqref="H1:H1048576">
    <cfRule type="cellIs" dxfId="274" priority="17" stopIfTrue="1" operator="notEqual">
      <formula>""</formula>
    </cfRule>
  </conditionalFormatting>
  <conditionalFormatting sqref="R2:R33 CU2:CU33">
    <cfRule type="cellIs" dxfId="273" priority="19" operator="greaterThan">
      <formula>0</formula>
    </cfRule>
  </conditionalFormatting>
  <conditionalFormatting sqref="T2:AS33 CH2:CS33">
    <cfRule type="cellIs" dxfId="272" priority="14" stopIfTrue="1" operator="equal">
      <formula>"n"</formula>
    </cfRule>
    <cfRule type="cellIs" dxfId="271" priority="15" stopIfTrue="1" operator="equal">
      <formula>"y"</formula>
    </cfRule>
    <cfRule type="cellIs" dxfId="270" priority="16" operator="greaterThan">
      <formula>0</formula>
    </cfRule>
  </conditionalFormatting>
  <conditionalFormatting sqref="T1:BK1">
    <cfRule type="cellIs" dxfId="269" priority="80" operator="greaterThan">
      <formula>0</formula>
    </cfRule>
  </conditionalFormatting>
  <conditionalFormatting sqref="AZ2:BB33">
    <cfRule type="expression" dxfId="268" priority="13">
      <formula>$AT2=0</formula>
    </cfRule>
  </conditionalFormatting>
  <conditionalFormatting sqref="AZ2:BU33">
    <cfRule type="cellIs" dxfId="267" priority="55" operator="equal">
      <formula>"PIN"</formula>
    </cfRule>
    <cfRule type="cellIs" dxfId="266" priority="56" operator="equal">
      <formula>"ORA"</formula>
    </cfRule>
    <cfRule type="cellIs" dxfId="265" priority="57" operator="equal">
      <formula>"GRA"</formula>
    </cfRule>
    <cfRule type="cellIs" dxfId="264" priority="58" operator="equal">
      <formula>"PUR"</formula>
    </cfRule>
    <cfRule type="cellIs" dxfId="263" priority="59" operator="equal">
      <formula>"BRO"</formula>
    </cfRule>
    <cfRule type="cellIs" dxfId="262" priority="60" operator="equal">
      <formula>"YEL"</formula>
    </cfRule>
    <cfRule type="cellIs" dxfId="261" priority="61" operator="equal">
      <formula>"BLU"</formula>
    </cfRule>
    <cfRule type="cellIs" dxfId="260" priority="62" operator="equal">
      <formula>"WHI"</formula>
    </cfRule>
    <cfRule type="cellIs" dxfId="259" priority="63" operator="equal">
      <formula>"GRE"</formula>
    </cfRule>
    <cfRule type="cellIs" dxfId="258" priority="64" operator="equal">
      <formula>"RED"</formula>
    </cfRule>
    <cfRule type="cellIs" dxfId="257" priority="65" operator="equal">
      <formula>"BLA"</formula>
    </cfRule>
  </conditionalFormatting>
  <conditionalFormatting sqref="BV1:BW1 BV34:BW1048576 BV2:BV33">
    <cfRule type="cellIs" dxfId="256" priority="79" operator="equal">
      <formula>"nc"</formula>
    </cfRule>
  </conditionalFormatting>
  <conditionalFormatting sqref="BX2:CA33 CD2:CF33">
    <cfRule type="cellIs" dxfId="255" priority="18" operator="equal">
      <formula>"y"</formula>
    </cfRule>
    <cfRule type="cellIs" dxfId="254" priority="66" operator="equal">
      <formula>"PIN"</formula>
    </cfRule>
    <cfRule type="cellIs" dxfId="253" priority="67" operator="equal">
      <formula>"ORA"</formula>
    </cfRule>
    <cfRule type="cellIs" dxfId="252" priority="68" operator="equal">
      <formula>"GRA"</formula>
    </cfRule>
    <cfRule type="cellIs" dxfId="251" priority="69" operator="equal">
      <formula>"PUR"</formula>
    </cfRule>
    <cfRule type="cellIs" dxfId="250" priority="70" operator="equal">
      <formula>"BRO"</formula>
    </cfRule>
    <cfRule type="cellIs" dxfId="249" priority="71" operator="equal">
      <formula>"YEL"</formula>
    </cfRule>
    <cfRule type="cellIs" dxfId="248" priority="72" operator="equal">
      <formula>"BLU"</formula>
    </cfRule>
    <cfRule type="cellIs" dxfId="247" priority="73" operator="equal">
      <formula>"WHI"</formula>
    </cfRule>
    <cfRule type="cellIs" dxfId="246" priority="74" operator="equal">
      <formula>"GRE"</formula>
    </cfRule>
    <cfRule type="cellIs" dxfId="245" priority="75" operator="equal">
      <formula>"RED"</formula>
    </cfRule>
    <cfRule type="cellIs" dxfId="244" priority="76" operator="equal">
      <formula>"BLA"</formula>
    </cfRule>
  </conditionalFormatting>
  <conditionalFormatting sqref="BZ2:CA33 CD2:CF33">
    <cfRule type="cellIs" dxfId="243" priority="20" operator="greaterThan">
      <formula>0</formula>
    </cfRule>
  </conditionalFormatting>
  <conditionalFormatting sqref="HF1:HG1">
    <cfRule type="cellIs" dxfId="242" priority="81" operator="greaterThan">
      <formula>0</formula>
    </cfRule>
  </conditionalFormatting>
  <conditionalFormatting sqref="HK1">
    <cfRule type="cellIs" dxfId="241" priority="78" operator="greaterThan">
      <formula>0</formula>
    </cfRule>
  </conditionalFormatting>
  <conditionalFormatting sqref="HP1:HX1">
    <cfRule type="cellIs" dxfId="240" priority="32" operator="equal">
      <formula>"PIN"</formula>
    </cfRule>
    <cfRule type="cellIs" dxfId="239" priority="33" operator="equal">
      <formula>"ORA"</formula>
    </cfRule>
    <cfRule type="cellIs" dxfId="238" priority="34" operator="equal">
      <formula>"GRA"</formula>
    </cfRule>
    <cfRule type="cellIs" dxfId="237" priority="35" operator="equal">
      <formula>"PUR"</formula>
    </cfRule>
    <cfRule type="cellIs" dxfId="236" priority="36" operator="equal">
      <formula>"BRO"</formula>
    </cfRule>
    <cfRule type="cellIs" dxfId="235" priority="37" operator="equal">
      <formula>"YEL"</formula>
    </cfRule>
    <cfRule type="cellIs" dxfId="234" priority="38" operator="equal">
      <formula>"BLU"</formula>
    </cfRule>
    <cfRule type="cellIs" dxfId="233" priority="39" operator="equal">
      <formula>"WHI"</formula>
    </cfRule>
    <cfRule type="cellIs" dxfId="232" priority="40" operator="equal">
      <formula>"GRE"</formula>
    </cfRule>
    <cfRule type="cellIs" dxfId="231" priority="41" operator="equal">
      <formula>"RED"</formula>
    </cfRule>
    <cfRule type="cellIs" dxfId="230" priority="42" operator="equal">
      <formula>"BLA"</formula>
    </cfRule>
  </conditionalFormatting>
  <conditionalFormatting sqref="IC1:IK1">
    <cfRule type="cellIs" dxfId="229" priority="44" operator="equal">
      <formula>"PIN"</formula>
    </cfRule>
    <cfRule type="cellIs" dxfId="228" priority="45" operator="equal">
      <formula>"ORA"</formula>
    </cfRule>
    <cfRule type="cellIs" dxfId="227" priority="46" operator="equal">
      <formula>"GRA"</formula>
    </cfRule>
    <cfRule type="cellIs" dxfId="226" priority="47" operator="equal">
      <formula>"PUR"</formula>
    </cfRule>
    <cfRule type="cellIs" dxfId="225" priority="48" operator="equal">
      <formula>"BRO"</formula>
    </cfRule>
    <cfRule type="cellIs" dxfId="224" priority="49" operator="equal">
      <formula>"YEL"</formula>
    </cfRule>
    <cfRule type="cellIs" dxfId="223" priority="50" operator="equal">
      <formula>"BLU"</formula>
    </cfRule>
    <cfRule type="cellIs" dxfId="222" priority="51" operator="equal">
      <formula>"WHI"</formula>
    </cfRule>
    <cfRule type="cellIs" dxfId="221" priority="52" operator="equal">
      <formula>"GRE"</formula>
    </cfRule>
    <cfRule type="cellIs" dxfId="220" priority="53" operator="equal">
      <formula>"RED"</formula>
    </cfRule>
    <cfRule type="cellIs" dxfId="219" priority="54" operator="equal">
      <formula>"BLA"</formula>
    </cfRule>
  </conditionalFormatting>
  <conditionalFormatting sqref="IC2:IK33">
    <cfRule type="expression" dxfId="218" priority="43">
      <formula>$IL2&gt;0</formula>
    </cfRule>
  </conditionalFormatting>
  <conditionalFormatting sqref="IO1:IW1">
    <cfRule type="cellIs" dxfId="217" priority="21" operator="equal">
      <formula>"PIN"</formula>
    </cfRule>
    <cfRule type="cellIs" dxfId="216" priority="22" operator="equal">
      <formula>"ORA"</formula>
    </cfRule>
    <cfRule type="cellIs" dxfId="215" priority="23" operator="equal">
      <formula>"GRA"</formula>
    </cfRule>
    <cfRule type="cellIs" dxfId="214" priority="24" operator="equal">
      <formula>"PUR"</formula>
    </cfRule>
    <cfRule type="cellIs" dxfId="213" priority="25" operator="equal">
      <formula>"BRO"</formula>
    </cfRule>
    <cfRule type="cellIs" dxfId="212" priority="26" operator="equal">
      <formula>"YEL"</formula>
    </cfRule>
    <cfRule type="cellIs" dxfId="211" priority="27" operator="equal">
      <formula>"BLU"</formula>
    </cfRule>
    <cfRule type="cellIs" dxfId="210" priority="28" operator="equal">
      <formula>"WHI"</formula>
    </cfRule>
    <cfRule type="cellIs" dxfId="209" priority="29" operator="equal">
      <formula>"GRE"</formula>
    </cfRule>
    <cfRule type="cellIs" dxfId="208" priority="30" operator="equal">
      <formula>"RED"</formula>
    </cfRule>
    <cfRule type="cellIs" dxfId="207" priority="31" operator="equal">
      <formula>"BLA"</formula>
    </cfRule>
  </conditionalFormatting>
  <conditionalFormatting sqref="J2:J33">
    <cfRule type="colorScale" priority="712">
      <colorScale>
        <cfvo type="min"/>
        <cfvo type="percentile" val="50"/>
        <cfvo type="max"/>
        <color rgb="FFF8696B"/>
        <color rgb="FFFFEB84"/>
        <color rgb="FF63BE7B"/>
      </colorScale>
    </cfRule>
  </conditionalFormatting>
  <conditionalFormatting sqref="S2:S33">
    <cfRule type="colorScale" priority="713">
      <colorScale>
        <cfvo type="min"/>
        <cfvo type="max"/>
        <color rgb="FFFCFCFF"/>
        <color rgb="FF754BFB"/>
      </colorScale>
    </cfRule>
  </conditionalFormatting>
  <conditionalFormatting sqref="AT2:AT33">
    <cfRule type="colorScale" priority="714">
      <colorScale>
        <cfvo type="min"/>
        <cfvo type="max"/>
        <color rgb="FFFCFCFF"/>
        <color theme="8" tint="0.39997558519241921"/>
      </colorScale>
    </cfRule>
  </conditionalFormatting>
  <conditionalFormatting sqref="CG2:CG33">
    <cfRule type="colorScale" priority="715">
      <colorScale>
        <cfvo type="min"/>
        <cfvo type="max"/>
        <color rgb="FFFCFCFF"/>
        <color rgb="FF63BE7B"/>
      </colorScale>
    </cfRule>
  </conditionalFormatting>
  <hyperlinks>
    <hyperlink ref="A2" r:id="rId1" display="https://fbref.com/en/country/BRA/Brazil-Football" xr:uid="{A327C8E4-8E38-4E69-9233-553CAE009C53}"/>
    <hyperlink ref="E2" r:id="rId2" xr:uid="{A79D34C1-467D-47ED-A916-7385167CBB01}"/>
    <hyperlink ref="P2" r:id="rId3" display="https://en.wikipedia.org/wiki/Flag_of_Brazil" xr:uid="{405AF858-5023-49B6-8DE4-2D02C2CF34B5}"/>
    <hyperlink ref="E3" r:id="rId4" xr:uid="{026630DE-982F-4204-A7E3-3779469A8F0C}"/>
    <hyperlink ref="I15" r:id="rId5" xr:uid="{79DBCF6A-829F-4A12-93F1-56518453B35E}"/>
    <hyperlink ref="E15" r:id="rId6" xr:uid="{5EE63793-C96F-4FE2-8951-97ACDA89F33D}"/>
    <hyperlink ref="I17" r:id="rId7" xr:uid="{DE282206-CD79-4180-B08B-4FFC3D7184FC}"/>
    <hyperlink ref="E17" r:id="rId8" xr:uid="{B11DA0B6-00B8-4346-99A6-79378A7ACF15}"/>
    <hyperlink ref="D17" r:id="rId9" xr:uid="{03C76DD4-56D8-4E4C-8A71-68FA6B3CF739}"/>
    <hyperlink ref="I12" r:id="rId10" xr:uid="{6F7206A5-F050-443C-81F9-76A9ABE6D9E0}"/>
    <hyperlink ref="E12" r:id="rId11" xr:uid="{886C3E17-BB20-45FC-8626-366328AFD4BD}"/>
    <hyperlink ref="D12" r:id="rId12" xr:uid="{581FA8ED-A505-45E1-99F4-E6791C681D28}"/>
    <hyperlink ref="I11" r:id="rId13" xr:uid="{046DB1B5-3CD7-4DD7-90C1-7558049815B3}"/>
    <hyperlink ref="E11" r:id="rId14" xr:uid="{400F140D-9954-4059-9F28-D03141EEB745}"/>
    <hyperlink ref="D11" r:id="rId15" xr:uid="{C48F234D-2ACD-42B7-8869-6663451573B2}"/>
    <hyperlink ref="E20" r:id="rId16" xr:uid="{579EEA4B-C2C8-4F1F-BC6F-3969F475F646}"/>
    <hyperlink ref="D20" r:id="rId17" xr:uid="{37720B75-41BA-45F7-B2BC-A6DD57F63BC0}"/>
    <hyperlink ref="I27" r:id="rId18" xr:uid="{E4E615BB-0F6D-44B3-87E2-7341BB45FB6D}"/>
    <hyperlink ref="E27" r:id="rId19" xr:uid="{4510D2E4-D3F5-4DBB-AE89-A020A50E19B2}"/>
    <hyperlink ref="D27" r:id="rId20" xr:uid="{18239D69-BAD9-4346-8E49-0AC93377316E}"/>
    <hyperlink ref="I28" r:id="rId21" xr:uid="{E31E4519-FE2B-407A-B358-72E0BA0D3E64}"/>
    <hyperlink ref="E28" r:id="rId22" xr:uid="{F3E572AC-1921-4941-9E18-76123344C4B7}"/>
    <hyperlink ref="D28" r:id="rId23" xr:uid="{58B0B461-D942-4FCD-9CDF-73DB9F19D215}"/>
    <hyperlink ref="I13" r:id="rId24" xr:uid="{7471BE6F-20CB-40C6-BA02-D6588677E225}"/>
    <hyperlink ref="E13" r:id="rId25" xr:uid="{B6D76FCB-D379-4897-817F-3650BBB239AF}"/>
    <hyperlink ref="D13" r:id="rId26" xr:uid="{517F3EC8-EF25-4E1C-BE32-5408EE2E16BB}"/>
    <hyperlink ref="E14" r:id="rId27" xr:uid="{746FD32B-37FE-4896-854E-8E982C526FD5}"/>
    <hyperlink ref="D14" r:id="rId28" xr:uid="{636B67A0-1FB4-40AF-8CA6-3D586F6ACB70}"/>
    <hyperlink ref="I4" r:id="rId29" xr:uid="{49A7ED67-1CCD-4DCF-8196-4A8CEFB7C434}"/>
    <hyperlink ref="E4" r:id="rId30" xr:uid="{F4A5E24B-19E0-48E8-A2A1-98F9BAC5226F}"/>
    <hyperlink ref="D4" r:id="rId31" xr:uid="{479FB81E-3DBF-4231-93ED-8F12175B5836}"/>
    <hyperlink ref="I5" r:id="rId32" xr:uid="{48D18007-D33C-4F29-9134-3E8845CE2FD2}"/>
    <hyperlink ref="E5" r:id="rId33" xr:uid="{CD105663-A1C1-4B24-8B4B-068F9C9CB2AA}"/>
    <hyperlink ref="D5" r:id="rId34" xr:uid="{C2AF276B-E0C9-4E13-85F9-521A37ADAFEE}"/>
    <hyperlink ref="I6" r:id="rId35" xr:uid="{0526823F-0C1A-4E2E-989B-64007B3D1CAF}"/>
    <hyperlink ref="E6" r:id="rId36" xr:uid="{3BAD77D9-3D59-48A9-B61F-3AAC54236561}"/>
    <hyperlink ref="D6" r:id="rId37" xr:uid="{12D9DA8B-0DAF-4A37-83A9-154FCE6D4F4A}"/>
    <hyperlink ref="E7" r:id="rId38" xr:uid="{29F1F173-7191-41AC-B3A6-1190F14FDDCB}"/>
    <hyperlink ref="D7" r:id="rId39" xr:uid="{9BFCA783-693C-4FB1-99A4-B8FB569447C7}"/>
    <hyperlink ref="I7" r:id="rId40" xr:uid="{670B392C-1E4E-45CF-9941-22F302E57DBF}"/>
    <hyperlink ref="E8" r:id="rId41" xr:uid="{384FB1FE-2985-4F2D-A07E-0220C888C4B2}"/>
    <hyperlink ref="D8" r:id="rId42" xr:uid="{1E0711B6-6E25-4952-B592-AECAD768B703}"/>
    <hyperlink ref="I8" r:id="rId43" xr:uid="{6E5CA2CF-D48F-41E2-A6B2-7362F1884405}"/>
    <hyperlink ref="I29" r:id="rId44" xr:uid="{3F88C47E-F863-449A-AFB1-22A92B3398AE}"/>
    <hyperlink ref="E29" r:id="rId45" xr:uid="{9F32B9AF-8100-4A31-8A59-DE89BBE71625}"/>
    <hyperlink ref="D29" r:id="rId46" xr:uid="{80A33AC4-ABF4-497F-A95A-9E3E1FEDF43E}"/>
    <hyperlink ref="I25" r:id="rId47" xr:uid="{F18CA431-5426-4F84-A0D9-3D124E1CCFA5}"/>
    <hyperlink ref="E25" r:id="rId48" xr:uid="{34880212-AB84-4AE5-93DB-913B7395C507}"/>
    <hyperlink ref="D25" r:id="rId49" xr:uid="{4004646D-259D-468B-9E1E-CF20E1EF260F}"/>
    <hyperlink ref="I24" r:id="rId50" xr:uid="{CA6C4386-9F07-4D39-B243-3368F5B4D383}"/>
    <hyperlink ref="E24" r:id="rId51" xr:uid="{945A82A1-80CA-4030-B337-3D5139E6601F}"/>
    <hyperlink ref="D24" r:id="rId52" xr:uid="{B1B07E31-A971-426D-A411-85D4DE589162}"/>
    <hyperlink ref="I22" r:id="rId53" xr:uid="{2180716E-1ECA-4B0B-8589-70380A87321E}"/>
    <hyperlink ref="E22" r:id="rId54" xr:uid="{596C72CE-B730-46EB-8539-202FA1CC96DD}"/>
    <hyperlink ref="D22" r:id="rId55" xr:uid="{D6B097BE-C718-4D0D-BDBB-0301D5D8F2EF}"/>
    <hyperlink ref="I19" r:id="rId56" xr:uid="{8710C7C8-2522-4259-AEF7-AC9EC56BD3F5}"/>
    <hyperlink ref="E19" r:id="rId57" xr:uid="{BB9F6E48-39ED-4E5C-B4A8-E2176D32E9D4}"/>
    <hyperlink ref="D19" r:id="rId58" xr:uid="{CEBE6B6E-DB74-4D33-B338-5B0C2109BF6B}"/>
    <hyperlink ref="I18" r:id="rId59" xr:uid="{A59149B5-3B9C-49B6-8B6F-79C6A935A9DF}"/>
    <hyperlink ref="E18" r:id="rId60" xr:uid="{8265B848-844D-4AD1-ABB1-B03D0B82D890}"/>
    <hyperlink ref="D18" r:id="rId61" xr:uid="{A51970B6-2968-41B6-8A8A-AF57844E8638}"/>
    <hyperlink ref="I16" r:id="rId62" xr:uid="{D7904CC6-B64B-4801-A1A1-679AABD3E554}"/>
    <hyperlink ref="E16" r:id="rId63" xr:uid="{A2606F8B-B47C-4B54-A2BD-ECE75B38C0A6}"/>
    <hyperlink ref="D16" r:id="rId64" xr:uid="{A59BF049-E392-45D6-9945-20C07D5D6CD5}"/>
    <hyperlink ref="I9" r:id="rId65" xr:uid="{233A618A-2C38-4487-91D1-A34F5D78D397}"/>
    <hyperlink ref="E9" r:id="rId66" xr:uid="{056438F7-0750-474E-B1F6-25A4F1322D21}"/>
    <hyperlink ref="D9" r:id="rId67" xr:uid="{023510D7-8A22-4D39-A5FA-436FB7B8A0EC}"/>
    <hyperlink ref="I10" r:id="rId68" xr:uid="{61EFBB98-F22E-4C57-ABDA-148394E9CBA3}"/>
    <hyperlink ref="E10" r:id="rId69" xr:uid="{2A8C8CDE-000C-4C8D-B583-F0DB1449C226}"/>
    <hyperlink ref="D10" r:id="rId70" xr:uid="{A2B34EA9-608F-442D-9BEC-9BD244B148B6}"/>
    <hyperlink ref="E21" r:id="rId71" xr:uid="{DDCF0CD4-311E-4FDD-87D9-A1706EE7BEC1}"/>
    <hyperlink ref="D21" r:id="rId72" xr:uid="{A26D88EF-545D-4E6B-A957-9D37243315FF}"/>
    <hyperlink ref="I21" r:id="rId73" xr:uid="{0E113C19-7495-4D1B-A13C-9B9F6121CB31}"/>
    <hyperlink ref="E23" r:id="rId74" xr:uid="{F092BA24-F816-43B1-A037-7F1CB8B14BF1}"/>
    <hyperlink ref="D23" r:id="rId75" xr:uid="{66CF1480-3583-49C7-8A70-69FA9DB2E66B}"/>
    <hyperlink ref="I23" r:id="rId76" xr:uid="{914CACE4-D6E0-4FF4-BC45-5481D6A6652D}"/>
    <hyperlink ref="I26" r:id="rId77" xr:uid="{B221B023-13E7-40FD-9D7B-C208F295320A}"/>
    <hyperlink ref="E26" r:id="rId78" xr:uid="{FAE6AB5B-4073-486A-8712-37587511F0EC}"/>
    <hyperlink ref="D26" r:id="rId79" xr:uid="{C5DFDA0F-14FE-4F93-A900-35F8FF2DE106}"/>
    <hyperlink ref="I14" r:id="rId80" xr:uid="{32549E61-036F-4BDF-A09B-9E033C155330}"/>
  </hyperlinks>
  <pageMargins left="0.7" right="0.7" top="0.75" bottom="0.75" header="0.3" footer="0.3"/>
  <pageSetup paperSize="9" orientation="portrait" r:id="rId81"/>
  <drawing r:id="rId82"/>
  <legacyDrawing r:id="rId83"/>
  <mc:AlternateContent xmlns:mc="http://schemas.openxmlformats.org/markup-compatibility/2006">
    <mc:Choice Requires="x14">
      <controls>
        <mc:AlternateContent xmlns:mc="http://schemas.openxmlformats.org/markup-compatibility/2006">
          <mc:Choice Requires="x14">
            <control shapeId="6145" r:id="rId84"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6146" r:id="rId85"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DC648-530D-4122-BAF2-4846DA2D4C49}">
  <sheetPr codeName="Sheet8"/>
  <dimension ref="A1:IY5"/>
  <sheetViews>
    <sheetView zoomScale="70" zoomScaleNormal="70" workbookViewId="0">
      <pane xSplit="5" ySplit="1" topLeftCell="F2" activePane="bottomRight" state="frozen"/>
      <selection pane="topRight" activeCell="F1" sqref="F1"/>
      <selection pane="bottomLeft" activeCell="A2" sqref="A2"/>
      <selection pane="bottomRight" activeCell="H5" sqref="H5"/>
    </sheetView>
  </sheetViews>
  <sheetFormatPr defaultRowHeight="38.4" customHeight="1" x14ac:dyDescent="0.3"/>
  <cols>
    <col min="1" max="1" width="52.44140625" style="76" bestFit="1" customWidth="1"/>
    <col min="2" max="2" width="10.664062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204</v>
      </c>
      <c r="B2" s="83"/>
      <c r="C2" s="39">
        <v>1</v>
      </c>
      <c r="D2" s="70" t="s">
        <v>205</v>
      </c>
      <c r="E2" s="40" t="s">
        <v>206</v>
      </c>
      <c r="F2" s="41" t="s">
        <v>163</v>
      </c>
      <c r="G2" s="42">
        <f>COUNTIF($A$1:$A$8282,A2)</f>
        <v>1</v>
      </c>
      <c r="H2" s="43"/>
      <c r="I2" s="59" t="s">
        <v>207</v>
      </c>
      <c r="J2" s="44" t="str">
        <f>""</f>
        <v/>
      </c>
      <c r="K2" s="45">
        <v>52085168</v>
      </c>
      <c r="L2" s="46">
        <v>5869869</v>
      </c>
      <c r="M2" s="46">
        <v>1</v>
      </c>
      <c r="N2" s="47">
        <f>(0.1*K2+0.9*L2)*M2</f>
        <v>10491398.900000002</v>
      </c>
      <c r="O2" s="74" t="s">
        <v>208</v>
      </c>
      <c r="P2" s="48" t="s">
        <v>209</v>
      </c>
      <c r="Q2" s="73">
        <v>1</v>
      </c>
      <c r="R2" s="49" t="s">
        <v>177</v>
      </c>
      <c r="S2" s="50">
        <v>3</v>
      </c>
      <c r="T2" s="51" t="s">
        <v>164</v>
      </c>
      <c r="U2" s="52" t="s">
        <v>164</v>
      </c>
      <c r="V2" s="52" t="s">
        <v>165</v>
      </c>
      <c r="W2" s="52" t="s">
        <v>164</v>
      </c>
      <c r="X2" s="52" t="s">
        <v>164</v>
      </c>
      <c r="Y2" s="52" t="s">
        <v>164</v>
      </c>
      <c r="Z2" s="52" t="s">
        <v>164</v>
      </c>
      <c r="AA2" s="52" t="s">
        <v>164</v>
      </c>
      <c r="AB2" s="52" t="s">
        <v>164</v>
      </c>
      <c r="AC2" s="52" t="s">
        <v>164</v>
      </c>
      <c r="AD2" s="52" t="s">
        <v>164</v>
      </c>
      <c r="AE2" s="52" t="s">
        <v>164</v>
      </c>
      <c r="AF2" s="53" t="s">
        <v>164</v>
      </c>
      <c r="AG2" s="53" t="s">
        <v>165</v>
      </c>
      <c r="AH2" s="53" t="s">
        <v>164</v>
      </c>
      <c r="AI2" s="53" t="s">
        <v>164</v>
      </c>
      <c r="AJ2" s="53" t="s">
        <v>164</v>
      </c>
      <c r="AK2" s="53" t="s">
        <v>165</v>
      </c>
      <c r="AL2" s="53" t="s">
        <v>164</v>
      </c>
      <c r="AM2" s="53" t="s">
        <v>164</v>
      </c>
      <c r="AN2" s="53" t="s">
        <v>164</v>
      </c>
      <c r="AO2" s="53" t="s">
        <v>164</v>
      </c>
      <c r="AP2" s="53" t="s">
        <v>164</v>
      </c>
      <c r="AQ2" s="53" t="s">
        <v>164</v>
      </c>
      <c r="AR2" s="53" t="s">
        <v>164</v>
      </c>
      <c r="AS2" s="53" t="s">
        <v>164</v>
      </c>
      <c r="AT2" s="54">
        <v>0</v>
      </c>
      <c r="AU2" s="53"/>
      <c r="AV2" s="53" t="str">
        <f>IF(LEFT(A2,1)="[",LEFT(A2,5)&amp;AU2&amp;A2,"")</f>
        <v/>
      </c>
      <c r="AW2" s="53" t="str">
        <f>C2&amp;A2</f>
        <v>1Colombia</v>
      </c>
      <c r="AX2" s="55" t="str">
        <f>_xlfn.TEXTJOIN(";",TRUE,AU2:AW2)</f>
        <v>1Colombia</v>
      </c>
      <c r="AY2" s="55"/>
      <c r="AZ2" s="56"/>
      <c r="BA2" s="56"/>
      <c r="BB2" s="56"/>
      <c r="BC2" s="57"/>
      <c r="BD2" s="58" t="s">
        <v>155</v>
      </c>
      <c r="BE2" s="59"/>
      <c r="BF2" s="58" t="s">
        <v>155</v>
      </c>
      <c r="BG2" s="58" t="s">
        <v>152</v>
      </c>
      <c r="BH2" s="58" t="s">
        <v>154</v>
      </c>
      <c r="BI2" s="58"/>
      <c r="BJ2" s="58"/>
      <c r="BK2" s="59"/>
      <c r="BL2" s="58" t="s">
        <v>155</v>
      </c>
      <c r="BM2" s="58" t="s">
        <v>152</v>
      </c>
      <c r="BN2" s="58" t="s">
        <v>154</v>
      </c>
      <c r="BO2" s="58"/>
      <c r="BP2" s="58"/>
      <c r="BQ2" s="58"/>
      <c r="BR2" s="58"/>
      <c r="BS2" s="58"/>
      <c r="BT2" s="58"/>
      <c r="BU2" s="60"/>
      <c r="BV2" s="61" t="s">
        <v>166</v>
      </c>
      <c r="BW2" s="61">
        <v>0</v>
      </c>
      <c r="BX2" s="59"/>
      <c r="CB2" s="5" t="s">
        <v>138</v>
      </c>
      <c r="CC2" s="5"/>
      <c r="CD2" s="62">
        <v>0</v>
      </c>
      <c r="CE2" s="62">
        <v>0</v>
      </c>
      <c r="CF2" s="62" t="e">
        <f>COUNTIF([1]Sheet7!$B$2:'[1]Sheet7'!$B$100,COL!#REF!)</f>
        <v>#REF!</v>
      </c>
      <c r="CG2" s="75" cm="1">
        <f t="array" ref="CG2">SUMPRODUCT(--(LEN(TRIM(BL2:BT2))&gt;0))</f>
        <v>3</v>
      </c>
      <c r="CH2" s="53" t="str">
        <f>IF(CG2=2,"y","n")</f>
        <v>n</v>
      </c>
      <c r="CI2" s="53" t="str">
        <f>IF(CG2=3,"y","n")</f>
        <v>y</v>
      </c>
      <c r="CJ2" s="53" t="str">
        <f>IF(CG2=4,"y","n")</f>
        <v>n</v>
      </c>
      <c r="CK2" s="53" t="str">
        <f>IF(CG2&gt;4,"y","n")</f>
        <v>n</v>
      </c>
      <c r="CL2" s="53" t="str">
        <f>IF(S2=0,"y","n")</f>
        <v>n</v>
      </c>
      <c r="CM2" s="53" t="str">
        <f>IF(S2=2,"y","n")</f>
        <v>n</v>
      </c>
      <c r="CN2" s="53" t="str">
        <f>IF(S2=3,"y","n")</f>
        <v>y</v>
      </c>
      <c r="CO2" s="53" t="str">
        <f>IF(S2&gt;=4,"y","n")</f>
        <v>n</v>
      </c>
      <c r="CP2" s="53" t="str">
        <f>IF(AT2=0,"y","n")</f>
        <v>y</v>
      </c>
      <c r="CQ2" s="53" t="str">
        <f>IF(AT2=1,"y","n")</f>
        <v>n</v>
      </c>
      <c r="CR2" s="53" t="str">
        <f>IF(AT2=2,"y","n")</f>
        <v>n</v>
      </c>
      <c r="CS2" s="53" t="str">
        <f>IF(AT2&gt;=3,"y","n")</f>
        <v>n</v>
      </c>
      <c r="CT2" s="38" t="str">
        <f>CHAR(34)&amp;A2&amp;CHAR(34)</f>
        <v>"Colombia"</v>
      </c>
      <c r="CU2" s="63" t="str">
        <f>CHAR(34)&amp;"rgn_"&amp;R2&amp;CHAR(34)</f>
        <v>"rgn_South America"</v>
      </c>
      <c r="CV2" s="44" t="str">
        <f>CHAR(34)&amp;D2&amp;CHAR(34)</f>
        <v>"https://i.ibb.co/xj0RpQG/Colombia-Flag.png"</v>
      </c>
      <c r="CW2" s="44" t="str">
        <f>IF(CH2="y",CHAR(34)&amp;CH$1&amp;CHAR(34)&amp;",","")</f>
        <v/>
      </c>
      <c r="CX2" s="44" t="str">
        <f>IF(CI2="y",CHAR(34)&amp;CI$1&amp;CHAR(34)&amp;",","")</f>
        <v>"3Color",</v>
      </c>
      <c r="CY2" s="44" t="str">
        <f>IF(CJ2="y",CHAR(34)&amp;CJ$1&amp;CHAR(34)&amp;",","")</f>
        <v/>
      </c>
      <c r="CZ2" s="44" t="str">
        <f>IF(CK2="y",CHAR(34)&amp;CK$1&amp;CHAR(34)&amp;",","")</f>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"LUEDEL",</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IF(CL2="y",CHAR(34)&amp;CL$1&amp;CHAR(34)&amp;",","")</f>
        <v/>
      </c>
      <c r="DX2" s="44" t="str">
        <f>IF(CM2="y",CHAR(34)&amp;CM$1&amp;CHAR(34)&amp;",","")</f>
        <v/>
      </c>
      <c r="DY2" s="44" t="str">
        <f>IF(CN2="y",CHAR(34)&amp;CN$1&amp;CHAR(34)&amp;",","")</f>
        <v>"3Bands",</v>
      </c>
      <c r="DZ2" s="44" t="str">
        <f>IF(CO2="y",CHAR(34)&amp;CO$1&amp;CHAR(34)&amp;",","")</f>
        <v/>
      </c>
      <c r="EA2" s="44" t="str">
        <f>IF(T2="y",CHAR(34)&amp;T$1&amp;CHAR(34)&amp;",","")</f>
        <v/>
      </c>
      <c r="EB2" s="44" t="str">
        <f>IF(U2="y",CHAR(34)&amp;U$1&amp;CHAR(34)&amp;",","")</f>
        <v/>
      </c>
      <c r="EC2" s="44" t="str">
        <f>IF(V2="y",CHAR(34)&amp;V$1&amp;CHAR(34)&amp;",","")</f>
        <v>"Horizo",</v>
      </c>
      <c r="ED2" s="44" t="str">
        <f>IF(W2="y",CHAR(34)&amp;W$1&amp;CHAR(34)&amp;",","")</f>
        <v/>
      </c>
      <c r="EE2" s="44" t="str">
        <f>IF(X2="y",CHAR(34)&amp;X$1&amp;CHAR(34)&amp;",","")</f>
        <v/>
      </c>
      <c r="EF2" s="44" t="str">
        <f>IF(AND(Y2&lt;&gt;"n",Y2&lt;&gt;""),CHAR(34)&amp;Y$1&amp;CHAR(34)&amp;",","")</f>
        <v/>
      </c>
      <c r="EG2" s="44" t="str">
        <f>IF(Z2="y",CHAR(34)&amp;Z$1&amp;CHAR(34)&amp;",","")</f>
        <v/>
      </c>
      <c r="EH2" s="44" t="str">
        <f>IF(AA2="y",CHAR(34)&amp;AA$1&amp;CHAR(34)&amp;",","")</f>
        <v/>
      </c>
      <c r="EI2" s="44" t="str">
        <f>IF(AB2="y",CHAR(34)&amp;AB$1&amp;CHAR(34)&amp;",","")</f>
        <v/>
      </c>
      <c r="EJ2" s="44" t="str">
        <f>IF(AC2="y",CHAR(34)&amp;AC$1&amp;CHAR(34)&amp;",","")</f>
        <v/>
      </c>
      <c r="EK2" s="44" t="str">
        <f>IF(AD2="y",CHAR(34)&amp;AD$1&amp;CHAR(34)&amp;",","")</f>
        <v/>
      </c>
      <c r="EL2" s="44" t="str">
        <f>IF(AE2="y",CHAR(34)&amp;AE$1&amp;CHAR(34)&amp;",","")</f>
        <v/>
      </c>
      <c r="EM2" s="44" t="str">
        <f>IF(AF2="y",CHAR(34)&amp;AF$1&amp;CHAR(34)&amp;",","")</f>
        <v/>
      </c>
      <c r="EN2" s="44" t="str">
        <f>IF(AG2="y",CHAR(34)&amp;AG$1&amp;CHAR(34)&amp;",","")</f>
        <v>"Unequa",</v>
      </c>
      <c r="EO2" s="44" t="str">
        <f>IF(AH2="y",CHAR(34)&amp;AH$1&amp;CHAR(34)&amp;",","")</f>
        <v/>
      </c>
      <c r="EP2" s="44" t="str">
        <f>IF(AI2="y",CHAR(34)&amp;AI$1&amp;CHAR(34)&amp;",","")</f>
        <v/>
      </c>
      <c r="EQ2" s="44" t="str">
        <f>IF(AJ2="y",CHAR(34)&amp;AJ$1&amp;CHAR(34)&amp;",","")</f>
        <v/>
      </c>
      <c r="ER2" s="44" t="str">
        <f>IF(AK2="y",CHAR(34)&amp;AK$1&amp;CHAR(34)&amp;",","")</f>
        <v>"OnlyBa",</v>
      </c>
      <c r="ES2" s="44" t="str">
        <f>IF(AL2="y",CHAR(34)&amp;AL$1&amp;CHAR(34)&amp;",","")</f>
        <v/>
      </c>
      <c r="ET2" s="44" t="str">
        <f>IF(AM2="y",CHAR(34)&amp;AM$1&amp;CHAR(34)&amp;",","")</f>
        <v/>
      </c>
      <c r="EU2" s="44" t="str">
        <f>IF(AN2="y",CHAR(34)&amp;AN$1&amp;CHAR(34)&amp;",","")</f>
        <v/>
      </c>
      <c r="EV2" s="44" t="str">
        <f>IF(AO2="y",CHAR(34)&amp;AO$1&amp;CHAR(34)&amp;",","")</f>
        <v/>
      </c>
      <c r="EW2" s="44" t="str">
        <f>IF(AP2="y",CHAR(34)&amp;AP$1&amp;CHAR(34)&amp;",","")</f>
        <v/>
      </c>
      <c r="EX2" s="44" t="str">
        <f>IF(AQ2="y",CHAR(34)&amp;AQ$1&amp;CHAR(34)&amp;",","")</f>
        <v/>
      </c>
      <c r="EY2" s="44" t="str">
        <f>IF(AR2="y",CHAR(34)&amp;AR$1&amp;CHAR(34)&amp;",","")</f>
        <v/>
      </c>
      <c r="EZ2" s="44" t="str">
        <f>IF(AS2="y",CHAR(34)&amp;AS$1&amp;CHAR(34)&amp;",","")</f>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
      </c>
      <c r="FF2" s="44" t="str">
        <f>IF(COUNTIF(BL2:BT2,"WHI")=0,CHAR(34)&amp;"NO_WHI"&amp;CHAR(34)&amp;",", "")</f>
        <v>"NO_WHI",</v>
      </c>
      <c r="FG2" s="44" t="str">
        <f>IF(COUNTIF(BL2:BT2,"RED")=0,CHAR(34)&amp;"NO_RED"&amp;CHAR(34)&amp;",", "")</f>
        <v/>
      </c>
      <c r="FH2" s="44" t="str">
        <f>IF(COUNTIF(BL2:BS2,"GRE")=0,CHAR(34)&amp;"NO_GRE"&amp;CHAR(34)&amp;",", "")</f>
        <v>"NO_GRE",</v>
      </c>
      <c r="FI2" s="44" t="str">
        <f>IF(COUNTIF(BL2:BT2,"YEL")=0,CHAR(34)&amp;"NO_YEL"&amp;CHAR(34)&amp;",", "")</f>
        <v/>
      </c>
      <c r="FJ2" s="44" t="str">
        <f>IF(COUNTIF(BL2:BT2,"BLA")=0,CHAR(34)&amp;"NO_BLA"&amp;CHAR(34)&amp;",", "")</f>
        <v>"NO_BLA",</v>
      </c>
      <c r="FK2" s="44" t="str">
        <f>IF(AND(FH2&lt;&gt;"",FF2&lt;&gt;""),CHAR(34)&amp;"WHGRNO"&amp;CHAR(34)&amp;",","")</f>
        <v>"WHGRNO",</v>
      </c>
      <c r="FL2" s="44" t="str">
        <f>IF(AND(FI2&lt;&gt;"",FF2&lt;&gt;""),CHAR(34)&amp;"WHYENO"&amp;CHAR(34)&amp;",","")</f>
        <v/>
      </c>
      <c r="FM2" s="44" t="str">
        <f>IF(AND(FJ2&lt;&gt;"",FF2&lt;&gt;""),CHAR(34)&amp;"BAWHNO"&amp;CHAR(34)&amp;",","")</f>
        <v>"BAWHNO",</v>
      </c>
      <c r="FN2" s="44" t="str">
        <f>IF(AND(FE2&lt;&gt;"",FF2&lt;&gt;""),CHAR(34)&amp;"BLWHNO"&amp;CHAR(34)&amp;",","")</f>
        <v/>
      </c>
      <c r="FO2" s="44" t="str">
        <f>IF(AND(FE2&lt;&gt;"",FG2&lt;&gt;""),CHAR(34)&amp;"BLRENO"&amp;CHAR(34)&amp;",","")</f>
        <v/>
      </c>
      <c r="FP2" s="44" t="str">
        <f>IF(AND(FF2&lt;&gt;"",FF2&lt;&gt;""),CHAR(34)&amp;"WHRENO"&amp;CHAR(34)&amp;",","")</f>
        <v>"WHRENO",</v>
      </c>
      <c r="FQ2" s="44" t="str">
        <f>IF(LEN(BF2)=3,CHAR(34)&amp;"001"&amp;BF2&amp;CHAR(34)&amp;",","")</f>
        <v>"001YEL",</v>
      </c>
      <c r="FR2" s="44" t="str">
        <f>IF(LEN(BG2)=3,CHAR(34)&amp;"002"&amp;BG2&amp;CHAR(34)&amp;",","")</f>
        <v>"002BLU",</v>
      </c>
      <c r="FS2" s="44" t="str">
        <f>IF(LEN(BH2)=3,CHAR(34)&amp;"003"&amp;BH2&amp;CHAR(34)&amp;",","")</f>
        <v>"003RED",</v>
      </c>
      <c r="FT2" s="44" t="str">
        <f>CHAR(34)&amp;"myr"&amp;BD2&amp;CHAR(34)&amp;","</f>
        <v>"myrYEL",</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"spanis",</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IF(CQ2="y",CHAR(34)&amp;CQ$1&amp;CHAR(34)&amp;",","")</f>
        <v/>
      </c>
      <c r="GM2" s="44" t="str">
        <f>IF(CR2="y",CHAR(34)&amp;CR$1&amp;CHAR(34)&amp;",","")</f>
        <v/>
      </c>
      <c r="GN2" s="44" t="str">
        <f>IF(CS2="y",CHAR(34)&amp;CS$1&amp;CHAR(34)&amp;",","")</f>
        <v/>
      </c>
      <c r="GP2" s="44" t="str">
        <f>CHAR(34)&amp;AU2&amp;CHAR(34)</f>
        <v>""</v>
      </c>
      <c r="GS2" s="44" t="str">
        <f>SUBSTITUTE("["&amp;_xlfn.CONCAT(CW2:GN2)&amp;"]",",]","]")</f>
        <v>["3Color","lets08","startC","LUEDEL","year18","allhor","3Bands","Horizo","Unequa","OnlyBa","NO_WHI","NO_GRE","NO_BLA","WHGRNO","BAWHNO","WHRENO","001YEL","002BLU","003RED","myrYEL","spanis","NoStar"]</v>
      </c>
      <c r="GT2" s="44" t="str">
        <f>IF(BL2&lt;&gt;"",CHAR(34)&amp;"cl_"&amp;BL2&amp;CHAR(34)&amp;",","")</f>
        <v>"cl_YEL",</v>
      </c>
      <c r="GU2" s="44" t="str">
        <f>IF(BM2&lt;&gt;"",CHAR(34)&amp;"cl_"&amp;BM2&amp;CHAR(34)&amp;",","")</f>
        <v>"cl_BLU",</v>
      </c>
      <c r="GV2" s="44" t="str">
        <f>IF(BN2&lt;&gt;"",CHAR(34)&amp;"cl_"&amp;BN2&amp;CHAR(34)&amp;",","")</f>
        <v>"cl_RED",</v>
      </c>
      <c r="GW2" s="44" t="str">
        <f>IF(BO2&lt;&gt;"",CHAR(34)&amp;"cl_"&amp;BO2&amp;CHAR(34)&amp;",","")</f>
        <v/>
      </c>
      <c r="GX2" s="44" t="str">
        <f>IF(BP2&lt;&gt;"",CHAR(34)&amp;"cl_"&amp;BP2&amp;CHAR(34)&amp;",","")</f>
        <v/>
      </c>
      <c r="GY2" s="44" t="str">
        <f>IF(BQ2&lt;&gt;"",CHAR(34)&amp;"cl_"&amp;BQ2&amp;CHAR(34)&amp;",","")</f>
        <v/>
      </c>
      <c r="GZ2" s="44" t="str">
        <f>IF(BR2&lt;&gt;"",CHAR(34)&amp;"cl_"&amp;BR2&amp;CHAR(34)&amp;",","")</f>
        <v/>
      </c>
      <c r="HA2" s="44" t="str">
        <f>IF(BS2&lt;&gt;"",CHAR(34)&amp;"cl_"&amp;BS2&amp;CHAR(34)&amp;",","")</f>
        <v/>
      </c>
      <c r="HB2" s="44" t="str">
        <f>IF(BT2&lt;&gt;"",CHAR(34)&amp;"cl_"&amp;BT2&amp;CHAR(34)&amp;",","")</f>
        <v/>
      </c>
      <c r="HC2" s="44" t="str">
        <f>SUBSTITUTE("["&amp;_xlfn.CONCAT(GT2:HB2)&amp;"]",",]","]")</f>
        <v>["cl_YEL","cl_BLU","cl_RED"]</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links: "https://en.wikipedia.org/wiki/Flag_of_Colombia"},</v>
      </c>
      <c r="HG2" s="66" t="str">
        <f>"{couname:"&amp;CT2&amp;(IF(HK2&lt;&gt;"",",subtype:"&amp;CHAR(34)&amp;HK2&amp;CHAR(34),""))&amp;",year:"&amp;HJ2&amp;",region:"&amp;CU2&amp;",Colors:"&amp;HC2&amp;",Items:"&amp;GS2&amp;",Flag:"&amp;CV2&amp;",HDFlag:"&amp;CHAR(34)&amp;E2&amp;CHAR(34)&amp;",type:"&amp;GP2&amp;", describe: "&amp;HI2&amp;", links: "&amp;HL2&amp;"},"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links: "https://en.wikipedia.org/wiki/Flag_of_Colombia"},</v>
      </c>
      <c r="HH2" s="44" t="str">
        <f>IF(P2&lt;&gt;"",CHAR(34)&amp;"\n"&amp;P2&amp;CHAR(34),CHAR(34)&amp;CHAR(34))</f>
        <v>"\nThe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v>
      </c>
      <c r="HI2" s="44" t="str">
        <f>IF(J2=0,CHAR(34)&amp;CHAR(34),HH2)</f>
        <v>"\nThe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v>
      </c>
      <c r="HJ2" s="44" t="str">
        <f>CHAR(34)&amp;O2&amp;CHAR(34)</f>
        <v>"1861 "</v>
      </c>
      <c r="HL2" s="44" t="str">
        <f>CHAR(34)&amp;I2&amp;CHAR(34)</f>
        <v>"https://en.wikipedia.org/wiki/Flag_of_Colombia"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 "links": "https://en.wikipedia.org/wiki/Flag_of_Colombia"},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 "links": "https://en.wikipedia.org/wiki/Flag_of_Colombia"},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
      </c>
      <c r="HY2" s="72"/>
      <c r="HZ2" s="72"/>
      <c r="IA2" s="5"/>
      <c r="IB2" s="5"/>
      <c r="IC2" s="68"/>
      <c r="ID2" s="68"/>
      <c r="IE2" s="68"/>
      <c r="IF2" s="68"/>
      <c r="IG2" s="68"/>
      <c r="IH2" s="68"/>
      <c r="II2" s="68"/>
      <c r="IJ2" s="68"/>
      <c r="IK2" s="68"/>
      <c r="IL2" s="44">
        <f>SUM(IC2:IK2)</f>
        <v>0</v>
      </c>
      <c r="IM2" s="42">
        <f>COUNTIF(IC2:IK2,"&gt;0")-CG2</f>
        <v>-3</v>
      </c>
      <c r="IN2" s="69" t="str">
        <f>"http://mkweb.bcgsc.ca/color-summarizer/?url="&amp;D2&amp;"&amp;precision=low&amp;num_clusters="&amp;CG2&amp;"&amp;text=1"</f>
        <v>http://mkweb.bcgsc.ca/color-summarizer/?url=https://i.ibb.co/xj0RpQG/Colombia-Flag.png&amp;precision=low&amp;num_clusters=3&amp;text=1</v>
      </c>
      <c r="IO2" s="44" t="str">
        <f>IF(HP2&lt;&gt;"",CHAR(34)&amp;"black"&amp;CHAR(34),"")</f>
        <v/>
      </c>
      <c r="IP2" s="44" t="str">
        <f>IF(HQ2&lt;&gt;"",CHAR(34)&amp;"blue"&amp;CHAR(34),"")</f>
        <v>"blue"</v>
      </c>
      <c r="IQ2" s="44" t="str">
        <f>IF(HR2&lt;&gt;"",CHAR(34)&amp;"green"&amp;CHAR(34),"")</f>
        <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
      </c>
      <c r="IX2" s="44" t="str">
        <f>"{"&amp;CHAR(34)&amp;"url"&amp;CHAR(34)&amp;":"&amp;CHAR(34)&amp;IN2&amp;CHAR(34)&amp;","&amp;CHAR(34)&amp;"name"&amp;CHAR(34)&amp;":"&amp;CHAR(34)&amp;A2&amp;CHAR(34)&amp;"},"</f>
        <v>{"url":"http://mkweb.bcgsc.ca/color-summarizer/?url=https://i.ibb.co/xj0RpQG/Colombia-Flag.png&amp;precision=low&amp;num_clusters=3&amp;text=1","name":"Colombia"},</v>
      </c>
      <c r="IY2" s="44">
        <v>49</v>
      </c>
    </row>
    <row r="3" spans="1:259" s="44" customFormat="1" ht="38.4" customHeight="1" thickBot="1" x14ac:dyDescent="0.35">
      <c r="A3" s="84" t="s">
        <v>589</v>
      </c>
      <c r="B3" s="83"/>
      <c r="C3" s="39">
        <v>2</v>
      </c>
      <c r="D3" s="70" t="s">
        <v>590</v>
      </c>
      <c r="E3" s="40" t="s">
        <v>591</v>
      </c>
      <c r="F3" s="41" t="s">
        <v>163</v>
      </c>
      <c r="G3" s="42">
        <f>COUNTIF($A$1:$A$8282,A3)</f>
        <v>1</v>
      </c>
      <c r="H3" s="43"/>
      <c r="I3" s="59" t="s">
        <v>592</v>
      </c>
      <c r="J3" s="44" t="str">
        <f>""</f>
        <v/>
      </c>
      <c r="K3" s="45"/>
      <c r="L3" s="46"/>
      <c r="M3" s="46"/>
      <c r="N3" s="47"/>
      <c r="O3" s="74" t="s">
        <v>233</v>
      </c>
      <c r="P3" s="48" t="s">
        <v>593</v>
      </c>
      <c r="Q3" s="73">
        <v>1</v>
      </c>
      <c r="R3" s="49" t="str">
        <f>_xlfn.XLOOKUP(LEFT(A3,5),[1]CODES!$D$2:$D$244,[1]CODES!$B$2:$B$244)</f>
        <v>South America</v>
      </c>
      <c r="S3" s="50">
        <v>3</v>
      </c>
      <c r="T3" s="51" t="s">
        <v>164</v>
      </c>
      <c r="U3" s="52" t="s">
        <v>164</v>
      </c>
      <c r="V3" s="52" t="s">
        <v>164</v>
      </c>
      <c r="W3" s="52" t="s">
        <v>165</v>
      </c>
      <c r="X3" s="52" t="s">
        <v>164</v>
      </c>
      <c r="Y3" s="52" t="s">
        <v>164</v>
      </c>
      <c r="Z3" s="52" t="s">
        <v>164</v>
      </c>
      <c r="AA3" s="52" t="s">
        <v>164</v>
      </c>
      <c r="AB3" s="52" t="s">
        <v>164</v>
      </c>
      <c r="AC3" s="52" t="s">
        <v>164</v>
      </c>
      <c r="AD3" s="52" t="s">
        <v>164</v>
      </c>
      <c r="AE3" s="52" t="s">
        <v>164</v>
      </c>
      <c r="AF3" s="53" t="s">
        <v>164</v>
      </c>
      <c r="AG3" s="53" t="s">
        <v>165</v>
      </c>
      <c r="AH3" s="53" t="s">
        <v>164</v>
      </c>
      <c r="AI3" s="53" t="s">
        <v>164</v>
      </c>
      <c r="AJ3" s="53" t="s">
        <v>164</v>
      </c>
      <c r="AK3" s="53" t="s">
        <v>165</v>
      </c>
      <c r="AL3" s="53" t="s">
        <v>164</v>
      </c>
      <c r="AM3" s="53" t="s">
        <v>164</v>
      </c>
      <c r="AN3" s="53" t="s">
        <v>164</v>
      </c>
      <c r="AO3" s="53" t="s">
        <v>164</v>
      </c>
      <c r="AP3" s="53" t="s">
        <v>164</v>
      </c>
      <c r="AQ3" s="53" t="s">
        <v>164</v>
      </c>
      <c r="AR3" s="53" t="s">
        <v>164</v>
      </c>
      <c r="AS3" s="53" t="s">
        <v>164</v>
      </c>
      <c r="AT3" s="54">
        <v>0</v>
      </c>
      <c r="AU3" s="53" t="s">
        <v>476</v>
      </c>
      <c r="AV3" s="53" t="str">
        <f>IF(LEFT(A3,1)="[",LEFT(A3,5)&amp;AU3&amp;A3,"")</f>
        <v>[COL]Department[COL] Quindío</v>
      </c>
      <c r="AW3" s="53" t="str">
        <f>C3&amp;A3</f>
        <v>2[COL] Quindío</v>
      </c>
      <c r="AX3" s="55"/>
      <c r="AY3" s="55"/>
      <c r="AZ3" s="56" t="s">
        <v>234</v>
      </c>
      <c r="BA3" s="56" t="s">
        <v>234</v>
      </c>
      <c r="BB3" s="56"/>
      <c r="BC3" s="57"/>
      <c r="BD3" s="58" t="s">
        <v>167</v>
      </c>
      <c r="BE3" s="59"/>
      <c r="BF3" s="58" t="s">
        <v>153</v>
      </c>
      <c r="BG3" s="58" t="s">
        <v>155</v>
      </c>
      <c r="BH3" s="58" t="s">
        <v>158</v>
      </c>
      <c r="BI3" s="58"/>
      <c r="BJ3" s="58"/>
      <c r="BK3" s="59"/>
      <c r="BL3" s="58" t="s">
        <v>234</v>
      </c>
      <c r="BM3" s="58" t="s">
        <v>234</v>
      </c>
      <c r="BN3" s="58" t="s">
        <v>153</v>
      </c>
      <c r="BO3" s="58" t="s">
        <v>234</v>
      </c>
      <c r="BP3" s="58" t="s">
        <v>155</v>
      </c>
      <c r="BQ3" s="58" t="s">
        <v>234</v>
      </c>
      <c r="BR3" s="58" t="s">
        <v>234</v>
      </c>
      <c r="BS3" s="58" t="s">
        <v>158</v>
      </c>
      <c r="BT3" s="58" t="s">
        <v>234</v>
      </c>
      <c r="BU3" s="60"/>
      <c r="BV3" s="61"/>
      <c r="BW3" s="61">
        <v>0</v>
      </c>
      <c r="BX3" s="59"/>
      <c r="CB3" s="5"/>
      <c r="CC3" s="5"/>
      <c r="CD3" s="62">
        <v>0</v>
      </c>
      <c r="CE3" s="62">
        <v>0</v>
      </c>
      <c r="CF3" s="62" t="e">
        <f>COUNTIF([1]Sheet7!$B$2:'[1]Sheet7'!$B$100,COL!#REF!)</f>
        <v>#REF!</v>
      </c>
      <c r="CG3" s="75" cm="1">
        <f t="array" ref="CG3">SUMPRODUCT(--(LEN(TRIM(BL3:BT3))&gt;0))</f>
        <v>3</v>
      </c>
      <c r="CH3" s="53" t="str">
        <f>IF(CG3=2,"y","n")</f>
        <v>n</v>
      </c>
      <c r="CI3" s="53" t="str">
        <f>IF(CG3=3,"y","n")</f>
        <v>y</v>
      </c>
      <c r="CJ3" s="53" t="str">
        <f>IF(CG3=4,"y","n")</f>
        <v>n</v>
      </c>
      <c r="CK3" s="53" t="str">
        <f>IF(CG3&gt;4,"y","n")</f>
        <v>n</v>
      </c>
      <c r="CL3" s="53" t="str">
        <f>IF(S3=0,"y","n")</f>
        <v>n</v>
      </c>
      <c r="CM3" s="53" t="str">
        <f>IF(S3=2,"y","n")</f>
        <v>n</v>
      </c>
      <c r="CN3" s="53" t="str">
        <f>IF(S3=3,"y","n")</f>
        <v>y</v>
      </c>
      <c r="CO3" s="53" t="str">
        <f>IF(S3&gt;=4,"y","n")</f>
        <v>n</v>
      </c>
      <c r="CP3" s="53" t="str">
        <f>IF(AT3=0,"y","n")</f>
        <v>y</v>
      </c>
      <c r="CQ3" s="53" t="str">
        <f>IF(AT3=1,"y","n")</f>
        <v>n</v>
      </c>
      <c r="CR3" s="53" t="str">
        <f>IF(AT3=2,"y","n")</f>
        <v>n</v>
      </c>
      <c r="CS3" s="53" t="str">
        <f>IF(AT3&gt;=3,"y","n")</f>
        <v>n</v>
      </c>
      <c r="CT3" s="38" t="str">
        <f>CHAR(34)&amp;A3&amp;CHAR(34)</f>
        <v>"[COL] Quindío"</v>
      </c>
      <c r="CU3" s="63" t="str">
        <f>CHAR(34)&amp;"rgn_"&amp;R3&amp;CHAR(34)</f>
        <v>"rgn_South America"</v>
      </c>
      <c r="CV3" s="44" t="str">
        <f>CHAR(34)&amp;D3&amp;CHAR(34)</f>
        <v>"https://upload.wikimedia.org/wikipedia/commons/thumb/2/29/Flag_of_Quindío.svg/640px-Flag_of_Quindío.svg.png"</v>
      </c>
      <c r="CW3" s="44" t="str">
        <f>IF(CH3="y",CHAR(34)&amp;CH$1&amp;CHAR(34)&amp;",","")</f>
        <v/>
      </c>
      <c r="CX3" s="44" t="str">
        <f>IF(CI3="y",CHAR(34)&amp;CI$1&amp;CHAR(34)&amp;",","")</f>
        <v>"3Color",</v>
      </c>
      <c r="CY3" s="44" t="str">
        <f>IF(CJ3="y",CHAR(34)&amp;CJ$1&amp;CHAR(34)&amp;",","")</f>
        <v/>
      </c>
      <c r="CZ3" s="44" t="str">
        <f>IF(CK3="y",CHAR(34)&amp;CK$1&amp;CHAR(34)&amp;",","")</f>
        <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"lets07",</v>
      </c>
      <c r="DE3" s="44" t="str">
        <f>CHAR(34)&amp;"start"&amp;IFERROR(LEFT(SUBSTITUTE(A3,"["&amp;MID(A3,FIND("[",A3)+1,FIND("]",A3)-FIND("[",A3)-1)&amp;"] ",""),1),LEFT(A3,1))&amp;CHAR(34)&amp;","</f>
        <v>"startQ",</v>
      </c>
      <c r="DF3" s="44" t="str">
        <f>IFERROR(IF(SEARCH("tan",A3)&gt;0,CHAR(34)&amp;"withtn"&amp;CHAR(34)&amp;",",""),"")</f>
        <v/>
      </c>
      <c r="DG3" s="44" t="str">
        <f>IFERROR(IF(SEARCH("q",A3)&gt;0,CHAR(34)&amp;"with_q"&amp;CHAR(34)&amp;",",""),"")</f>
        <v>"with_q",</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"REELUR",</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"allver",</v>
      </c>
      <c r="DT3" s="5" t="str">
        <f>IF(V3="y",IF(AND(W3="n",BY3&lt;&gt;"y"),CHAR(34)&amp;"allhor"&amp;CHAR(34)&amp;",",""),"")</f>
        <v/>
      </c>
      <c r="DU3" s="5" t="str">
        <f>IF(BY3="y",IF(AND(W3="n",V3="n"),CHAR(34)&amp;"alldia"&amp;CHAR(34)&amp;",",""),"")</f>
        <v/>
      </c>
      <c r="DW3" s="44" t="str">
        <f>IF(CL3="y",CHAR(34)&amp;CL$1&amp;CHAR(34)&amp;",","")</f>
        <v/>
      </c>
      <c r="DX3" s="44" t="str">
        <f>IF(CM3="y",CHAR(34)&amp;CM$1&amp;CHAR(34)&amp;",","")</f>
        <v/>
      </c>
      <c r="DY3" s="44" t="str">
        <f>IF(CN3="y",CHAR(34)&amp;CN$1&amp;CHAR(34)&amp;",","")</f>
        <v>"3Bands",</v>
      </c>
      <c r="DZ3" s="44" t="str">
        <f>IF(CO3="y",CHAR(34)&amp;CO$1&amp;CHAR(34)&amp;",","")</f>
        <v/>
      </c>
      <c r="EA3" s="44" t="str">
        <f>IF(T3="y",CHAR(34)&amp;T$1&amp;CHAR(34)&amp;",","")</f>
        <v/>
      </c>
      <c r="EB3" s="44" t="str">
        <f>IF(U3="y",CHAR(34)&amp;U$1&amp;CHAR(34)&amp;",","")</f>
        <v/>
      </c>
      <c r="EC3" s="44" t="str">
        <f>IF(V3="y",CHAR(34)&amp;V$1&amp;CHAR(34)&amp;",","")</f>
        <v/>
      </c>
      <c r="ED3" s="44" t="str">
        <f>IF(W3="y",CHAR(34)&amp;W$1&amp;CHAR(34)&amp;",","")</f>
        <v>"Vertic",</v>
      </c>
      <c r="EE3" s="44" t="str">
        <f>IF(X3="y",CHAR(34)&amp;X$1&amp;CHAR(34)&amp;",","")</f>
        <v/>
      </c>
      <c r="EF3" s="44" t="str">
        <f>IF(AND(Y3&lt;&gt;"n",Y3&lt;&gt;""),CHAR(34)&amp;Y$1&amp;CHAR(34)&amp;",","")</f>
        <v/>
      </c>
      <c r="EG3" s="44" t="str">
        <f>IF(Z3="y",CHAR(34)&amp;Z$1&amp;CHAR(34)&amp;",","")</f>
        <v/>
      </c>
      <c r="EH3" s="44" t="str">
        <f>IF(AA3="y",CHAR(34)&amp;AA$1&amp;CHAR(34)&amp;",","")</f>
        <v/>
      </c>
      <c r="EI3" s="44" t="str">
        <f>IF(AB3="y",CHAR(34)&amp;AB$1&amp;CHAR(34)&amp;",","")</f>
        <v/>
      </c>
      <c r="EJ3" s="44" t="str">
        <f>IF(AC3="y",CHAR(34)&amp;AC$1&amp;CHAR(34)&amp;",","")</f>
        <v/>
      </c>
      <c r="EK3" s="44" t="str">
        <f>IF(AD3="y",CHAR(34)&amp;AD$1&amp;CHAR(34)&amp;",","")</f>
        <v/>
      </c>
      <c r="EL3" s="44" t="str">
        <f>IF(AE3="y",CHAR(34)&amp;AE$1&amp;CHAR(34)&amp;",","")</f>
        <v/>
      </c>
      <c r="EM3" s="44" t="str">
        <f>IF(AF3="y",CHAR(34)&amp;AF$1&amp;CHAR(34)&amp;",","")</f>
        <v/>
      </c>
      <c r="EN3" s="44" t="str">
        <f>IF(AG3="y",CHAR(34)&amp;AG$1&amp;CHAR(34)&amp;",","")</f>
        <v>"Unequa",</v>
      </c>
      <c r="EO3" s="44" t="str">
        <f>IF(AH3="y",CHAR(34)&amp;AH$1&amp;CHAR(34)&amp;",","")</f>
        <v/>
      </c>
      <c r="EP3" s="44" t="str">
        <f>IF(AI3="y",CHAR(34)&amp;AI$1&amp;CHAR(34)&amp;",","")</f>
        <v/>
      </c>
      <c r="EQ3" s="44" t="str">
        <f>IF(AJ3="y",CHAR(34)&amp;AJ$1&amp;CHAR(34)&amp;",","")</f>
        <v/>
      </c>
      <c r="ER3" s="44" t="str">
        <f>IF(AK3="y",CHAR(34)&amp;AK$1&amp;CHAR(34)&amp;",","")</f>
        <v>"OnlyBa",</v>
      </c>
      <c r="ES3" s="44" t="str">
        <f>IF(AL3="y",CHAR(34)&amp;AL$1&amp;CHAR(34)&amp;",","")</f>
        <v/>
      </c>
      <c r="ET3" s="44" t="str">
        <f>IF(AM3="y",CHAR(34)&amp;AM$1&amp;CHAR(34)&amp;",","")</f>
        <v/>
      </c>
      <c r="EU3" s="44" t="str">
        <f>IF(AN3="y",CHAR(34)&amp;AN$1&amp;CHAR(34)&amp;",","")</f>
        <v/>
      </c>
      <c r="EV3" s="44" t="str">
        <f>IF(AO3="y",CHAR(34)&amp;AO$1&amp;CHAR(34)&amp;",","")</f>
        <v/>
      </c>
      <c r="EW3" s="44" t="str">
        <f>IF(AP3="y",CHAR(34)&amp;AP$1&amp;CHAR(34)&amp;",","")</f>
        <v/>
      </c>
      <c r="EX3" s="44" t="str">
        <f>IF(AQ3="y",CHAR(34)&amp;AQ$1&amp;CHAR(34)&amp;",","")</f>
        <v/>
      </c>
      <c r="EY3" s="44" t="str">
        <f>IF(AR3="y",CHAR(34)&amp;AR$1&amp;CHAR(34)&amp;",","")</f>
        <v/>
      </c>
      <c r="EZ3" s="44" t="str">
        <f>IF(AS3="y",CHAR(34)&amp;AS$1&amp;CHAR(34)&amp;",","")</f>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"NO_WHI",</v>
      </c>
      <c r="FG3" s="44" t="str">
        <f>IF(COUNTIF(BL3:BT3,"RED")=0,CHAR(34)&amp;"NO_RED"&amp;CHAR(34)&amp;",", "")</f>
        <v>"NO_RED",</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"BAWHNO",</v>
      </c>
      <c r="FN3" s="44" t="str">
        <f>IF(AND(FE3&lt;&gt;"",FF3&lt;&gt;""),CHAR(34)&amp;"BLWHNO"&amp;CHAR(34)&amp;",","")</f>
        <v>"BLWHNO",</v>
      </c>
      <c r="FO3" s="44" t="str">
        <f>IF(AND(FE3&lt;&gt;"",FG3&lt;&gt;""),CHAR(34)&amp;"BLRENO"&amp;CHAR(34)&amp;",","")</f>
        <v>"BLRENO",</v>
      </c>
      <c r="FP3" s="44" t="str">
        <f>IF(AND(FF3&lt;&gt;"",FF3&lt;&gt;""),CHAR(34)&amp;"WHRENO"&amp;CHAR(34)&amp;",","")</f>
        <v>"WHRENO",</v>
      </c>
      <c r="FQ3" s="44" t="str">
        <f>IF(LEN(BF3)=3,CHAR(34)&amp;"001"&amp;BF3&amp;CHAR(34)&amp;",","")</f>
        <v>"001GRE",</v>
      </c>
      <c r="FR3" s="44" t="str">
        <f>IF(LEN(BG3)=3,CHAR(34)&amp;"002"&amp;BG3&amp;CHAR(34)&amp;",","")</f>
        <v>"002YEL",</v>
      </c>
      <c r="FS3" s="44" t="str">
        <f>IF(LEN(BH3)=3,CHAR(34)&amp;"003"&amp;BH3&amp;CHAR(34)&amp;",","")</f>
        <v>"003PUR",</v>
      </c>
      <c r="FT3" s="44" t="str">
        <f>CHAR(34)&amp;"myr"&amp;BD3&amp;CHAR(34)&amp;","</f>
        <v>"myrEQ",</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IF(CQ3="y",CHAR(34)&amp;CQ$1&amp;CHAR(34)&amp;",","")</f>
        <v/>
      </c>
      <c r="GM3" s="44" t="str">
        <f>IF(CR3="y",CHAR(34)&amp;CR$1&amp;CHAR(34)&amp;",","")</f>
        <v/>
      </c>
      <c r="GN3" s="44" t="str">
        <f>IF(CS3="y",CHAR(34)&amp;CS$1&amp;CHAR(34)&amp;",","")</f>
        <v/>
      </c>
      <c r="GP3" s="44" t="str">
        <f>CHAR(34)&amp;AU3&amp;CHAR(34)</f>
        <v>"Department"</v>
      </c>
      <c r="GS3" s="44" t="str">
        <f>SUBSTITUTE("["&amp;_xlfn.CONCAT(CW3:GN3)&amp;"]",",]","]")</f>
        <v>["3Color","lets07","startQ","with_q","REELUR","allver","3Bands","Vertic","Unequa","OnlyBa","NO_BLU","NO_WHI","NO_RED","NO_BLA","BAWHNO","BLWHNO","BLRENO","WHRENO","001GRE","002YEL","003PUR","myrEQ","NoStar"]</v>
      </c>
      <c r="GT3" s="44" t="str">
        <f>IF(BL3&lt;&gt;"",CHAR(34)&amp;"cl_"&amp;BL3&amp;CHAR(34)&amp;",","")</f>
        <v/>
      </c>
      <c r="GU3" s="44" t="str">
        <f>IF(BM3&lt;&gt;"",CHAR(34)&amp;"cl_"&amp;BM3&amp;CHAR(34)&amp;",","")</f>
        <v/>
      </c>
      <c r="GV3" s="44" t="str">
        <f>IF(BN3&lt;&gt;"",CHAR(34)&amp;"cl_"&amp;BN3&amp;CHAR(34)&amp;",","")</f>
        <v>"cl_GRE",</v>
      </c>
      <c r="GW3" s="44" t="str">
        <f>IF(BO3&lt;&gt;"",CHAR(34)&amp;"cl_"&amp;BO3&amp;CHAR(34)&amp;",","")</f>
        <v/>
      </c>
      <c r="GX3" s="44" t="str">
        <f>IF(BP3&lt;&gt;"",CHAR(34)&amp;"cl_"&amp;BP3&amp;CHAR(34)&amp;",","")</f>
        <v>"cl_YEL",</v>
      </c>
      <c r="GY3" s="44" t="str">
        <f>IF(BQ3&lt;&gt;"",CHAR(34)&amp;"cl_"&amp;BQ3&amp;CHAR(34)&amp;",","")</f>
        <v/>
      </c>
      <c r="GZ3" s="44" t="str">
        <f>IF(BR3&lt;&gt;"",CHAR(34)&amp;"cl_"&amp;BR3&amp;CHAR(34)&amp;",","")</f>
        <v/>
      </c>
      <c r="HA3" s="44" t="str">
        <f>IF(BS3&lt;&gt;"",CHAR(34)&amp;"cl_"&amp;BS3&amp;CHAR(34)&amp;",","")</f>
        <v>"cl_PUR",</v>
      </c>
      <c r="HB3" s="44" t="str">
        <f>IF(BT3&lt;&gt;"",CHAR(34)&amp;"cl_"&amp;BT3&amp;CHAR(34)&amp;",","")</f>
        <v/>
      </c>
      <c r="HC3" s="44" t="str">
        <f>SUBSTITUTE("["&amp;_xlfn.CONCAT(GT3:HB3)&amp;"]",",]","]")</f>
        <v>["cl_GRE","cl_YEL","cl_PUR"]</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links: "https://en.wikipedia.org/wiki/Flag_of_Quindío_Department"},</v>
      </c>
      <c r="HG3" s="66" t="str">
        <f>"{couname:"&amp;CT3&amp;(IF(HK3&lt;&gt;"",",subtype:"&amp;CHAR(34)&amp;HK3&amp;CHAR(34),""))&amp;",year:"&amp;HJ3&amp;",region:"&amp;CU3&amp;",Colors:"&amp;HC3&amp;",Items:"&amp;GS3&amp;",Flag:"&amp;CV3&amp;",HDFlag:"&amp;CHAR(34)&amp;E3&amp;CHAR(34)&amp;",type:"&amp;GP3&amp;", describe: "&amp;HI3&amp;", links: "&amp;HL3&amp;"},"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links: "https://en.wikipedia.org/wiki/Flag_of_Quindío_Department"},</v>
      </c>
      <c r="HH3" s="44" t="str">
        <f>IF(P3&lt;&gt;"",CHAR(34)&amp;"\n"&amp;P3&amp;CHAR(34),CHAR(34)&amp;CHAR(34))</f>
        <v>"\nThe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v>
      </c>
      <c r="HI3" s="44" t="str">
        <f>IF(J3=0,CHAR(34)&amp;CHAR(34),HH3)</f>
        <v>"\nThe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v>
      </c>
      <c r="HJ3" s="44" t="str">
        <f>CHAR(34)&amp;O3&amp;CHAR(34)</f>
        <v>"???"</v>
      </c>
      <c r="HL3" s="44" t="str">
        <f>CHAR(34)&amp;I3&amp;CHAR(34)</f>
        <v>"https://en.wikipedia.org/wiki/Flag_of_Quindío_Department"</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 "links": "https://en.wikipedia.org/wiki/Flag_of_Quindío_Department"},</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 "links": "https://en.wikipedia.org/wiki/Flag_of_Quindío_Department"},</v>
      </c>
      <c r="HO3" s="71">
        <v>45618</v>
      </c>
      <c r="HP3" s="44" t="str" cm="1">
        <f t="array" ref="HP3">IF(_xlfn.TEXTJOIN(", ", TRUE, IF(ISNUMBER(SEARCH("BLA", BL3:BT3)), COLUMN(BL3:BT3) - COLUMN(BL3) + 1, ""))&lt;&gt;"","BLA","")</f>
        <v/>
      </c>
      <c r="HQ3" s="44" t="str" cm="1">
        <f t="array" ref="HQ3">IF(_xlfn.TEXTJOIN(", ", TRUE, IF(ISNUMBER(SEARCH("BLU", BL3:BT3)), COLUMN(BL3:BT3) - COLUMN(BL3) + 1, ""))&lt;&gt;"","BLU","")</f>
        <v/>
      </c>
      <c r="HR3" s="44" t="str" cm="1">
        <f t="array" ref="HR3">IF(_xlfn.TEXTJOIN(", ", TRUE, IF(ISNUMBER(SEARCH("GRE", BL3:BT3)), COLUMN(BL3:BT3) - COLUMN(BL3) + 1, ""))&lt;&gt;"","GRE","")</f>
        <v>GRE</v>
      </c>
      <c r="HS3" s="44" t="str" cm="1">
        <f t="array" ref="HS3">IF(_xlfn.TEXTJOIN(", ", TRUE, IF(ISNUMBER(SEARCH("RED", BL3:BT3)), COLUMN(BL3:BT3) - COLUMN(BL3) + 1, ""))&lt;&gt;"","RED","")</f>
        <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PUR</v>
      </c>
      <c r="HX3" s="44" t="str" cm="1">
        <f t="array" ref="HX3">IF(_xlfn.TEXTJOIN(", ", TRUE, IF(ISNUMBER(SEARCH("WHI", BL3:BT3)), COLUMN(BL3:BT3) - COLUMN(BL3) + 1, ""))&lt;&gt;"","WHI","")</f>
        <v/>
      </c>
      <c r="HY3" s="72"/>
      <c r="HZ3" s="72"/>
      <c r="IA3" s="5"/>
      <c r="IB3" s="5"/>
      <c r="IC3" s="68"/>
      <c r="ID3" s="68"/>
      <c r="IE3" s="68"/>
      <c r="IF3" s="68"/>
      <c r="IG3" s="68"/>
      <c r="IH3" s="68"/>
      <c r="II3" s="68"/>
      <c r="IJ3" s="68"/>
      <c r="IK3" s="68"/>
      <c r="IM3" s="42">
        <f>COUNTIF(IC3:IK3,"&gt;0")-CG3</f>
        <v>-3</v>
      </c>
      <c r="IN3" s="69" t="str">
        <f>"http://mkweb.bcgsc.ca/color-summarizer/?url="&amp;D3&amp;"&amp;precision=low&amp;num_clusters="&amp;CG3&amp;"&amp;text=1"</f>
        <v>http://mkweb.bcgsc.ca/color-summarizer/?url=https://upload.wikimedia.org/wikipedia/commons/thumb/2/29/Flag_of_Quindío.svg/640px-Flag_of_Quindío.svg.png&amp;precision=low&amp;num_clusters=3&amp;text=1</v>
      </c>
      <c r="IO3" s="44" t="str">
        <f>IF(HP3&lt;&gt;"",CHAR(34)&amp;"black"&amp;CHAR(34),"")</f>
        <v/>
      </c>
      <c r="IP3" s="44" t="str">
        <f>IF(HQ3&lt;&gt;"",CHAR(34)&amp;"blue"&amp;CHAR(34),"")</f>
        <v/>
      </c>
      <c r="IQ3" s="44" t="str">
        <f>IF(HR3&lt;&gt;"",CHAR(34)&amp;"green"&amp;CHAR(34),"")</f>
        <v>"green"</v>
      </c>
      <c r="IR3" s="44" t="str">
        <f>IF(HS3&lt;&gt;"",CHAR(34)&amp;"red"&amp;CHAR(34),"")</f>
        <v/>
      </c>
      <c r="IS3" s="44" t="str">
        <f>IF(HT3&lt;&gt;"",CHAR(34)&amp;"yellow"&amp;CHAR(34),"")</f>
        <v>"yellow"</v>
      </c>
      <c r="IT3" s="44" t="str">
        <f>IF(HU3&lt;&gt;"",CHAR(34)&amp;"orange"&amp;CHAR(34),"")</f>
        <v/>
      </c>
      <c r="IU3" s="44" t="str">
        <f>IF(HV3&lt;&gt;"",CHAR(34)&amp;"brown"&amp;CHAR(34),"")</f>
        <v/>
      </c>
      <c r="IV3" s="44" t="str">
        <f>IF(HW3&lt;&gt;"",CHAR(34)&amp;"purple"&amp;CHAR(34),"")</f>
        <v>"purple"</v>
      </c>
      <c r="IW3" s="44" t="str">
        <f>IF(HX3&lt;&gt;"",CHAR(34)&amp;"white"&amp;CHAR(34),"")</f>
        <v/>
      </c>
      <c r="IX3" s="44" t="str">
        <f>"{"&amp;CHAR(34)&amp;"url"&amp;CHAR(34)&amp;":"&amp;CHAR(34)&amp;IN3&amp;CHAR(34)&amp;","&amp;CHAR(34)&amp;"name"&amp;CHAR(34)&amp;":"&amp;CHAR(34)&amp;A3&amp;CHAR(34)&amp;"},"</f>
        <v>{"url":"http://mkweb.bcgsc.ca/color-summarizer/?url=https://upload.wikimedia.org/wikipedia/commons/thumb/2/29/Flag_of_Quindío.svg/640px-Flag_of_Quindío.svg.png&amp;precision=low&amp;num_clusters=3&amp;text=1","name":"[COL] Quindío"},</v>
      </c>
      <c r="IY3" s="44">
        <v>971</v>
      </c>
    </row>
    <row r="4" spans="1:259" s="44" customFormat="1" ht="38.4" customHeight="1" thickBot="1" x14ac:dyDescent="0.35">
      <c r="A4" s="84" t="s">
        <v>472</v>
      </c>
      <c r="B4" s="83"/>
      <c r="C4" s="39">
        <v>2</v>
      </c>
      <c r="D4" s="70" t="s">
        <v>473</v>
      </c>
      <c r="E4" s="40" t="s">
        <v>474</v>
      </c>
      <c r="F4" s="41" t="s">
        <v>163</v>
      </c>
      <c r="G4" s="42">
        <f>COUNTIF($A$1:$A$8282,A4)</f>
        <v>1</v>
      </c>
      <c r="H4" s="43"/>
      <c r="I4" s="59" t="s">
        <v>475</v>
      </c>
      <c r="J4" s="44" t="str">
        <f>""</f>
        <v/>
      </c>
      <c r="K4" s="45"/>
      <c r="L4" s="46"/>
      <c r="M4" s="46"/>
      <c r="N4" s="47"/>
      <c r="O4" s="74" t="s">
        <v>233</v>
      </c>
      <c r="P4" s="48" t="s">
        <v>415</v>
      </c>
      <c r="Q4" s="73">
        <v>4</v>
      </c>
      <c r="R4" s="49" t="s">
        <v>177</v>
      </c>
      <c r="S4" s="50">
        <v>2</v>
      </c>
      <c r="T4" s="51" t="s">
        <v>165</v>
      </c>
      <c r="U4" s="52" t="s">
        <v>165</v>
      </c>
      <c r="V4" s="52" t="s">
        <v>164</v>
      </c>
      <c r="W4" s="52" t="s">
        <v>164</v>
      </c>
      <c r="X4" s="52" t="s">
        <v>164</v>
      </c>
      <c r="Y4" s="52" t="s">
        <v>164</v>
      </c>
      <c r="Z4" s="52" t="s">
        <v>164</v>
      </c>
      <c r="AA4" s="52" t="s">
        <v>164</v>
      </c>
      <c r="AB4" s="52" t="s">
        <v>164</v>
      </c>
      <c r="AC4" s="52" t="s">
        <v>164</v>
      </c>
      <c r="AD4" s="52" t="s">
        <v>164</v>
      </c>
      <c r="AE4" s="52" t="s">
        <v>164</v>
      </c>
      <c r="AF4" s="53" t="s">
        <v>165</v>
      </c>
      <c r="AG4" s="53" t="s">
        <v>164</v>
      </c>
      <c r="AH4" s="53" t="s">
        <v>165</v>
      </c>
      <c r="AI4" s="53" t="s">
        <v>164</v>
      </c>
      <c r="AJ4" s="53" t="s">
        <v>164</v>
      </c>
      <c r="AK4" s="53" t="s">
        <v>165</v>
      </c>
      <c r="AL4" s="53" t="s">
        <v>164</v>
      </c>
      <c r="AM4" s="53" t="s">
        <v>164</v>
      </c>
      <c r="AN4" s="53" t="s">
        <v>164</v>
      </c>
      <c r="AO4" s="53" t="s">
        <v>164</v>
      </c>
      <c r="AP4" s="53" t="s">
        <v>164</v>
      </c>
      <c r="AQ4" s="53" t="s">
        <v>164</v>
      </c>
      <c r="AR4" s="53" t="s">
        <v>165</v>
      </c>
      <c r="AS4" s="53" t="s">
        <v>164</v>
      </c>
      <c r="AT4" s="54">
        <v>0</v>
      </c>
      <c r="AU4" s="53" t="s">
        <v>476</v>
      </c>
      <c r="AV4" s="53" t="str">
        <f>IF(LEFT(A4,1)="[",LEFT(A4,5)&amp;AU4&amp;A4,"")</f>
        <v>[COL]Department[COL] San Andres and Providencia</v>
      </c>
      <c r="AW4" s="53" t="str">
        <f>C4&amp;A4</f>
        <v>2[COL] San Andres and Providencia</v>
      </c>
      <c r="AX4" s="55" t="str">
        <f>_xlfn.TEXTJOIN(";",TRUE,AU4:AW4)</f>
        <v>Department;[COL]Department[COL] San Andres and Providencia;2[COL] San Andres and Providencia</v>
      </c>
      <c r="AY4" s="55"/>
      <c r="AZ4" s="56"/>
      <c r="BA4" s="56"/>
      <c r="BB4" s="56"/>
      <c r="BC4" s="57"/>
      <c r="BD4" s="58" t="s">
        <v>152</v>
      </c>
      <c r="BE4" s="59"/>
      <c r="BF4" s="58"/>
      <c r="BG4" s="58"/>
      <c r="BH4" s="58"/>
      <c r="BI4" s="58" t="s">
        <v>159</v>
      </c>
      <c r="BJ4" s="58"/>
      <c r="BK4" s="59"/>
      <c r="BL4" s="58" t="s">
        <v>152</v>
      </c>
      <c r="BM4" s="58" t="s">
        <v>159</v>
      </c>
      <c r="BN4" s="58"/>
      <c r="BO4" s="58"/>
      <c r="BP4" s="58"/>
      <c r="BQ4" s="58"/>
      <c r="BR4" s="58"/>
      <c r="BS4" s="58"/>
      <c r="BT4" s="58"/>
      <c r="BU4" s="60"/>
      <c r="BV4" s="61"/>
      <c r="BW4" s="61">
        <v>0</v>
      </c>
      <c r="BX4" s="59"/>
      <c r="BY4" s="44" t="s">
        <v>165</v>
      </c>
      <c r="CB4" s="5"/>
      <c r="CC4" s="5"/>
      <c r="CD4" s="62">
        <v>0</v>
      </c>
      <c r="CE4" s="62">
        <v>0</v>
      </c>
      <c r="CF4" s="62" t="e">
        <f>COUNTIF([1]Sheet7!$B$2:'[1]Sheet7'!$B$100,COL!#REF!)</f>
        <v>#REF!</v>
      </c>
      <c r="CG4" s="75" cm="1">
        <f t="array" ref="CG4">SUMPRODUCT(--(LEN(TRIM(BL4:BT4))&gt;0))</f>
        <v>2</v>
      </c>
      <c r="CH4" s="53" t="str">
        <f>IF(CG4=2,"y","n")</f>
        <v>y</v>
      </c>
      <c r="CI4" s="53" t="str">
        <f>IF(CG4=3,"y","n")</f>
        <v>n</v>
      </c>
      <c r="CJ4" s="53" t="str">
        <f>IF(CG4=4,"y","n")</f>
        <v>n</v>
      </c>
      <c r="CK4" s="53" t="str">
        <f>IF(CG4&gt;4,"y","n")</f>
        <v>n</v>
      </c>
      <c r="CL4" s="53" t="str">
        <f>IF(S4=0,"y","n")</f>
        <v>n</v>
      </c>
      <c r="CM4" s="53" t="str">
        <f>IF(S4=2,"y","n")</f>
        <v>y</v>
      </c>
      <c r="CN4" s="53" t="str">
        <f>IF(S4=3,"y","n")</f>
        <v>n</v>
      </c>
      <c r="CO4" s="53" t="str">
        <f>IF(S4&gt;=4,"y","n")</f>
        <v>n</v>
      </c>
      <c r="CP4" s="53" t="str">
        <f>IF(AT4=0,"y","n")</f>
        <v>y</v>
      </c>
      <c r="CQ4" s="53" t="str">
        <f>IF(AT4=1,"y","n")</f>
        <v>n</v>
      </c>
      <c r="CR4" s="53" t="str">
        <f>IF(AT4=2,"y","n")</f>
        <v>n</v>
      </c>
      <c r="CS4" s="53" t="str">
        <f>IF(AT4&gt;=3,"y","n")</f>
        <v>n</v>
      </c>
      <c r="CT4" s="38" t="str">
        <f>CHAR(34)&amp;A4&amp;CHAR(34)</f>
        <v>"[COL] San Andres and Providencia"</v>
      </c>
      <c r="CU4" s="63" t="str">
        <f>CHAR(34)&amp;"rgn_"&amp;R4&amp;CHAR(34)</f>
        <v>"rgn_South America"</v>
      </c>
      <c r="CV4" s="44" t="str">
        <f>CHAR(34)&amp;D4&amp;CHAR(34)</f>
        <v>"https://upload.wikimedia.org/wikipedia/commons/thumb/3/36/Flag_of_San_Andr%C3%A9s_y_Providencia.svg/300px-Flag_of_San_Andr%C3%A9s_y_Providencia.svg.png"</v>
      </c>
      <c r="CW4" s="44" t="str">
        <f>IF(CH4="y",CHAR(34)&amp;CH$1&amp;CHAR(34)&amp;",","")</f>
        <v>"2Color",</v>
      </c>
      <c r="CX4" s="44" t="str">
        <f>IF(CI4="y",CHAR(34)&amp;CI$1&amp;CHAR(34)&amp;",","")</f>
        <v/>
      </c>
      <c r="CY4" s="44" t="str">
        <f>IF(CJ4="y",CHAR(34)&amp;CJ$1&amp;CHAR(34)&amp;",","")</f>
        <v/>
      </c>
      <c r="CZ4" s="44" t="str">
        <f>IF(CK4="y",CHAR(34)&amp;CK$1&amp;CHAR(34)&amp;",","")</f>
        <v/>
      </c>
      <c r="DA4" s="44" t="str">
        <f>IF(Q4&gt;1,CHAR(34)&amp;"words2"&amp;CHAR(34)&amp;",","")</f>
        <v>"words2",</v>
      </c>
      <c r="DB4" s="44" t="str">
        <f>IF(Q4&gt;2,CHAR(34)&amp;"words3"&amp;CHAR(34)&amp;",","")</f>
        <v>"words3",</v>
      </c>
      <c r="DC4" s="44" t="str">
        <f>IF(Q4=2,CHAR(34)&amp;"exact2"&amp;CHAR(34)&amp;",","")</f>
        <v/>
      </c>
      <c r="DD4" s="44"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"lets23",</v>
      </c>
      <c r="DE4" s="44"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"startS",</v>
      </c>
      <c r="DF4" s="44" t="str">
        <f>IFERROR(IF(SEARCH("tan",A4)&gt;0,CHAR(34)&amp;"withtn"&amp;CHAR(34)&amp;",",""),"")</f>
        <v/>
      </c>
      <c r="DG4" s="44" t="str">
        <f>IFERROR(IF(SEARCH("q",A4)&gt;0,CHAR(34)&amp;"with_q"&amp;CHAR(34)&amp;",",""),"")</f>
        <v/>
      </c>
      <c r="DH4" s="44" t="str">
        <f>IFERROR(IF(SEARCH("v",A4)&gt;0,CHAR(34)&amp;"with_v"&amp;CHAR(34)&amp;",",""),"")</f>
        <v>"with_v",</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"BLUWHI",</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"dgband",</v>
      </c>
      <c r="DS4" s="5" t="str">
        <f>IF(W4="y",IF(AND(V4="n",BY4&lt;&gt;"y"),CHAR(34)&amp;"allver"&amp;CHAR(34)&amp;",",""),"")</f>
        <v/>
      </c>
      <c r="DT4" s="5" t="str">
        <f>IF(V4="y",IF(AND(W4="n",BY4&lt;&gt;"y"),CHAR(34)&amp;"allhor"&amp;CHAR(34)&amp;",",""),"")</f>
        <v/>
      </c>
      <c r="DU4" s="5" t="str">
        <f>IF(BY4="y",IF(AND(W4="n",V4="n"),CHAR(34)&amp;"alldia"&amp;CHAR(34)&amp;",",""),"")</f>
        <v>"alldia",</v>
      </c>
      <c r="DV4" s="44" t="str">
        <f>IF(IA4&lt;&gt;"",(IF(IA4="y",CHAR(34)&amp;"largec"&amp;CHAR(34)&amp;",",CHAR(34)&amp;"smallc"&amp;CHAR(34)&amp;",")),"")</f>
        <v>"largec",</v>
      </c>
      <c r="DW4" s="44" t="str">
        <f>IF(CL4="y",CHAR(34)&amp;CL$1&amp;CHAR(34)&amp;",","")</f>
        <v/>
      </c>
      <c r="DX4" s="44" t="str">
        <f>IF(CM4="y",CHAR(34)&amp;CM$1&amp;CHAR(34)&amp;",","")</f>
        <v>"2Bands",</v>
      </c>
      <c r="DY4" s="44" t="str">
        <f>IF(CN4="y",CHAR(34)&amp;CN$1&amp;CHAR(34)&amp;",","")</f>
        <v/>
      </c>
      <c r="DZ4" s="44" t="str">
        <f>IF(CO4="y",CHAR(34)&amp;CO$1&amp;CHAR(34)&amp;",","")</f>
        <v/>
      </c>
      <c r="EA4" s="44" t="str">
        <f>IF(T4="y",CHAR(34)&amp;T$1&amp;CHAR(34)&amp;",","")</f>
        <v>"Diagon",</v>
      </c>
      <c r="EB4" s="44" t="str">
        <f>IF(U4="y",CHAR(34)&amp;U$1&amp;CHAR(34)&amp;",","")</f>
        <v>"Crosse",</v>
      </c>
      <c r="EC4" s="44" t="str">
        <f>IF(V4="y",CHAR(34)&amp;V$1&amp;CHAR(34)&amp;",","")</f>
        <v/>
      </c>
      <c r="ED4" s="44" t="str">
        <f>IF(W4="y",CHAR(34)&amp;W$1&amp;CHAR(34)&amp;",","")</f>
        <v/>
      </c>
      <c r="EE4" s="44" t="str">
        <f>IF(X4="y",CHAR(34)&amp;X$1&amp;CHAR(34)&amp;",","")</f>
        <v/>
      </c>
      <c r="EF4" s="44" t="str">
        <f>IF(AND(Y4&lt;&gt;"n",Y4&lt;&gt;""),CHAR(34)&amp;Y$1&amp;CHAR(34)&amp;",","")</f>
        <v/>
      </c>
      <c r="EG4" s="44" t="str">
        <f>IF(Z4="y",CHAR(34)&amp;Z$1&amp;CHAR(34)&amp;",","")</f>
        <v/>
      </c>
      <c r="EH4" s="44" t="str">
        <f>IF(AA4="y",CHAR(34)&amp;AA$1&amp;CHAR(34)&amp;",","")</f>
        <v/>
      </c>
      <c r="EI4" s="44" t="str">
        <f>IF(AB4="y",CHAR(34)&amp;AB$1&amp;CHAR(34)&amp;",","")</f>
        <v/>
      </c>
      <c r="EJ4" s="44" t="str">
        <f>IF(AC4="y",CHAR(34)&amp;AC$1&amp;CHAR(34)&amp;",","")</f>
        <v/>
      </c>
      <c r="EK4" s="44" t="str">
        <f>IF(AD4="y",CHAR(34)&amp;AD$1&amp;CHAR(34)&amp;",","")</f>
        <v/>
      </c>
      <c r="EL4" s="44" t="str">
        <f>IF(AE4="y",CHAR(34)&amp;AE$1&amp;CHAR(34)&amp;",","")</f>
        <v/>
      </c>
      <c r="EM4" s="44" t="str">
        <f>IF(AF4="y",CHAR(34)&amp;AF$1&amp;CHAR(34)&amp;",","")</f>
        <v>"Trside",</v>
      </c>
      <c r="EN4" s="44" t="str">
        <f>IF(AG4="y",CHAR(34)&amp;AG$1&amp;CHAR(34)&amp;",","")</f>
        <v/>
      </c>
      <c r="EO4" s="44" t="str">
        <f>IF(AH4="y",CHAR(34)&amp;AH$1&amp;CHAR(34)&amp;",","")</f>
        <v>"Center",</v>
      </c>
      <c r="EP4" s="44" t="str">
        <f>IF(AI4="y",CHAR(34)&amp;AI$1&amp;CHAR(34)&amp;",","")</f>
        <v/>
      </c>
      <c r="EQ4" s="44" t="str">
        <f>IF(AJ4="y",CHAR(34)&amp;AJ$1&amp;CHAR(34)&amp;",","")</f>
        <v/>
      </c>
      <c r="ER4" s="44" t="str">
        <f>IF(AK4="y",CHAR(34)&amp;AK$1&amp;CHAR(34)&amp;",","")</f>
        <v>"OnlyBa",</v>
      </c>
      <c r="ES4" s="44" t="str">
        <f>IF(AL4="y",CHAR(34)&amp;AL$1&amp;CHAR(34)&amp;",","")</f>
        <v/>
      </c>
      <c r="ET4" s="44" t="str">
        <f>IF(AM4="y",CHAR(34)&amp;AM$1&amp;CHAR(34)&amp;",","")</f>
        <v/>
      </c>
      <c r="EU4" s="44" t="str">
        <f>IF(AN4="y",CHAR(34)&amp;AN$1&amp;CHAR(34)&amp;",","")</f>
        <v/>
      </c>
      <c r="EV4" s="44" t="str">
        <f>IF(AO4="y",CHAR(34)&amp;AO$1&amp;CHAR(34)&amp;",","")</f>
        <v/>
      </c>
      <c r="EW4" s="44" t="str">
        <f>IF(AP4="y",CHAR(34)&amp;AP$1&amp;CHAR(34)&amp;",","")</f>
        <v/>
      </c>
      <c r="EX4" s="44" t="str">
        <f>IF(AQ4="y",CHAR(34)&amp;AQ$1&amp;CHAR(34)&amp;",","")</f>
        <v/>
      </c>
      <c r="EY4" s="44" t="str">
        <f>IF(AR4="y",CHAR(34)&amp;AR$1&amp;CHAR(34)&amp;",","")</f>
        <v>"Rotate",</v>
      </c>
      <c r="EZ4" s="44" t="str">
        <f>IF(AS4="y",CHAR(34)&amp;AS$1&amp;CHAR(34)&amp;",","")</f>
        <v/>
      </c>
      <c r="FA4" s="44" t="str">
        <f>IF(AT4&gt;0,CHAR(34)&amp;"sta"&amp;AZ4&amp;CHAR(34)&amp;",","")</f>
        <v/>
      </c>
      <c r="FB4" s="44" t="str">
        <f>IF(AND(AT4&gt;0,BA4&lt;&gt;""),CHAR(34)&amp;"sta"&amp;BA4&amp;CHAR(34)&amp;",","")</f>
        <v/>
      </c>
      <c r="FC4" s="44" t="str">
        <f>IF(AND(AT4&gt;0,BB4&lt;&gt;""),CHAR(34)&amp;"sta"&amp;BB4&amp;CHAR(34)&amp;",","")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"NO_RED",</v>
      </c>
      <c r="FH4" s="44" t="str">
        <f>IF(COUNTIF(BL4:BS4,"GRE")=0,CHAR(34)&amp;"NO_GRE"&amp;CHAR(34)&amp;",", "")</f>
        <v>"NO_GRE",</v>
      </c>
      <c r="FI4" s="44" t="str">
        <f>IF(COUNTIF(BL4:BT4,"YEL")=0,CHAR(34)&amp;"NO_YEL"&amp;CHAR(34)&amp;",", "")</f>
        <v>"NO_YEL",</v>
      </c>
      <c r="FJ4" s="44" t="str">
        <f>IF(COUNTIF(BL4:BT4,"BLA")=0,CHAR(34)&amp;"NO_BLA"&amp;CHAR(34)&amp;",", "")</f>
        <v>"NO_BLA",</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
      </c>
      <c r="FR4" s="44" t="str">
        <f>IF(LEN(BG4)=3,CHAR(34)&amp;"002"&amp;BG4&amp;CHAR(34)&amp;",","")</f>
        <v/>
      </c>
      <c r="FS4" s="44" t="str">
        <f>IF(LEN(BH4)=3,CHAR(34)&amp;"003"&amp;BH4&amp;CHAR(34)&amp;",","")</f>
        <v/>
      </c>
      <c r="FT4" s="44" t="str">
        <f>CHAR(34)&amp;"myr"&amp;BD4&amp;CHAR(34)&amp;","</f>
        <v>"myrBLU",</v>
      </c>
      <c r="FU4" s="44" t="str">
        <f>IF(AY4="y",CHAR(34)&amp;"island"&amp;CHAR(34)&amp;",","")</f>
        <v/>
      </c>
      <c r="FV4" s="44" t="str">
        <f>IF(BZ4="y",CHAR(34)&amp;"landlo"&amp;CHAR(34)&amp;",","")</f>
        <v/>
      </c>
      <c r="FW4" s="44" t="str">
        <f>IF(CA4="y",CHAR(34)&amp;"eunion"&amp;CHAR(34)&amp;",","")</f>
        <v/>
      </c>
      <c r="FX4" s="44" t="str">
        <f>SUBSTITUTE(IFERROR(SEARCH("[",A4),IFERROR(IF(AND(CA4&lt;&gt;"y",SEARCH("Europe",R4)&gt;0),CHAR(34)&amp;"noeuni"&amp;CHAR(34)&amp;",",""),"")),"1","")</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C4" s="44" t="str">
        <f>IFERROR(IF(SEARCH("Portuguese",CB4)&gt;0,CHAR(34)&amp;"portug"&amp;CHAR(34)&amp;",",""),"")</f>
        <v/>
      </c>
      <c r="GD4" s="44" t="str">
        <f>IFERROR(IF(SEARCH("German",CB4)&gt;0,CHAR(34)&amp;"german"&amp;CHAR(34)&amp;",",""),"")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"NoStar",</v>
      </c>
      <c r="GK4" s="44" t="str">
        <f>IF(GJ4="",CHAR(34)&amp;"HasSta"&amp;CHAR(34)&amp;",","")</f>
        <v/>
      </c>
      <c r="GL4" s="44" t="str">
        <f>IF(CQ4="y",CHAR(34)&amp;CQ$1&amp;CHAR(34)&amp;",","")</f>
        <v/>
      </c>
      <c r="GM4" s="44" t="str">
        <f>IF(CR4="y",CHAR(34)&amp;CR$1&amp;CHAR(34)&amp;",","")</f>
        <v/>
      </c>
      <c r="GN4" s="44" t="str">
        <f>IF(CS4="y",CHAR(34)&amp;CS$1&amp;CHAR(34)&amp;",","")</f>
        <v/>
      </c>
      <c r="GP4" s="44" t="str">
        <f>CHAR(34)&amp;AU4&amp;CHAR(34)</f>
        <v>"Department"</v>
      </c>
      <c r="GS4" s="44" t="str">
        <f>SUBSTITUTE("["&amp;_xlfn.CONCAT(CW4:GN4)&amp;"]",",]","]")</f>
        <v>["2Color","words2","words3","lets23","startS","with_v","BLUWHI","dgband","alldia","largec","2Bands","Diagon","Crosse","Trside","Center","OnlyBa","Rotate","NO_RED","NO_GRE","NO_YEL","NO_BLA","myrBLU","NoStar"]</v>
      </c>
      <c r="GT4" s="44" t="str">
        <f>IF(BL4&lt;&gt;"",CHAR(34)&amp;"cl_"&amp;BL4&amp;CHAR(34)&amp;",","")</f>
        <v>"cl_BLU",</v>
      </c>
      <c r="GU4" s="44" t="str">
        <f>IF(BM4&lt;&gt;"",CHAR(34)&amp;"cl_"&amp;BM4&amp;CHAR(34)&amp;",","")</f>
        <v>"cl_WHI",</v>
      </c>
      <c r="GV4" s="44" t="str">
        <f>IF(BN4&lt;&gt;"",CHAR(34)&amp;"cl_"&amp;BN4&amp;CHAR(34)&amp;",","")</f>
        <v/>
      </c>
      <c r="GW4" s="44" t="str">
        <f>IF(BO4&lt;&gt;"",CHAR(34)&amp;"cl_"&amp;BO4&amp;CHAR(34)&amp;",","")</f>
        <v/>
      </c>
      <c r="GX4" s="44" t="str">
        <f>IF(BP4&lt;&gt;"",CHAR(34)&amp;"cl_"&amp;BP4&amp;CHAR(34)&amp;",","")</f>
        <v/>
      </c>
      <c r="GY4" s="44" t="str">
        <f>IF(BQ4&lt;&gt;"",CHAR(34)&amp;"cl_"&amp;BQ4&amp;CHAR(34)&amp;",","")</f>
        <v/>
      </c>
      <c r="GZ4" s="44" t="str">
        <f>IF(BR4&lt;&gt;"",CHAR(34)&amp;"cl_"&amp;BR4&amp;CHAR(34)&amp;",","")</f>
        <v/>
      </c>
      <c r="HA4" s="44" t="str">
        <f>IF(BS4&lt;&gt;"",CHAR(34)&amp;"cl_"&amp;BS4&amp;CHAR(34)&amp;",","")</f>
        <v/>
      </c>
      <c r="HB4" s="44" t="str">
        <f>IF(BT4&lt;&gt;"",CHAR(34)&amp;"cl_"&amp;BT4&amp;CHAR(34)&amp;",","")</f>
        <v/>
      </c>
      <c r="HC4" s="44" t="str">
        <f>SUBSTITUTE("["&amp;_xlfn.CONCAT(GT4:HB4)&amp;"]",",]","]")</f>
        <v>["cl_BLU","cl_WHI"]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{couname:"[COL] San Andres and Providencia",year:"???",region:"rgn_South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links: "https://en.wikipedia.org/wiki/Archipelago_of_San_Andrés,_Providencia_and_Santa_Catalina"},</v>
      </c>
      <c r="HG4" s="66" t="str">
        <f>"{couname:"&amp;CT4&amp;(IF(HK4&lt;&gt;"",",subtype:"&amp;CHAR(34)&amp;HK4&amp;CHAR(34),""))&amp;",year:"&amp;HJ4&amp;",region:"&amp;CU4&amp;",Colors:"&amp;HC4&amp;",Items:"&amp;GS4&amp;",Flag:"&amp;CV4&amp;",HDFlag:"&amp;CHAR(34)&amp;E4&amp;CHAR(34)&amp;",type:"&amp;GP4&amp;", describe: "&amp;HI4&amp;", links: "&amp;HL4&amp;"},"</f>
        <v>{couname:"[COL] San Andres and Providencia",year:"???",region:"rgn_South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links: "https://en.wikipedia.org/wiki/Archipelago_of_San_Andrés,_Providencia_and_Santa_Catalina"},</v>
      </c>
      <c r="HH4" s="44" t="str">
        <f>IF(P4&lt;&gt;"",CHAR(34)&amp;"\n"&amp;P4&amp;CHAR(34),CHAR(34)&amp;CHAR(34))</f>
        <v>"\nNot available"</v>
      </c>
      <c r="HI4" s="44" t="str">
        <f>IF(J4=0,CHAR(34)&amp;CHAR(34),HH4)</f>
        <v>"\nNot available"</v>
      </c>
      <c r="HJ4" s="44" t="str">
        <f>CHAR(34)&amp;O4&amp;CHAR(34)</f>
        <v>"???"</v>
      </c>
      <c r="HL4" s="44" t="str">
        <f>CHAR(34)&amp;I4&amp;CHAR(34)</f>
        <v>"https://en.wikipedia.org/wiki/Archipelago_of_San_Andrés,_Providencia_and_Santa_Catalina"</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{"couname":"[COL] San Andres and Providencia","year":"???","region":"rgn_South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 "links": "https://en.wikipedia.org/wiki/Archipelago_of_San_Andrés,_Providencia_and_Santa_Catalina"},</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{"couname":"[COL] San Andres and Providencia","year":"???","region":"rgn_South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 "links": "https://en.wikipedia.org/wiki/Archipelago_of_San_Andrés,_Providencia_and_Santa_Catalina"},</v>
      </c>
      <c r="HO4" s="71"/>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t="s">
        <v>165</v>
      </c>
      <c r="IB4" s="5"/>
      <c r="IC4" s="68"/>
      <c r="ID4" s="68"/>
      <c r="IE4" s="68"/>
      <c r="IF4" s="68"/>
      <c r="IG4" s="68"/>
      <c r="IH4" s="68"/>
      <c r="II4" s="68"/>
      <c r="IJ4" s="68"/>
      <c r="IK4" s="68"/>
      <c r="IL4" s="44">
        <f>SUM(IC4:IK4)</f>
        <v>0</v>
      </c>
      <c r="IM4" s="42">
        <f>COUNTIF(IC4:IK4,"&gt;0")-CG4</f>
        <v>-2</v>
      </c>
      <c r="IN4" s="69" t="str">
        <f>"http://mkweb.bcgsc.ca/color-summarizer/?url="&amp;D4&amp;"&amp;precision=low&amp;num_clusters="&amp;CG4&amp;"&amp;text=1"</f>
        <v>http://mkweb.bcgsc.ca/color-summarizer/?url=https://upload.wikimedia.org/wikipedia/commons/thumb/3/36/Flag_of_San_Andr%C3%A9s_y_Providencia.svg/300px-Flag_of_San_Andr%C3%A9s_y_Providencia.svg.png&amp;precision=low&amp;num_clusters=2&amp;text=1</v>
      </c>
      <c r="IO4" s="44" t="str">
        <f>IF(HP4&lt;&gt;"",CHAR(34)&amp;"black"&amp;CHAR(34),"")</f>
        <v/>
      </c>
      <c r="IP4" s="44" t="str">
        <f>IF(HQ4&lt;&gt;"",CHAR(34)&amp;"blue"&amp;CHAR(34),"")</f>
        <v>"blue"</v>
      </c>
      <c r="IQ4" s="44" t="str">
        <f>IF(HR4&lt;&gt;"",CHAR(34)&amp;"green"&amp;CHAR(34),"")</f>
        <v/>
      </c>
      <c r="IR4" s="44" t="str">
        <f>IF(HS4&lt;&gt;"",CHAR(34)&amp;"red"&amp;CHAR(34),"")</f>
        <v/>
      </c>
      <c r="IS4" s="44" t="str">
        <f>IF(HT4&lt;&gt;"",CHAR(34)&amp;"yellow"&amp;CHAR(34),"")</f>
        <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{"url":"http://mkweb.bcgsc.ca/color-summarizer/?url=https://upload.wikimedia.org/wikipedia/commons/thumb/3/36/Flag_of_San_Andr%C3%A9s_y_Providencia.svg/300px-Flag_of_San_Andr%C3%A9s_y_Providencia.svg.png&amp;precision=low&amp;num_clusters=2&amp;text=1","name":"[COL] San Andres and Providencia"},</v>
      </c>
      <c r="IY4" s="44">
        <v>377</v>
      </c>
    </row>
    <row r="5" spans="1:259" s="44" customFormat="1" ht="38.4" customHeight="1" thickBot="1" x14ac:dyDescent="0.35">
      <c r="A5" s="85" t="s">
        <v>477</v>
      </c>
      <c r="B5" s="83"/>
      <c r="C5" s="39">
        <v>3</v>
      </c>
      <c r="D5" s="70" t="s">
        <v>478</v>
      </c>
      <c r="E5" s="40" t="s">
        <v>479</v>
      </c>
      <c r="F5" s="41" t="s">
        <v>163</v>
      </c>
      <c r="G5" s="42">
        <f>COUNTIF($A$1:$A$8282,A5)</f>
        <v>1</v>
      </c>
      <c r="H5" s="43" t="s">
        <v>1668</v>
      </c>
      <c r="I5" s="59" t="s">
        <v>480</v>
      </c>
      <c r="J5" s="44" t="str">
        <f>""</f>
        <v/>
      </c>
      <c r="K5" s="45"/>
      <c r="L5" s="46"/>
      <c r="M5" s="46"/>
      <c r="N5" s="47"/>
      <c r="O5" s="74" t="s">
        <v>233</v>
      </c>
      <c r="P5" s="48" t="s">
        <v>415</v>
      </c>
      <c r="Q5" s="73">
        <v>1</v>
      </c>
      <c r="R5" s="49" t="s">
        <v>177</v>
      </c>
      <c r="S5" s="50">
        <v>2</v>
      </c>
      <c r="T5" s="51" t="s">
        <v>164</v>
      </c>
      <c r="U5" s="52" t="s">
        <v>165</v>
      </c>
      <c r="V5" s="52" t="s">
        <v>165</v>
      </c>
      <c r="W5" s="52" t="s">
        <v>165</v>
      </c>
      <c r="X5" s="52" t="s">
        <v>164</v>
      </c>
      <c r="Y5" s="52" t="s">
        <v>164</v>
      </c>
      <c r="Z5" s="52" t="s">
        <v>164</v>
      </c>
      <c r="AA5" s="52" t="s">
        <v>164</v>
      </c>
      <c r="AB5" s="52" t="s">
        <v>164</v>
      </c>
      <c r="AC5" s="52" t="s">
        <v>164</v>
      </c>
      <c r="AD5" s="52" t="s">
        <v>164</v>
      </c>
      <c r="AE5" s="52" t="s">
        <v>164</v>
      </c>
      <c r="AF5" s="53" t="s">
        <v>164</v>
      </c>
      <c r="AG5" s="53" t="s">
        <v>164</v>
      </c>
      <c r="AH5" s="53" t="s">
        <v>164</v>
      </c>
      <c r="AI5" s="53" t="s">
        <v>164</v>
      </c>
      <c r="AJ5" s="53" t="s">
        <v>165</v>
      </c>
      <c r="AK5" s="53" t="s">
        <v>165</v>
      </c>
      <c r="AL5" s="53" t="s">
        <v>164</v>
      </c>
      <c r="AM5" s="53" t="s">
        <v>164</v>
      </c>
      <c r="AN5" s="53" t="s">
        <v>164</v>
      </c>
      <c r="AO5" s="53" t="s">
        <v>164</v>
      </c>
      <c r="AP5" s="53" t="s">
        <v>164</v>
      </c>
      <c r="AQ5" s="53" t="s">
        <v>164</v>
      </c>
      <c r="AR5" s="53" t="s">
        <v>164</v>
      </c>
      <c r="AS5" s="53" t="s">
        <v>164</v>
      </c>
      <c r="AT5" s="54">
        <v>0</v>
      </c>
      <c r="AU5" s="53" t="s">
        <v>306</v>
      </c>
      <c r="AV5" s="53" t="str">
        <f>IF(LEFT(A5,1)="[",LEFT(A5,5)&amp;AU5&amp;A5,"")</f>
        <v>[COL]Municipality[COL] Andalucia</v>
      </c>
      <c r="AW5" s="53" t="str">
        <f>C5&amp;A5</f>
        <v>3[COL] Andalucia</v>
      </c>
      <c r="AX5" s="55"/>
      <c r="AY5" s="55"/>
      <c r="AZ5" s="56"/>
      <c r="BA5" s="56"/>
      <c r="BB5" s="56"/>
      <c r="BC5" s="57"/>
      <c r="BD5" s="58" t="s">
        <v>159</v>
      </c>
      <c r="BE5" s="59"/>
      <c r="BF5" s="58"/>
      <c r="BG5" s="58"/>
      <c r="BH5" s="58"/>
      <c r="BI5" s="58" t="s">
        <v>152</v>
      </c>
      <c r="BJ5" s="58"/>
      <c r="BK5" s="59"/>
      <c r="BL5" s="58" t="s">
        <v>159</v>
      </c>
      <c r="BM5" s="58" t="s">
        <v>152</v>
      </c>
      <c r="BN5" s="58"/>
      <c r="BO5" s="58"/>
      <c r="BP5" s="58"/>
      <c r="BQ5" s="58"/>
      <c r="BR5" s="58"/>
      <c r="BS5" s="58"/>
      <c r="BT5" s="58"/>
      <c r="BU5" s="60"/>
      <c r="BV5" s="61"/>
      <c r="BW5" s="61">
        <v>0</v>
      </c>
      <c r="BX5" s="59"/>
      <c r="CB5" s="5"/>
      <c r="CC5" s="5"/>
      <c r="CD5" s="62">
        <v>0</v>
      </c>
      <c r="CE5" s="62">
        <v>0</v>
      </c>
      <c r="CF5" s="62" t="e">
        <f>COUNTIF([1]Sheet7!$B$2:'[1]Sheet7'!$B$100,COL!#REF!)</f>
        <v>#REF!</v>
      </c>
      <c r="CG5" s="75" cm="1">
        <f t="array" ref="CG5">SUMPRODUCT(--(LEN(TRIM(BL5:BT5))&gt;0))</f>
        <v>2</v>
      </c>
      <c r="CH5" s="53" t="str">
        <f>IF(CG5=2,"y","n")</f>
        <v>y</v>
      </c>
      <c r="CI5" s="53" t="str">
        <f>IF(CG5=3,"y","n")</f>
        <v>n</v>
      </c>
      <c r="CJ5" s="53" t="str">
        <f>IF(CG5=4,"y","n")</f>
        <v>n</v>
      </c>
      <c r="CK5" s="53" t="str">
        <f>IF(CG5&gt;4,"y","n")</f>
        <v>n</v>
      </c>
      <c r="CL5" s="53" t="str">
        <f>IF(S5=0,"y","n")</f>
        <v>n</v>
      </c>
      <c r="CM5" s="53" t="str">
        <f>IF(S5=2,"y","n")</f>
        <v>y</v>
      </c>
      <c r="CN5" s="53" t="str">
        <f>IF(S5=3,"y","n")</f>
        <v>n</v>
      </c>
      <c r="CO5" s="53" t="str">
        <f>IF(S5&gt;=4,"y","n")</f>
        <v>n</v>
      </c>
      <c r="CP5" s="53" t="str">
        <f>IF(AT5=0,"y","n")</f>
        <v>y</v>
      </c>
      <c r="CQ5" s="53" t="str">
        <f>IF(AT5=1,"y","n")</f>
        <v>n</v>
      </c>
      <c r="CR5" s="53" t="str">
        <f>IF(AT5=2,"y","n")</f>
        <v>n</v>
      </c>
      <c r="CS5" s="53" t="str">
        <f>IF(AT5&gt;=3,"y","n")</f>
        <v>n</v>
      </c>
      <c r="CT5" s="38" t="str">
        <f>CHAR(34)&amp;A5&amp;CHAR(34)</f>
        <v>"[COL] Andalucia"</v>
      </c>
      <c r="CU5" s="63" t="str">
        <f>CHAR(34)&amp;"rgn_"&amp;R5&amp;CHAR(34)</f>
        <v>"rgn_South America"</v>
      </c>
      <c r="CV5" s="44" t="str">
        <f>CHAR(34)&amp;D5&amp;CHAR(34)</f>
        <v>"https://upload.wikimedia.org/wikipedia/en/thumb/2/2f/Flag_of_Andaluc%C3%ADa_%28Col%C3%B3mbia%29.svg/640px-Flag_of_Andaluc%C3%ADa_%28Col%C3%B3mbia%29.svg.png"</v>
      </c>
      <c r="CW5" s="44" t="str">
        <f>IF(CH5="y",CHAR(34)&amp;CH$1&amp;CHAR(34)&amp;",","")</f>
        <v>"2Color",</v>
      </c>
      <c r="CX5" s="44" t="str">
        <f>IF(CI5="y",CHAR(34)&amp;CI$1&amp;CHAR(34)&amp;",","")</f>
        <v/>
      </c>
      <c r="CY5" s="44" t="str">
        <f>IF(CJ5="y",CHAR(34)&amp;CJ$1&amp;CHAR(34)&amp;",","")</f>
        <v/>
      </c>
      <c r="CZ5" s="44" t="str">
        <f>IF(CK5="y",CHAR(34)&amp;CK$1&amp;CHAR(34)&amp;",","")</f>
        <v/>
      </c>
      <c r="DA5" s="44" t="str">
        <f>IF(Q5&gt;1,CHAR(34)&amp;"words2"&amp;CHAR(34)&amp;",","")</f>
        <v/>
      </c>
      <c r="DB5" s="44" t="str">
        <f>IF(Q5&gt;2,CHAR(34)&amp;"words3"&amp;CHAR(34)&amp;",","")</f>
        <v/>
      </c>
      <c r="DC5" s="44" t="str">
        <f>IF(Q5=2,CHAR(34)&amp;"exact2"&amp;CHAR(34)&amp;",","")</f>
        <v/>
      </c>
      <c r="DD5" s="44"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"lets09",</v>
      </c>
      <c r="DE5" s="44"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"startA",</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"BLUWHI",</v>
      </c>
      <c r="DM5" s="44" t="str" cm="1">
        <f t="array" ref="DM5">IF(CG5=3,CHAR(34) &amp; _xlfn.TEXTJOIN("", TRUE, RIGHT(HP5:HX5, 2)) &amp; CHAR(34) &amp; ",", "")</f>
        <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
      </c>
      <c r="DP5" s="5" t="str">
        <f>IF(AND(ISNUMBER(SEARCH("20", O5)), ISERROR(SEARCH("1920", O5))), CHAR(34)&amp;"year00"&amp;CHAR(34)&amp;",", "")</f>
        <v/>
      </c>
      <c r="DQ5" s="5" t="str">
        <f>IF(CC5="y",CHAR(34)&amp;"soviet"&amp;CHAR(34)&amp;",","")</f>
        <v/>
      </c>
      <c r="DR5" s="5" t="str">
        <f>IF(BY5="y",CHAR(34)&amp;"dgband"&amp;CHAR(34)&amp;",","")</f>
        <v/>
      </c>
      <c r="DS5" s="5" t="str">
        <f>IF(W5="y",IF(AND(V5="n",BY5&lt;&gt;"y"),CHAR(34)&amp;"allver"&amp;CHAR(34)&amp;",",""),"")</f>
        <v/>
      </c>
      <c r="DT5" s="5" t="str">
        <f>IF(V5="y",IF(AND(W5="n",BY5&lt;&gt;"y"),CHAR(34)&amp;"allhor"&amp;CHAR(34)&amp;",",""),"")</f>
        <v/>
      </c>
      <c r="DU5" s="5" t="str">
        <f>IF(BY5="y",IF(AND(W5="n",V5="n"),CHAR(34)&amp;"alldia"&amp;CHAR(34)&amp;",",""),"")</f>
        <v/>
      </c>
      <c r="DV5" s="44" t="str">
        <f>IF(IA5&lt;&gt;"",(IF(IA5="y",CHAR(34)&amp;"largec"&amp;CHAR(34)&amp;",",CHAR(34)&amp;"smallc"&amp;CHAR(34)&amp;",")),"")</f>
        <v>"largec",</v>
      </c>
      <c r="DW5" s="44" t="str">
        <f>IF(CL5="y",CHAR(34)&amp;CL$1&amp;CHAR(34)&amp;",","")</f>
        <v/>
      </c>
      <c r="DX5" s="44" t="str">
        <f>IF(CM5="y",CHAR(34)&amp;CM$1&amp;CHAR(34)&amp;",","")</f>
        <v>"2Bands",</v>
      </c>
      <c r="DY5" s="44" t="str">
        <f>IF(CN5="y",CHAR(34)&amp;CN$1&amp;CHAR(34)&amp;",","")</f>
        <v/>
      </c>
      <c r="DZ5" s="44" t="str">
        <f>IF(CO5="y",CHAR(34)&amp;CO$1&amp;CHAR(34)&amp;",","")</f>
        <v/>
      </c>
      <c r="EA5" s="44" t="str">
        <f>IF(T5="y",CHAR(34)&amp;T$1&amp;CHAR(34)&amp;",","")</f>
        <v/>
      </c>
      <c r="EB5" s="44" t="str">
        <f>IF(U5="y",CHAR(34)&amp;U$1&amp;CHAR(34)&amp;",","")</f>
        <v>"Crosse",</v>
      </c>
      <c r="EC5" s="44" t="str">
        <f>IF(V5="y",CHAR(34)&amp;V$1&amp;CHAR(34)&amp;",","")</f>
        <v>"Horizo",</v>
      </c>
      <c r="ED5" s="44" t="str">
        <f>IF(W5="y",CHAR(34)&amp;W$1&amp;CHAR(34)&amp;",","")</f>
        <v>"Vertic",</v>
      </c>
      <c r="EE5" s="44" t="str">
        <f>IF(X5="y",CHAR(34)&amp;X$1&amp;CHAR(34)&amp;",","")</f>
        <v/>
      </c>
      <c r="EF5" s="44" t="str">
        <f>IF(AND(Y5&lt;&gt;"n",Y5&lt;&gt;""),CHAR(34)&amp;Y$1&amp;CHAR(34)&amp;",","")</f>
        <v/>
      </c>
      <c r="EG5" s="44" t="str">
        <f>IF(Z5="y",CHAR(34)&amp;Z$1&amp;CHAR(34)&amp;",","")</f>
        <v/>
      </c>
      <c r="EH5" s="44" t="str">
        <f>IF(AA5="y",CHAR(34)&amp;AA$1&amp;CHAR(34)&amp;",","")</f>
        <v/>
      </c>
      <c r="EI5" s="44" t="str">
        <f>IF(AB5="y",CHAR(34)&amp;AB$1&amp;CHAR(34)&amp;",","")</f>
        <v/>
      </c>
      <c r="EJ5" s="44" t="str">
        <f>IF(AC5="y",CHAR(34)&amp;AC$1&amp;CHAR(34)&amp;",","")</f>
        <v/>
      </c>
      <c r="EK5" s="44" t="str">
        <f>IF(AD5="y",CHAR(34)&amp;AD$1&amp;CHAR(34)&amp;",","")</f>
        <v/>
      </c>
      <c r="EL5" s="44" t="str">
        <f>IF(AE5="y",CHAR(34)&amp;AE$1&amp;CHAR(34)&amp;",","")</f>
        <v/>
      </c>
      <c r="EM5" s="44" t="str">
        <f>IF(AF5="y",CHAR(34)&amp;AF$1&amp;CHAR(34)&amp;",","")</f>
        <v/>
      </c>
      <c r="EN5" s="44" t="str">
        <f>IF(AG5="y",CHAR(34)&amp;AG$1&amp;CHAR(34)&amp;",","")</f>
        <v/>
      </c>
      <c r="EO5" s="44" t="str">
        <f>IF(AH5="y",CHAR(34)&amp;AH$1&amp;CHAR(34)&amp;",","")</f>
        <v/>
      </c>
      <c r="EP5" s="44" t="str">
        <f>IF(AI5="y",CHAR(34)&amp;AI$1&amp;CHAR(34)&amp;",","")</f>
        <v/>
      </c>
      <c r="EQ5" s="44" t="str">
        <f>IF(AJ5="y",CHAR(34)&amp;AJ$1&amp;CHAR(34)&amp;",","")</f>
        <v>"Nordic",</v>
      </c>
      <c r="ER5" s="44" t="str">
        <f>IF(AK5="y",CHAR(34)&amp;AK$1&amp;CHAR(34)&amp;",","")</f>
        <v>"OnlyBa",</v>
      </c>
      <c r="ES5" s="44" t="str">
        <f>IF(AL5="y",CHAR(34)&amp;AL$1&amp;CHAR(34)&amp;",","")</f>
        <v/>
      </c>
      <c r="ET5" s="44" t="str">
        <f>IF(AM5="y",CHAR(34)&amp;AM$1&amp;CHAR(34)&amp;",","")</f>
        <v/>
      </c>
      <c r="EU5" s="44" t="str">
        <f>IF(AN5="y",CHAR(34)&amp;AN$1&amp;CHAR(34)&amp;",","")</f>
        <v/>
      </c>
      <c r="EV5" s="44" t="str">
        <f>IF(AO5="y",CHAR(34)&amp;AO$1&amp;CHAR(34)&amp;",","")</f>
        <v/>
      </c>
      <c r="EW5" s="44" t="str">
        <f>IF(AP5="y",CHAR(34)&amp;AP$1&amp;CHAR(34)&amp;",","")</f>
        <v/>
      </c>
      <c r="EX5" s="44" t="str">
        <f>IF(AQ5="y",CHAR(34)&amp;AQ$1&amp;CHAR(34)&amp;",","")</f>
        <v/>
      </c>
      <c r="EY5" s="44" t="str">
        <f>IF(AR5="y",CHAR(34)&amp;AR$1&amp;CHAR(34)&amp;",","")</f>
        <v/>
      </c>
      <c r="EZ5" s="44" t="str">
        <f>IF(AS5="y",CHAR(34)&amp;AS$1&amp;CHAR(34)&amp;",","")</f>
        <v/>
      </c>
      <c r="FA5" s="44" t="str">
        <f>IF(AT5&gt;0,CHAR(34)&amp;"sta"&amp;AZ5&amp;CHAR(34)&amp;",","")</f>
        <v/>
      </c>
      <c r="FB5" s="44" t="str">
        <f>IF(AND(AT5&gt;0,BA5&lt;&gt;""),CHAR(34)&amp;"sta"&amp;BA5&amp;CHAR(34)&amp;",","")</f>
        <v/>
      </c>
      <c r="FC5" s="44" t="str">
        <f>IF(AND(AT5&gt;0,BB5&lt;&gt;""),CHAR(34)&amp;"sta"&amp;BB5&amp;CHAR(34)&amp;",","")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"NO_RED",</v>
      </c>
      <c r="FH5" s="44" t="str">
        <f>IF(COUNTIF(BL5:BS5,"GRE")=0,CHAR(34)&amp;"NO_GRE"&amp;CHAR(34)&amp;",", "")</f>
        <v>"NO_GRE",</v>
      </c>
      <c r="FI5" s="44" t="str">
        <f>IF(COUNTIF(BL5:BT5,"YEL")=0,CHAR(34)&amp;"NO_YEL"&amp;CHAR(34)&amp;",", "")</f>
        <v>"NO_YEL",</v>
      </c>
      <c r="FJ5" s="44" t="str">
        <f>IF(COUNTIF(BL5:BT5,"BLA")=0,CHAR(34)&amp;"NO_BLA"&amp;CHAR(34)&amp;",", "")</f>
        <v>"NO_BLA",</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
      </c>
      <c r="FR5" s="44" t="str">
        <f>IF(LEN(BG5)=3,CHAR(34)&amp;"002"&amp;BG5&amp;CHAR(34)&amp;",","")</f>
        <v/>
      </c>
      <c r="FS5" s="44" t="str">
        <f>IF(LEN(BH5)=3,CHAR(34)&amp;"003"&amp;BH5&amp;CHAR(34)&amp;",","")</f>
        <v/>
      </c>
      <c r="FT5" s="44" t="str">
        <f>CHAR(34)&amp;"myr"&amp;BD5&amp;CHAR(34)&amp;","</f>
        <v>"myrWHI",</v>
      </c>
      <c r="FU5" s="44" t="str">
        <f>IF(AY5="y",CHAR(34)&amp;"island"&amp;CHAR(34)&amp;",","")</f>
        <v/>
      </c>
      <c r="FV5" s="44" t="str">
        <f>IF(BZ5="y",CHAR(34)&amp;"landlo"&amp;CHAR(34)&amp;",","")</f>
        <v/>
      </c>
      <c r="FW5" s="44" t="str">
        <f>IF(CA5="y",CHAR(34)&amp;"eunion"&amp;CHAR(34)&amp;",","")</f>
        <v/>
      </c>
      <c r="FX5" s="44" t="str">
        <f>SUBSTITUTE(IFERROR(SEARCH("[",A5),IFERROR(IF(AND(CA5&lt;&gt;"y",SEARCH("Europe",R5)&gt;0),CHAR(34)&amp;"noeuni"&amp;CHAR(34)&amp;",",""),"")),"1","")</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C5" s="44" t="str">
        <f>IFERROR(IF(SEARCH("Portuguese",CB5)&gt;0,CHAR(34)&amp;"portug"&amp;CHAR(34)&amp;",",""),"")</f>
        <v/>
      </c>
      <c r="GD5" s="44" t="str">
        <f>IFERROR(IF(SEARCH("German",CB5)&gt;0,CHAR(34)&amp;"german"&amp;CHAR(34)&amp;",",""),"")</f>
        <v/>
      </c>
      <c r="GE5" s="44" t="str">
        <f>IFERROR(IF(SEARCH("Dutch",CB5)&gt;0,CHAR(34)&amp;"dutchs"&amp;CHAR(34)&amp;",",""),"")</f>
        <v/>
      </c>
      <c r="GF5" s="44" t="str">
        <f>IFERROR(IF(SEARCH("Historical",AU5)&gt;0,CHAR(34)&amp;"histor"&amp;CHAR(34)&amp;",",""),"")</f>
        <v/>
      </c>
      <c r="GG5" s="44" t="str">
        <f>IF(BU5="y",CHAR(34)&amp;"unjack"&amp;CHAR(34)&amp;",","")</f>
        <v/>
      </c>
      <c r="GH5" s="44" t="str">
        <f>IF(CD5=1,CHAR(34)&amp;"southc"&amp;CHAR(34)&amp;",","")</f>
        <v/>
      </c>
      <c r="GI5" s="44" t="str">
        <f>IF(CE5=1,CHAR(34)&amp;"hasmap"&amp;CHAR(34)&amp;",","")</f>
        <v/>
      </c>
      <c r="GJ5" s="44" t="str">
        <f>IF(CP5="y",CHAR(34)&amp;CP$1&amp;CHAR(34)&amp;",","")</f>
        <v>"NoStar",</v>
      </c>
      <c r="GK5" s="44" t="str">
        <f>IF(GJ5="",CHAR(34)&amp;"HasSta"&amp;CHAR(34)&amp;",","")</f>
        <v/>
      </c>
      <c r="GL5" s="44" t="str">
        <f>IF(CQ5="y",CHAR(34)&amp;CQ$1&amp;CHAR(34)&amp;",","")</f>
        <v/>
      </c>
      <c r="GM5" s="44" t="str">
        <f>IF(CR5="y",CHAR(34)&amp;CR$1&amp;CHAR(34)&amp;",","")</f>
        <v/>
      </c>
      <c r="GN5" s="44" t="str">
        <f>IF(CS5="y",CHAR(34)&amp;CS$1&amp;CHAR(34)&amp;",","")</f>
        <v/>
      </c>
      <c r="GP5" s="44" t="str">
        <f>CHAR(34)&amp;AU5&amp;CHAR(34)</f>
        <v>"Municipality"</v>
      </c>
      <c r="GS5" s="44" t="str">
        <f>SUBSTITUTE("["&amp;_xlfn.CONCAT(CW5:GN5)&amp;"]",",]","]")</f>
        <v>["2Color","lets09","startA","BLUWHI","largec","2Bands","Crosse","Horizo","Vertic","Nordic","OnlyBa","NO_RED","NO_GRE","NO_YEL","NO_BLA","myrWHI","NoStar"]</v>
      </c>
      <c r="GT5" s="44" t="str">
        <f>IF(BL5&lt;&gt;"",CHAR(34)&amp;"cl_"&amp;BL5&amp;CHAR(34)&amp;",","")</f>
        <v>"cl_WHI",</v>
      </c>
      <c r="GU5" s="44" t="str">
        <f>IF(BM5&lt;&gt;"",CHAR(34)&amp;"cl_"&amp;BM5&amp;CHAR(34)&amp;",","")</f>
        <v>"cl_BLU",</v>
      </c>
      <c r="GV5" s="44" t="str">
        <f>IF(BN5&lt;&gt;"",CHAR(34)&amp;"cl_"&amp;BN5&amp;CHAR(34)&amp;",","")</f>
        <v/>
      </c>
      <c r="GW5" s="44" t="str">
        <f>IF(BO5&lt;&gt;"",CHAR(34)&amp;"cl_"&amp;BO5&amp;CHAR(34)&amp;",","")</f>
        <v/>
      </c>
      <c r="GX5" s="44" t="str">
        <f>IF(BP5&lt;&gt;"",CHAR(34)&amp;"cl_"&amp;BP5&amp;CHAR(34)&amp;",","")</f>
        <v/>
      </c>
      <c r="GY5" s="44" t="str">
        <f>IF(BQ5&lt;&gt;"",CHAR(34)&amp;"cl_"&amp;BQ5&amp;CHAR(34)&amp;",","")</f>
        <v/>
      </c>
      <c r="GZ5" s="44" t="str">
        <f>IF(BR5&lt;&gt;"",CHAR(34)&amp;"cl_"&amp;BR5&amp;CHAR(34)&amp;",","")</f>
        <v/>
      </c>
      <c r="HA5" s="44" t="str">
        <f>IF(BS5&lt;&gt;"",CHAR(34)&amp;"cl_"&amp;BS5&amp;CHAR(34)&amp;",","")</f>
        <v/>
      </c>
      <c r="HB5" s="44" t="str">
        <f>IF(BT5&lt;&gt;"",CHAR(34)&amp;"cl_"&amp;BT5&amp;CHAR(34)&amp;",","")</f>
        <v/>
      </c>
      <c r="HC5" s="44" t="str">
        <f>SUBSTITUTE("["&amp;_xlfn.CONCAT(GT5:HB5)&amp;"]",",]","]")</f>
        <v>["cl_WHI","cl_BLU"]</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{couname:"[COL] Andalucia",year:"???",region:"rgn_South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links: "https://en.wikipedia.org/wiki/Andalucía,_Valle_del_Cauca"},</v>
      </c>
      <c r="HG5" s="66" t="str">
        <f>"{couname:"&amp;CT5&amp;(IF(HK5&lt;&gt;"",",subtype:"&amp;CHAR(34)&amp;HK5&amp;CHAR(34),""))&amp;",year:"&amp;HJ5&amp;",region:"&amp;CU5&amp;",Colors:"&amp;HC5&amp;",Items:"&amp;GS5&amp;",Flag:"&amp;CV5&amp;",HDFlag:"&amp;CHAR(34)&amp;E5&amp;CHAR(34)&amp;",type:"&amp;GP5&amp;", describe: "&amp;HI5&amp;", links: "&amp;HL5&amp;"},"</f>
        <v>{couname:"[COL] Andalucia",year:"???",region:"rgn_South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links: "https://en.wikipedia.org/wiki/Andalucía,_Valle_del_Cauca"},</v>
      </c>
      <c r="HH5" s="44" t="str">
        <f>IF(P5&lt;&gt;"",CHAR(34)&amp;"\n"&amp;P5&amp;CHAR(34),CHAR(34)&amp;CHAR(34))</f>
        <v>"\nNot available"</v>
      </c>
      <c r="HI5" s="44" t="str">
        <f>IF(J5=0,CHAR(34)&amp;CHAR(34),HH5)</f>
        <v>"\nNot available"</v>
      </c>
      <c r="HJ5" s="44" t="str">
        <f>CHAR(34)&amp;O5&amp;CHAR(34)</f>
        <v>"???"</v>
      </c>
      <c r="HL5" s="44" t="str">
        <f>CHAR(34)&amp;I5&amp;CHAR(34)</f>
        <v>"https://en.wikipedia.org/wiki/Andalucía,_Valle_del_Cauca"</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{"couname":"[COL] Andalucia","subtype":"[COL] Valle del Cauca","year":"???","region":"rgn_South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 "links": "https://en.wikipedia.org/wiki/Andalucía,_Valle_del_Cauca"},</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{"couname":"[COL] Andalucia","subtype":"[COL] Valle del Cauca","year":"???","region":"rgn_South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 "links": "https://en.wikipedia.org/wiki/Andalucía,_Valle_del_Cauca"},</v>
      </c>
      <c r="HO5" s="71"/>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
      </c>
      <c r="HT5" s="44" t="str" cm="1">
        <f t="array" ref="HT5">IF(_xlfn.TEXTJOIN(", ", TRUE, IF(ISNUMBER(SEARCH("YEL", BL5:BT5)), COLUMN(BL5:BT5) - COLUMN(BL5) + 1, ""))&lt;&gt;"","YEL","")</f>
        <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t="s">
        <v>165</v>
      </c>
      <c r="IB5" s="5"/>
      <c r="IC5" s="68"/>
      <c r="ID5" s="68"/>
      <c r="IE5" s="68"/>
      <c r="IF5" s="68"/>
      <c r="IG5" s="68"/>
      <c r="IH5" s="68"/>
      <c r="II5" s="68"/>
      <c r="IJ5" s="68"/>
      <c r="IK5" s="68"/>
      <c r="IL5" s="44">
        <f>SUM(IC5:IK5)</f>
        <v>0</v>
      </c>
      <c r="IM5" s="42">
        <f>COUNTIF(IC5:IK5,"&gt;0")-CG5</f>
        <v>-2</v>
      </c>
      <c r="IN5" s="69" t="str">
        <f>"http://mkweb.bcgsc.ca/color-summarizer/?url="&amp;D5&amp;"&amp;precision=low&amp;num_clusters="&amp;CG5&amp;"&amp;text=1"</f>
        <v>http://mkweb.bcgsc.ca/color-summarizer/?url=https://upload.wikimedia.org/wikipedia/en/thumb/2/2f/Flag_of_Andaluc%C3%ADa_%28Col%C3%B3mbia%29.svg/640px-Flag_of_Andaluc%C3%ADa_%28Col%C3%B3mbia%29.svg.png&amp;precision=low&amp;num_clusters=2&amp;text=1</v>
      </c>
      <c r="IO5" s="44" t="str">
        <f>IF(HP5&lt;&gt;"",CHAR(34)&amp;"black"&amp;CHAR(34),"")</f>
        <v/>
      </c>
      <c r="IP5" s="44" t="str">
        <f>IF(HQ5&lt;&gt;"",CHAR(34)&amp;"blue"&amp;CHAR(34),"")</f>
        <v>"blue"</v>
      </c>
      <c r="IQ5" s="44" t="str">
        <f>IF(HR5&lt;&gt;"",CHAR(34)&amp;"green"&amp;CHAR(34),"")</f>
        <v/>
      </c>
      <c r="IR5" s="44" t="str">
        <f>IF(HS5&lt;&gt;"",CHAR(34)&amp;"red"&amp;CHAR(34),"")</f>
        <v/>
      </c>
      <c r="IS5" s="44" t="str">
        <f>IF(HT5&lt;&gt;"",CHAR(34)&amp;"yellow"&amp;CHAR(34),"")</f>
        <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{"url":"http://mkweb.bcgsc.ca/color-summarizer/?url=https://upload.wikimedia.org/wikipedia/en/thumb/2/2f/Flag_of_Andaluc%C3%ADa_%28Col%C3%B3mbia%29.svg/640px-Flag_of_Andaluc%C3%ADa_%28Col%C3%B3mbia%29.svg.png&amp;precision=low&amp;num_clusters=2&amp;text=1","name":"[COL] Andalucia"},</v>
      </c>
      <c r="IY5" s="44">
        <v>378</v>
      </c>
    </row>
  </sheetData>
  <autoFilter ref="A1:IY5" xr:uid="{A1051193-A95B-4CFB-A73C-F0184620C81F}">
    <sortState xmlns:xlrd2="http://schemas.microsoft.com/office/spreadsheetml/2017/richdata2" ref="A2:IY5">
      <sortCondition ref="AW1:AW5"/>
    </sortState>
  </autoFilter>
  <conditionalFormatting sqref="H1 CW1:GS1 IA1:IB1">
    <cfRule type="cellIs" dxfId="556" priority="77" operator="greaterThan">
      <formula>0</formula>
    </cfRule>
  </conditionalFormatting>
  <conditionalFormatting sqref="H1:H1048576">
    <cfRule type="cellIs" dxfId="555" priority="17" stopIfTrue="1" operator="notEqual">
      <formula>""</formula>
    </cfRule>
  </conditionalFormatting>
  <conditionalFormatting sqref="R2:R5 CU2:CU5">
    <cfRule type="cellIs" dxfId="554" priority="19" operator="greaterThan">
      <formula>0</formula>
    </cfRule>
  </conditionalFormatting>
  <conditionalFormatting sqref="T2:AS5 CH2:CS5">
    <cfRule type="cellIs" dxfId="553" priority="14" stopIfTrue="1" operator="equal">
      <formula>"n"</formula>
    </cfRule>
    <cfRule type="cellIs" dxfId="552" priority="15" stopIfTrue="1" operator="equal">
      <formula>"y"</formula>
    </cfRule>
    <cfRule type="cellIs" dxfId="551" priority="16" operator="greaterThan">
      <formula>0</formula>
    </cfRule>
  </conditionalFormatting>
  <conditionalFormatting sqref="T1:BK1">
    <cfRule type="cellIs" dxfId="550" priority="80" operator="greaterThan">
      <formula>0</formula>
    </cfRule>
  </conditionalFormatting>
  <conditionalFormatting sqref="AZ2:BB5">
    <cfRule type="expression" dxfId="549" priority="13">
      <formula>$AT2=0</formula>
    </cfRule>
  </conditionalFormatting>
  <conditionalFormatting sqref="AZ2:BU5">
    <cfRule type="cellIs" dxfId="548" priority="55" operator="equal">
      <formula>"PIN"</formula>
    </cfRule>
    <cfRule type="cellIs" dxfId="547" priority="56" operator="equal">
      <formula>"ORA"</formula>
    </cfRule>
    <cfRule type="cellIs" dxfId="546" priority="57" operator="equal">
      <formula>"GRA"</formula>
    </cfRule>
    <cfRule type="cellIs" dxfId="545" priority="58" operator="equal">
      <formula>"PUR"</formula>
    </cfRule>
    <cfRule type="cellIs" dxfId="544" priority="59" operator="equal">
      <formula>"BRO"</formula>
    </cfRule>
    <cfRule type="cellIs" dxfId="543" priority="60" operator="equal">
      <formula>"YEL"</formula>
    </cfRule>
    <cfRule type="cellIs" dxfId="542" priority="61" operator="equal">
      <formula>"BLU"</formula>
    </cfRule>
    <cfRule type="cellIs" dxfId="541" priority="62" operator="equal">
      <formula>"WHI"</formula>
    </cfRule>
    <cfRule type="cellIs" dxfId="540" priority="63" operator="equal">
      <formula>"GRE"</formula>
    </cfRule>
    <cfRule type="cellIs" dxfId="539" priority="64" operator="equal">
      <formula>"RED"</formula>
    </cfRule>
    <cfRule type="cellIs" dxfId="538" priority="65" operator="equal">
      <formula>"BLA"</formula>
    </cfRule>
  </conditionalFormatting>
  <conditionalFormatting sqref="BV1:BW1 BV2:BV5 BV6:BW1048576">
    <cfRule type="cellIs" dxfId="537" priority="79" operator="equal">
      <formula>"nc"</formula>
    </cfRule>
  </conditionalFormatting>
  <conditionalFormatting sqref="BX2:CA5 CD2:CF5">
    <cfRule type="cellIs" dxfId="536" priority="18" operator="equal">
      <formula>"y"</formula>
    </cfRule>
    <cfRule type="cellIs" dxfId="535" priority="66" operator="equal">
      <formula>"PIN"</formula>
    </cfRule>
    <cfRule type="cellIs" dxfId="534" priority="67" operator="equal">
      <formula>"ORA"</formula>
    </cfRule>
    <cfRule type="cellIs" dxfId="533" priority="68" operator="equal">
      <formula>"GRA"</formula>
    </cfRule>
    <cfRule type="cellIs" dxfId="532" priority="69" operator="equal">
      <formula>"PUR"</formula>
    </cfRule>
    <cfRule type="cellIs" dxfId="531" priority="70" operator="equal">
      <formula>"BRO"</formula>
    </cfRule>
    <cfRule type="cellIs" dxfId="530" priority="71" operator="equal">
      <formula>"YEL"</formula>
    </cfRule>
    <cfRule type="cellIs" dxfId="529" priority="72" operator="equal">
      <formula>"BLU"</formula>
    </cfRule>
    <cfRule type="cellIs" dxfId="528" priority="73" operator="equal">
      <formula>"WHI"</formula>
    </cfRule>
    <cfRule type="cellIs" dxfId="527" priority="74" operator="equal">
      <formula>"GRE"</formula>
    </cfRule>
    <cfRule type="cellIs" dxfId="526" priority="75" operator="equal">
      <formula>"RED"</formula>
    </cfRule>
    <cfRule type="cellIs" dxfId="525" priority="76" operator="equal">
      <formula>"BLA"</formula>
    </cfRule>
  </conditionalFormatting>
  <conditionalFormatting sqref="BZ2:CA5 CD2:CF5">
    <cfRule type="cellIs" dxfId="524" priority="20" operator="greaterThan">
      <formula>0</formula>
    </cfRule>
  </conditionalFormatting>
  <conditionalFormatting sqref="HF1:HG1">
    <cfRule type="cellIs" dxfId="523" priority="81" operator="greaterThan">
      <formula>0</formula>
    </cfRule>
  </conditionalFormatting>
  <conditionalFormatting sqref="HK1">
    <cfRule type="cellIs" dxfId="522" priority="78" operator="greaterThan">
      <formula>0</formula>
    </cfRule>
  </conditionalFormatting>
  <conditionalFormatting sqref="HP1:HX1">
    <cfRule type="cellIs" dxfId="521" priority="32" operator="equal">
      <formula>"PIN"</formula>
    </cfRule>
    <cfRule type="cellIs" dxfId="520" priority="33" operator="equal">
      <formula>"ORA"</formula>
    </cfRule>
    <cfRule type="cellIs" dxfId="519" priority="34" operator="equal">
      <formula>"GRA"</formula>
    </cfRule>
    <cfRule type="cellIs" dxfId="518" priority="35" operator="equal">
      <formula>"PUR"</formula>
    </cfRule>
    <cfRule type="cellIs" dxfId="517" priority="36" operator="equal">
      <formula>"BRO"</formula>
    </cfRule>
    <cfRule type="cellIs" dxfId="516" priority="37" operator="equal">
      <formula>"YEL"</formula>
    </cfRule>
    <cfRule type="cellIs" dxfId="515" priority="38" operator="equal">
      <formula>"BLU"</formula>
    </cfRule>
    <cfRule type="cellIs" dxfId="514" priority="39" operator="equal">
      <formula>"WHI"</formula>
    </cfRule>
    <cfRule type="cellIs" dxfId="513" priority="40" operator="equal">
      <formula>"GRE"</formula>
    </cfRule>
    <cfRule type="cellIs" dxfId="512" priority="41" operator="equal">
      <formula>"RED"</formula>
    </cfRule>
    <cfRule type="cellIs" dxfId="511" priority="42" operator="equal">
      <formula>"BLA"</formula>
    </cfRule>
  </conditionalFormatting>
  <conditionalFormatting sqref="IC1:IK1">
    <cfRule type="cellIs" dxfId="510" priority="44" operator="equal">
      <formula>"PIN"</formula>
    </cfRule>
    <cfRule type="cellIs" dxfId="509" priority="45" operator="equal">
      <formula>"ORA"</formula>
    </cfRule>
    <cfRule type="cellIs" dxfId="508" priority="46" operator="equal">
      <formula>"GRA"</formula>
    </cfRule>
    <cfRule type="cellIs" dxfId="507" priority="47" operator="equal">
      <formula>"PUR"</formula>
    </cfRule>
    <cfRule type="cellIs" dxfId="506" priority="48" operator="equal">
      <formula>"BRO"</formula>
    </cfRule>
    <cfRule type="cellIs" dxfId="505" priority="49" operator="equal">
      <formula>"YEL"</formula>
    </cfRule>
    <cfRule type="cellIs" dxfId="504" priority="50" operator="equal">
      <formula>"BLU"</formula>
    </cfRule>
    <cfRule type="cellIs" dxfId="503" priority="51" operator="equal">
      <formula>"WHI"</formula>
    </cfRule>
    <cfRule type="cellIs" dxfId="502" priority="52" operator="equal">
      <formula>"GRE"</formula>
    </cfRule>
    <cfRule type="cellIs" dxfId="501" priority="53" operator="equal">
      <formula>"RED"</formula>
    </cfRule>
    <cfRule type="cellIs" dxfId="500" priority="54" operator="equal">
      <formula>"BLA"</formula>
    </cfRule>
  </conditionalFormatting>
  <conditionalFormatting sqref="IC2:IK5">
    <cfRule type="expression" dxfId="499" priority="43">
      <formula>$IL2&gt;0</formula>
    </cfRule>
  </conditionalFormatting>
  <conditionalFormatting sqref="IO1:IW1">
    <cfRule type="cellIs" dxfId="498" priority="21" operator="equal">
      <formula>"PIN"</formula>
    </cfRule>
    <cfRule type="cellIs" dxfId="497" priority="22" operator="equal">
      <formula>"ORA"</formula>
    </cfRule>
    <cfRule type="cellIs" dxfId="496" priority="23" operator="equal">
      <formula>"GRA"</formula>
    </cfRule>
    <cfRule type="cellIs" dxfId="495" priority="24" operator="equal">
      <formula>"PUR"</formula>
    </cfRule>
    <cfRule type="cellIs" dxfId="494" priority="25" operator="equal">
      <formula>"BRO"</formula>
    </cfRule>
    <cfRule type="cellIs" dxfId="493" priority="26" operator="equal">
      <formula>"YEL"</formula>
    </cfRule>
    <cfRule type="cellIs" dxfId="492" priority="27" operator="equal">
      <formula>"BLU"</formula>
    </cfRule>
    <cfRule type="cellIs" dxfId="491" priority="28" operator="equal">
      <formula>"WHI"</formula>
    </cfRule>
    <cfRule type="cellIs" dxfId="490" priority="29" operator="equal">
      <formula>"GRE"</formula>
    </cfRule>
    <cfRule type="cellIs" dxfId="489" priority="30" operator="equal">
      <formula>"RED"</formula>
    </cfRule>
    <cfRule type="cellIs" dxfId="488" priority="31" operator="equal">
      <formula>"BLA"</formula>
    </cfRule>
  </conditionalFormatting>
  <conditionalFormatting sqref="J2:J5">
    <cfRule type="colorScale" priority="1436">
      <colorScale>
        <cfvo type="min"/>
        <cfvo type="percentile" val="50"/>
        <cfvo type="max"/>
        <color rgb="FFF8696B"/>
        <color rgb="FFFFEB84"/>
        <color rgb="FF63BE7B"/>
      </colorScale>
    </cfRule>
  </conditionalFormatting>
  <conditionalFormatting sqref="S2:S5">
    <cfRule type="colorScale" priority="1437">
      <colorScale>
        <cfvo type="min"/>
        <cfvo type="max"/>
        <color rgb="FFFCFCFF"/>
        <color rgb="FF754BFB"/>
      </colorScale>
    </cfRule>
  </conditionalFormatting>
  <conditionalFormatting sqref="AT2:AT5">
    <cfRule type="colorScale" priority="1438">
      <colorScale>
        <cfvo type="min"/>
        <cfvo type="max"/>
        <color rgb="FFFCFCFF"/>
        <color theme="8" tint="0.39997558519241921"/>
      </colorScale>
    </cfRule>
  </conditionalFormatting>
  <conditionalFormatting sqref="CG2:CG5">
    <cfRule type="colorScale" priority="1439">
      <colorScale>
        <cfvo type="min"/>
        <cfvo type="max"/>
        <color rgb="FFFCFCFF"/>
        <color rgb="FF63BE7B"/>
      </colorScale>
    </cfRule>
  </conditionalFormatting>
  <hyperlinks>
    <hyperlink ref="A2" r:id="rId1" display="https://fbref.com/en/country/COL/Colombia-Football" xr:uid="{0CCF5A5E-F98B-41EC-B099-094F9382D197}"/>
    <hyperlink ref="A4" r:id="rId2" display="https://fbref.com/en/country/SCO/Scotland-Football" xr:uid="{2937B4D8-EC2F-42E6-875F-AADB820BF12F}"/>
    <hyperlink ref="E2" r:id="rId3" xr:uid="{539454C0-C327-400A-9FC2-D89D88DCAE3D}"/>
    <hyperlink ref="E5" r:id="rId4" xr:uid="{46EA0FA5-0924-4380-97B6-3FA091AE5114}"/>
    <hyperlink ref="D5" r:id="rId5" xr:uid="{2B62A008-CF33-4C3E-BF3D-EB855A2333EC}"/>
  </hyperlinks>
  <pageMargins left="0.7" right="0.7" top="0.75" bottom="0.75"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41" r:id="rId9"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10242" r:id="rId10"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DDB36-71FE-4ABD-838D-D68873B47E9B}">
  <sheetPr codeName="Sheet5"/>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O9" sqref="O9"/>
    </sheetView>
  </sheetViews>
  <sheetFormatPr defaultRowHeight="38.4" customHeight="1" x14ac:dyDescent="0.3"/>
  <cols>
    <col min="1" max="1" width="52.44140625" style="76" bestFit="1" customWidth="1"/>
    <col min="2" max="2" width="10.664062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212</v>
      </c>
      <c r="B2" s="83"/>
      <c r="C2" s="39">
        <v>1</v>
      </c>
      <c r="D2" s="70" t="s">
        <v>213</v>
      </c>
      <c r="E2" s="40" t="s">
        <v>214</v>
      </c>
      <c r="F2" s="41" t="s">
        <v>163</v>
      </c>
      <c r="G2" s="42">
        <f>COUNTIF($A$1:$A$8285,A2)</f>
        <v>1</v>
      </c>
      <c r="H2" s="43"/>
      <c r="I2" s="59" t="s">
        <v>215</v>
      </c>
      <c r="J2" s="44" t="str">
        <f>""</f>
        <v/>
      </c>
      <c r="K2" s="45">
        <v>18100000</v>
      </c>
      <c r="L2" s="46">
        <v>1423320</v>
      </c>
      <c r="M2" s="46">
        <v>1</v>
      </c>
      <c r="N2" s="47">
        <f>(0.1*K2+0.9*L2)*M2</f>
        <v>3090988</v>
      </c>
      <c r="O2" s="74" t="s">
        <v>216</v>
      </c>
      <c r="P2" s="48" t="s">
        <v>217</v>
      </c>
      <c r="Q2" s="73">
        <v>1</v>
      </c>
      <c r="R2" s="49" t="s">
        <v>177</v>
      </c>
      <c r="S2" s="50">
        <v>3</v>
      </c>
      <c r="T2" s="51" t="s">
        <v>164</v>
      </c>
      <c r="U2" s="52" t="s">
        <v>164</v>
      </c>
      <c r="V2" s="52" t="s">
        <v>165</v>
      </c>
      <c r="W2" s="52" t="s">
        <v>164</v>
      </c>
      <c r="X2" s="52" t="s">
        <v>165</v>
      </c>
      <c r="Y2" s="52" t="s">
        <v>165</v>
      </c>
      <c r="Z2" s="52" t="s">
        <v>165</v>
      </c>
      <c r="AA2" s="52" t="s">
        <v>165</v>
      </c>
      <c r="AB2" s="52" t="s">
        <v>164</v>
      </c>
      <c r="AC2" s="52" t="s">
        <v>165</v>
      </c>
      <c r="AD2" s="52" t="s">
        <v>165</v>
      </c>
      <c r="AE2" s="52" t="s">
        <v>164</v>
      </c>
      <c r="AF2" s="53" t="s">
        <v>164</v>
      </c>
      <c r="AG2" s="53" t="s">
        <v>165</v>
      </c>
      <c r="AH2" s="53" t="s">
        <v>165</v>
      </c>
      <c r="AI2" s="53" t="s">
        <v>164</v>
      </c>
      <c r="AJ2" s="53" t="s">
        <v>164</v>
      </c>
      <c r="AK2" s="53" t="s">
        <v>164</v>
      </c>
      <c r="AL2" s="53" t="s">
        <v>165</v>
      </c>
      <c r="AM2" s="53" t="s">
        <v>165</v>
      </c>
      <c r="AN2" s="53" t="s">
        <v>165</v>
      </c>
      <c r="AO2" s="53" t="s">
        <v>164</v>
      </c>
      <c r="AP2" s="53" t="s">
        <v>165</v>
      </c>
      <c r="AQ2" s="53" t="s">
        <v>164</v>
      </c>
      <c r="AR2" s="53" t="s">
        <v>164</v>
      </c>
      <c r="AS2" s="53" t="s">
        <v>165</v>
      </c>
      <c r="AT2" s="54">
        <v>0</v>
      </c>
      <c r="AU2" s="53"/>
      <c r="AV2" s="53" t="str">
        <f>IF(LEFT(A2,1)="[",LEFT(A2,5)&amp;AU2&amp;A2,"")</f>
        <v/>
      </c>
      <c r="AW2" s="53" t="str">
        <f>C2&amp;A2</f>
        <v>1Ecuador</v>
      </c>
      <c r="AX2" s="55" t="str">
        <f>_xlfn.TEXTJOIN(";",TRUE,AU2:AW2)</f>
        <v>1Ecuador</v>
      </c>
      <c r="AY2" s="55"/>
      <c r="AZ2" s="56"/>
      <c r="BA2" s="56"/>
      <c r="BB2" s="56"/>
      <c r="BC2" s="57"/>
      <c r="BD2" s="58" t="s">
        <v>155</v>
      </c>
      <c r="BE2" s="59"/>
      <c r="BF2" s="58" t="s">
        <v>155</v>
      </c>
      <c r="BG2" s="58" t="s">
        <v>152</v>
      </c>
      <c r="BH2" s="58" t="s">
        <v>154</v>
      </c>
      <c r="BI2" s="58"/>
      <c r="BJ2" s="58"/>
      <c r="BK2" s="59"/>
      <c r="BL2" s="58" t="s">
        <v>155</v>
      </c>
      <c r="BM2" s="58" t="s">
        <v>154</v>
      </c>
      <c r="BN2" s="58" t="s">
        <v>152</v>
      </c>
      <c r="BO2" s="58" t="s">
        <v>157</v>
      </c>
      <c r="BP2" s="58" t="s">
        <v>159</v>
      </c>
      <c r="BQ2" s="58" t="s">
        <v>153</v>
      </c>
      <c r="BR2" s="58" t="s">
        <v>218</v>
      </c>
      <c r="BS2" s="58"/>
      <c r="BT2" s="58"/>
      <c r="BU2" s="60"/>
      <c r="BV2" s="61" t="s">
        <v>165</v>
      </c>
      <c r="BW2" s="61" t="s">
        <v>179</v>
      </c>
      <c r="BX2" s="59"/>
      <c r="CB2" s="5" t="s">
        <v>138</v>
      </c>
      <c r="CC2" s="5"/>
      <c r="CD2" s="62">
        <v>0</v>
      </c>
      <c r="CE2" s="62">
        <v>0</v>
      </c>
      <c r="CF2" s="62">
        <f>COUNTIF([1]Sheet7!$B$2:'[1]Sheet7'!$B$100,ECU!#REF!)</f>
        <v>0</v>
      </c>
      <c r="CG2" s="75" cm="1">
        <f t="array" ref="CG2">SUMPRODUCT(--(LEN(TRIM(BL2:BT2))&gt;0))</f>
        <v>7</v>
      </c>
      <c r="CH2" s="53" t="str">
        <f>IF(CG2=2,"y","n")</f>
        <v>n</v>
      </c>
      <c r="CI2" s="53" t="str">
        <f>IF(CG2=3,"y","n")</f>
        <v>n</v>
      </c>
      <c r="CJ2" s="53" t="str">
        <f>IF(CG2=4,"y","n")</f>
        <v>n</v>
      </c>
      <c r="CK2" s="53" t="str">
        <f>IF(CG2&gt;4,"y","n")</f>
        <v>y</v>
      </c>
      <c r="CL2" s="53" t="str">
        <f>IF(S2=0,"y","n")</f>
        <v>n</v>
      </c>
      <c r="CM2" s="53" t="str">
        <f>IF(S2=2,"y","n")</f>
        <v>n</v>
      </c>
      <c r="CN2" s="53" t="str">
        <f>IF(S2=3,"y","n")</f>
        <v>y</v>
      </c>
      <c r="CO2" s="53" t="str">
        <f>IF(S2&gt;=4,"y","n")</f>
        <v>n</v>
      </c>
      <c r="CP2" s="53" t="str">
        <f>IF(AT2=0,"y","n")</f>
        <v>y</v>
      </c>
      <c r="CQ2" s="53" t="str">
        <f>IF(AT2=1,"y","n")</f>
        <v>n</v>
      </c>
      <c r="CR2" s="53" t="str">
        <f>IF(AT2=2,"y","n")</f>
        <v>n</v>
      </c>
      <c r="CS2" s="53" t="str">
        <f>IF(AT2&gt;=3,"y","n")</f>
        <v>n</v>
      </c>
      <c r="CT2" s="38" t="str">
        <f>CHAR(34)&amp;A2&amp;CHAR(34)</f>
        <v>"Ecuador"</v>
      </c>
      <c r="CU2" s="63" t="str">
        <f>CHAR(34)&amp;"rgn_"&amp;R2&amp;CHAR(34)</f>
        <v>"rgn_South America"</v>
      </c>
      <c r="CV2" s="44" t="str">
        <f>CHAR(34)&amp;D2&amp;CHAR(34)</f>
        <v>"https://i.ibb.co/TbYwmWF/Ecuador-Flag.png"</v>
      </c>
      <c r="CW2" s="44" t="str">
        <f>IF(CH2="y",CHAR(34)&amp;CH$1&amp;CHAR(34)&amp;",","")</f>
        <v/>
      </c>
      <c r="CX2" s="44" t="str">
        <f>IF(CI2="y",CHAR(34)&amp;CI$1&amp;CHAR(34)&amp;",","")</f>
        <v/>
      </c>
      <c r="CY2" s="44" t="str">
        <f>IF(CJ2="y",CHAR(34)&amp;CJ$1&amp;CHAR(34)&amp;",","")</f>
        <v/>
      </c>
      <c r="CZ2" s="44" t="str">
        <f>IF(CK2="y",CHAR(34)&amp;CK$1&amp;CHAR(34)&amp;",","")</f>
        <v>"5+Colo",</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"startE",</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"year00",</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IF(CL2="y",CHAR(34)&amp;CL$1&amp;CHAR(34)&amp;",","")</f>
        <v/>
      </c>
      <c r="DX2" s="44" t="str">
        <f>IF(CM2="y",CHAR(34)&amp;CM$1&amp;CHAR(34)&amp;",","")</f>
        <v/>
      </c>
      <c r="DY2" s="44" t="str">
        <f>IF(CN2="y",CHAR(34)&amp;CN$1&amp;CHAR(34)&amp;",","")</f>
        <v>"3Bands",</v>
      </c>
      <c r="DZ2" s="44" t="str">
        <f>IF(CO2="y",CHAR(34)&amp;CO$1&amp;CHAR(34)&amp;",","")</f>
        <v/>
      </c>
      <c r="EA2" s="44" t="str">
        <f>IF(T2="y",CHAR(34)&amp;T$1&amp;CHAR(34)&amp;",","")</f>
        <v/>
      </c>
      <c r="EB2" s="44" t="str">
        <f>IF(U2="y",CHAR(34)&amp;U$1&amp;CHAR(34)&amp;",","")</f>
        <v/>
      </c>
      <c r="EC2" s="44" t="str">
        <f>IF(V2="y",CHAR(34)&amp;V$1&amp;CHAR(34)&amp;",","")</f>
        <v>"Horizo",</v>
      </c>
      <c r="ED2" s="44" t="str">
        <f>IF(W2="y",CHAR(34)&amp;W$1&amp;CHAR(34)&amp;",","")</f>
        <v/>
      </c>
      <c r="EE2" s="44" t="str">
        <f>IF(X2="y",CHAR(34)&amp;X$1&amp;CHAR(34)&amp;",","")</f>
        <v>"Circle",</v>
      </c>
      <c r="EF2" s="44" t="str">
        <f>IF(AND(Y2&lt;&gt;"n",Y2&lt;&gt;""),CHAR(34)&amp;Y$1&amp;CHAR(34)&amp;",","")</f>
        <v>"Animal",</v>
      </c>
      <c r="EG2" s="44" t="str">
        <f>IF(Z2="y",CHAR(34)&amp;Z$1&amp;CHAR(34)&amp;",","")</f>
        <v>"Bird",</v>
      </c>
      <c r="EH2" s="44" t="str">
        <f>IF(AA2="y",CHAR(34)&amp;AA$1&amp;CHAR(34)&amp;",","")</f>
        <v>"Plants",</v>
      </c>
      <c r="EI2" s="44" t="str">
        <f>IF(AB2="y",CHAR(34)&amp;AB$1&amp;CHAR(34)&amp;",","")</f>
        <v/>
      </c>
      <c r="EJ2" s="44" t="str">
        <f>IF(AC2="y",CHAR(34)&amp;AC$1&amp;CHAR(34)&amp;",","")</f>
        <v>"Weapon",</v>
      </c>
      <c r="EK2" s="44" t="str">
        <f>IF(AD2="y",CHAR(34)&amp;AD$1&amp;CHAR(34)&amp;",","")</f>
        <v>"HasSun",</v>
      </c>
      <c r="EL2" s="44" t="str">
        <f>IF(AE2="y",CHAR(34)&amp;AE$1&amp;CHAR(34)&amp;",","")</f>
        <v/>
      </c>
      <c r="EM2" s="44" t="str">
        <f>IF(AF2="y",CHAR(34)&amp;AF$1&amp;CHAR(34)&amp;",","")</f>
        <v/>
      </c>
      <c r="EN2" s="44" t="str">
        <f>IF(AG2="y",CHAR(34)&amp;AG$1&amp;CHAR(34)&amp;",","")</f>
        <v>"Unequa",</v>
      </c>
      <c r="EO2" s="44" t="str">
        <f>IF(AH2="y",CHAR(34)&amp;AH$1&amp;CHAR(34)&amp;",","")</f>
        <v>"Center",</v>
      </c>
      <c r="EP2" s="44" t="str">
        <f>IF(AI2="y",CHAR(34)&amp;AI$1&amp;CHAR(34)&amp;",","")</f>
        <v/>
      </c>
      <c r="EQ2" s="44" t="str">
        <f>IF(AJ2="y",CHAR(34)&amp;AJ$1&amp;CHAR(34)&amp;",","")</f>
        <v/>
      </c>
      <c r="ER2" s="44" t="str">
        <f>IF(AK2="y",CHAR(34)&amp;AK$1&amp;CHAR(34)&amp;",","")</f>
        <v/>
      </c>
      <c r="ES2" s="44" t="str">
        <f>IF(AL2="y",CHAR(34)&amp;AL$1&amp;CHAR(34)&amp;",","")</f>
        <v>"Wavess",</v>
      </c>
      <c r="ET2" s="44" t="str">
        <f>IF(AM2="y",CHAR(34)&amp;AM$1&amp;CHAR(34)&amp;",","")</f>
        <v>"Geogrh",</v>
      </c>
      <c r="EU2" s="44" t="str">
        <f>IF(AN2="y",CHAR(34)&amp;AN$1&amp;CHAR(34)&amp;",","")</f>
        <v>"Humans",</v>
      </c>
      <c r="EV2" s="44" t="str">
        <f>IF(AO2="y",CHAR(34)&amp;AO$1&amp;CHAR(34)&amp;",","")</f>
        <v/>
      </c>
      <c r="EW2" s="44" t="str">
        <f>IF(AP2="y",CHAR(34)&amp;AP$1&amp;CHAR(34)&amp;",","")</f>
        <v>"Ships!",</v>
      </c>
      <c r="EX2" s="44" t="str">
        <f>IF(AQ2="y",CHAR(34)&amp;AQ$1&amp;CHAR(34)&amp;",","")</f>
        <v/>
      </c>
      <c r="EY2" s="44" t="str">
        <f>IF(AR2="y",CHAR(34)&amp;AR$1&amp;CHAR(34)&amp;",","")</f>
        <v/>
      </c>
      <c r="EZ2" s="44" t="str">
        <f>IF(AS2="y",CHAR(34)&amp;AS$1&amp;CHAR(34)&amp;",","")</f>
        <v>"Waters",</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"001YEL",</v>
      </c>
      <c r="FR2" s="44" t="str">
        <f>IF(LEN(BG2)=3,CHAR(34)&amp;"002"&amp;BG2&amp;CHAR(34)&amp;",","")</f>
        <v>"002BLU",</v>
      </c>
      <c r="FS2" s="44" t="str">
        <f>IF(LEN(BH2)=3,CHAR(34)&amp;"003"&amp;BH2&amp;CHAR(34)&amp;",","")</f>
        <v>"003RED",</v>
      </c>
      <c r="FT2" s="44" t="str">
        <f>CHAR(34)&amp;"myr"&amp;BD2&amp;CHAR(34)&amp;","</f>
        <v>"myrYEL",</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"spanis",</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IF(CQ2="y",CHAR(34)&amp;CQ$1&amp;CHAR(34)&amp;",","")</f>
        <v/>
      </c>
      <c r="GM2" s="44" t="str">
        <f>IF(CR2="y",CHAR(34)&amp;CR$1&amp;CHAR(34)&amp;",","")</f>
        <v/>
      </c>
      <c r="GN2" s="44" t="str">
        <f>IF(CS2="y",CHAR(34)&amp;CS$1&amp;CHAR(34)&amp;",","")</f>
        <v/>
      </c>
      <c r="GP2" s="44" t="str">
        <f>CHAR(34)&amp;AU2&amp;CHAR(34)</f>
        <v>""</v>
      </c>
      <c r="GS2" s="44" t="str">
        <f>SUBSTITUTE("["&amp;_xlfn.CONCAT(CW2:GN2)&amp;"]",",]","]")</f>
        <v>["5+Colo","lets07","startE","year18","year19","year00","allhor","3Bands","Horizo","Circle","Animal","Bird","Plants","Weapon","HasSun","Unequa","Center","Wavess","Geogrh","Humans","Ships!","Waters","ntWHYE","NO_BLA","001YEL","002BLU","003RED","myrYEL","spanis","NoStar"]</v>
      </c>
      <c r="GT2" s="44" t="str">
        <f>IF(BL2&lt;&gt;"",CHAR(34)&amp;"cl_"&amp;BL2&amp;CHAR(34)&amp;",","")</f>
        <v>"cl_YEL",</v>
      </c>
      <c r="GU2" s="44" t="str">
        <f>IF(BM2&lt;&gt;"",CHAR(34)&amp;"cl_"&amp;BM2&amp;CHAR(34)&amp;",","")</f>
        <v>"cl_RED",</v>
      </c>
      <c r="GV2" s="44" t="str">
        <f>IF(BN2&lt;&gt;"",CHAR(34)&amp;"cl_"&amp;BN2&amp;CHAR(34)&amp;",","")</f>
        <v>"cl_BLU",</v>
      </c>
      <c r="GW2" s="44" t="str">
        <f>IF(BO2&lt;&gt;"",CHAR(34)&amp;"cl_"&amp;BO2&amp;CHAR(34)&amp;",","")</f>
        <v>"cl_BRO",</v>
      </c>
      <c r="GX2" s="44" t="str">
        <f>IF(BP2&lt;&gt;"",CHAR(34)&amp;"cl_"&amp;BP2&amp;CHAR(34)&amp;",","")</f>
        <v>"cl_WHI",</v>
      </c>
      <c r="GY2" s="44" t="str">
        <f>IF(BQ2&lt;&gt;"",CHAR(34)&amp;"cl_"&amp;BQ2&amp;CHAR(34)&amp;",","")</f>
        <v>"cl_GRE",</v>
      </c>
      <c r="GZ2" s="44" t="str">
        <f>IF(BR2&lt;&gt;"",CHAR(34)&amp;"cl_"&amp;BR2&amp;CHAR(34)&amp;",","")</f>
        <v>"cl_GRA",</v>
      </c>
      <c r="HA2" s="44" t="str">
        <f>IF(BS2&lt;&gt;"",CHAR(34)&amp;"cl_"&amp;BS2&amp;CHAR(34)&amp;",","")</f>
        <v/>
      </c>
      <c r="HB2" s="44" t="str">
        <f>IF(BT2&lt;&gt;"",CHAR(34)&amp;"cl_"&amp;BT2&amp;CHAR(34)&amp;",","")</f>
        <v/>
      </c>
      <c r="HC2" s="44" t="str">
        <f>SUBSTITUTE("["&amp;_xlfn.CONCAT(GT2:HB2)&amp;"]",",]","]")</f>
        <v>["cl_YEL","cl_RED","cl_BLU","cl_BRO","cl_WHI","cl_GRE","cl_GRA"]</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links: "https://en.wikipedia.org/wiki/Flag_of_Ecuador"},</v>
      </c>
      <c r="HG2" s="66" t="str">
        <f>"{couname:"&amp;CT2&amp;(IF(HK2&lt;&gt;"",",subtype:"&amp;CHAR(34)&amp;HK2&amp;CHAR(34),""))&amp;",year:"&amp;HJ2&amp;",region:"&amp;CU2&amp;",Colors:"&amp;HC2&amp;",Items:"&amp;GS2&amp;",Flag:"&amp;CV2&amp;",HDFlag:"&amp;CHAR(34)&amp;E2&amp;CHAR(34)&amp;",type:"&amp;GP2&amp;", describe: "&amp;HI2&amp;", links: "&amp;HL2&amp;"},"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links: "https://en.wikipedia.org/wiki/Flag_of_Ecuador"},</v>
      </c>
      <c r="HH2" s="44" t="str">
        <f>IF(P2&lt;&gt;"",CHAR(34)&amp;"\n"&amp;P2&amp;CHAR(34),CHAR(34)&amp;CHAR(34))</f>
        <v>"\n\n • Yellow: The crops and the fertile soil.\n\n • Blue: The ocean and the clear skies\n\n • Red: The blood spilled by the heroes who died in the name of their countrymen's Fatherland and Freedom."</v>
      </c>
      <c r="HI2" s="44" t="str">
        <f>IF(J2=0,CHAR(34)&amp;CHAR(34),HH2)</f>
        <v>"\n\n • Yellow: The crops and the fertile soil.\n\n • Blue: The ocean and the clear skies\n\n • Red: The blood spilled by the heroes who died in the name of their countrymen's Fatherland and Freedom."</v>
      </c>
      <c r="HJ2" s="44" t="str">
        <f>CHAR(34)&amp;O2&amp;CHAR(34)</f>
        <v>"1860, 1900, 2009 "</v>
      </c>
      <c r="HL2" s="44" t="str">
        <f>CHAR(34)&amp;I2&amp;CHAR(34)</f>
        <v>"https://en.wikipedia.org/wiki/Flag_of_Ecuador"</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 "links": "https://en.wikipedia.org/wiki/Flag_of_Ecuador"},</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 "links": "https://en.wikipedia.org/wiki/Flag_of_Ecuador"},</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BRO</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-7</v>
      </c>
      <c r="IN2" s="69" t="str">
        <f>"http://mkweb.bcgsc.ca/color-summarizer/?url="&amp;D2&amp;"&amp;precision=low&amp;num_clusters="&amp;CG2&amp;"&amp;text=1"</f>
        <v>http://mkweb.bcgsc.ca/color-summarizer/?url=https://i.ibb.co/TbYwmWF/Ecuador-Flag.png&amp;precision=low&amp;num_clusters=7&amp;text=1</v>
      </c>
      <c r="IO2" s="44" t="str">
        <f>IF(HP2&lt;&gt;"",CHAR(34)&amp;"black"&amp;CHAR(34),"")</f>
        <v/>
      </c>
      <c r="IP2" s="44" t="str">
        <f>IF(HQ2&lt;&gt;"",CHAR(34)&amp;"blue"&amp;CHAR(34),"")</f>
        <v>"blue"</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"brown"</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{"url":"http://mkweb.bcgsc.ca/color-summarizer/?url=https://i.ibb.co/TbYwmWF/Ecuador-Flag.png&amp;precision=low&amp;num_clusters=7&amp;text=1","name":"Ecuador"},</v>
      </c>
      <c r="IY2" s="44">
        <v>64</v>
      </c>
    </row>
    <row r="3" spans="1:259" s="44" customFormat="1" ht="38.4" customHeight="1" thickBot="1" x14ac:dyDescent="0.35">
      <c r="A3" s="84" t="s">
        <v>689</v>
      </c>
      <c r="B3" s="83"/>
      <c r="C3" s="39">
        <v>2</v>
      </c>
      <c r="D3" s="70" t="s">
        <v>690</v>
      </c>
      <c r="E3" s="40" t="s">
        <v>691</v>
      </c>
      <c r="F3" s="41" t="s">
        <v>163</v>
      </c>
      <c r="G3" s="42">
        <f>COUNTIF($A$1:$A$8285,A3)</f>
        <v>1</v>
      </c>
      <c r="H3" s="43"/>
      <c r="I3" s="59" t="s">
        <v>692</v>
      </c>
      <c r="J3" s="44" t="str">
        <f>""</f>
        <v/>
      </c>
      <c r="K3" s="45"/>
      <c r="L3" s="46"/>
      <c r="M3" s="46"/>
      <c r="N3" s="47"/>
      <c r="O3" s="74" t="s">
        <v>233</v>
      </c>
      <c r="P3" s="48" t="s">
        <v>693</v>
      </c>
      <c r="Q3" s="73">
        <v>1</v>
      </c>
      <c r="R3" s="49" t="s">
        <v>177</v>
      </c>
      <c r="S3" s="50">
        <v>2</v>
      </c>
      <c r="T3" s="51" t="s">
        <v>164</v>
      </c>
      <c r="U3" s="52" t="s">
        <v>164</v>
      </c>
      <c r="V3" s="52" t="s">
        <v>165</v>
      </c>
      <c r="W3" s="52" t="s">
        <v>164</v>
      </c>
      <c r="X3" s="52" t="s">
        <v>164</v>
      </c>
      <c r="Y3" s="52" t="s">
        <v>164</v>
      </c>
      <c r="Z3" s="52" t="s">
        <v>164</v>
      </c>
      <c r="AA3" s="52" t="s">
        <v>164</v>
      </c>
      <c r="AB3" s="52" t="s">
        <v>164</v>
      </c>
      <c r="AC3" s="52" t="s">
        <v>164</v>
      </c>
      <c r="AD3" s="52" t="s">
        <v>164</v>
      </c>
      <c r="AE3" s="52" t="s">
        <v>164</v>
      </c>
      <c r="AF3" s="53" t="s">
        <v>164</v>
      </c>
      <c r="AG3" s="53" t="s">
        <v>165</v>
      </c>
      <c r="AH3" s="53" t="s">
        <v>164</v>
      </c>
      <c r="AI3" s="53" t="s">
        <v>164</v>
      </c>
      <c r="AJ3" s="53" t="s">
        <v>164</v>
      </c>
      <c r="AK3" s="53" t="s">
        <v>165</v>
      </c>
      <c r="AL3" s="53" t="s">
        <v>164</v>
      </c>
      <c r="AM3" s="53" t="s">
        <v>164</v>
      </c>
      <c r="AN3" s="53" t="s">
        <v>164</v>
      </c>
      <c r="AO3" s="53" t="s">
        <v>164</v>
      </c>
      <c r="AP3" s="53" t="s">
        <v>164</v>
      </c>
      <c r="AQ3" s="53" t="s">
        <v>164</v>
      </c>
      <c r="AR3" s="53" t="s">
        <v>164</v>
      </c>
      <c r="AS3" s="53" t="s">
        <v>164</v>
      </c>
      <c r="AT3" s="54">
        <v>0</v>
      </c>
      <c r="AU3" s="53" t="s">
        <v>284</v>
      </c>
      <c r="AV3" s="53" t="str">
        <f>IF(LEFT(A3,1)="[",LEFT(A3,5)&amp;AU3&amp;A3,"")</f>
        <v>[ECU]Province[ECU] Azuay</v>
      </c>
      <c r="AW3" s="53" t="str">
        <f>C3&amp;A3</f>
        <v>2[ECU] Azuay</v>
      </c>
      <c r="AX3" s="55"/>
      <c r="AY3" s="55"/>
      <c r="AZ3" s="56" t="s">
        <v>234</v>
      </c>
      <c r="BA3" s="56" t="s">
        <v>234</v>
      </c>
      <c r="BB3" s="56"/>
      <c r="BC3" s="57"/>
      <c r="BD3" s="58" t="s">
        <v>167</v>
      </c>
      <c r="BE3" s="59"/>
      <c r="BF3" s="58" t="s">
        <v>154</v>
      </c>
      <c r="BG3" s="58" t="s">
        <v>234</v>
      </c>
      <c r="BH3" s="58" t="s">
        <v>155</v>
      </c>
      <c r="BI3" s="58"/>
      <c r="BJ3" s="58"/>
      <c r="BK3" s="59"/>
      <c r="BL3" s="58" t="s">
        <v>234</v>
      </c>
      <c r="BM3" s="58" t="s">
        <v>234</v>
      </c>
      <c r="BN3" s="58" t="s">
        <v>234</v>
      </c>
      <c r="BO3" s="58" t="s">
        <v>154</v>
      </c>
      <c r="BP3" s="58" t="s">
        <v>155</v>
      </c>
      <c r="BQ3" s="58" t="s">
        <v>234</v>
      </c>
      <c r="BR3" s="58" t="s">
        <v>234</v>
      </c>
      <c r="BS3" s="58" t="s">
        <v>234</v>
      </c>
      <c r="BT3" s="58" t="s">
        <v>234</v>
      </c>
      <c r="BU3" s="60"/>
      <c r="BV3" s="61"/>
      <c r="BW3" s="61">
        <v>0</v>
      </c>
      <c r="BX3" s="59"/>
      <c r="CB3" s="5"/>
      <c r="CC3" s="5"/>
      <c r="CD3" s="62">
        <v>0</v>
      </c>
      <c r="CE3" s="62">
        <v>0</v>
      </c>
      <c r="CF3" s="62">
        <f>COUNTIF([1]Sheet7!$B$2:'[1]Sheet7'!$B$100,ECU!#REF!)</f>
        <v>0</v>
      </c>
      <c r="CG3" s="75" cm="1">
        <f t="array" ref="CG3">SUMPRODUCT(--(LEN(TRIM(BL3:BT3))&gt;0))</f>
        <v>2</v>
      </c>
      <c r="CH3" s="53" t="str">
        <f>IF(CG3=2,"y","n")</f>
        <v>y</v>
      </c>
      <c r="CI3" s="53" t="str">
        <f>IF(CG3=3,"y","n")</f>
        <v>n</v>
      </c>
      <c r="CJ3" s="53" t="str">
        <f>IF(CG3=4,"y","n")</f>
        <v>n</v>
      </c>
      <c r="CK3" s="53" t="str">
        <f>IF(CG3&gt;4,"y","n")</f>
        <v>n</v>
      </c>
      <c r="CL3" s="53" t="str">
        <f>IF(S3=0,"y","n")</f>
        <v>n</v>
      </c>
      <c r="CM3" s="53" t="str">
        <f>IF(S3=2,"y","n")</f>
        <v>y</v>
      </c>
      <c r="CN3" s="53" t="str">
        <f>IF(S3=3,"y","n")</f>
        <v>n</v>
      </c>
      <c r="CO3" s="53" t="str">
        <f>IF(S3&gt;=4,"y","n")</f>
        <v>n</v>
      </c>
      <c r="CP3" s="53" t="str">
        <f>IF(AT3=0,"y","n")</f>
        <v>y</v>
      </c>
      <c r="CQ3" s="53" t="str">
        <f>IF(AT3=1,"y","n")</f>
        <v>n</v>
      </c>
      <c r="CR3" s="53" t="str">
        <f>IF(AT3=2,"y","n")</f>
        <v>n</v>
      </c>
      <c r="CS3" s="53" t="str">
        <f>IF(AT3&gt;=3,"y","n")</f>
        <v>n</v>
      </c>
      <c r="CT3" s="38" t="str">
        <f>CHAR(34)&amp;A3&amp;CHAR(34)</f>
        <v>"[ECU] Azuay"</v>
      </c>
      <c r="CU3" s="63" t="str">
        <f>CHAR(34)&amp;"rgn_"&amp;R3&amp;CHAR(34)</f>
        <v>"rgn_South America"</v>
      </c>
      <c r="CV3" s="44" t="str">
        <f>CHAR(34)&amp;D3&amp;CHAR(34)</f>
        <v>"https://upload.wikimedia.org/wikipedia/commons/thumb/a/aa/Bandera_Provincia_Azuay.svg/300px-Bandera_Provincia_Azuay.svg.png"</v>
      </c>
      <c r="CW3" s="44" t="str">
        <f>IF(CH3="y",CHAR(34)&amp;CH$1&amp;CHAR(34)&amp;",","")</f>
        <v>"2Color",</v>
      </c>
      <c r="CX3" s="44" t="str">
        <f>IF(CI3="y",CHAR(34)&amp;CI$1&amp;CHAR(34)&amp;",","")</f>
        <v/>
      </c>
      <c r="CY3" s="44" t="str">
        <f>IF(CJ3="y",CHAR(34)&amp;CJ$1&amp;CHAR(34)&amp;",","")</f>
        <v/>
      </c>
      <c r="CZ3" s="44" t="str">
        <f>IF(CK3="y",CHAR(34)&amp;CK$1&amp;CHAR(34)&amp;",","")</f>
        <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"lets05",</v>
      </c>
      <c r="DE3" s="44" t="str">
        <f>CHAR(34)&amp;"start"&amp;IFERROR(LEFT(SUBSTITUTE(A3,"["&amp;MID(A3,FIND("[",A3)+1,FIND("]",A3)-FIND("[",A3)-1)&amp;"] ",""),1),LEFT(A3,1))&amp;CHAR(34)&amp;","</f>
        <v>"startA",</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"with_y",</v>
      </c>
      <c r="DK3" s="44" t="str">
        <f>IFERROR(IF(SEARCH("z",A3)&gt;0,CHAR(34)&amp;"with_z"&amp;CHAR(34)&amp;",",""),"")</f>
        <v>"with_z",</v>
      </c>
      <c r="DL3" s="44" t="str">
        <f>IF(CG3=2, CHAR(34) &amp; _xlfn.TEXTJOIN("", TRUE, _xlfn._xlws.SORT(HP3:HX3)) &amp; CHAR(34) &amp; ",", "")</f>
        <v>"REDYEL",</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IF(CL3="y",CHAR(34)&amp;CL$1&amp;CHAR(34)&amp;",","")</f>
        <v/>
      </c>
      <c r="DX3" s="44" t="str">
        <f>IF(CM3="y",CHAR(34)&amp;CM$1&amp;CHAR(34)&amp;",","")</f>
        <v>"2Bands",</v>
      </c>
      <c r="DY3" s="44" t="str">
        <f>IF(CN3="y",CHAR(34)&amp;CN$1&amp;CHAR(34)&amp;",","")</f>
        <v/>
      </c>
      <c r="DZ3" s="44" t="str">
        <f>IF(CO3="y",CHAR(34)&amp;CO$1&amp;CHAR(34)&amp;",","")</f>
        <v/>
      </c>
      <c r="EA3" s="44" t="str">
        <f>IF(T3="y",CHAR(34)&amp;T$1&amp;CHAR(34)&amp;",","")</f>
        <v/>
      </c>
      <c r="EB3" s="44" t="str">
        <f>IF(U3="y",CHAR(34)&amp;U$1&amp;CHAR(34)&amp;",","")</f>
        <v/>
      </c>
      <c r="EC3" s="44" t="str">
        <f>IF(V3="y",CHAR(34)&amp;V$1&amp;CHAR(34)&amp;",","")</f>
        <v>"Horizo",</v>
      </c>
      <c r="ED3" s="44" t="str">
        <f>IF(W3="y",CHAR(34)&amp;W$1&amp;CHAR(34)&amp;",","")</f>
        <v/>
      </c>
      <c r="EE3" s="44" t="str">
        <f>IF(X3="y",CHAR(34)&amp;X$1&amp;CHAR(34)&amp;",","")</f>
        <v/>
      </c>
      <c r="EF3" s="44" t="str">
        <f>IF(AND(Y3&lt;&gt;"n",Y3&lt;&gt;""),CHAR(34)&amp;Y$1&amp;CHAR(34)&amp;",","")</f>
        <v/>
      </c>
      <c r="EG3" s="44" t="str">
        <f>IF(Z3="y",CHAR(34)&amp;Z$1&amp;CHAR(34)&amp;",","")</f>
        <v/>
      </c>
      <c r="EH3" s="44" t="str">
        <f>IF(AA3="y",CHAR(34)&amp;AA$1&amp;CHAR(34)&amp;",","")</f>
        <v/>
      </c>
      <c r="EI3" s="44" t="str">
        <f>IF(AB3="y",CHAR(34)&amp;AB$1&amp;CHAR(34)&amp;",","")</f>
        <v/>
      </c>
      <c r="EJ3" s="44" t="str">
        <f>IF(AC3="y",CHAR(34)&amp;AC$1&amp;CHAR(34)&amp;",","")</f>
        <v/>
      </c>
      <c r="EK3" s="44" t="str">
        <f>IF(AD3="y",CHAR(34)&amp;AD$1&amp;CHAR(34)&amp;",","")</f>
        <v/>
      </c>
      <c r="EL3" s="44" t="str">
        <f>IF(AE3="y",CHAR(34)&amp;AE$1&amp;CHAR(34)&amp;",","")</f>
        <v/>
      </c>
      <c r="EM3" s="44" t="str">
        <f>IF(AF3="y",CHAR(34)&amp;AF$1&amp;CHAR(34)&amp;",","")</f>
        <v/>
      </c>
      <c r="EN3" s="44" t="str">
        <f>IF(AG3="y",CHAR(34)&amp;AG$1&amp;CHAR(34)&amp;",","")</f>
        <v>"Unequa",</v>
      </c>
      <c r="EO3" s="44" t="str">
        <f>IF(AH3="y",CHAR(34)&amp;AH$1&amp;CHAR(34)&amp;",","")</f>
        <v/>
      </c>
      <c r="EP3" s="44" t="str">
        <f>IF(AI3="y",CHAR(34)&amp;AI$1&amp;CHAR(34)&amp;",","")</f>
        <v/>
      </c>
      <c r="EQ3" s="44" t="str">
        <f>IF(AJ3="y",CHAR(34)&amp;AJ$1&amp;CHAR(34)&amp;",","")</f>
        <v/>
      </c>
      <c r="ER3" s="44" t="str">
        <f>IF(AK3="y",CHAR(34)&amp;AK$1&amp;CHAR(34)&amp;",","")</f>
        <v>"OnlyBa",</v>
      </c>
      <c r="ES3" s="44" t="str">
        <f>IF(AL3="y",CHAR(34)&amp;AL$1&amp;CHAR(34)&amp;",","")</f>
        <v/>
      </c>
      <c r="ET3" s="44" t="str">
        <f>IF(AM3="y",CHAR(34)&amp;AM$1&amp;CHAR(34)&amp;",","")</f>
        <v/>
      </c>
      <c r="EU3" s="44" t="str">
        <f>IF(AN3="y",CHAR(34)&amp;AN$1&amp;CHAR(34)&amp;",","")</f>
        <v/>
      </c>
      <c r="EV3" s="44" t="str">
        <f>IF(AO3="y",CHAR(34)&amp;AO$1&amp;CHAR(34)&amp;",","")</f>
        <v/>
      </c>
      <c r="EW3" s="44" t="str">
        <f>IF(AP3="y",CHAR(34)&amp;AP$1&amp;CHAR(34)&amp;",","")</f>
        <v/>
      </c>
      <c r="EX3" s="44" t="str">
        <f>IF(AQ3="y",CHAR(34)&amp;AQ$1&amp;CHAR(34)&amp;",","")</f>
        <v/>
      </c>
      <c r="EY3" s="44" t="str">
        <f>IF(AR3="y",CHAR(34)&amp;AR$1&amp;CHAR(34)&amp;",","")</f>
        <v/>
      </c>
      <c r="EZ3" s="44" t="str">
        <f>IF(AS3="y",CHAR(34)&amp;AS$1&amp;CHAR(34)&amp;",","")</f>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"NO_WHI",</v>
      </c>
      <c r="FG3" s="44" t="str">
        <f>IF(COUNTIF(BL3:BT3,"RED")=0,CHAR(34)&amp;"NO_RED"&amp;CHAR(34)&amp;",", "")</f>
        <v/>
      </c>
      <c r="FH3" s="44" t="str">
        <f>IF(COUNTIF(BL3:BS3,"GRE")=0,CHAR(34)&amp;"NO_GRE"&amp;CHAR(34)&amp;",", "")</f>
        <v>"NO_GRE",</v>
      </c>
      <c r="FI3" s="44" t="str">
        <f>IF(COUNTIF(BL3:BT3,"YEL")=0,CHAR(34)&amp;"NO_YEL"&amp;CHAR(34)&amp;",", "")</f>
        <v/>
      </c>
      <c r="FJ3" s="44" t="str">
        <f>IF(COUNTIF(BL3:BT3,"BLA")=0,CHAR(34)&amp;"NO_BLA"&amp;CHAR(34)&amp;",", "")</f>
        <v>"NO_BLA",</v>
      </c>
      <c r="FK3" s="44" t="str">
        <f>IF(AND(FH3&lt;&gt;"",FF3&lt;&gt;""),CHAR(34)&amp;"WHGRNO"&amp;CHAR(34)&amp;",","")</f>
        <v>"WHGRNO",</v>
      </c>
      <c r="FL3" s="44" t="str">
        <f>IF(AND(FI3&lt;&gt;"",FF3&lt;&gt;""),CHAR(34)&amp;"WHYENO"&amp;CHAR(34)&amp;",","")</f>
        <v/>
      </c>
      <c r="FM3" s="44" t="str">
        <f>IF(AND(FJ3&lt;&gt;"",FF3&lt;&gt;""),CHAR(34)&amp;"BAWHNO"&amp;CHAR(34)&amp;",","")</f>
        <v>"BAWHNO",</v>
      </c>
      <c r="FN3" s="44" t="str">
        <f>IF(AND(FE3&lt;&gt;"",FF3&lt;&gt;""),CHAR(34)&amp;"BLWHNO"&amp;CHAR(34)&amp;",","")</f>
        <v>"BLWHNO",</v>
      </c>
      <c r="FO3" s="44" t="str">
        <f>IF(AND(FE3&lt;&gt;"",FG3&lt;&gt;""),CHAR(34)&amp;"BLRENO"&amp;CHAR(34)&amp;",","")</f>
        <v/>
      </c>
      <c r="FP3" s="44" t="str">
        <f>IF(AND(FF3&lt;&gt;"",FF3&lt;&gt;""),CHAR(34)&amp;"WHRENO"&amp;CHAR(34)&amp;",","")</f>
        <v>"WHRENO",</v>
      </c>
      <c r="FQ3" s="44" t="str">
        <f>IF(LEN(BF3)=3,CHAR(34)&amp;"001"&amp;BF3&amp;CHAR(34)&amp;",","")</f>
        <v>"001RED",</v>
      </c>
      <c r="FR3" s="44" t="str">
        <f>IF(LEN(BG3)=3,CHAR(34)&amp;"002"&amp;BG3&amp;CHAR(34)&amp;",","")</f>
        <v/>
      </c>
      <c r="FS3" s="44" t="str">
        <f>IF(LEN(BH3)=3,CHAR(34)&amp;"003"&amp;BH3&amp;CHAR(34)&amp;",","")</f>
        <v>"003YEL",</v>
      </c>
      <c r="FT3" s="44" t="str">
        <f>CHAR(34)&amp;"myr"&amp;BD3&amp;CHAR(34)&amp;","</f>
        <v>"myrEQ",</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IF(CQ3="y",CHAR(34)&amp;CQ$1&amp;CHAR(34)&amp;",","")</f>
        <v/>
      </c>
      <c r="GM3" s="44" t="str">
        <f>IF(CR3="y",CHAR(34)&amp;CR$1&amp;CHAR(34)&amp;",","")</f>
        <v/>
      </c>
      <c r="GN3" s="44" t="str">
        <f>IF(CS3="y",CHAR(34)&amp;CS$1&amp;CHAR(34)&amp;",","")</f>
        <v/>
      </c>
      <c r="GP3" s="44" t="str">
        <f>CHAR(34)&amp;AU3&amp;CHAR(34)</f>
        <v>"Province"</v>
      </c>
      <c r="GS3" s="44" t="str">
        <f>SUBSTITUTE("["&amp;_xlfn.CONCAT(CW3:GN3)&amp;"]",",]","]")</f>
        <v>["2Color","lets05","startA","with_y","with_z","REDYEL","allhor","2Bands","Horizo","Unequa","OnlyBa","NO_BLU","NO_WHI","NO_GRE","NO_BLA","WHGRNO","BAWHNO","BLWHNO","WHRENO","001RED","003YEL","myrEQ","NoStar"]</v>
      </c>
      <c r="GT3" s="44" t="str">
        <f>IF(BL3&lt;&gt;"",CHAR(34)&amp;"cl_"&amp;BL3&amp;CHAR(34)&amp;",","")</f>
        <v/>
      </c>
      <c r="GU3" s="44" t="str">
        <f>IF(BM3&lt;&gt;"",CHAR(34)&amp;"cl_"&amp;BM3&amp;CHAR(34)&amp;",","")</f>
        <v/>
      </c>
      <c r="GV3" s="44" t="str">
        <f>IF(BN3&lt;&gt;"",CHAR(34)&amp;"cl_"&amp;BN3&amp;CHAR(34)&amp;",","")</f>
        <v/>
      </c>
      <c r="GW3" s="44" t="str">
        <f>IF(BO3&lt;&gt;"",CHAR(34)&amp;"cl_"&amp;BO3&amp;CHAR(34)&amp;",","")</f>
        <v>"cl_RED",</v>
      </c>
      <c r="GX3" s="44" t="str">
        <f>IF(BP3&lt;&gt;"",CHAR(34)&amp;"cl_"&amp;BP3&amp;CHAR(34)&amp;",","")</f>
        <v>"cl_YEL",</v>
      </c>
      <c r="GY3" s="44" t="str">
        <f>IF(BQ3&lt;&gt;"",CHAR(34)&amp;"cl_"&amp;BQ3&amp;CHAR(34)&amp;",","")</f>
        <v/>
      </c>
      <c r="GZ3" s="44" t="str">
        <f>IF(BR3&lt;&gt;"",CHAR(34)&amp;"cl_"&amp;BR3&amp;CHAR(34)&amp;",","")</f>
        <v/>
      </c>
      <c r="HA3" s="44" t="str">
        <f>IF(BS3&lt;&gt;"",CHAR(34)&amp;"cl_"&amp;BS3&amp;CHAR(34)&amp;",","")</f>
        <v/>
      </c>
      <c r="HB3" s="44" t="str">
        <f>IF(BT3&lt;&gt;"",CHAR(34)&amp;"cl_"&amp;BT3&amp;CHAR(34)&amp;",","")</f>
        <v/>
      </c>
      <c r="HC3" s="44" t="str">
        <f>SUBSTITUTE("["&amp;_xlfn.CONCAT(GT3:HB3)&amp;"]",",]","]")</f>
        <v>["cl_RED","cl_YEL"]</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links: "https://www.crwflags.com/fotw/flags/ec-a-cue.html?utm_source=chatgpt.com"},</v>
      </c>
      <c r="HG3" s="66" t="str">
        <f>"{couname:"&amp;CT3&amp;(IF(HK3&lt;&gt;"",",subtype:"&amp;CHAR(34)&amp;HK3&amp;CHAR(34),""))&amp;",year:"&amp;HJ3&amp;",region:"&amp;CU3&amp;",Colors:"&amp;HC3&amp;",Items:"&amp;GS3&amp;",Flag:"&amp;CV3&amp;",HDFlag:"&amp;CHAR(34)&amp;E3&amp;CHAR(34)&amp;",type:"&amp;GP3&amp;", describe: "&amp;HI3&amp;", links: "&amp;HL3&amp;"},"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links: "https://www.crwflags.com/fotw/flags/ec-a-cue.html?utm_source=chatgpt.com"},</v>
      </c>
      <c r="HH3" s="44" t="str">
        <f>IF(P3&lt;&gt;"",CHAR(34)&amp;"\n"&amp;P3&amp;CHAR(34),CHAR(34)&amp;CHAR(34))</f>
        <v>"\nThe flag is from the capital city of the province, Cuenca. The colors are from the flag of Spain, reflecting its historical ties to Spain. The red symbolizes the bloodshed for independence and the yellow represents the region's wealth and abundance."</v>
      </c>
      <c r="HI3" s="44" t="str">
        <f>IF(J3=0,CHAR(34)&amp;CHAR(34),HH3)</f>
        <v>"\nThe flag is from the capital city of the province, Cuenca. The colors are from the flag of Spain, reflecting its historical ties to Spain. The red symbolizes the bloodshed for independence and the yellow represents the region's wealth and abundance."</v>
      </c>
      <c r="HJ3" s="44" t="str">
        <f>CHAR(34)&amp;O3&amp;CHAR(34)</f>
        <v>"???"</v>
      </c>
      <c r="HL3" s="44" t="str">
        <f>CHAR(34)&amp;I3&amp;CHAR(34)</f>
        <v>"https://www.crwflags.com/fotw/flags/ec-a-cue.html?utm_source=chatgpt.com"</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 "links": "https://www.crwflags.com/fotw/flags/ec-a-cue.html?utm_source=chatgpt.com"},</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 "links": "https://www.crwflags.com/fotw/flags/ec-a-cue.html?utm_source=chatgpt.com"},</v>
      </c>
      <c r="HO3" s="71">
        <v>45644</v>
      </c>
      <c r="HP3" s="44" t="str" cm="1">
        <f t="array" ref="HP3">IF(_xlfn.TEXTJOIN(", ", TRUE, IF(ISNUMBER(SEARCH("BLA", BL3:BT3)), COLUMN(BL3:BT3) - COLUMN(BL3) + 1, ""))&lt;&gt;"","BLA","")</f>
        <v/>
      </c>
      <c r="HQ3" s="44" t="str" cm="1">
        <f t="array" ref="HQ3">IF(_xlfn.TEXTJOIN(", ", TRUE, IF(ISNUMBER(SEARCH("BLU", BL3:BT3)), COLUMN(BL3:BT3) - COLUMN(BL3) + 1, ""))&lt;&gt;"","BLU","")</f>
        <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
      </c>
      <c r="HY3" s="72"/>
      <c r="HZ3" s="72"/>
      <c r="IA3" s="5"/>
      <c r="IB3" s="5"/>
      <c r="IC3" s="68"/>
      <c r="ID3" s="68"/>
      <c r="IE3" s="68"/>
      <c r="IF3" s="68"/>
      <c r="IG3" s="68"/>
      <c r="IH3" s="68"/>
      <c r="II3" s="68"/>
      <c r="IJ3" s="68"/>
      <c r="IK3" s="68"/>
      <c r="IM3" s="42">
        <f>COUNTIF(IC3:IK3,"&gt;0")-CG3</f>
        <v>-2</v>
      </c>
      <c r="IN3" s="69" t="str">
        <f>"http://mkweb.bcgsc.ca/color-summarizer/?url="&amp;D3&amp;"&amp;precision=low&amp;num_clusters="&amp;CG3&amp;"&amp;text=1"</f>
        <v>http://mkweb.bcgsc.ca/color-summarizer/?url=https://upload.wikimedia.org/wikipedia/commons/thumb/a/aa/Bandera_Provincia_Azuay.svg/300px-Bandera_Provincia_Azuay.svg.png&amp;precision=low&amp;num_clusters=2&amp;text=1</v>
      </c>
      <c r="IO3" s="44" t="str">
        <f>IF(HP3&lt;&gt;"",CHAR(34)&amp;"black"&amp;CHAR(34),"")</f>
        <v/>
      </c>
      <c r="IP3" s="44" t="str">
        <f>IF(HQ3&lt;&gt;"",CHAR(34)&amp;"blue"&amp;CHAR(34),"")</f>
        <v/>
      </c>
      <c r="IQ3" s="44" t="str">
        <f>IF(HR3&lt;&gt;"",CHAR(34)&amp;"green"&amp;CHAR(34),"")</f>
        <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
      </c>
      <c r="IX3" s="44" t="str">
        <f>"{"&amp;CHAR(34)&amp;"url"&amp;CHAR(34)&amp;":"&amp;CHAR(34)&amp;IN3&amp;CHAR(34)&amp;","&amp;CHAR(34)&amp;"name"&amp;CHAR(34)&amp;":"&amp;CHAR(34)&amp;A3&amp;CHAR(34)&amp;"},"</f>
        <v>{"url":"http://mkweb.bcgsc.ca/color-summarizer/?url=https://upload.wikimedia.org/wikipedia/commons/thumb/a/aa/Bandera_Provincia_Azuay.svg/300px-Bandera_Provincia_Azuay.svg.png&amp;precision=low&amp;num_clusters=2&amp;text=1","name":"[ECU] Azuay"},</v>
      </c>
      <c r="IY3" s="44">
        <v>1503</v>
      </c>
    </row>
    <row r="4" spans="1:259" s="44" customFormat="1" ht="38.4" customHeight="1" thickBot="1" x14ac:dyDescent="0.35">
      <c r="A4" s="84" t="s">
        <v>694</v>
      </c>
      <c r="B4" s="83"/>
      <c r="C4" s="39">
        <v>2</v>
      </c>
      <c r="D4" s="70" t="s">
        <v>695</v>
      </c>
      <c r="E4" s="40" t="s">
        <v>696</v>
      </c>
      <c r="F4" s="41" t="s">
        <v>163</v>
      </c>
      <c r="G4" s="42">
        <f>COUNTIF($A$1:$A$8285,A4)</f>
        <v>1</v>
      </c>
      <c r="H4" s="43"/>
      <c r="I4" s="59" t="s">
        <v>697</v>
      </c>
      <c r="J4" s="44" t="str">
        <f>""</f>
        <v/>
      </c>
      <c r="K4" s="45"/>
      <c r="L4" s="46"/>
      <c r="M4" s="46"/>
      <c r="N4" s="47"/>
      <c r="O4" s="74" t="s">
        <v>233</v>
      </c>
      <c r="P4" s="48" t="s">
        <v>698</v>
      </c>
      <c r="Q4" s="73">
        <v>1</v>
      </c>
      <c r="R4" s="49" t="s">
        <v>177</v>
      </c>
      <c r="S4" s="50">
        <v>2</v>
      </c>
      <c r="T4" s="51" t="s">
        <v>164</v>
      </c>
      <c r="U4" s="52" t="s">
        <v>164</v>
      </c>
      <c r="V4" s="52" t="s">
        <v>165</v>
      </c>
      <c r="W4" s="52" t="s">
        <v>164</v>
      </c>
      <c r="X4" s="52" t="s">
        <v>164</v>
      </c>
      <c r="Y4" s="52" t="s">
        <v>164</v>
      </c>
      <c r="Z4" s="52" t="s">
        <v>164</v>
      </c>
      <c r="AA4" s="52" t="s">
        <v>164</v>
      </c>
      <c r="AB4" s="52" t="s">
        <v>164</v>
      </c>
      <c r="AC4" s="52" t="s">
        <v>164</v>
      </c>
      <c r="AD4" s="52" t="s">
        <v>164</v>
      </c>
      <c r="AE4" s="52" t="s">
        <v>164</v>
      </c>
      <c r="AF4" s="53" t="s">
        <v>164</v>
      </c>
      <c r="AG4" s="53" t="s">
        <v>165</v>
      </c>
      <c r="AH4" s="53" t="s">
        <v>164</v>
      </c>
      <c r="AI4" s="53" t="s">
        <v>164</v>
      </c>
      <c r="AJ4" s="53" t="s">
        <v>164</v>
      </c>
      <c r="AK4" s="53" t="s">
        <v>165</v>
      </c>
      <c r="AL4" s="53" t="s">
        <v>164</v>
      </c>
      <c r="AM4" s="53" t="s">
        <v>164</v>
      </c>
      <c r="AN4" s="53" t="s">
        <v>164</v>
      </c>
      <c r="AO4" s="53" t="s">
        <v>164</v>
      </c>
      <c r="AP4" s="53" t="s">
        <v>164</v>
      </c>
      <c r="AQ4" s="53" t="s">
        <v>164</v>
      </c>
      <c r="AR4" s="53" t="s">
        <v>164</v>
      </c>
      <c r="AS4" s="53" t="s">
        <v>164</v>
      </c>
      <c r="AT4" s="54">
        <v>0</v>
      </c>
      <c r="AU4" s="53" t="s">
        <v>284</v>
      </c>
      <c r="AV4" s="53" t="str">
        <f>IF(LEFT(A4,1)="[",LEFT(A4,5)&amp;AU4&amp;A4,"")</f>
        <v>[ECU]Province[ECU] Bolívar</v>
      </c>
      <c r="AW4" s="53" t="str">
        <f>C4&amp;A4</f>
        <v>2[ECU] Bolívar</v>
      </c>
      <c r="AX4" s="55"/>
      <c r="AY4" s="55"/>
      <c r="AZ4" s="56" t="s">
        <v>234</v>
      </c>
      <c r="BA4" s="56" t="s">
        <v>234</v>
      </c>
      <c r="BB4" s="56"/>
      <c r="BC4" s="57"/>
      <c r="BD4" s="58" t="s">
        <v>167</v>
      </c>
      <c r="BE4" s="59"/>
      <c r="BF4" s="58" t="s">
        <v>154</v>
      </c>
      <c r="BG4" s="58" t="s">
        <v>234</v>
      </c>
      <c r="BH4" s="58" t="s">
        <v>153</v>
      </c>
      <c r="BI4" s="58"/>
      <c r="BJ4" s="58"/>
      <c r="BK4" s="59"/>
      <c r="BL4" s="58" t="s">
        <v>234</v>
      </c>
      <c r="BM4" s="58" t="s">
        <v>234</v>
      </c>
      <c r="BN4" s="58" t="s">
        <v>153</v>
      </c>
      <c r="BO4" s="58" t="s">
        <v>154</v>
      </c>
      <c r="BP4" s="58" t="s">
        <v>234</v>
      </c>
      <c r="BQ4" s="58" t="s">
        <v>234</v>
      </c>
      <c r="BR4" s="58" t="s">
        <v>234</v>
      </c>
      <c r="BS4" s="58" t="s">
        <v>234</v>
      </c>
      <c r="BT4" s="58" t="s">
        <v>234</v>
      </c>
      <c r="BU4" s="60"/>
      <c r="BV4" s="61"/>
      <c r="BW4" s="61">
        <v>0</v>
      </c>
      <c r="BX4" s="59"/>
      <c r="CB4" s="5"/>
      <c r="CC4" s="5"/>
      <c r="CD4" s="62">
        <v>0</v>
      </c>
      <c r="CE4" s="62">
        <v>0</v>
      </c>
      <c r="CF4" s="62">
        <f>COUNTIF([1]Sheet7!$B$2:'[1]Sheet7'!$B$100,ECU!#REF!)</f>
        <v>0</v>
      </c>
      <c r="CG4" s="75" cm="1">
        <f t="array" ref="CG4">SUMPRODUCT(--(LEN(TRIM(BL4:BT4))&gt;0))</f>
        <v>2</v>
      </c>
      <c r="CH4" s="53" t="str">
        <f>IF(CG4=2,"y","n")</f>
        <v>y</v>
      </c>
      <c r="CI4" s="53" t="str">
        <f>IF(CG4=3,"y","n")</f>
        <v>n</v>
      </c>
      <c r="CJ4" s="53" t="str">
        <f>IF(CG4=4,"y","n")</f>
        <v>n</v>
      </c>
      <c r="CK4" s="53" t="str">
        <f>IF(CG4&gt;4,"y","n")</f>
        <v>n</v>
      </c>
      <c r="CL4" s="53" t="str">
        <f>IF(S4=0,"y","n")</f>
        <v>n</v>
      </c>
      <c r="CM4" s="53" t="str">
        <f>IF(S4=2,"y","n")</f>
        <v>y</v>
      </c>
      <c r="CN4" s="53" t="str">
        <f>IF(S4=3,"y","n")</f>
        <v>n</v>
      </c>
      <c r="CO4" s="53" t="str">
        <f>IF(S4&gt;=4,"y","n")</f>
        <v>n</v>
      </c>
      <c r="CP4" s="53" t="str">
        <f>IF(AT4=0,"y","n")</f>
        <v>y</v>
      </c>
      <c r="CQ4" s="53" t="str">
        <f>IF(AT4=1,"y","n")</f>
        <v>n</v>
      </c>
      <c r="CR4" s="53" t="str">
        <f>IF(AT4=2,"y","n")</f>
        <v>n</v>
      </c>
      <c r="CS4" s="53" t="str">
        <f>IF(AT4&gt;=3,"y","n")</f>
        <v>n</v>
      </c>
      <c r="CT4" s="38" t="str">
        <f>CHAR(34)&amp;A4&amp;CHAR(34)</f>
        <v>"[ECU] Bolívar"</v>
      </c>
      <c r="CU4" s="63" t="str">
        <f>CHAR(34)&amp;"rgn_"&amp;R4&amp;CHAR(34)</f>
        <v>"rgn_South America"</v>
      </c>
      <c r="CV4" s="44" t="str">
        <f>CHAR(34)&amp;D4&amp;CHAR(34)</f>
        <v>"https://upload.wikimedia.org/wikipedia/commons/thumb/5/5e/Bandera_Provincia_Bol%C3%ADvar.svg/320px-Bandera_Provincia_Bol%C3%ADvar.svg.png"</v>
      </c>
      <c r="CW4" s="44" t="str">
        <f>IF(CH4="y",CHAR(34)&amp;CH$1&amp;CHAR(34)&amp;",","")</f>
        <v>"2Color",</v>
      </c>
      <c r="CX4" s="44" t="str">
        <f>IF(CI4="y",CHAR(34)&amp;CI$1&amp;CHAR(34)&amp;",","")</f>
        <v/>
      </c>
      <c r="CY4" s="44" t="str">
        <f>IF(CJ4="y",CHAR(34)&amp;CJ$1&amp;CHAR(34)&amp;",","")</f>
        <v/>
      </c>
      <c r="CZ4" s="44" t="str">
        <f>IF(CK4="y",CHAR(34)&amp;CK$1&amp;CHAR(34)&amp;",","")</f>
        <v/>
      </c>
      <c r="DA4" s="44" t="str">
        <f>IF(Q4&gt;1,CHAR(34)&amp;"words2"&amp;CHAR(34)&amp;",","")</f>
        <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"lets07",</v>
      </c>
      <c r="DE4" s="44" t="str">
        <f>CHAR(34)&amp;"start"&amp;IFERROR(LEFT(SUBSTITUTE(A4,"["&amp;MID(A4,FIND("[",A4)+1,FIND("]",A4)-FIND("[",A4)-1)&amp;"] ",""),1),LEFT(A4,1))&amp;CHAR(34)&amp;","</f>
        <v>"startB",</v>
      </c>
      <c r="DF4" s="44" t="str">
        <f>IFERROR(IF(SEARCH("tan",A4)&gt;0,CHAR(34)&amp;"withtn"&amp;CHAR(34)&amp;",",""),"")</f>
        <v/>
      </c>
      <c r="DG4" s="44" t="str">
        <f>IFERROR(IF(SEARCH("q",A4)&gt;0,CHAR(34)&amp;"with_q"&amp;CHAR(34)&amp;",",""),"")</f>
        <v/>
      </c>
      <c r="DH4" s="44" t="str">
        <f>IFERROR(IF(SEARCH("v",A4)&gt;0,CHAR(34)&amp;"with_v"&amp;CHAR(34)&amp;",",""),"")</f>
        <v>"with_v",</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"GRERED",</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
      </c>
      <c r="DS4" s="5" t="str">
        <f>IF(W4="y",IF(AND(V4="n",BY4&lt;&gt;"y"),CHAR(34)&amp;"allver"&amp;CHAR(34)&amp;",",""),"")</f>
        <v/>
      </c>
      <c r="DT4" s="5" t="str">
        <f>IF(V4="y",IF(AND(W4="n",BY4&lt;&gt;"y"),CHAR(34)&amp;"allhor"&amp;CHAR(34)&amp;",",""),"")</f>
        <v>"allhor",</v>
      </c>
      <c r="DU4" s="5" t="str">
        <f>IF(BY4="y",IF(AND(W4="n",V4="n"),CHAR(34)&amp;"alldia"&amp;CHAR(34)&amp;",",""),"")</f>
        <v/>
      </c>
      <c r="DW4" s="44" t="str">
        <f>IF(CL4="y",CHAR(34)&amp;CL$1&amp;CHAR(34)&amp;",","")</f>
        <v/>
      </c>
      <c r="DX4" s="44" t="str">
        <f>IF(CM4="y",CHAR(34)&amp;CM$1&amp;CHAR(34)&amp;",","")</f>
        <v>"2Bands",</v>
      </c>
      <c r="DY4" s="44" t="str">
        <f>IF(CN4="y",CHAR(34)&amp;CN$1&amp;CHAR(34)&amp;",","")</f>
        <v/>
      </c>
      <c r="DZ4" s="44" t="str">
        <f>IF(CO4="y",CHAR(34)&amp;CO$1&amp;CHAR(34)&amp;",","")</f>
        <v/>
      </c>
      <c r="EA4" s="44" t="str">
        <f>IF(T4="y",CHAR(34)&amp;T$1&amp;CHAR(34)&amp;",","")</f>
        <v/>
      </c>
      <c r="EB4" s="44" t="str">
        <f>IF(U4="y",CHAR(34)&amp;U$1&amp;CHAR(34)&amp;",","")</f>
        <v/>
      </c>
      <c r="EC4" s="44" t="str">
        <f>IF(V4="y",CHAR(34)&amp;V$1&amp;CHAR(34)&amp;",","")</f>
        <v>"Horizo",</v>
      </c>
      <c r="ED4" s="44" t="str">
        <f>IF(W4="y",CHAR(34)&amp;W$1&amp;CHAR(34)&amp;",","")</f>
        <v/>
      </c>
      <c r="EE4" s="44" t="str">
        <f>IF(X4="y",CHAR(34)&amp;X$1&amp;CHAR(34)&amp;",","")</f>
        <v/>
      </c>
      <c r="EF4" s="44" t="str">
        <f>IF(AND(Y4&lt;&gt;"n",Y4&lt;&gt;""),CHAR(34)&amp;Y$1&amp;CHAR(34)&amp;",","")</f>
        <v/>
      </c>
      <c r="EG4" s="44" t="str">
        <f>IF(Z4="y",CHAR(34)&amp;Z$1&amp;CHAR(34)&amp;",","")</f>
        <v/>
      </c>
      <c r="EH4" s="44" t="str">
        <f>IF(AA4="y",CHAR(34)&amp;AA$1&amp;CHAR(34)&amp;",","")</f>
        <v/>
      </c>
      <c r="EI4" s="44" t="str">
        <f>IF(AB4="y",CHAR(34)&amp;AB$1&amp;CHAR(34)&amp;",","")</f>
        <v/>
      </c>
      <c r="EJ4" s="44" t="str">
        <f>IF(AC4="y",CHAR(34)&amp;AC$1&amp;CHAR(34)&amp;",","")</f>
        <v/>
      </c>
      <c r="EK4" s="44" t="str">
        <f>IF(AD4="y",CHAR(34)&amp;AD$1&amp;CHAR(34)&amp;",","")</f>
        <v/>
      </c>
      <c r="EL4" s="44" t="str">
        <f>IF(AE4="y",CHAR(34)&amp;AE$1&amp;CHAR(34)&amp;",","")</f>
        <v/>
      </c>
      <c r="EM4" s="44" t="str">
        <f>IF(AF4="y",CHAR(34)&amp;AF$1&amp;CHAR(34)&amp;",","")</f>
        <v/>
      </c>
      <c r="EN4" s="44" t="str">
        <f>IF(AG4="y",CHAR(34)&amp;AG$1&amp;CHAR(34)&amp;",","")</f>
        <v>"Unequa",</v>
      </c>
      <c r="EO4" s="44" t="str">
        <f>IF(AH4="y",CHAR(34)&amp;AH$1&amp;CHAR(34)&amp;",","")</f>
        <v/>
      </c>
      <c r="EP4" s="44" t="str">
        <f>IF(AI4="y",CHAR(34)&amp;AI$1&amp;CHAR(34)&amp;",","")</f>
        <v/>
      </c>
      <c r="EQ4" s="44" t="str">
        <f>IF(AJ4="y",CHAR(34)&amp;AJ$1&amp;CHAR(34)&amp;",","")</f>
        <v/>
      </c>
      <c r="ER4" s="44" t="str">
        <f>IF(AK4="y",CHAR(34)&amp;AK$1&amp;CHAR(34)&amp;",","")</f>
        <v>"OnlyBa",</v>
      </c>
      <c r="ES4" s="44" t="str">
        <f>IF(AL4="y",CHAR(34)&amp;AL$1&amp;CHAR(34)&amp;",","")</f>
        <v/>
      </c>
      <c r="ET4" s="44" t="str">
        <f>IF(AM4="y",CHAR(34)&amp;AM$1&amp;CHAR(34)&amp;",","")</f>
        <v/>
      </c>
      <c r="EU4" s="44" t="str">
        <f>IF(AN4="y",CHAR(34)&amp;AN$1&amp;CHAR(34)&amp;",","")</f>
        <v/>
      </c>
      <c r="EV4" s="44" t="str">
        <f>IF(AO4="y",CHAR(34)&amp;AO$1&amp;CHAR(34)&amp;",","")</f>
        <v/>
      </c>
      <c r="EW4" s="44" t="str">
        <f>IF(AP4="y",CHAR(34)&amp;AP$1&amp;CHAR(34)&amp;",","")</f>
        <v/>
      </c>
      <c r="EX4" s="44" t="str">
        <f>IF(AQ4="y",CHAR(34)&amp;AQ$1&amp;CHAR(34)&amp;",","")</f>
        <v/>
      </c>
      <c r="EY4" s="44" t="str">
        <f>IF(AR4="y",CHAR(34)&amp;AR$1&amp;CHAR(34)&amp;",","")</f>
        <v/>
      </c>
      <c r="EZ4" s="44" t="str">
        <f>IF(AS4="y",CHAR(34)&amp;AS$1&amp;CHAR(34)&amp;",","")</f>
        <v/>
      </c>
      <c r="FA4" s="44" t="str">
        <f>IF(AT4&gt;0,CHAR(34)&amp;"sta"&amp;AZ4&amp;CHAR(34)&amp;",","")</f>
        <v/>
      </c>
      <c r="FB4" s="44" t="str">
        <f>IF(AND(AT4&gt;0,BA4&lt;&gt;""),CHAR(34)&amp;"sta"&amp;BA4&amp;CHAR(34)&amp;",","")</f>
        <v/>
      </c>
      <c r="FD4" s="44" t="str">
        <f>IF(BV4="n",CHAR(34)&amp;"tcWHYE"&amp;CHAR(34)&amp;",",IF(BV4="y",CHAR(34)&amp;FD$1&amp;CHAR(34)&amp;",",""))</f>
        <v/>
      </c>
      <c r="FE4" s="44" t="str">
        <f>IF(COUNTIF(BL4:BT4,"BLU")=0,CHAR(34)&amp;"NO_BLU"&amp;CHAR(34)&amp;",", "")</f>
        <v>"NO_BLU",</v>
      </c>
      <c r="FF4" s="44" t="str">
        <f>IF(COUNTIF(BL4:BT4,"WHI")=0,CHAR(34)&amp;"NO_WHI"&amp;CHAR(34)&amp;",", "")</f>
        <v>"NO_WHI",</v>
      </c>
      <c r="FG4" s="44" t="str">
        <f>IF(COUNTIF(BL4:BT4,"RED")=0,CHAR(34)&amp;"NO_RED"&amp;CHAR(34)&amp;",", "")</f>
        <v/>
      </c>
      <c r="FH4" s="44" t="str">
        <f>IF(COUNTIF(BL4:BS4,"GRE")=0,CHAR(34)&amp;"NO_GRE"&amp;CHAR(34)&amp;",", "")</f>
        <v/>
      </c>
      <c r="FI4" s="44" t="str">
        <f>IF(COUNTIF(BL4:BT4,"YEL")=0,CHAR(34)&amp;"NO_YEL"&amp;CHAR(34)&amp;",", "")</f>
        <v>"NO_YEL",</v>
      </c>
      <c r="FJ4" s="44" t="str">
        <f>IF(COUNTIF(BL4:BT4,"BLA")=0,CHAR(34)&amp;"NO_BLA"&amp;CHAR(34)&amp;",", "")</f>
        <v>"NO_BLA",</v>
      </c>
      <c r="FK4" s="44" t="str">
        <f>IF(AND(FH4&lt;&gt;"",FF4&lt;&gt;""),CHAR(34)&amp;"WHGRNO"&amp;CHAR(34)&amp;",","")</f>
        <v/>
      </c>
      <c r="FL4" s="44" t="str">
        <f>IF(AND(FI4&lt;&gt;"",FF4&lt;&gt;""),CHAR(34)&amp;"WHYENO"&amp;CHAR(34)&amp;",","")</f>
        <v>"WHYENO",</v>
      </c>
      <c r="FM4" s="44" t="str">
        <f>IF(AND(FJ4&lt;&gt;"",FF4&lt;&gt;""),CHAR(34)&amp;"BAWHNO"&amp;CHAR(34)&amp;",","")</f>
        <v>"BAWHNO",</v>
      </c>
      <c r="FN4" s="44" t="str">
        <f>IF(AND(FE4&lt;&gt;"",FF4&lt;&gt;""),CHAR(34)&amp;"BLWHNO"&amp;CHAR(34)&amp;",","")</f>
        <v>"BLWHNO",</v>
      </c>
      <c r="FO4" s="44" t="str">
        <f>IF(AND(FE4&lt;&gt;"",FG4&lt;&gt;""),CHAR(34)&amp;"BLRENO"&amp;CHAR(34)&amp;",","")</f>
        <v/>
      </c>
      <c r="FP4" s="44" t="str">
        <f>IF(AND(FF4&lt;&gt;"",FF4&lt;&gt;""),CHAR(34)&amp;"WHRENO"&amp;CHAR(34)&amp;",","")</f>
        <v>"WHRENO",</v>
      </c>
      <c r="FQ4" s="44" t="str">
        <f>IF(LEN(BF4)=3,CHAR(34)&amp;"001"&amp;BF4&amp;CHAR(34)&amp;",","")</f>
        <v>"001RED",</v>
      </c>
      <c r="FR4" s="44" t="str">
        <f>IF(LEN(BG4)=3,CHAR(34)&amp;"002"&amp;BG4&amp;CHAR(34)&amp;",","")</f>
        <v/>
      </c>
      <c r="FS4" s="44" t="str">
        <f>IF(LEN(BH4)=3,CHAR(34)&amp;"003"&amp;BH4&amp;CHAR(34)&amp;",","")</f>
        <v>"003GRE",</v>
      </c>
      <c r="FT4" s="44" t="str">
        <f>CHAR(34)&amp;"myr"&amp;BD4&amp;CHAR(34)&amp;","</f>
        <v>"myrEQ",</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"NoStar",</v>
      </c>
      <c r="GK4" s="44" t="str">
        <f>IF(GJ4="",CHAR(34)&amp;"HasSta"&amp;CHAR(34)&amp;",","")</f>
        <v/>
      </c>
      <c r="GL4" s="44" t="str">
        <f>IF(CQ4="y",CHAR(34)&amp;CQ$1&amp;CHAR(34)&amp;",","")</f>
        <v/>
      </c>
      <c r="GM4" s="44" t="str">
        <f>IF(CR4="y",CHAR(34)&amp;CR$1&amp;CHAR(34)&amp;",","")</f>
        <v/>
      </c>
      <c r="GN4" s="44" t="str">
        <f>IF(CS4="y",CHAR(34)&amp;CS$1&amp;CHAR(34)&amp;",","")</f>
        <v/>
      </c>
      <c r="GP4" s="44" t="str">
        <f>CHAR(34)&amp;AU4&amp;CHAR(34)</f>
        <v>"Province"</v>
      </c>
      <c r="GS4" s="44" t="str">
        <f>SUBSTITUTE("["&amp;_xlfn.CONCAT(CW4:GN4)&amp;"]",",]","]")</f>
        <v>["2Color","lets07","startB","with_v","GRERED","allhor","2Bands","Horizo","Unequa","OnlyBa","NO_BLU","NO_WHI","NO_YEL","NO_BLA","WHYENO","BAWHNO","BLWHNO","WHRENO","001RED","003GRE","myrEQ","NoStar"]</v>
      </c>
      <c r="GT4" s="44" t="str">
        <f>IF(BL4&lt;&gt;"",CHAR(34)&amp;"cl_"&amp;BL4&amp;CHAR(34)&amp;",","")</f>
        <v/>
      </c>
      <c r="GU4" s="44" t="str">
        <f>IF(BM4&lt;&gt;"",CHAR(34)&amp;"cl_"&amp;BM4&amp;CHAR(34)&amp;",","")</f>
        <v/>
      </c>
      <c r="GV4" s="44" t="str">
        <f>IF(BN4&lt;&gt;"",CHAR(34)&amp;"cl_"&amp;BN4&amp;CHAR(34)&amp;",","")</f>
        <v>"cl_GRE",</v>
      </c>
      <c r="GW4" s="44" t="str">
        <f>IF(BO4&lt;&gt;"",CHAR(34)&amp;"cl_"&amp;BO4&amp;CHAR(34)&amp;",","")</f>
        <v>"cl_RED",</v>
      </c>
      <c r="GX4" s="44" t="str">
        <f>IF(BP4&lt;&gt;"",CHAR(34)&amp;"cl_"&amp;BP4&amp;CHAR(34)&amp;",","")</f>
        <v/>
      </c>
      <c r="GY4" s="44" t="str">
        <f>IF(BQ4&lt;&gt;"",CHAR(34)&amp;"cl_"&amp;BQ4&amp;CHAR(34)&amp;",","")</f>
        <v/>
      </c>
      <c r="GZ4" s="44" t="str">
        <f>IF(BR4&lt;&gt;"",CHAR(34)&amp;"cl_"&amp;BR4&amp;CHAR(34)&amp;",","")</f>
        <v/>
      </c>
      <c r="HA4" s="44" t="str">
        <f>IF(BS4&lt;&gt;"",CHAR(34)&amp;"cl_"&amp;BS4&amp;CHAR(34)&amp;",","")</f>
        <v/>
      </c>
      <c r="HB4" s="44" t="str">
        <f>IF(BT4&lt;&gt;"",CHAR(34)&amp;"cl_"&amp;BT4&amp;CHAR(34)&amp;",","")</f>
        <v/>
      </c>
      <c r="HC4" s="44" t="str">
        <f>SUBSTITUTE("["&amp;_xlfn.CONCAT(GT4:HB4)&amp;"]",",]","]")</f>
        <v>["cl_GRE","cl_RED"]</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links: "https://flags.fandom.com/wiki/Bol%C3%ADvar,_Ecuador?utm_source=chatgpt.com"},</v>
      </c>
      <c r="HG4" s="66" t="str">
        <f>"{couname:"&amp;CT4&amp;(IF(HK4&lt;&gt;"",",subtype:"&amp;CHAR(34)&amp;HK4&amp;CHAR(34),""))&amp;",year:"&amp;HJ4&amp;",region:"&amp;CU4&amp;",Colors:"&amp;HC4&amp;",Items:"&amp;GS4&amp;",Flag:"&amp;CV4&amp;",HDFlag:"&amp;CHAR(34)&amp;E4&amp;CHAR(34)&amp;",type:"&amp;GP4&amp;", describe: "&amp;HI4&amp;", links: "&amp;HL4&amp;"},"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links: "https://flags.fandom.com/wiki/Bol%C3%ADvar,_Ecuador?utm_source=chatgpt.com"},</v>
      </c>
      <c r="HH4" s="44" t="str">
        <f>IF(P4&lt;&gt;"",CHAR(34)&amp;"\n"&amp;P4&amp;CHAR(34),CHAR(34)&amp;CHAR(34))</f>
        <v>"\nThe red symbolizes the blood of those who fought for independence, while the green represents the province's fertile lands and agricultural productivity."</v>
      </c>
      <c r="HI4" s="44" t="str">
        <f>IF(J4=0,CHAR(34)&amp;CHAR(34),HH4)</f>
        <v>"\nThe red symbolizes the blood of those who fought for independence, while the green represents the province's fertile lands and agricultural productivity."</v>
      </c>
      <c r="HJ4" s="44" t="str">
        <f>CHAR(34)&amp;O4&amp;CHAR(34)</f>
        <v>"???"</v>
      </c>
      <c r="HL4" s="44" t="str">
        <f>CHAR(34)&amp;I4&amp;CHAR(34)</f>
        <v>"https://flags.fandom.com/wiki/Bol%C3%ADvar,_Ecuador?utm_source=chatgpt.com"</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 "links": "https://flags.fandom.com/wiki/Bol%C3%ADvar,_Ecuador?utm_source=chatgpt.com"},</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 "links": "https://flags.fandom.com/wiki/Bol%C3%ADvar,_Ecuador?utm_source=chatgpt.com"},</v>
      </c>
      <c r="HO4" s="71">
        <v>45644</v>
      </c>
      <c r="HP4" s="44" t="str" cm="1">
        <f t="array" ref="HP4">IF(_xlfn.TEXTJOIN(", ", TRUE, IF(ISNUMBER(SEARCH("BLA", BL4:BT4)), COLUMN(BL4:BT4) - COLUMN(BL4) + 1, ""))&lt;&gt;"","BLA","")</f>
        <v/>
      </c>
      <c r="HQ4" s="44" t="str" cm="1">
        <f t="array" ref="HQ4">IF(_xlfn.TEXTJOIN(", ", TRUE, IF(ISNUMBER(SEARCH("BLU", BL4:BT4)), COLUMN(BL4:BT4) - COLUMN(BL4) + 1, ""))&lt;&gt;"","BLU","")</f>
        <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
      </c>
      <c r="HY4" s="72"/>
      <c r="HZ4" s="72"/>
      <c r="IA4" s="5"/>
      <c r="IB4" s="5"/>
      <c r="IC4" s="68"/>
      <c r="ID4" s="68"/>
      <c r="IE4" s="68"/>
      <c r="IF4" s="68"/>
      <c r="IG4" s="68"/>
      <c r="IH4" s="68"/>
      <c r="II4" s="68"/>
      <c r="IJ4" s="68"/>
      <c r="IK4" s="68"/>
      <c r="IM4" s="42">
        <f>COUNTIF(IC4:IK4,"&gt;0")-CG4</f>
        <v>-2</v>
      </c>
      <c r="IN4" s="69" t="str">
        <f>"http://mkweb.bcgsc.ca/color-summarizer/?url="&amp;D4&amp;"&amp;precision=low&amp;num_clusters="&amp;CG4&amp;"&amp;text=1"</f>
        <v>http://mkweb.bcgsc.ca/color-summarizer/?url=https://upload.wikimedia.org/wikipedia/commons/thumb/5/5e/Bandera_Provincia_Bol%C3%ADvar.svg/320px-Bandera_Provincia_Bol%C3%ADvar.svg.png&amp;precision=low&amp;num_clusters=2&amp;text=1</v>
      </c>
      <c r="IO4" s="44" t="str">
        <f>IF(HP4&lt;&gt;"",CHAR(34)&amp;"black"&amp;CHAR(34),"")</f>
        <v/>
      </c>
      <c r="IP4" s="44" t="str">
        <f>IF(HQ4&lt;&gt;"",CHAR(34)&amp;"blue"&amp;CHAR(34),"")</f>
        <v/>
      </c>
      <c r="IQ4" s="44" t="str">
        <f>IF(HR4&lt;&gt;"",CHAR(34)&amp;"green"&amp;CHAR(34),"")</f>
        <v>"green"</v>
      </c>
      <c r="IR4" s="44" t="str">
        <f>IF(HS4&lt;&gt;"",CHAR(34)&amp;"red"&amp;CHAR(34),"")</f>
        <v>"red"</v>
      </c>
      <c r="IS4" s="44" t="str">
        <f>IF(HT4&lt;&gt;"",CHAR(34)&amp;"yellow"&amp;CHAR(34),"")</f>
        <v/>
      </c>
      <c r="IT4" s="44" t="str">
        <f>IF(HU4&lt;&gt;"",CHAR(34)&amp;"orange"&amp;CHAR(34),"")</f>
        <v/>
      </c>
      <c r="IU4" s="44" t="str">
        <f>IF(HV4&lt;&gt;"",CHAR(34)&amp;"brown"&amp;CHAR(34),"")</f>
        <v/>
      </c>
      <c r="IV4" s="44" t="str">
        <f>IF(HW4&lt;&gt;"",CHAR(34)&amp;"purple"&amp;CHAR(34),"")</f>
        <v/>
      </c>
      <c r="IW4" s="44" t="str">
        <f>IF(HX4&lt;&gt;"",CHAR(34)&amp;"white"&amp;CHAR(34),"")</f>
        <v/>
      </c>
      <c r="IX4" s="44" t="str">
        <f>"{"&amp;CHAR(34)&amp;"url"&amp;CHAR(34)&amp;":"&amp;CHAR(34)&amp;IN4&amp;CHAR(34)&amp;","&amp;CHAR(34)&amp;"name"&amp;CHAR(34)&amp;":"&amp;CHAR(34)&amp;A4&amp;CHAR(34)&amp;"},"</f>
        <v>{"url":"http://mkweb.bcgsc.ca/color-summarizer/?url=https://upload.wikimedia.org/wikipedia/commons/thumb/5/5e/Bandera_Provincia_Bol%C3%ADvar.svg/320px-Bandera_Provincia_Bol%C3%ADvar.svg.png&amp;precision=low&amp;num_clusters=2&amp;text=1","name":"[ECU] Bolívar"},</v>
      </c>
      <c r="IY4" s="44">
        <v>1503</v>
      </c>
    </row>
    <row r="5" spans="1:259" s="44" customFormat="1" ht="38.4" customHeight="1" thickBot="1" x14ac:dyDescent="0.35">
      <c r="A5" s="84" t="s">
        <v>699</v>
      </c>
      <c r="B5" s="83"/>
      <c r="C5" s="39">
        <v>2</v>
      </c>
      <c r="D5" s="70" t="s">
        <v>700</v>
      </c>
      <c r="E5" s="40" t="s">
        <v>701</v>
      </c>
      <c r="F5" s="41" t="s">
        <v>163</v>
      </c>
      <c r="G5" s="42">
        <f>COUNTIF($A$1:$A$8285,A5)</f>
        <v>1</v>
      </c>
      <c r="H5" s="43"/>
      <c r="I5" s="59" t="s">
        <v>702</v>
      </c>
      <c r="J5" s="44" t="str">
        <f>""</f>
        <v/>
      </c>
      <c r="K5" s="45"/>
      <c r="L5" s="46"/>
      <c r="M5" s="46"/>
      <c r="N5" s="47"/>
      <c r="O5" s="74">
        <v>1954</v>
      </c>
      <c r="P5" s="48" t="s">
        <v>703</v>
      </c>
      <c r="Q5" s="73">
        <v>1</v>
      </c>
      <c r="R5" s="49" t="s">
        <v>177</v>
      </c>
      <c r="S5" s="50">
        <v>3</v>
      </c>
      <c r="T5" s="51" t="s">
        <v>164</v>
      </c>
      <c r="U5" s="52" t="s">
        <v>164</v>
      </c>
      <c r="V5" s="52" t="s">
        <v>165</v>
      </c>
      <c r="W5" s="52" t="s">
        <v>164</v>
      </c>
      <c r="X5" s="52" t="s">
        <v>164</v>
      </c>
      <c r="Y5" s="52" t="s">
        <v>164</v>
      </c>
      <c r="Z5" s="52" t="s">
        <v>164</v>
      </c>
      <c r="AA5" s="52" t="s">
        <v>164</v>
      </c>
      <c r="AB5" s="52" t="s">
        <v>164</v>
      </c>
      <c r="AC5" s="52" t="s">
        <v>164</v>
      </c>
      <c r="AD5" s="52" t="s">
        <v>164</v>
      </c>
      <c r="AE5" s="52" t="s">
        <v>164</v>
      </c>
      <c r="AF5" s="53" t="s">
        <v>164</v>
      </c>
      <c r="AG5" s="53" t="s">
        <v>165</v>
      </c>
      <c r="AH5" s="53" t="s">
        <v>164</v>
      </c>
      <c r="AI5" s="53" t="s">
        <v>164</v>
      </c>
      <c r="AJ5" s="53" t="s">
        <v>164</v>
      </c>
      <c r="AK5" s="53" t="s">
        <v>165</v>
      </c>
      <c r="AL5" s="53" t="s">
        <v>164</v>
      </c>
      <c r="AM5" s="53" t="s">
        <v>164</v>
      </c>
      <c r="AN5" s="53" t="s">
        <v>164</v>
      </c>
      <c r="AO5" s="53" t="s">
        <v>164</v>
      </c>
      <c r="AP5" s="53" t="s">
        <v>164</v>
      </c>
      <c r="AQ5" s="53" t="s">
        <v>164</v>
      </c>
      <c r="AR5" s="53" t="s">
        <v>164</v>
      </c>
      <c r="AS5" s="53" t="s">
        <v>164</v>
      </c>
      <c r="AT5" s="54">
        <v>0</v>
      </c>
      <c r="AU5" s="53" t="s">
        <v>284</v>
      </c>
      <c r="AV5" s="53" t="str">
        <f>IF(LEFT(A5,1)="[",LEFT(A5,5)&amp;AU5&amp;A5,"")</f>
        <v>[ECU]Province[ECU] Cañar</v>
      </c>
      <c r="AW5" s="53" t="str">
        <f>C5&amp;A5</f>
        <v>2[ECU] Cañar</v>
      </c>
      <c r="AX5" s="55"/>
      <c r="AY5" s="55"/>
      <c r="AZ5" s="56" t="s">
        <v>234</v>
      </c>
      <c r="BA5" s="56" t="s">
        <v>234</v>
      </c>
      <c r="BB5" s="56"/>
      <c r="BC5" s="57"/>
      <c r="BD5" s="58" t="s">
        <v>167</v>
      </c>
      <c r="BE5" s="59"/>
      <c r="BF5" s="58" t="s">
        <v>152</v>
      </c>
      <c r="BG5" s="58" t="s">
        <v>155</v>
      </c>
      <c r="BH5" s="58" t="s">
        <v>154</v>
      </c>
      <c r="BI5" s="58"/>
      <c r="BJ5" s="58"/>
      <c r="BK5" s="59"/>
      <c r="BL5" s="58" t="s">
        <v>234</v>
      </c>
      <c r="BM5" s="58" t="s">
        <v>152</v>
      </c>
      <c r="BN5" s="58" t="s">
        <v>234</v>
      </c>
      <c r="BO5" s="58" t="s">
        <v>154</v>
      </c>
      <c r="BP5" s="58" t="s">
        <v>155</v>
      </c>
      <c r="BQ5" s="58" t="s">
        <v>234</v>
      </c>
      <c r="BR5" s="58" t="s">
        <v>234</v>
      </c>
      <c r="BS5" s="58" t="s">
        <v>234</v>
      </c>
      <c r="BT5" s="58" t="s">
        <v>234</v>
      </c>
      <c r="BU5" s="60"/>
      <c r="BV5" s="61"/>
      <c r="BW5" s="61">
        <v>0</v>
      </c>
      <c r="BX5" s="59"/>
      <c r="CB5" s="5"/>
      <c r="CC5" s="5"/>
      <c r="CD5" s="62">
        <v>0</v>
      </c>
      <c r="CE5" s="62">
        <v>0</v>
      </c>
      <c r="CF5" s="62">
        <f>COUNTIF([1]Sheet7!$B$2:'[1]Sheet7'!$B$100,ECU!#REF!)</f>
        <v>0</v>
      </c>
      <c r="CG5" s="75" cm="1">
        <f t="array" ref="CG5">SUMPRODUCT(--(LEN(TRIM(BL5:BT5))&gt;0))</f>
        <v>3</v>
      </c>
      <c r="CH5" s="53" t="str">
        <f>IF(CG5=2,"y","n")</f>
        <v>n</v>
      </c>
      <c r="CI5" s="53" t="str">
        <f>IF(CG5=3,"y","n")</f>
        <v>y</v>
      </c>
      <c r="CJ5" s="53" t="str">
        <f>IF(CG5=4,"y","n")</f>
        <v>n</v>
      </c>
      <c r="CK5" s="53" t="str">
        <f>IF(CG5&gt;4,"y","n")</f>
        <v>n</v>
      </c>
      <c r="CL5" s="53" t="str">
        <f>IF(S5=0,"y","n")</f>
        <v>n</v>
      </c>
      <c r="CM5" s="53" t="str">
        <f>IF(S5=2,"y","n")</f>
        <v>n</v>
      </c>
      <c r="CN5" s="53" t="str">
        <f>IF(S5=3,"y","n")</f>
        <v>y</v>
      </c>
      <c r="CO5" s="53" t="str">
        <f>IF(S5&gt;=4,"y","n")</f>
        <v>n</v>
      </c>
      <c r="CP5" s="53" t="str">
        <f>IF(AT5=0,"y","n")</f>
        <v>y</v>
      </c>
      <c r="CQ5" s="53" t="str">
        <f>IF(AT5=1,"y","n")</f>
        <v>n</v>
      </c>
      <c r="CR5" s="53" t="str">
        <f>IF(AT5=2,"y","n")</f>
        <v>n</v>
      </c>
      <c r="CS5" s="53" t="str">
        <f>IF(AT5&gt;=3,"y","n")</f>
        <v>n</v>
      </c>
      <c r="CT5" s="38" t="str">
        <f>CHAR(34)&amp;A5&amp;CHAR(34)</f>
        <v>"[ECU] Cañar"</v>
      </c>
      <c r="CU5" s="63" t="str">
        <f>CHAR(34)&amp;"rgn_"&amp;R5&amp;CHAR(34)</f>
        <v>"rgn_South America"</v>
      </c>
      <c r="CV5" s="44" t="str">
        <f>CHAR(34)&amp;D5&amp;CHAR(34)</f>
        <v>"https://upload.wikimedia.org/wikipedia/commons/thumb/8/85/Bandera_Provincia_Ca%C3%B1ar.svg/320px-Bandera_Provincia_Ca%C3%B1ar.svg.png"</v>
      </c>
      <c r="CW5" s="44" t="str">
        <f>IF(CH5="y",CHAR(34)&amp;CH$1&amp;CHAR(34)&amp;",","")</f>
        <v/>
      </c>
      <c r="CX5" s="44" t="str">
        <f>IF(CI5="y",CHAR(34)&amp;CI$1&amp;CHAR(34)&amp;",","")</f>
        <v>"3Color",</v>
      </c>
      <c r="CY5" s="44" t="str">
        <f>IF(CJ5="y",CHAR(34)&amp;CJ$1&amp;CHAR(34)&amp;",","")</f>
        <v/>
      </c>
      <c r="CZ5" s="44" t="str">
        <f>IF(CK5="y",CHAR(34)&amp;CK$1&amp;CHAR(34)&amp;",","")</f>
        <v/>
      </c>
      <c r="DA5" s="44" t="str">
        <f>IF(Q5&gt;1,CHAR(34)&amp;"words2"&amp;CHAR(34)&amp;",","")</f>
        <v/>
      </c>
      <c r="DB5" s="44" t="str">
        <f>IF(Q5&gt;2,CHAR(34)&amp;"words3"&amp;CHAR(34)&amp;",","")</f>
        <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"lets05",</v>
      </c>
      <c r="DE5" s="44" t="str">
        <f>CHAR(34)&amp;"start"&amp;IFERROR(LEFT(SUBSTITUTE(A5,"["&amp;MID(A5,FIND("[",A5)+1,FIND("]",A5)-FIND("[",A5)-1)&amp;"] ",""),1),LEFT(A5,1))&amp;CHAR(34)&amp;","</f>
        <v>"startC",</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"LUEDEL",</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"year19",</v>
      </c>
      <c r="DP5" s="5" t="str">
        <f>IF(AND(ISNUMBER(SEARCH("20", O5)), ISERROR(SEARCH("1920", O5))), CHAR(34)&amp;"year00"&amp;CHAR(34)&amp;",", "")</f>
        <v/>
      </c>
      <c r="DQ5" s="5" t="str">
        <f>IF(CC5="y",CHAR(34)&amp;"soviet"&amp;CHAR(34)&amp;",","")</f>
        <v/>
      </c>
      <c r="DR5" s="5" t="str">
        <f>IF(BY5="y",CHAR(34)&amp;"dgband"&amp;CHAR(34)&amp;",","")</f>
        <v/>
      </c>
      <c r="DS5" s="5" t="str">
        <f>IF(W5="y",IF(AND(V5="n",BY5&lt;&gt;"y"),CHAR(34)&amp;"allver"&amp;CHAR(34)&amp;",",""),"")</f>
        <v/>
      </c>
      <c r="DT5" s="5" t="str">
        <f>IF(V5="y",IF(AND(W5="n",BY5&lt;&gt;"y"),CHAR(34)&amp;"allhor"&amp;CHAR(34)&amp;",",""),"")</f>
        <v>"allhor",</v>
      </c>
      <c r="DU5" s="5" t="str">
        <f>IF(BY5="y",IF(AND(W5="n",V5="n"),CHAR(34)&amp;"alldia"&amp;CHAR(34)&amp;",",""),"")</f>
        <v/>
      </c>
      <c r="DW5" s="44" t="str">
        <f>IF(CL5="y",CHAR(34)&amp;CL$1&amp;CHAR(34)&amp;",","")</f>
        <v/>
      </c>
      <c r="DX5" s="44" t="str">
        <f>IF(CM5="y",CHAR(34)&amp;CM$1&amp;CHAR(34)&amp;",","")</f>
        <v/>
      </c>
      <c r="DY5" s="44" t="str">
        <f>IF(CN5="y",CHAR(34)&amp;CN$1&amp;CHAR(34)&amp;",","")</f>
        <v>"3Bands",</v>
      </c>
      <c r="DZ5" s="44" t="str">
        <f>IF(CO5="y",CHAR(34)&amp;CO$1&amp;CHAR(34)&amp;",","")</f>
        <v/>
      </c>
      <c r="EA5" s="44" t="str">
        <f>IF(T5="y",CHAR(34)&amp;T$1&amp;CHAR(34)&amp;",","")</f>
        <v/>
      </c>
      <c r="EB5" s="44" t="str">
        <f>IF(U5="y",CHAR(34)&amp;U$1&amp;CHAR(34)&amp;",","")</f>
        <v/>
      </c>
      <c r="EC5" s="44" t="str">
        <f>IF(V5="y",CHAR(34)&amp;V$1&amp;CHAR(34)&amp;",","")</f>
        <v>"Horizo",</v>
      </c>
      <c r="ED5" s="44" t="str">
        <f>IF(W5="y",CHAR(34)&amp;W$1&amp;CHAR(34)&amp;",","")</f>
        <v/>
      </c>
      <c r="EE5" s="44" t="str">
        <f>IF(X5="y",CHAR(34)&amp;X$1&amp;CHAR(34)&amp;",","")</f>
        <v/>
      </c>
      <c r="EF5" s="44" t="str">
        <f>IF(AND(Y5&lt;&gt;"n",Y5&lt;&gt;""),CHAR(34)&amp;Y$1&amp;CHAR(34)&amp;",","")</f>
        <v/>
      </c>
      <c r="EG5" s="44" t="str">
        <f>IF(Z5="y",CHAR(34)&amp;Z$1&amp;CHAR(34)&amp;",","")</f>
        <v/>
      </c>
      <c r="EH5" s="44" t="str">
        <f>IF(AA5="y",CHAR(34)&amp;AA$1&amp;CHAR(34)&amp;",","")</f>
        <v/>
      </c>
      <c r="EI5" s="44" t="str">
        <f>IF(AB5="y",CHAR(34)&amp;AB$1&amp;CHAR(34)&amp;",","")</f>
        <v/>
      </c>
      <c r="EJ5" s="44" t="str">
        <f>IF(AC5="y",CHAR(34)&amp;AC$1&amp;CHAR(34)&amp;",","")</f>
        <v/>
      </c>
      <c r="EK5" s="44" t="str">
        <f>IF(AD5="y",CHAR(34)&amp;AD$1&amp;CHAR(34)&amp;",","")</f>
        <v/>
      </c>
      <c r="EL5" s="44" t="str">
        <f>IF(AE5="y",CHAR(34)&amp;AE$1&amp;CHAR(34)&amp;",","")</f>
        <v/>
      </c>
      <c r="EM5" s="44" t="str">
        <f>IF(AF5="y",CHAR(34)&amp;AF$1&amp;CHAR(34)&amp;",","")</f>
        <v/>
      </c>
      <c r="EN5" s="44" t="str">
        <f>IF(AG5="y",CHAR(34)&amp;AG$1&amp;CHAR(34)&amp;",","")</f>
        <v>"Unequa",</v>
      </c>
      <c r="EO5" s="44" t="str">
        <f>IF(AH5="y",CHAR(34)&amp;AH$1&amp;CHAR(34)&amp;",","")</f>
        <v/>
      </c>
      <c r="EP5" s="44" t="str">
        <f>IF(AI5="y",CHAR(34)&amp;AI$1&amp;CHAR(34)&amp;",","")</f>
        <v/>
      </c>
      <c r="EQ5" s="44" t="str">
        <f>IF(AJ5="y",CHAR(34)&amp;AJ$1&amp;CHAR(34)&amp;",","")</f>
        <v/>
      </c>
      <c r="ER5" s="44" t="str">
        <f>IF(AK5="y",CHAR(34)&amp;AK$1&amp;CHAR(34)&amp;",","")</f>
        <v>"OnlyBa",</v>
      </c>
      <c r="ES5" s="44" t="str">
        <f>IF(AL5="y",CHAR(34)&amp;AL$1&amp;CHAR(34)&amp;",","")</f>
        <v/>
      </c>
      <c r="ET5" s="44" t="str">
        <f>IF(AM5="y",CHAR(34)&amp;AM$1&amp;CHAR(34)&amp;",","")</f>
        <v/>
      </c>
      <c r="EU5" s="44" t="str">
        <f>IF(AN5="y",CHAR(34)&amp;AN$1&amp;CHAR(34)&amp;",","")</f>
        <v/>
      </c>
      <c r="EV5" s="44" t="str">
        <f>IF(AO5="y",CHAR(34)&amp;AO$1&amp;CHAR(34)&amp;",","")</f>
        <v/>
      </c>
      <c r="EW5" s="44" t="str">
        <f>IF(AP5="y",CHAR(34)&amp;AP$1&amp;CHAR(34)&amp;",","")</f>
        <v/>
      </c>
      <c r="EX5" s="44" t="str">
        <f>IF(AQ5="y",CHAR(34)&amp;AQ$1&amp;CHAR(34)&amp;",","")</f>
        <v/>
      </c>
      <c r="EY5" s="44" t="str">
        <f>IF(AR5="y",CHAR(34)&amp;AR$1&amp;CHAR(34)&amp;",","")</f>
        <v/>
      </c>
      <c r="EZ5" s="44" t="str">
        <f>IF(AS5="y",CHAR(34)&amp;AS$1&amp;CHAR(34)&amp;",","")</f>
        <v/>
      </c>
      <c r="FA5" s="44" t="str">
        <f>IF(AT5&gt;0,CHAR(34)&amp;"sta"&amp;AZ5&amp;CHAR(34)&amp;",","")</f>
        <v/>
      </c>
      <c r="FB5" s="44" t="str">
        <f>IF(AND(AT5&gt;0,BA5&lt;&gt;""),CHAR(34)&amp;"sta"&amp;BA5&amp;CHAR(34)&amp;",","")</f>
        <v/>
      </c>
      <c r="FD5" s="44" t="str">
        <f>IF(BV5="n",CHAR(34)&amp;"tcWHYE"&amp;CHAR(34)&amp;",",IF(BV5="y",CHAR(34)&amp;FD$1&amp;CHAR(34)&amp;",",""))</f>
        <v/>
      </c>
      <c r="FE5" s="44" t="str">
        <f>IF(COUNTIF(BL5:BT5,"BLU")=0,CHAR(34)&amp;"NO_BLU"&amp;CHAR(34)&amp;",", "")</f>
        <v/>
      </c>
      <c r="FF5" s="44" t="str">
        <f>IF(COUNTIF(BL5:BT5,"WHI")=0,CHAR(34)&amp;"NO_WHI"&amp;CHAR(34)&amp;",", "")</f>
        <v>"NO_WHI",</v>
      </c>
      <c r="FG5" s="44" t="str">
        <f>IF(COUNTIF(BL5:BT5,"RED")=0,CHAR(34)&amp;"NO_RED"&amp;CHAR(34)&amp;",", "")</f>
        <v/>
      </c>
      <c r="FH5" s="44" t="str">
        <f>IF(COUNTIF(BL5:BS5,"GRE")=0,CHAR(34)&amp;"NO_GRE"&amp;CHAR(34)&amp;",", "")</f>
        <v>"NO_GRE",</v>
      </c>
      <c r="FI5" s="44" t="str">
        <f>IF(COUNTIF(BL5:BT5,"YEL")=0,CHAR(34)&amp;"NO_YEL"&amp;CHAR(34)&amp;",", "")</f>
        <v/>
      </c>
      <c r="FJ5" s="44" t="str">
        <f>IF(COUNTIF(BL5:BT5,"BLA")=0,CHAR(34)&amp;"NO_BLA"&amp;CHAR(34)&amp;",", "")</f>
        <v>"NO_BLA",</v>
      </c>
      <c r="FK5" s="44" t="str">
        <f>IF(AND(FH5&lt;&gt;"",FF5&lt;&gt;""),CHAR(34)&amp;"WHGRNO"&amp;CHAR(34)&amp;",","")</f>
        <v>"WHGRNO",</v>
      </c>
      <c r="FL5" s="44" t="str">
        <f>IF(AND(FI5&lt;&gt;"",FF5&lt;&gt;""),CHAR(34)&amp;"WHYENO"&amp;CHAR(34)&amp;",","")</f>
        <v/>
      </c>
      <c r="FM5" s="44" t="str">
        <f>IF(AND(FJ5&lt;&gt;"",FF5&lt;&gt;""),CHAR(34)&amp;"BAWHNO"&amp;CHAR(34)&amp;",","")</f>
        <v>"BAWHNO",</v>
      </c>
      <c r="FN5" s="44" t="str">
        <f>IF(AND(FE5&lt;&gt;"",FF5&lt;&gt;""),CHAR(34)&amp;"BLWHNO"&amp;CHAR(34)&amp;",","")</f>
        <v/>
      </c>
      <c r="FO5" s="44" t="str">
        <f>IF(AND(FE5&lt;&gt;"",FG5&lt;&gt;""),CHAR(34)&amp;"BLRENO"&amp;CHAR(34)&amp;",","")</f>
        <v/>
      </c>
      <c r="FP5" s="44" t="str">
        <f>IF(AND(FF5&lt;&gt;"",FF5&lt;&gt;""),CHAR(34)&amp;"WHRENO"&amp;CHAR(34)&amp;",","")</f>
        <v>"WHRENO",</v>
      </c>
      <c r="FQ5" s="44" t="str">
        <f>IF(LEN(BF5)=3,CHAR(34)&amp;"001"&amp;BF5&amp;CHAR(34)&amp;",","")</f>
        <v>"001BLU",</v>
      </c>
      <c r="FR5" s="44" t="str">
        <f>IF(LEN(BG5)=3,CHAR(34)&amp;"002"&amp;BG5&amp;CHAR(34)&amp;",","")</f>
        <v>"002YEL",</v>
      </c>
      <c r="FS5" s="44" t="str">
        <f>IF(LEN(BH5)=3,CHAR(34)&amp;"003"&amp;BH5&amp;CHAR(34)&amp;",","")</f>
        <v>"003RED",</v>
      </c>
      <c r="FT5" s="44" t="str">
        <f>CHAR(34)&amp;"myr"&amp;BD5&amp;CHAR(34)&amp;","</f>
        <v>"myrEQ",</v>
      </c>
      <c r="FU5" s="44" t="str">
        <f>IF(AY5="y",CHAR(34)&amp;"island"&amp;CHAR(34)&amp;",","")</f>
        <v/>
      </c>
      <c r="FV5" s="44" t="str">
        <f>IF(BZ5="y",CHAR(34)&amp;"landlo"&amp;CHAR(34)&amp;",","")</f>
        <v/>
      </c>
      <c r="FW5" s="44" t="str">
        <f>IF(CA5="y",CHAR(34)&amp;"eunion"&amp;CHAR(34)&amp;",","")</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E5" s="44" t="str">
        <f>IFERROR(IF(SEARCH("Dutch",CB5)&gt;0,CHAR(34)&amp;"dutchs"&amp;CHAR(34)&amp;",",""),"")</f>
        <v/>
      </c>
      <c r="GF5" s="44" t="str">
        <f>IFERROR(IF(SEARCH("Historical",AU5)&gt;0,CHAR(34)&amp;"histor"&amp;CHAR(34)&amp;",",""),"")</f>
        <v/>
      </c>
      <c r="GG5" s="44" t="str">
        <f>IF(BU5="y",CHAR(34)&amp;"unjack"&amp;CHAR(34)&amp;",","")</f>
        <v/>
      </c>
      <c r="GH5" s="44" t="str">
        <f>IF(CD5=1,CHAR(34)&amp;"southc"&amp;CHAR(34)&amp;",","")</f>
        <v/>
      </c>
      <c r="GI5" s="44" t="str">
        <f>IF(CE5=1,CHAR(34)&amp;"hasmap"&amp;CHAR(34)&amp;",","")</f>
        <v/>
      </c>
      <c r="GJ5" s="44" t="str">
        <f>IF(CP5="y",CHAR(34)&amp;CP$1&amp;CHAR(34)&amp;",","")</f>
        <v>"NoStar",</v>
      </c>
      <c r="GK5" s="44" t="str">
        <f>IF(GJ5="",CHAR(34)&amp;"HasSta"&amp;CHAR(34)&amp;",","")</f>
        <v/>
      </c>
      <c r="GL5" s="44" t="str">
        <f>IF(CQ5="y",CHAR(34)&amp;CQ$1&amp;CHAR(34)&amp;",","")</f>
        <v/>
      </c>
      <c r="GM5" s="44" t="str">
        <f>IF(CR5="y",CHAR(34)&amp;CR$1&amp;CHAR(34)&amp;",","")</f>
        <v/>
      </c>
      <c r="GN5" s="44" t="str">
        <f>IF(CS5="y",CHAR(34)&amp;CS$1&amp;CHAR(34)&amp;",","")</f>
        <v/>
      </c>
      <c r="GP5" s="44" t="str">
        <f>CHAR(34)&amp;AU5&amp;CHAR(34)</f>
        <v>"Province"</v>
      </c>
      <c r="GS5" s="44" t="str">
        <f>SUBSTITUTE("["&amp;_xlfn.CONCAT(CW5:GN5)&amp;"]",",]","]")</f>
        <v>["3Color","lets05","startC","LUEDEL","year19","allhor","3Bands","Horizo","Unequa","OnlyBa","NO_WHI","NO_GRE","NO_BLA","WHGRNO","BAWHNO","WHRENO","001BLU","002YEL","003RED","myrEQ","NoStar"]</v>
      </c>
      <c r="GT5" s="44" t="str">
        <f>IF(BL5&lt;&gt;"",CHAR(34)&amp;"cl_"&amp;BL5&amp;CHAR(34)&amp;",","")</f>
        <v/>
      </c>
      <c r="GU5" s="44" t="str">
        <f>IF(BM5&lt;&gt;"",CHAR(34)&amp;"cl_"&amp;BM5&amp;CHAR(34)&amp;",","")</f>
        <v>"cl_BLU",</v>
      </c>
      <c r="GV5" s="44" t="str">
        <f>IF(BN5&lt;&gt;"",CHAR(34)&amp;"cl_"&amp;BN5&amp;CHAR(34)&amp;",","")</f>
        <v/>
      </c>
      <c r="GW5" s="44" t="str">
        <f>IF(BO5&lt;&gt;"",CHAR(34)&amp;"cl_"&amp;BO5&amp;CHAR(34)&amp;",","")</f>
        <v>"cl_RED",</v>
      </c>
      <c r="GX5" s="44" t="str">
        <f>IF(BP5&lt;&gt;"",CHAR(34)&amp;"cl_"&amp;BP5&amp;CHAR(34)&amp;",","")</f>
        <v>"cl_YEL",</v>
      </c>
      <c r="GY5" s="44" t="str">
        <f>IF(BQ5&lt;&gt;"",CHAR(34)&amp;"cl_"&amp;BQ5&amp;CHAR(34)&amp;",","")</f>
        <v/>
      </c>
      <c r="GZ5" s="44" t="str">
        <f>IF(BR5&lt;&gt;"",CHAR(34)&amp;"cl_"&amp;BR5&amp;CHAR(34)&amp;",","")</f>
        <v/>
      </c>
      <c r="HA5" s="44" t="str">
        <f>IF(BS5&lt;&gt;"",CHAR(34)&amp;"cl_"&amp;BS5&amp;CHAR(34)&amp;",","")</f>
        <v/>
      </c>
      <c r="HB5" s="44" t="str">
        <f>IF(BT5&lt;&gt;"",CHAR(34)&amp;"cl_"&amp;BT5&amp;CHAR(34)&amp;",","")</f>
        <v/>
      </c>
      <c r="HC5" s="44" t="str">
        <f>SUBSTITUTE("["&amp;_xlfn.CONCAT(GT5:HB5)&amp;"]",",]","]")</f>
        <v>["cl_BLU","cl_RED","cl_YEL"]</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links: "https://www.crwflags.com/fotw/flags/ec-f.html"},</v>
      </c>
      <c r="HG5" s="66" t="str">
        <f>"{couname:"&amp;CT5&amp;(IF(HK5&lt;&gt;"",",subtype:"&amp;CHAR(34)&amp;HK5&amp;CHAR(34),""))&amp;",year:"&amp;HJ5&amp;",region:"&amp;CU5&amp;",Colors:"&amp;HC5&amp;",Items:"&amp;GS5&amp;",Flag:"&amp;CV5&amp;",HDFlag:"&amp;CHAR(34)&amp;E5&amp;CHAR(34)&amp;",type:"&amp;GP5&amp;", describe: "&amp;HI5&amp;", links: "&amp;HL5&amp;"},"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links: "https://www.crwflags.com/fotw/flags/ec-f.html"},</v>
      </c>
      <c r="HH5" s="44" t="str">
        <f>IF(P5&lt;&gt;"",CHAR(34)&amp;"\n"&amp;P5&amp;CHAR(34),CHAR(34)&amp;CHAR(34))</f>
        <v>"\nThe flag was adopted in 1954. The blue symbolizes the region's high ideals, the yellow represents the agricultural and mineral resources inside the land, and the red represents the inhabitants' hearts full of enthusiasm and faith in a glorious future."</v>
      </c>
      <c r="HI5" s="44" t="str">
        <f>IF(J5=0,CHAR(34)&amp;CHAR(34),HH5)</f>
        <v>"\nThe flag was adopted in 1954. The blue symbolizes the region's high ideals, the yellow represents the agricultural and mineral resources inside the land, and the red represents the inhabitants' hearts full of enthusiasm and faith in a glorious future."</v>
      </c>
      <c r="HJ5" s="44" t="str">
        <f>CHAR(34)&amp;O5&amp;CHAR(34)</f>
        <v>"1954"</v>
      </c>
      <c r="HL5" s="44" t="str">
        <f>CHAR(34)&amp;I5&amp;CHAR(34)</f>
        <v>"https://www.crwflags.com/fotw/flags/ec-f.html"</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 "links": "https://www.crwflags.com/fotw/flags/ec-f.html"},</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 "links": "https://www.crwflags.com/fotw/flags/ec-f.html"},</v>
      </c>
      <c r="HO5" s="71">
        <v>45644</v>
      </c>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RED</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
      </c>
      <c r="HY5" s="72"/>
      <c r="HZ5" s="72"/>
      <c r="IA5" s="5"/>
      <c r="IB5" s="5"/>
      <c r="IC5" s="68"/>
      <c r="ID5" s="68"/>
      <c r="IE5" s="68"/>
      <c r="IF5" s="68"/>
      <c r="IG5" s="68"/>
      <c r="IH5" s="68"/>
      <c r="II5" s="68"/>
      <c r="IJ5" s="68"/>
      <c r="IK5" s="68"/>
      <c r="IM5" s="42">
        <f>COUNTIF(IC5:IK5,"&gt;0")-CG5</f>
        <v>-3</v>
      </c>
      <c r="IN5" s="69" t="str">
        <f>"http://mkweb.bcgsc.ca/color-summarizer/?url="&amp;D5&amp;"&amp;precision=low&amp;num_clusters="&amp;CG5&amp;"&amp;text=1"</f>
        <v>http://mkweb.bcgsc.ca/color-summarizer/?url=https://upload.wikimedia.org/wikipedia/commons/thumb/8/85/Bandera_Provincia_Ca%C3%B1ar.svg/320px-Bandera_Provincia_Ca%C3%B1ar.svg.png&amp;precision=low&amp;num_clusters=3&amp;text=1</v>
      </c>
      <c r="IO5" s="44" t="str">
        <f>IF(HP5&lt;&gt;"",CHAR(34)&amp;"black"&amp;CHAR(34),"")</f>
        <v/>
      </c>
      <c r="IP5" s="44" t="str">
        <f>IF(HQ5&lt;&gt;"",CHAR(34)&amp;"blue"&amp;CHAR(34),"")</f>
        <v>"blue"</v>
      </c>
      <c r="IQ5" s="44" t="str">
        <f>IF(HR5&lt;&gt;"",CHAR(34)&amp;"green"&amp;CHAR(34),"")</f>
        <v/>
      </c>
      <c r="IR5" s="44" t="str">
        <f>IF(HS5&lt;&gt;"",CHAR(34)&amp;"red"&amp;CHAR(34),"")</f>
        <v>"red"</v>
      </c>
      <c r="IS5" s="44" t="str">
        <f>IF(HT5&lt;&gt;"",CHAR(34)&amp;"yellow"&amp;CHAR(34),"")</f>
        <v>"yellow"</v>
      </c>
      <c r="IT5" s="44" t="str">
        <f>IF(HU5&lt;&gt;"",CHAR(34)&amp;"orange"&amp;CHAR(34),"")</f>
        <v/>
      </c>
      <c r="IU5" s="44" t="str">
        <f>IF(HV5&lt;&gt;"",CHAR(34)&amp;"brown"&amp;CHAR(34),"")</f>
        <v/>
      </c>
      <c r="IV5" s="44" t="str">
        <f>IF(HW5&lt;&gt;"",CHAR(34)&amp;"purple"&amp;CHAR(34),"")</f>
        <v/>
      </c>
      <c r="IW5" s="44" t="str">
        <f>IF(HX5&lt;&gt;"",CHAR(34)&amp;"white"&amp;CHAR(34),"")</f>
        <v/>
      </c>
      <c r="IX5" s="44" t="str">
        <f>"{"&amp;CHAR(34)&amp;"url"&amp;CHAR(34)&amp;":"&amp;CHAR(34)&amp;IN5&amp;CHAR(34)&amp;","&amp;CHAR(34)&amp;"name"&amp;CHAR(34)&amp;":"&amp;CHAR(34)&amp;A5&amp;CHAR(34)&amp;"},"</f>
        <v>{"url":"http://mkweb.bcgsc.ca/color-summarizer/?url=https://upload.wikimedia.org/wikipedia/commons/thumb/8/85/Bandera_Provincia_Ca%C3%B1ar.svg/320px-Bandera_Provincia_Ca%C3%B1ar.svg.png&amp;precision=low&amp;num_clusters=3&amp;text=1","name":"[ECU] Cañar"},</v>
      </c>
      <c r="IY5" s="44">
        <v>1503</v>
      </c>
    </row>
    <row r="6" spans="1:259" s="44" customFormat="1" ht="38.4" customHeight="1" thickBot="1" x14ac:dyDescent="0.35">
      <c r="A6" s="84" t="s">
        <v>481</v>
      </c>
      <c r="B6" s="83"/>
      <c r="C6" s="39">
        <v>2</v>
      </c>
      <c r="D6" s="70" t="s">
        <v>482</v>
      </c>
      <c r="E6" s="40" t="s">
        <v>483</v>
      </c>
      <c r="F6" s="41" t="s">
        <v>163</v>
      </c>
      <c r="G6" s="42">
        <f>COUNTIF($A$1:$A$8285,A6)</f>
        <v>1</v>
      </c>
      <c r="H6" s="43"/>
      <c r="I6" s="59" t="s">
        <v>484</v>
      </c>
      <c r="J6" s="44" t="str">
        <f>""</f>
        <v/>
      </c>
      <c r="K6" s="45"/>
      <c r="L6" s="46"/>
      <c r="M6" s="46"/>
      <c r="N6" s="47"/>
      <c r="O6" s="74">
        <v>1961</v>
      </c>
      <c r="P6" s="48" t="s">
        <v>485</v>
      </c>
      <c r="Q6" s="73">
        <v>2</v>
      </c>
      <c r="R6" s="49" t="s">
        <v>177</v>
      </c>
      <c r="S6" s="50">
        <v>3</v>
      </c>
      <c r="T6" s="51" t="s">
        <v>164</v>
      </c>
      <c r="U6" s="52" t="s">
        <v>164</v>
      </c>
      <c r="V6" s="52" t="s">
        <v>165</v>
      </c>
      <c r="W6" s="52" t="s">
        <v>164</v>
      </c>
      <c r="X6" s="52" t="s">
        <v>164</v>
      </c>
      <c r="Y6" s="52" t="s">
        <v>164</v>
      </c>
      <c r="Z6" s="52" t="s">
        <v>164</v>
      </c>
      <c r="AA6" s="52" t="s">
        <v>164</v>
      </c>
      <c r="AB6" s="52" t="s">
        <v>164</v>
      </c>
      <c r="AC6" s="52" t="s">
        <v>164</v>
      </c>
      <c r="AD6" s="52" t="s">
        <v>164</v>
      </c>
      <c r="AE6" s="52" t="s">
        <v>164</v>
      </c>
      <c r="AF6" s="53" t="s">
        <v>164</v>
      </c>
      <c r="AG6" s="53" t="s">
        <v>165</v>
      </c>
      <c r="AH6" s="53" t="s">
        <v>164</v>
      </c>
      <c r="AI6" s="53" t="s">
        <v>164</v>
      </c>
      <c r="AJ6" s="53" t="s">
        <v>164</v>
      </c>
      <c r="AK6" s="53" t="s">
        <v>165</v>
      </c>
      <c r="AL6" s="53" t="s">
        <v>164</v>
      </c>
      <c r="AM6" s="53" t="s">
        <v>164</v>
      </c>
      <c r="AN6" s="53" t="s">
        <v>164</v>
      </c>
      <c r="AO6" s="53" t="s">
        <v>164</v>
      </c>
      <c r="AP6" s="53" t="s">
        <v>164</v>
      </c>
      <c r="AQ6" s="53" t="s">
        <v>164</v>
      </c>
      <c r="AR6" s="53" t="s">
        <v>164</v>
      </c>
      <c r="AS6" s="53" t="s">
        <v>164</v>
      </c>
      <c r="AT6" s="54">
        <v>0</v>
      </c>
      <c r="AU6" s="53" t="s">
        <v>284</v>
      </c>
      <c r="AV6" s="53" t="str">
        <f>IF(LEFT(A6,1)="[",LEFT(A6,5)&amp;AU6&amp;A6,"")</f>
        <v>[ECU]Province[ECU] Galapagos Islands</v>
      </c>
      <c r="AW6" s="53" t="str">
        <f>C6&amp;A6</f>
        <v>2[ECU] Galapagos Islands</v>
      </c>
      <c r="AX6" s="55"/>
      <c r="AY6" s="55"/>
      <c r="AZ6" s="56" t="s">
        <v>234</v>
      </c>
      <c r="BA6" s="56"/>
      <c r="BB6" s="56"/>
      <c r="BC6" s="57"/>
      <c r="BD6" s="58" t="s">
        <v>167</v>
      </c>
      <c r="BE6" s="59"/>
      <c r="BF6" s="58" t="s">
        <v>153</v>
      </c>
      <c r="BG6" s="58" t="s">
        <v>159</v>
      </c>
      <c r="BH6" s="58" t="s">
        <v>152</v>
      </c>
      <c r="BI6" s="58"/>
      <c r="BJ6" s="58"/>
      <c r="BK6" s="59"/>
      <c r="BL6" s="58" t="s">
        <v>234</v>
      </c>
      <c r="BM6" s="58" t="s">
        <v>152</v>
      </c>
      <c r="BN6" s="58" t="s">
        <v>153</v>
      </c>
      <c r="BO6" s="58" t="s">
        <v>234</v>
      </c>
      <c r="BP6" s="58" t="s">
        <v>234</v>
      </c>
      <c r="BQ6" s="58" t="s">
        <v>234</v>
      </c>
      <c r="BR6" s="58" t="s">
        <v>234</v>
      </c>
      <c r="BS6" s="58" t="s">
        <v>234</v>
      </c>
      <c r="BT6" s="58" t="s">
        <v>159</v>
      </c>
      <c r="BU6" s="60"/>
      <c r="BV6" s="61"/>
      <c r="BW6" s="61">
        <v>0</v>
      </c>
      <c r="BX6" s="59"/>
      <c r="CB6" s="5"/>
      <c r="CC6" s="5"/>
      <c r="CD6" s="62">
        <v>0</v>
      </c>
      <c r="CE6" s="62">
        <v>0</v>
      </c>
      <c r="CF6" s="62">
        <f>COUNTIF([1]Sheet7!$B$2:'[1]Sheet7'!$B$100,ECU!#REF!)</f>
        <v>0</v>
      </c>
      <c r="CG6" s="75" cm="1">
        <f t="array" ref="CG6">SUMPRODUCT(--(LEN(TRIM(BL6:BT6))&gt;0))</f>
        <v>3</v>
      </c>
      <c r="CH6" s="53" t="str">
        <f>IF(CG6=2,"y","n")</f>
        <v>n</v>
      </c>
      <c r="CI6" s="53" t="str">
        <f>IF(CG6=3,"y","n")</f>
        <v>y</v>
      </c>
      <c r="CJ6" s="53" t="str">
        <f>IF(CG6=4,"y","n")</f>
        <v>n</v>
      </c>
      <c r="CK6" s="53" t="str">
        <f>IF(CG6&gt;4,"y","n")</f>
        <v>n</v>
      </c>
      <c r="CL6" s="53" t="str">
        <f>IF(S6=0,"y","n")</f>
        <v>n</v>
      </c>
      <c r="CM6" s="53" t="str">
        <f>IF(S6=2,"y","n")</f>
        <v>n</v>
      </c>
      <c r="CN6" s="53" t="str">
        <f>IF(S6=3,"y","n")</f>
        <v>y</v>
      </c>
      <c r="CO6" s="53" t="str">
        <f>IF(S6&gt;=4,"y","n")</f>
        <v>n</v>
      </c>
      <c r="CP6" s="53" t="str">
        <f>IF(AT6=0,"y","n")</f>
        <v>y</v>
      </c>
      <c r="CQ6" s="53" t="str">
        <f>IF(AT6=1,"y","n")</f>
        <v>n</v>
      </c>
      <c r="CR6" s="53" t="str">
        <f>IF(AT6=2,"y","n")</f>
        <v>n</v>
      </c>
      <c r="CS6" s="53" t="str">
        <f>IF(AT6&gt;=3,"y","n")</f>
        <v>n</v>
      </c>
      <c r="CT6" s="38" t="str">
        <f>CHAR(34)&amp;A6&amp;CHAR(34)</f>
        <v>"[ECU] Galapagos Islands"</v>
      </c>
      <c r="CU6" s="63" t="str">
        <f>CHAR(34)&amp;"rgn_"&amp;R6&amp;CHAR(34)</f>
        <v>"rgn_South America"</v>
      </c>
      <c r="CV6" s="44" t="str">
        <f>CHAR(34)&amp;D6&amp;CHAR(34)</f>
        <v>"https://upload.wikimedia.org/wikipedia/commons/thumb/0/0f/Flag_of_the_Galapagos_Islands.svg/640px-Flag_of_the_Galapagos_Islands.svg.png"</v>
      </c>
      <c r="CW6" s="44" t="str">
        <f>IF(CH6="y",CHAR(34)&amp;CH$1&amp;CHAR(34)&amp;",","")</f>
        <v/>
      </c>
      <c r="CX6" s="44" t="str">
        <f>IF(CI6="y",CHAR(34)&amp;CI$1&amp;CHAR(34)&amp;",","")</f>
        <v>"3Color",</v>
      </c>
      <c r="CY6" s="44" t="str">
        <f>IF(CJ6="y",CHAR(34)&amp;CJ$1&amp;CHAR(34)&amp;",","")</f>
        <v/>
      </c>
      <c r="CZ6" s="44" t="str">
        <f>IF(CK6="y",CHAR(34)&amp;CK$1&amp;CHAR(34)&amp;",","")</f>
        <v/>
      </c>
      <c r="DA6" s="44" t="str">
        <f>IF(Q6&gt;1,CHAR(34)&amp;"words2"&amp;CHAR(34)&amp;",","")</f>
        <v>"words2",</v>
      </c>
      <c r="DB6" s="44" t="str">
        <f>IF(Q6&gt;2,CHAR(34)&amp;"words3"&amp;CHAR(34)&amp;",","")</f>
        <v/>
      </c>
      <c r="DC6" s="44" t="str">
        <f>IF(Q6=2,CHAR(34)&amp;"exact2"&amp;CHAR(34)&amp;",","")</f>
        <v>"exact2",</v>
      </c>
      <c r="DD6" s="44"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"lets16",</v>
      </c>
      <c r="DE6" s="44"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"startG",</v>
      </c>
      <c r="DF6" s="44" t="str">
        <f>IFERROR(IF(SEARCH("tan",A6)&gt;0,CHAR(34)&amp;"withtn"&amp;CHAR(34)&amp;",",""),"")</f>
        <v/>
      </c>
      <c r="DG6" s="44" t="str">
        <f>IFERROR(IF(SEARCH("q",A6)&gt;0,CHAR(34)&amp;"with_q"&amp;CHAR(34)&amp;",",""),"")</f>
        <v/>
      </c>
      <c r="DH6" s="44" t="str">
        <f>IFERROR(IF(SEARCH("v",A6)&gt;0,CHAR(34)&amp;"with_v"&amp;CHAR(34)&amp;",",""),"")</f>
        <v/>
      </c>
      <c r="DI6" s="44" t="str">
        <f>IFERROR(IF(SEARCH("w",A6)&gt;0,CHAR(34)&amp;"with_w"&amp;CHAR(34)&amp;",",""),"")</f>
        <v/>
      </c>
      <c r="DJ6" s="44" t="str">
        <f>IFERROR(IF(SEARCH("y",A6)&gt;0,CHAR(34)&amp;"with_y"&amp;CHAR(34)&amp;",",""),"")</f>
        <v/>
      </c>
      <c r="DK6" s="44" t="str">
        <f>IFERROR(IF(SEARCH("z",A6)&gt;0,CHAR(34)&amp;"with_z"&amp;CHAR(34)&amp;",",""),"")</f>
        <v/>
      </c>
      <c r="DL6" s="44" t="str">
        <f>IF(CG6=2, CHAR(34) &amp; _xlfn.TEXTJOIN("", TRUE, _xlfn._xlws.SORT(HP6:HX6)) &amp; CHAR(34) &amp; ",", "")</f>
        <v/>
      </c>
      <c r="DM6" s="44" t="str" cm="1">
        <f t="array" ref="DM6">IF(CG6=3,CHAR(34) &amp; _xlfn.TEXTJOIN("", TRUE, RIGHT(HP6:HX6, 2)) &amp; CHAR(34) &amp; ",", "")</f>
        <v>"LUREHI",</v>
      </c>
      <c r="DN6" s="44" t="str">
        <f>IF(AND(ISNUMBER(SEARCH("18", O6)), ISERROR(SEARCH("1918", O6)), ISERROR(SEARCH("2018", O6))), CHAR(34) &amp; "year18" &amp; CHAR(34) &amp; ",", "")</f>
        <v/>
      </c>
      <c r="DO6" s="44" t="str">
        <f>IF(AND(ISNUMBER(SEARCH("19", O6)), ISERROR(SEARCH("1819", O6)),  ISERROR(SEARCH("1219", O6)),ISERROR(SEARCH("1119", O6)),ISERROR(SEARCH("1190", O6)),ISERROR(SEARCH("2019", O6))), CHAR(34) &amp; "year19" &amp; CHAR(34) &amp; ",", "")</f>
        <v>"year19",</v>
      </c>
      <c r="DP6" s="5" t="str">
        <f>IF(AND(ISNUMBER(SEARCH("20", O6)), ISERROR(SEARCH("1920", O6))), CHAR(34)&amp;"year00"&amp;CHAR(34)&amp;",", "")</f>
        <v/>
      </c>
      <c r="DQ6" s="5" t="str">
        <f>IF(CC6="y",CHAR(34)&amp;"soviet"&amp;CHAR(34)&amp;",","")</f>
        <v/>
      </c>
      <c r="DR6" s="5" t="str">
        <f>IF(BY6="y",CHAR(34)&amp;"dgband"&amp;CHAR(34)&amp;",","")</f>
        <v/>
      </c>
      <c r="DS6" s="5" t="str">
        <f>IF(W6="y",IF(AND(V6="n",BY6&lt;&gt;"y"),CHAR(34)&amp;"allver"&amp;CHAR(34)&amp;",",""),"")</f>
        <v/>
      </c>
      <c r="DT6" s="5" t="str">
        <f>IF(V6="y",IF(AND(W6="n",BY6&lt;&gt;"y"),CHAR(34)&amp;"allhor"&amp;CHAR(34)&amp;",",""),"")</f>
        <v>"allhor",</v>
      </c>
      <c r="DU6" s="5" t="str">
        <f>IF(BY6="y",IF(AND(W6="n",V6="n"),CHAR(34)&amp;"alldia"&amp;CHAR(34)&amp;",",""),"")</f>
        <v/>
      </c>
      <c r="DV6" s="44" t="str">
        <f>IF(IA6&lt;&gt;"",(IF(IA6="y",CHAR(34)&amp;"largec"&amp;CHAR(34)&amp;",",CHAR(34)&amp;"smallc"&amp;CHAR(34)&amp;",")),"")</f>
        <v/>
      </c>
      <c r="DW6" s="44" t="str">
        <f>IF(CL6="y",CHAR(34)&amp;CL$1&amp;CHAR(34)&amp;",","")</f>
        <v/>
      </c>
      <c r="DX6" s="44" t="str">
        <f>IF(CM6="y",CHAR(34)&amp;CM$1&amp;CHAR(34)&amp;",","")</f>
        <v/>
      </c>
      <c r="DY6" s="44" t="str">
        <f>IF(CN6="y",CHAR(34)&amp;CN$1&amp;CHAR(34)&amp;",","")</f>
        <v>"3Bands",</v>
      </c>
      <c r="DZ6" s="44" t="str">
        <f>IF(CO6="y",CHAR(34)&amp;CO$1&amp;CHAR(34)&amp;",","")</f>
        <v/>
      </c>
      <c r="EA6" s="44" t="str">
        <f>IF(T6="y",CHAR(34)&amp;T$1&amp;CHAR(34)&amp;",","")</f>
        <v/>
      </c>
      <c r="EB6" s="44" t="str">
        <f>IF(U6="y",CHAR(34)&amp;U$1&amp;CHAR(34)&amp;",","")</f>
        <v/>
      </c>
      <c r="EC6" s="44" t="str">
        <f>IF(V6="y",CHAR(34)&amp;V$1&amp;CHAR(34)&amp;",","")</f>
        <v>"Horizo",</v>
      </c>
      <c r="ED6" s="44" t="str">
        <f>IF(W6="y",CHAR(34)&amp;W$1&amp;CHAR(34)&amp;",","")</f>
        <v/>
      </c>
      <c r="EE6" s="44" t="str">
        <f>IF(X6="y",CHAR(34)&amp;X$1&amp;CHAR(34)&amp;",","")</f>
        <v/>
      </c>
      <c r="EF6" s="44" t="str">
        <f>IF(AND(Y6&lt;&gt;"n",Y6&lt;&gt;""),CHAR(34)&amp;Y$1&amp;CHAR(34)&amp;",","")</f>
        <v/>
      </c>
      <c r="EG6" s="44" t="str">
        <f>IF(Z6="y",CHAR(34)&amp;Z$1&amp;CHAR(34)&amp;",","")</f>
        <v/>
      </c>
      <c r="EH6" s="44" t="str">
        <f>IF(AA6="y",CHAR(34)&amp;AA$1&amp;CHAR(34)&amp;",","")</f>
        <v/>
      </c>
      <c r="EI6" s="44" t="str">
        <f>IF(AB6="y",CHAR(34)&amp;AB$1&amp;CHAR(34)&amp;",","")</f>
        <v/>
      </c>
      <c r="EJ6" s="44" t="str">
        <f>IF(AC6="y",CHAR(34)&amp;AC$1&amp;CHAR(34)&amp;",","")</f>
        <v/>
      </c>
      <c r="EK6" s="44" t="str">
        <f>IF(AD6="y",CHAR(34)&amp;AD$1&amp;CHAR(34)&amp;",","")</f>
        <v/>
      </c>
      <c r="EL6" s="44" t="str">
        <f>IF(AE6="y",CHAR(34)&amp;AE$1&amp;CHAR(34)&amp;",","")</f>
        <v/>
      </c>
      <c r="EM6" s="44" t="str">
        <f>IF(AF6="y",CHAR(34)&amp;AF$1&amp;CHAR(34)&amp;",","")</f>
        <v/>
      </c>
      <c r="EN6" s="44" t="str">
        <f>IF(AG6="y",CHAR(34)&amp;AG$1&amp;CHAR(34)&amp;",","")</f>
        <v>"Unequa",</v>
      </c>
      <c r="EO6" s="44" t="str">
        <f>IF(AH6="y",CHAR(34)&amp;AH$1&amp;CHAR(34)&amp;",","")</f>
        <v/>
      </c>
      <c r="EP6" s="44" t="str">
        <f>IF(AI6="y",CHAR(34)&amp;AI$1&amp;CHAR(34)&amp;",","")</f>
        <v/>
      </c>
      <c r="EQ6" s="44" t="str">
        <f>IF(AJ6="y",CHAR(34)&amp;AJ$1&amp;CHAR(34)&amp;",","")</f>
        <v/>
      </c>
      <c r="ER6" s="44" t="str">
        <f>IF(AK6="y",CHAR(34)&amp;AK$1&amp;CHAR(34)&amp;",","")</f>
        <v>"OnlyBa",</v>
      </c>
      <c r="ES6" s="44" t="str">
        <f>IF(AL6="y",CHAR(34)&amp;AL$1&amp;CHAR(34)&amp;",","")</f>
        <v/>
      </c>
      <c r="ET6" s="44" t="str">
        <f>IF(AM6="y",CHAR(34)&amp;AM$1&amp;CHAR(34)&amp;",","")</f>
        <v/>
      </c>
      <c r="EU6" s="44" t="str">
        <f>IF(AN6="y",CHAR(34)&amp;AN$1&amp;CHAR(34)&amp;",","")</f>
        <v/>
      </c>
      <c r="EV6" s="44" t="str">
        <f>IF(AO6="y",CHAR(34)&amp;AO$1&amp;CHAR(34)&amp;",","")</f>
        <v/>
      </c>
      <c r="EW6" s="44" t="str">
        <f>IF(AP6="y",CHAR(34)&amp;AP$1&amp;CHAR(34)&amp;",","")</f>
        <v/>
      </c>
      <c r="EX6" s="44" t="str">
        <f>IF(AQ6="y",CHAR(34)&amp;AQ$1&amp;CHAR(34)&amp;",","")</f>
        <v/>
      </c>
      <c r="EY6" s="44" t="str">
        <f>IF(AR6="y",CHAR(34)&amp;AR$1&amp;CHAR(34)&amp;",","")</f>
        <v/>
      </c>
      <c r="EZ6" s="44" t="str">
        <f>IF(AS6="y",CHAR(34)&amp;AS$1&amp;CHAR(34)&amp;",","")</f>
        <v/>
      </c>
      <c r="FA6" s="44" t="str">
        <f>IF(AT6&gt;0,CHAR(34)&amp;"sta"&amp;AZ6&amp;CHAR(34)&amp;",","")</f>
        <v/>
      </c>
      <c r="FB6" s="44" t="str">
        <f>IF(AND(AT6&gt;0,BA6&lt;&gt;""),CHAR(34)&amp;"sta"&amp;BA6&amp;CHAR(34)&amp;",","")</f>
        <v/>
      </c>
      <c r="FC6" s="44" t="str">
        <f>IF(AND(AT6&gt;0,BB6&lt;&gt;""),CHAR(34)&amp;"sta"&amp;BB6&amp;CHAR(34)&amp;",","")</f>
        <v/>
      </c>
      <c r="FD6" s="44" t="str">
        <f>IF(BV6="n",CHAR(34)&amp;"tcWHYE"&amp;CHAR(34)&amp;",",IF(BV6="y",CHAR(34)&amp;FD$1&amp;CHAR(34)&amp;",",""))</f>
        <v/>
      </c>
      <c r="FE6" s="44" t="str">
        <f>IF(COUNTIF(BL6:BT6,"BLU")=0,CHAR(34)&amp;"NO_BLU"&amp;CHAR(34)&amp;",", "")</f>
        <v/>
      </c>
      <c r="FF6" s="44" t="str">
        <f>IF(COUNTIF(BL6:BT6,"WHI")=0,CHAR(34)&amp;"NO_WHI"&amp;CHAR(34)&amp;",", "")</f>
        <v/>
      </c>
      <c r="FG6" s="44" t="str">
        <f>IF(COUNTIF(BL6:BT6,"RED")=0,CHAR(34)&amp;"NO_RED"&amp;CHAR(34)&amp;",", "")</f>
        <v>"NO_RED",</v>
      </c>
      <c r="FH6" s="44" t="str">
        <f>IF(COUNTIF(BL6:BS6,"GRE")=0,CHAR(34)&amp;"NO_GRE"&amp;CHAR(34)&amp;",", "")</f>
        <v/>
      </c>
      <c r="FI6" s="44" t="str">
        <f>IF(COUNTIF(BL6:BT6,"YEL")=0,CHAR(34)&amp;"NO_YEL"&amp;CHAR(34)&amp;",", "")</f>
        <v>"NO_YEL",</v>
      </c>
      <c r="FJ6" s="44" t="str">
        <f>IF(COUNTIF(BL6:BT6,"BLA")=0,CHAR(34)&amp;"NO_BLA"&amp;CHAR(34)&amp;",", "")</f>
        <v>"NO_BLA",</v>
      </c>
      <c r="FK6" s="44" t="str">
        <f>IF(AND(FH6&lt;&gt;"",FF6&lt;&gt;""),CHAR(34)&amp;"WHGRNO"&amp;CHAR(34)&amp;",","")</f>
        <v/>
      </c>
      <c r="FL6" s="44" t="str">
        <f>IF(AND(FI6&lt;&gt;"",FF6&lt;&gt;""),CHAR(34)&amp;"WHYENO"&amp;CHAR(34)&amp;",","")</f>
        <v/>
      </c>
      <c r="FM6" s="44" t="str">
        <f>IF(AND(FJ6&lt;&gt;"",FF6&lt;&gt;""),CHAR(34)&amp;"BAWHNO"&amp;CHAR(34)&amp;",","")</f>
        <v/>
      </c>
      <c r="FN6" s="44" t="str">
        <f>IF(AND(FE6&lt;&gt;"",FF6&lt;&gt;""),CHAR(34)&amp;"BLWHNO"&amp;CHAR(34)&amp;",","")</f>
        <v/>
      </c>
      <c r="FO6" s="44" t="str">
        <f>IF(AND(FE6&lt;&gt;"",FG6&lt;&gt;""),CHAR(34)&amp;"BLRENO"&amp;CHAR(34)&amp;",","")</f>
        <v/>
      </c>
      <c r="FP6" s="44" t="str">
        <f>IF(AND(FF6&lt;&gt;"",FF6&lt;&gt;""),CHAR(34)&amp;"WHRENO"&amp;CHAR(34)&amp;",","")</f>
        <v/>
      </c>
      <c r="FQ6" s="44" t="str">
        <f>IF(LEN(BF6)=3,CHAR(34)&amp;"001"&amp;BF6&amp;CHAR(34)&amp;",","")</f>
        <v>"001GRE",</v>
      </c>
      <c r="FR6" s="44" t="str">
        <f>IF(LEN(BG6)=3,CHAR(34)&amp;"002"&amp;BG6&amp;CHAR(34)&amp;",","")</f>
        <v>"002WHI",</v>
      </c>
      <c r="FS6" s="44" t="str">
        <f>IF(LEN(BH6)=3,CHAR(34)&amp;"003"&amp;BH6&amp;CHAR(34)&amp;",","")</f>
        <v>"003BLU",</v>
      </c>
      <c r="FT6" s="44" t="str">
        <f>CHAR(34)&amp;"myr"&amp;BD6&amp;CHAR(34)&amp;","</f>
        <v>"myrEQ",</v>
      </c>
      <c r="FU6" s="44" t="str">
        <f>IF(AY6="y",CHAR(34)&amp;"island"&amp;CHAR(34)&amp;",","")</f>
        <v/>
      </c>
      <c r="FV6" s="44" t="str">
        <f>IF(BZ6="y",CHAR(34)&amp;"landlo"&amp;CHAR(34)&amp;",","")</f>
        <v/>
      </c>
      <c r="FW6" s="44" t="str">
        <f>IF(CA6="y",CHAR(34)&amp;"eunion"&amp;CHAR(34)&amp;",","")</f>
        <v/>
      </c>
      <c r="FX6" s="44" t="str">
        <f>SUBSTITUTE(IFERROR(SEARCH("[",A6),IFERROR(IF(AND(CA6&lt;&gt;"y",SEARCH("Europe",R6)&gt;0),CHAR(34)&amp;"noeuni"&amp;CHAR(34)&amp;",",""),"")),"1","")</f>
        <v/>
      </c>
      <c r="FY6" s="44" t="str">
        <f>IFERROR(IF(SEARCH("Arabic",CB6)&gt;0,CHAR(34)&amp;"arabic"&amp;CHAR(34)&amp;",",""),"")</f>
        <v/>
      </c>
      <c r="FZ6" s="44" t="str">
        <f>IFERROR(IF(SEARCH("English",CB6)&gt;0,CHAR(34)&amp;"englis"&amp;CHAR(34)&amp;",",""),"")</f>
        <v/>
      </c>
      <c r="GA6" s="44" t="str">
        <f>IFERROR(IF(SEARCH("French",CB6)&gt;0,CHAR(34)&amp;"french"&amp;CHAR(34)&amp;",",""),"")</f>
        <v/>
      </c>
      <c r="GB6" s="44" t="str">
        <f>IFERROR(IF(SEARCH("Spanish",CB6)&gt;0,CHAR(34)&amp;"spanis"&amp;CHAR(34)&amp;",",""),"")</f>
        <v/>
      </c>
      <c r="GC6" s="44" t="str">
        <f>IFERROR(IF(SEARCH("Portuguese",CB6)&gt;0,CHAR(34)&amp;"portug"&amp;CHAR(34)&amp;",",""),"")</f>
        <v/>
      </c>
      <c r="GD6" s="44" t="str">
        <f>IFERROR(IF(SEARCH("German",CB6)&gt;0,CHAR(34)&amp;"german"&amp;CHAR(34)&amp;",",""),"")</f>
        <v/>
      </c>
      <c r="GE6" s="44" t="str">
        <f>IFERROR(IF(SEARCH("Dutch",CB6)&gt;0,CHAR(34)&amp;"dutchs"&amp;CHAR(34)&amp;",",""),"")</f>
        <v/>
      </c>
      <c r="GF6" s="44" t="str">
        <f>IFERROR(IF(SEARCH("Historical",AU6)&gt;0,CHAR(34)&amp;"histor"&amp;CHAR(34)&amp;",",""),"")</f>
        <v/>
      </c>
      <c r="GG6" s="44" t="str">
        <f>IF(BU6="y",CHAR(34)&amp;"unjack"&amp;CHAR(34)&amp;",","")</f>
        <v/>
      </c>
      <c r="GH6" s="44" t="str">
        <f>IF(CD6=1,CHAR(34)&amp;"southc"&amp;CHAR(34)&amp;",","")</f>
        <v/>
      </c>
      <c r="GI6" s="44" t="str">
        <f>IF(CE6=1,CHAR(34)&amp;"hasmap"&amp;CHAR(34)&amp;",","")</f>
        <v/>
      </c>
      <c r="GJ6" s="44" t="str">
        <f>IF(CP6="y",CHAR(34)&amp;CP$1&amp;CHAR(34)&amp;",","")</f>
        <v>"NoStar",</v>
      </c>
      <c r="GK6" s="44" t="str">
        <f>IF(GJ6="",CHAR(34)&amp;"HasSta"&amp;CHAR(34)&amp;",","")</f>
        <v/>
      </c>
      <c r="GL6" s="44" t="str">
        <f>IF(CQ6="y",CHAR(34)&amp;CQ$1&amp;CHAR(34)&amp;",","")</f>
        <v/>
      </c>
      <c r="GM6" s="44" t="str">
        <f>IF(CR6="y",CHAR(34)&amp;CR$1&amp;CHAR(34)&amp;",","")</f>
        <v/>
      </c>
      <c r="GN6" s="44" t="str">
        <f>IF(CS6="y",CHAR(34)&amp;CS$1&amp;CHAR(34)&amp;",","")</f>
        <v/>
      </c>
      <c r="GP6" s="44" t="str">
        <f>CHAR(34)&amp;AU6&amp;CHAR(34)</f>
        <v>"Province"</v>
      </c>
      <c r="GS6" s="44" t="str">
        <f>SUBSTITUTE("["&amp;_xlfn.CONCAT(CW6:GN6)&amp;"]",",]","]")</f>
        <v>["3Color","words2","exact2","lets16","startG","LUREHI","year19","allhor","3Bands","Horizo","Unequa","OnlyBa","NO_RED","NO_YEL","NO_BLA","001GRE","002WHI","003BLU","myrEQ","NoStar"]</v>
      </c>
      <c r="GT6" s="44" t="str">
        <f>IF(BL6&lt;&gt;"",CHAR(34)&amp;"cl_"&amp;BL6&amp;CHAR(34)&amp;",","")</f>
        <v/>
      </c>
      <c r="GU6" s="44" t="str">
        <f>IF(BM6&lt;&gt;"",CHAR(34)&amp;"cl_"&amp;BM6&amp;CHAR(34)&amp;",","")</f>
        <v>"cl_BLU",</v>
      </c>
      <c r="GV6" s="44" t="str">
        <f>IF(BN6&lt;&gt;"",CHAR(34)&amp;"cl_"&amp;BN6&amp;CHAR(34)&amp;",","")</f>
        <v>"cl_GRE",</v>
      </c>
      <c r="GW6" s="44" t="str">
        <f>IF(BO6&lt;&gt;"",CHAR(34)&amp;"cl_"&amp;BO6&amp;CHAR(34)&amp;",","")</f>
        <v/>
      </c>
      <c r="GX6" s="44" t="str">
        <f>IF(BP6&lt;&gt;"",CHAR(34)&amp;"cl_"&amp;BP6&amp;CHAR(34)&amp;",","")</f>
        <v/>
      </c>
      <c r="GY6" s="44" t="str">
        <f>IF(BQ6&lt;&gt;"",CHAR(34)&amp;"cl_"&amp;BQ6&amp;CHAR(34)&amp;",","")</f>
        <v/>
      </c>
      <c r="GZ6" s="44" t="str">
        <f>IF(BR6&lt;&gt;"",CHAR(34)&amp;"cl_"&amp;BR6&amp;CHAR(34)&amp;",","")</f>
        <v/>
      </c>
      <c r="HA6" s="44" t="str">
        <f>IF(BS6&lt;&gt;"",CHAR(34)&amp;"cl_"&amp;BS6&amp;CHAR(34)&amp;",","")</f>
        <v/>
      </c>
      <c r="HB6" s="44" t="str">
        <f>IF(BT6&lt;&gt;"",CHAR(34)&amp;"cl_"&amp;BT6&amp;CHAR(34)&amp;",","")</f>
        <v>"cl_WHI",</v>
      </c>
      <c r="HC6" s="44" t="str">
        <f>SUBSTITUTE("["&amp;_xlfn.CONCAT(GT6:HB6)&amp;"]",",]","]")</f>
        <v>["cl_BLU","cl_GRE","cl_WHI"]</v>
      </c>
      <c r="HE6" s="64"/>
      <c r="HF6" s="65" t="str">
        <f>"{couname:"&amp;CT6&amp;(IF(HK6&lt;&gt;"",",subtype:"&amp;CHAR(34)&amp;HK6&amp;CHAR(34),""))&amp;",year:"&amp;HJ6&amp;",region:"&amp;CU6&amp;",Colors:"&amp;HC6&amp;",Items:"&amp;GS6&amp;",Flag:"&amp;CV6&amp;",HDFlag:"&amp;CHAR(34)&amp;E6&amp;CHAR(34)&amp;",type:"&amp;GP6&amp;", describe: "&amp;HH6&amp;", isnew:"&amp;CHAR(34)&amp;F6&amp;CHAR(34)&amp;", links: "&amp;HL6&amp;"},"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links: "https://www.crwflags.com/fotw/flags/ec-w.html"},</v>
      </c>
      <c r="HG6" s="66" t="str">
        <f>"{couname:"&amp;CT6&amp;(IF(HK6&lt;&gt;"",",subtype:"&amp;CHAR(34)&amp;HK6&amp;CHAR(34),""))&amp;",year:"&amp;HJ6&amp;",region:"&amp;CU6&amp;",Colors:"&amp;HC6&amp;",Items:"&amp;GS6&amp;",Flag:"&amp;CV6&amp;",HDFlag:"&amp;CHAR(34)&amp;E6&amp;CHAR(34)&amp;",type:"&amp;GP6&amp;", describe: "&amp;HI6&amp;", links: "&amp;HL6&amp;"},"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links: "https://www.crwflags.com/fotw/flags/ec-w.html"},</v>
      </c>
      <c r="HH6" s="44" t="str">
        <f>IF(P6&lt;&gt;"",CHAR(34)&amp;"\n"&amp;P6&amp;CHAR(34),CHAR(34)&amp;CHAR(34))</f>
        <v>"\nThe flag of Galápagos islands is green over white over blue tricolor."</v>
      </c>
      <c r="HI6" s="44" t="str">
        <f>IF(J6=0,CHAR(34)&amp;CHAR(34),HH6)</f>
        <v>"\nThe flag of Galápagos islands is green over white over blue tricolor."</v>
      </c>
      <c r="HJ6" s="44" t="str">
        <f>CHAR(34)&amp;O6&amp;CHAR(34)</f>
        <v>"1961"</v>
      </c>
      <c r="HL6" s="44" t="str">
        <f>CHAR(34)&amp;I6&amp;CHAR(34)</f>
        <v>"https://www.crwflags.com/fotw/flags/ec-w.html"</v>
      </c>
      <c r="HM6" s="65"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 "links": "https://www.crwflags.com/fotw/flags/ec-w.html"},</v>
      </c>
      <c r="HN6" s="67"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 "links": "https://www.crwflags.com/fotw/flags/ec-w.html"},</v>
      </c>
      <c r="HO6" s="71">
        <v>45576</v>
      </c>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GRE</v>
      </c>
      <c r="HS6" s="44" t="str" cm="1">
        <f t="array" ref="HS6">IF(_xlfn.TEXTJOIN(", ", TRUE, IF(ISNUMBER(SEARCH("RED", BL6:BT6)), COLUMN(BL6:BT6) - COLUMN(BL6) + 1, ""))&lt;&gt;"","RED","")</f>
        <v/>
      </c>
      <c r="HT6" s="44" t="str" cm="1">
        <f t="array" ref="HT6">IF(_xlfn.TEXTJOIN(", ", TRUE, IF(ISNUMBER(SEARCH("YEL", BL6:BT6)), COLUMN(BL6:BT6) - COLUMN(BL6) + 1, ""))&lt;&gt;"","YEL","")</f>
        <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L6" s="44">
        <f>SUM(IC6:IK6)</f>
        <v>0</v>
      </c>
      <c r="IM6" s="42">
        <f>COUNTIF(IC6:IK6,"&gt;0")-CG6</f>
        <v>-3</v>
      </c>
      <c r="IN6" s="69" t="str">
        <f>"http://mkweb.bcgsc.ca/color-summarizer/?url="&amp;D6&amp;"&amp;precision=low&amp;num_clusters="&amp;CG6&amp;"&amp;text=1"</f>
        <v>http://mkweb.bcgsc.ca/color-summarizer/?url=https://upload.wikimedia.org/wikipedia/commons/thumb/0/0f/Flag_of_the_Galapagos_Islands.svg/640px-Flag_of_the_Galapagos_Islands.svg.png&amp;precision=low&amp;num_clusters=3&amp;text=1</v>
      </c>
      <c r="IO6" s="44" t="str">
        <f>IF(HP6&lt;&gt;"",CHAR(34)&amp;"black"&amp;CHAR(34),"")</f>
        <v/>
      </c>
      <c r="IP6" s="44" t="str">
        <f>IF(HQ6&lt;&gt;"",CHAR(34)&amp;"blue"&amp;CHAR(34),"")</f>
        <v>"blue"</v>
      </c>
      <c r="IQ6" s="44" t="str">
        <f>IF(HR6&lt;&gt;"",CHAR(34)&amp;"green"&amp;CHAR(34),"")</f>
        <v>"green"</v>
      </c>
      <c r="IR6" s="44" t="str">
        <f>IF(HS6&lt;&gt;"",CHAR(34)&amp;"red"&amp;CHAR(34),"")</f>
        <v/>
      </c>
      <c r="IS6" s="44" t="str">
        <f>IF(HT6&lt;&gt;"",CHAR(34)&amp;"yellow"&amp;CHAR(34),"")</f>
        <v/>
      </c>
      <c r="IT6" s="44" t="str">
        <f>IF(HU6&lt;&gt;"",CHAR(34)&amp;"orange"&amp;CHAR(34),"")</f>
        <v/>
      </c>
      <c r="IU6" s="44" t="str">
        <f>IF(HV6&lt;&gt;"",CHAR(34)&amp;"brown"&amp;CHAR(34),"")</f>
        <v/>
      </c>
      <c r="IV6" s="44" t="str">
        <f>IF(HW6&lt;&gt;"",CHAR(34)&amp;"purple"&amp;CHAR(34),"")</f>
        <v/>
      </c>
      <c r="IW6" s="44" t="str">
        <f>IF(HX6&lt;&gt;"",CHAR(34)&amp;"white"&amp;CHAR(34),"")</f>
        <v>"white"</v>
      </c>
      <c r="IX6" s="44" t="str">
        <f>"{"&amp;CHAR(34)&amp;"url"&amp;CHAR(34)&amp;":"&amp;CHAR(34)&amp;IN6&amp;CHAR(34)&amp;","&amp;CHAR(34)&amp;"name"&amp;CHAR(34)&amp;":"&amp;CHAR(34)&amp;A6&amp;CHAR(34)&amp;"},"</f>
        <v>{"url":"http://mkweb.bcgsc.ca/color-summarizer/?url=https://upload.wikimedia.org/wikipedia/commons/thumb/0/0f/Flag_of_the_Galapagos_Islands.svg/640px-Flag_of_the_Galapagos_Islands.svg.png&amp;precision=low&amp;num_clusters=3&amp;text=1","name":"[ECU] Galapagos Islands"},</v>
      </c>
      <c r="IY6" s="44">
        <v>392</v>
      </c>
    </row>
  </sheetData>
  <autoFilter ref="A1:IY6" xr:uid="{A1051193-A95B-4CFB-A73C-F0184620C81F}">
    <sortState xmlns:xlrd2="http://schemas.microsoft.com/office/spreadsheetml/2017/richdata2" ref="A2:IY6">
      <sortCondition ref="AW1:AW6"/>
    </sortState>
  </autoFilter>
  <conditionalFormatting sqref="H1 CW1:GS1 IA1:IB1">
    <cfRule type="cellIs" dxfId="206" priority="77" operator="greaterThan">
      <formula>0</formula>
    </cfRule>
  </conditionalFormatting>
  <conditionalFormatting sqref="H1:H1048576">
    <cfRule type="cellIs" dxfId="205" priority="17" stopIfTrue="1" operator="notEqual">
      <formula>""</formula>
    </cfRule>
  </conditionalFormatting>
  <conditionalFormatting sqref="R2:R6 CU2:CU6">
    <cfRule type="cellIs" dxfId="204" priority="19" operator="greaterThan">
      <formula>0</formula>
    </cfRule>
  </conditionalFormatting>
  <conditionalFormatting sqref="T2:AS6 CH2:CS6">
    <cfRule type="cellIs" dxfId="203" priority="14" stopIfTrue="1" operator="equal">
      <formula>"n"</formula>
    </cfRule>
    <cfRule type="cellIs" dxfId="202" priority="15" stopIfTrue="1" operator="equal">
      <formula>"y"</formula>
    </cfRule>
    <cfRule type="cellIs" dxfId="201" priority="16" operator="greaterThan">
      <formula>0</formula>
    </cfRule>
  </conditionalFormatting>
  <conditionalFormatting sqref="T1:BK1">
    <cfRule type="cellIs" dxfId="200" priority="80" operator="greaterThan">
      <formula>0</formula>
    </cfRule>
  </conditionalFormatting>
  <conditionalFormatting sqref="AZ2:BB6">
    <cfRule type="expression" dxfId="199" priority="13">
      <formula>$AT2=0</formula>
    </cfRule>
  </conditionalFormatting>
  <conditionalFormatting sqref="AZ2:BU6">
    <cfRule type="cellIs" dxfId="198" priority="55" operator="equal">
      <formula>"PIN"</formula>
    </cfRule>
    <cfRule type="cellIs" dxfId="197" priority="56" operator="equal">
      <formula>"ORA"</formula>
    </cfRule>
    <cfRule type="cellIs" dxfId="196" priority="57" operator="equal">
      <formula>"GRA"</formula>
    </cfRule>
    <cfRule type="cellIs" dxfId="195" priority="58" operator="equal">
      <formula>"PUR"</formula>
    </cfRule>
    <cfRule type="cellIs" dxfId="194" priority="59" operator="equal">
      <formula>"BRO"</formula>
    </cfRule>
    <cfRule type="cellIs" dxfId="193" priority="60" operator="equal">
      <formula>"YEL"</formula>
    </cfRule>
    <cfRule type="cellIs" dxfId="192" priority="61" operator="equal">
      <formula>"BLU"</formula>
    </cfRule>
    <cfRule type="cellIs" dxfId="191" priority="62" operator="equal">
      <formula>"WHI"</formula>
    </cfRule>
    <cfRule type="cellIs" dxfId="190" priority="63" operator="equal">
      <formula>"GRE"</formula>
    </cfRule>
    <cfRule type="cellIs" dxfId="189" priority="64" operator="equal">
      <formula>"RED"</formula>
    </cfRule>
    <cfRule type="cellIs" dxfId="188" priority="65" operator="equal">
      <formula>"BLA"</formula>
    </cfRule>
  </conditionalFormatting>
  <conditionalFormatting sqref="BV1:BW1 BV7:BW1048576 BV2:BV6">
    <cfRule type="cellIs" dxfId="187" priority="79" operator="equal">
      <formula>"nc"</formula>
    </cfRule>
  </conditionalFormatting>
  <conditionalFormatting sqref="BX2:CA6 CD2:CF6">
    <cfRule type="cellIs" dxfId="186" priority="18" operator="equal">
      <formula>"y"</formula>
    </cfRule>
    <cfRule type="cellIs" dxfId="185" priority="66" operator="equal">
      <formula>"PIN"</formula>
    </cfRule>
    <cfRule type="cellIs" dxfId="184" priority="67" operator="equal">
      <formula>"ORA"</formula>
    </cfRule>
    <cfRule type="cellIs" dxfId="183" priority="68" operator="equal">
      <formula>"GRA"</formula>
    </cfRule>
    <cfRule type="cellIs" dxfId="182" priority="69" operator="equal">
      <formula>"PUR"</formula>
    </cfRule>
    <cfRule type="cellIs" dxfId="181" priority="70" operator="equal">
      <formula>"BRO"</formula>
    </cfRule>
    <cfRule type="cellIs" dxfId="180" priority="71" operator="equal">
      <formula>"YEL"</formula>
    </cfRule>
    <cfRule type="cellIs" dxfId="179" priority="72" operator="equal">
      <formula>"BLU"</formula>
    </cfRule>
    <cfRule type="cellIs" dxfId="178" priority="73" operator="equal">
      <formula>"WHI"</formula>
    </cfRule>
    <cfRule type="cellIs" dxfId="177" priority="74" operator="equal">
      <formula>"GRE"</formula>
    </cfRule>
    <cfRule type="cellIs" dxfId="176" priority="75" operator="equal">
      <formula>"RED"</formula>
    </cfRule>
    <cfRule type="cellIs" dxfId="175" priority="76" operator="equal">
      <formula>"BLA"</formula>
    </cfRule>
  </conditionalFormatting>
  <conditionalFormatting sqref="BZ2:CA6 CD2:CF6">
    <cfRule type="cellIs" dxfId="174" priority="20" operator="greaterThan">
      <formula>0</formula>
    </cfRule>
  </conditionalFormatting>
  <conditionalFormatting sqref="HF1:HG1">
    <cfRule type="cellIs" dxfId="173" priority="81" operator="greaterThan">
      <formula>0</formula>
    </cfRule>
  </conditionalFormatting>
  <conditionalFormatting sqref="HK1">
    <cfRule type="cellIs" dxfId="172" priority="78" operator="greaterThan">
      <formula>0</formula>
    </cfRule>
  </conditionalFormatting>
  <conditionalFormatting sqref="HP1:HX1">
    <cfRule type="cellIs" dxfId="171" priority="32" operator="equal">
      <formula>"PIN"</formula>
    </cfRule>
    <cfRule type="cellIs" dxfId="170" priority="33" operator="equal">
      <formula>"ORA"</formula>
    </cfRule>
    <cfRule type="cellIs" dxfId="169" priority="34" operator="equal">
      <formula>"GRA"</formula>
    </cfRule>
    <cfRule type="cellIs" dxfId="168" priority="35" operator="equal">
      <formula>"PUR"</formula>
    </cfRule>
    <cfRule type="cellIs" dxfId="167" priority="36" operator="equal">
      <formula>"BRO"</formula>
    </cfRule>
    <cfRule type="cellIs" dxfId="166" priority="37" operator="equal">
      <formula>"YEL"</formula>
    </cfRule>
    <cfRule type="cellIs" dxfId="165" priority="38" operator="equal">
      <formula>"BLU"</formula>
    </cfRule>
    <cfRule type="cellIs" dxfId="164" priority="39" operator="equal">
      <formula>"WHI"</formula>
    </cfRule>
    <cfRule type="cellIs" dxfId="163" priority="40" operator="equal">
      <formula>"GRE"</formula>
    </cfRule>
    <cfRule type="cellIs" dxfId="162" priority="41" operator="equal">
      <formula>"RED"</formula>
    </cfRule>
    <cfRule type="cellIs" dxfId="161" priority="42" operator="equal">
      <formula>"BLA"</formula>
    </cfRule>
  </conditionalFormatting>
  <conditionalFormatting sqref="IC1:IK1">
    <cfRule type="cellIs" dxfId="160" priority="44" operator="equal">
      <formula>"PIN"</formula>
    </cfRule>
    <cfRule type="cellIs" dxfId="159" priority="45" operator="equal">
      <formula>"ORA"</formula>
    </cfRule>
    <cfRule type="cellIs" dxfId="158" priority="46" operator="equal">
      <formula>"GRA"</formula>
    </cfRule>
    <cfRule type="cellIs" dxfId="157" priority="47" operator="equal">
      <formula>"PUR"</formula>
    </cfRule>
    <cfRule type="cellIs" dxfId="156" priority="48" operator="equal">
      <formula>"BRO"</formula>
    </cfRule>
    <cfRule type="cellIs" dxfId="155" priority="49" operator="equal">
      <formula>"YEL"</formula>
    </cfRule>
    <cfRule type="cellIs" dxfId="154" priority="50" operator="equal">
      <formula>"BLU"</formula>
    </cfRule>
    <cfRule type="cellIs" dxfId="153" priority="51" operator="equal">
      <formula>"WHI"</formula>
    </cfRule>
    <cfRule type="cellIs" dxfId="152" priority="52" operator="equal">
      <formula>"GRE"</formula>
    </cfRule>
    <cfRule type="cellIs" dxfId="151" priority="53" operator="equal">
      <formula>"RED"</formula>
    </cfRule>
    <cfRule type="cellIs" dxfId="150" priority="54" operator="equal">
      <formula>"BLA"</formula>
    </cfRule>
  </conditionalFormatting>
  <conditionalFormatting sqref="IC2:IK6">
    <cfRule type="expression" dxfId="149" priority="43">
      <formula>$IL2&gt;0</formula>
    </cfRule>
  </conditionalFormatting>
  <conditionalFormatting sqref="IO1:IW1">
    <cfRule type="cellIs" dxfId="148" priority="21" operator="equal">
      <formula>"PIN"</formula>
    </cfRule>
    <cfRule type="cellIs" dxfId="147" priority="22" operator="equal">
      <formula>"ORA"</formula>
    </cfRule>
    <cfRule type="cellIs" dxfId="146" priority="23" operator="equal">
      <formula>"GRA"</formula>
    </cfRule>
    <cfRule type="cellIs" dxfId="145" priority="24" operator="equal">
      <formula>"PUR"</formula>
    </cfRule>
    <cfRule type="cellIs" dxfId="144" priority="25" operator="equal">
      <formula>"BRO"</formula>
    </cfRule>
    <cfRule type="cellIs" dxfId="143" priority="26" operator="equal">
      <formula>"YEL"</formula>
    </cfRule>
    <cfRule type="cellIs" dxfId="142" priority="27" operator="equal">
      <formula>"BLU"</formula>
    </cfRule>
    <cfRule type="cellIs" dxfId="141" priority="28" operator="equal">
      <formula>"WHI"</formula>
    </cfRule>
    <cfRule type="cellIs" dxfId="140" priority="29" operator="equal">
      <formula>"GRE"</formula>
    </cfRule>
    <cfRule type="cellIs" dxfId="139" priority="30" operator="equal">
      <formula>"RED"</formula>
    </cfRule>
    <cfRule type="cellIs" dxfId="138" priority="31" operator="equal">
      <formula>"BLA"</formula>
    </cfRule>
  </conditionalFormatting>
  <conditionalFormatting sqref="J2:J6">
    <cfRule type="colorScale" priority="936">
      <colorScale>
        <cfvo type="min"/>
        <cfvo type="percentile" val="50"/>
        <cfvo type="max"/>
        <color rgb="FFF8696B"/>
        <color rgb="FFFFEB84"/>
        <color rgb="FF63BE7B"/>
      </colorScale>
    </cfRule>
  </conditionalFormatting>
  <conditionalFormatting sqref="S2:S6">
    <cfRule type="colorScale" priority="937">
      <colorScale>
        <cfvo type="min"/>
        <cfvo type="max"/>
        <color rgb="FFFCFCFF"/>
        <color rgb="FF754BFB"/>
      </colorScale>
    </cfRule>
  </conditionalFormatting>
  <conditionalFormatting sqref="AT2:AT6">
    <cfRule type="colorScale" priority="938">
      <colorScale>
        <cfvo type="min"/>
        <cfvo type="max"/>
        <color rgb="FFFCFCFF"/>
        <color theme="8" tint="0.39997558519241921"/>
      </colorScale>
    </cfRule>
  </conditionalFormatting>
  <conditionalFormatting sqref="CG2:CG6">
    <cfRule type="colorScale" priority="939">
      <colorScale>
        <cfvo type="min"/>
        <cfvo type="max"/>
        <color rgb="FFFCFCFF"/>
        <color rgb="FF63BE7B"/>
      </colorScale>
    </cfRule>
  </conditionalFormatting>
  <hyperlinks>
    <hyperlink ref="A2" r:id="rId1" display="https://fbref.com/en/country/ECU/Ecuador-Football" xr:uid="{1E4C0215-F099-4874-B04A-F9C41B1CE0A5}"/>
    <hyperlink ref="E2" r:id="rId2" xr:uid="{6A7B7913-73B0-4D74-8D89-AB423D2623F7}"/>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7170" r:id="rId7"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74EC6-555D-4757-AD19-7EAFC7B7228A}">
  <sheetPr codeName="Sheet7"/>
  <dimension ref="A1:IY9"/>
  <sheetViews>
    <sheetView zoomScale="70" zoomScaleNormal="70" workbookViewId="0">
      <pane xSplit="5" ySplit="1" topLeftCell="F2" activePane="bottomRight" state="frozen"/>
      <selection pane="topRight" activeCell="F1" sqref="F1"/>
      <selection pane="bottomLeft" activeCell="A2" sqref="A2"/>
      <selection pane="bottomRight" activeCell="I9" sqref="I9"/>
    </sheetView>
  </sheetViews>
  <sheetFormatPr defaultRowHeight="38.4" customHeight="1" x14ac:dyDescent="0.3"/>
  <cols>
    <col min="1" max="1" width="52.44140625" style="76" bestFit="1" customWidth="1"/>
    <col min="2" max="2" width="10.664062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264</v>
      </c>
      <c r="B2" s="83"/>
      <c r="C2" s="39">
        <v>1</v>
      </c>
      <c r="D2" s="70" t="s">
        <v>265</v>
      </c>
      <c r="E2" s="40" t="s">
        <v>266</v>
      </c>
      <c r="F2" s="41" t="s">
        <v>163</v>
      </c>
      <c r="G2" s="42">
        <f>COUNTIF($A$1:$A$8288,A2)</f>
        <v>1</v>
      </c>
      <c r="H2" s="43"/>
      <c r="I2" s="59" t="s">
        <v>267</v>
      </c>
      <c r="J2" s="44" t="str">
        <f>""</f>
        <v/>
      </c>
      <c r="K2" s="45">
        <v>3423108</v>
      </c>
      <c r="L2" s="46">
        <v>3835000</v>
      </c>
      <c r="M2" s="46">
        <v>1</v>
      </c>
      <c r="N2" s="47">
        <f>(0.1*K2+0.9*L2)*M2</f>
        <v>3793810.8</v>
      </c>
      <c r="O2" s="74" t="s">
        <v>268</v>
      </c>
      <c r="P2" s="48" t="s">
        <v>269</v>
      </c>
      <c r="Q2" s="73">
        <v>1</v>
      </c>
      <c r="R2" s="49" t="s">
        <v>177</v>
      </c>
      <c r="S2" s="50">
        <v>9</v>
      </c>
      <c r="T2" s="51" t="s">
        <v>164</v>
      </c>
      <c r="U2" s="52" t="s">
        <v>164</v>
      </c>
      <c r="V2" s="52" t="s">
        <v>165</v>
      </c>
      <c r="W2" s="52" t="s">
        <v>164</v>
      </c>
      <c r="X2" s="52" t="s">
        <v>165</v>
      </c>
      <c r="Y2" s="52" t="s">
        <v>164</v>
      </c>
      <c r="Z2" s="52" t="s">
        <v>164</v>
      </c>
      <c r="AA2" s="52" t="s">
        <v>164</v>
      </c>
      <c r="AB2" s="52" t="s">
        <v>164</v>
      </c>
      <c r="AC2" s="52" t="s">
        <v>164</v>
      </c>
      <c r="AD2" s="52" t="s">
        <v>165</v>
      </c>
      <c r="AE2" s="52" t="s">
        <v>164</v>
      </c>
      <c r="AF2" s="53" t="s">
        <v>164</v>
      </c>
      <c r="AG2" s="53" t="s">
        <v>164</v>
      </c>
      <c r="AH2" s="53" t="s">
        <v>164</v>
      </c>
      <c r="AI2" s="53" t="s">
        <v>165</v>
      </c>
      <c r="AJ2" s="53" t="s">
        <v>164</v>
      </c>
      <c r="AK2" s="53" t="s">
        <v>164</v>
      </c>
      <c r="AL2" s="53" t="s">
        <v>164</v>
      </c>
      <c r="AM2" s="53" t="s">
        <v>164</v>
      </c>
      <c r="AN2" s="53" t="s">
        <v>165</v>
      </c>
      <c r="AO2" s="53" t="s">
        <v>164</v>
      </c>
      <c r="AP2" s="53" t="s">
        <v>164</v>
      </c>
      <c r="AQ2" s="53" t="s">
        <v>164</v>
      </c>
      <c r="AR2" s="53" t="s">
        <v>164</v>
      </c>
      <c r="AS2" s="53" t="s">
        <v>164</v>
      </c>
      <c r="AT2" s="54">
        <v>0</v>
      </c>
      <c r="AU2" s="53"/>
      <c r="AV2" s="53" t="str">
        <f>IF(LEFT(A2,1)="[",LEFT(A2,5)&amp;AU2&amp;A2,"")</f>
        <v/>
      </c>
      <c r="AW2" s="53" t="str">
        <f>C2&amp;A2</f>
        <v>1Uruguay</v>
      </c>
      <c r="AX2" s="55" t="str">
        <f>_xlfn.TEXTJOIN(";",TRUE,AU2:AW2)</f>
        <v>1Uruguay</v>
      </c>
      <c r="AY2" s="55"/>
      <c r="AZ2" s="56"/>
      <c r="BA2" s="56"/>
      <c r="BB2" s="56"/>
      <c r="BC2" s="57"/>
      <c r="BD2" s="58" t="s">
        <v>159</v>
      </c>
      <c r="BE2" s="59"/>
      <c r="BF2" s="58" t="s">
        <v>159</v>
      </c>
      <c r="BG2" s="58" t="s">
        <v>159</v>
      </c>
      <c r="BH2" s="58" t="s">
        <v>159</v>
      </c>
      <c r="BI2" s="58" t="s">
        <v>152</v>
      </c>
      <c r="BJ2" s="58"/>
      <c r="BK2" s="59"/>
      <c r="BL2" s="58" t="s">
        <v>152</v>
      </c>
      <c r="BM2" s="58" t="s">
        <v>159</v>
      </c>
      <c r="BN2" s="58" t="s">
        <v>155</v>
      </c>
      <c r="BO2" s="58"/>
      <c r="BP2" s="58"/>
      <c r="BQ2" s="58"/>
      <c r="BR2" s="58"/>
      <c r="BS2" s="58"/>
      <c r="BT2" s="58"/>
      <c r="BU2" s="60" t="s">
        <v>164</v>
      </c>
      <c r="BV2" s="61" t="s">
        <v>164</v>
      </c>
      <c r="BW2" s="61">
        <v>0</v>
      </c>
      <c r="BX2" s="59"/>
      <c r="CB2" s="5" t="s">
        <v>138</v>
      </c>
      <c r="CC2" s="5"/>
      <c r="CD2" s="62">
        <v>0</v>
      </c>
      <c r="CE2" s="62">
        <v>0</v>
      </c>
      <c r="CF2" s="62" t="e">
        <f>COUNTIF([1]Sheet7!$B$2:'[1]Sheet7'!$B$100,URU!#REF!)</f>
        <v>#REF!</v>
      </c>
      <c r="CG2" s="75" cm="1">
        <f t="array" ref="CG2">SUMPRODUCT(--(LEN(TRIM(BL2:BT2))&gt;0))</f>
        <v>3</v>
      </c>
      <c r="CH2" s="53" t="str">
        <f>IF(CG2=2,"y","n")</f>
        <v>n</v>
      </c>
      <c r="CI2" s="53" t="str">
        <f>IF(CG2=3,"y","n")</f>
        <v>y</v>
      </c>
      <c r="CJ2" s="53" t="str">
        <f>IF(CG2=4,"y","n")</f>
        <v>n</v>
      </c>
      <c r="CK2" s="53" t="str">
        <f>IF(CG2&gt;4,"y","n")</f>
        <v>n</v>
      </c>
      <c r="CL2" s="53" t="str">
        <f>IF(S2=0,"y","n")</f>
        <v>n</v>
      </c>
      <c r="CM2" s="53" t="str">
        <f>IF(S2=2,"y","n")</f>
        <v>n</v>
      </c>
      <c r="CN2" s="53" t="str">
        <f>IF(S2=3,"y","n")</f>
        <v>n</v>
      </c>
      <c r="CO2" s="53" t="str">
        <f>IF(S2&gt;=4,"y","n")</f>
        <v>y</v>
      </c>
      <c r="CP2" s="53" t="str">
        <f>IF(AT2=0,"y","n")</f>
        <v>y</v>
      </c>
      <c r="CQ2" s="53" t="str">
        <f>IF(AT2=1,"y","n")</f>
        <v>n</v>
      </c>
      <c r="CR2" s="53" t="str">
        <f>IF(AT2=2,"y","n")</f>
        <v>n</v>
      </c>
      <c r="CS2" s="53" t="str">
        <f>IF(AT2&gt;=3,"y","n")</f>
        <v>n</v>
      </c>
      <c r="CT2" s="38" t="str">
        <f>CHAR(34)&amp;A2&amp;CHAR(34)</f>
        <v>"Uruguay"</v>
      </c>
      <c r="CU2" s="63" t="str">
        <f>CHAR(34)&amp;"rgn_"&amp;R2&amp;CHAR(34)</f>
        <v>"rgn_South America"</v>
      </c>
      <c r="CV2" s="44" t="str">
        <f>CHAR(34)&amp;D2&amp;CHAR(34)</f>
        <v>"https://i.ibb.co/cLPFZhg/Uruguay-Flag.png"</v>
      </c>
      <c r="CW2" s="44" t="str">
        <f>IF(CH2="y",CHAR(34)&amp;CH$1&amp;CHAR(34)&amp;",","")</f>
        <v/>
      </c>
      <c r="CX2" s="44" t="str">
        <f>IF(CI2="y",CHAR(34)&amp;CI$1&amp;CHAR(34)&amp;",","")</f>
        <v>"3Color",</v>
      </c>
      <c r="CY2" s="44" t="str">
        <f>IF(CJ2="y",CHAR(34)&amp;CJ$1&amp;CHAR(34)&amp;",","")</f>
        <v/>
      </c>
      <c r="CZ2" s="44" t="str">
        <f>IF(CK2="y",CHAR(34)&amp;CK$1&amp;CHAR(34)&amp;",","")</f>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"startU",</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"with_y",</v>
      </c>
      <c r="DK2" s="44" t="str">
        <f>IFERROR(IF(SEARCH("z",A2)&gt;0,CHAR(34)&amp;"with_z"&amp;CHAR(34)&amp;",",""),"")</f>
        <v/>
      </c>
      <c r="DL2" s="44" t="str">
        <f>IF(CG2=2, CHAR(34) &amp; _xlfn.TEXTJOIN("", TRUE, _xlfn._xlws.SORT(HP2:HX2)) &amp; CHAR(34) &amp; ",", "")</f>
        <v/>
      </c>
      <c r="DM2" s="44" t="str" cm="1">
        <f t="array" ref="DM2">IF(CG2=3,CHAR(34) &amp; _xlfn.TEXTJOIN("", TRUE, RIGHT(HP2:HX2, 2)) &amp; CHAR(34) &amp; ",", "")</f>
        <v>"LUELHI",</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IF(CL2="y",CHAR(34)&amp;CL$1&amp;CHAR(34)&amp;",","")</f>
        <v/>
      </c>
      <c r="DX2" s="44" t="str">
        <f>IF(CM2="y",CHAR(34)&amp;CM$1&amp;CHAR(34)&amp;",","")</f>
        <v/>
      </c>
      <c r="DY2" s="44" t="str">
        <f>IF(CN2="y",CHAR(34)&amp;CN$1&amp;CHAR(34)&amp;",","")</f>
        <v/>
      </c>
      <c r="DZ2" s="44" t="str">
        <f>IF(CO2="y",CHAR(34)&amp;CO$1&amp;CHAR(34)&amp;",","")</f>
        <v>"4+Band",</v>
      </c>
      <c r="EA2" s="44" t="str">
        <f>IF(T2="y",CHAR(34)&amp;T$1&amp;CHAR(34)&amp;",","")</f>
        <v/>
      </c>
      <c r="EB2" s="44" t="str">
        <f>IF(U2="y",CHAR(34)&amp;U$1&amp;CHAR(34)&amp;",","")</f>
        <v/>
      </c>
      <c r="EC2" s="44" t="str">
        <f>IF(V2="y",CHAR(34)&amp;V$1&amp;CHAR(34)&amp;",","")</f>
        <v>"Horizo",</v>
      </c>
      <c r="ED2" s="44" t="str">
        <f>IF(W2="y",CHAR(34)&amp;W$1&amp;CHAR(34)&amp;",","")</f>
        <v/>
      </c>
      <c r="EE2" s="44" t="str">
        <f>IF(X2="y",CHAR(34)&amp;X$1&amp;CHAR(34)&amp;",","")</f>
        <v>"Circle",</v>
      </c>
      <c r="EF2" s="44" t="str">
        <f>IF(AND(Y2&lt;&gt;"n",Y2&lt;&gt;""),CHAR(34)&amp;Y$1&amp;CHAR(34)&amp;",","")</f>
        <v/>
      </c>
      <c r="EG2" s="44" t="str">
        <f>IF(Z2="y",CHAR(34)&amp;Z$1&amp;CHAR(34)&amp;",","")</f>
        <v/>
      </c>
      <c r="EH2" s="44" t="str">
        <f>IF(AA2="y",CHAR(34)&amp;AA$1&amp;CHAR(34)&amp;",","")</f>
        <v/>
      </c>
      <c r="EI2" s="44" t="str">
        <f>IF(AB2="y",CHAR(34)&amp;AB$1&amp;CHAR(34)&amp;",","")</f>
        <v/>
      </c>
      <c r="EJ2" s="44" t="str">
        <f>IF(AC2="y",CHAR(34)&amp;AC$1&amp;CHAR(34)&amp;",","")</f>
        <v/>
      </c>
      <c r="EK2" s="44" t="str">
        <f>IF(AD2="y",CHAR(34)&amp;AD$1&amp;CHAR(34)&amp;",","")</f>
        <v>"HasSun",</v>
      </c>
      <c r="EL2" s="44" t="str">
        <f>IF(AE2="y",CHAR(34)&amp;AE$1&amp;CHAR(34)&amp;",","")</f>
        <v/>
      </c>
      <c r="EM2" s="44" t="str">
        <f>IF(AF2="y",CHAR(34)&amp;AF$1&amp;CHAR(34)&amp;",","")</f>
        <v/>
      </c>
      <c r="EN2" s="44" t="str">
        <f>IF(AG2="y",CHAR(34)&amp;AG$1&amp;CHAR(34)&amp;",","")</f>
        <v/>
      </c>
      <c r="EO2" s="44" t="str">
        <f>IF(AH2="y",CHAR(34)&amp;AH$1&amp;CHAR(34)&amp;",","")</f>
        <v/>
      </c>
      <c r="EP2" s="44" t="str">
        <f>IF(AI2="y",CHAR(34)&amp;AI$1&amp;CHAR(34)&amp;",","")</f>
        <v>"Canton",</v>
      </c>
      <c r="EQ2" s="44" t="str">
        <f>IF(AJ2="y",CHAR(34)&amp;AJ$1&amp;CHAR(34)&amp;",","")</f>
        <v/>
      </c>
      <c r="ER2" s="44" t="str">
        <f>IF(AK2="y",CHAR(34)&amp;AK$1&amp;CHAR(34)&amp;",","")</f>
        <v/>
      </c>
      <c r="ES2" s="44" t="str">
        <f>IF(AL2="y",CHAR(34)&amp;AL$1&amp;CHAR(34)&amp;",","")</f>
        <v/>
      </c>
      <c r="ET2" s="44" t="str">
        <f>IF(AM2="y",CHAR(34)&amp;AM$1&amp;CHAR(34)&amp;",","")</f>
        <v/>
      </c>
      <c r="EU2" s="44" t="str">
        <f>IF(AN2="y",CHAR(34)&amp;AN$1&amp;CHAR(34)&amp;",","")</f>
        <v>"Humans",</v>
      </c>
      <c r="EV2" s="44" t="str">
        <f>IF(AO2="y",CHAR(34)&amp;AO$1&amp;CHAR(34)&amp;",","")</f>
        <v/>
      </c>
      <c r="EW2" s="44" t="str">
        <f>IF(AP2="y",CHAR(34)&amp;AP$1&amp;CHAR(34)&amp;",","")</f>
        <v/>
      </c>
      <c r="EX2" s="44" t="str">
        <f>IF(AQ2="y",CHAR(34)&amp;AQ$1&amp;CHAR(34)&amp;",","")</f>
        <v/>
      </c>
      <c r="EY2" s="44" t="str">
        <f>IF(AR2="y",CHAR(34)&amp;AR$1&amp;CHAR(34)&amp;",","")</f>
        <v/>
      </c>
      <c r="EZ2" s="44" t="str">
        <f>IF(AS2="y",CHAR(34)&amp;AS$1&amp;CHAR(34)&amp;",","")</f>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"tcWHYE",</v>
      </c>
      <c r="FE2" s="44" t="str">
        <f>IF(COUNTIF(BL2:BT2,"BLU")=0,CHAR(34)&amp;"NO_BLU"&amp;CHAR(34)&amp;",", "")</f>
        <v/>
      </c>
      <c r="FF2" s="44" t="str">
        <f>IF(COUNTIF(BL2:BT2,"WHI")=0,CHAR(34)&amp;"NO_WHI"&amp;CHAR(34)&amp;",", "")</f>
        <v/>
      </c>
      <c r="FG2" s="44" t="str">
        <f>IF(COUNTIF(BL2:BT2,"RED")=0,CHAR(34)&amp;"NO_RED"&amp;CHAR(34)&amp;",", "")</f>
        <v>"NO_RED",</v>
      </c>
      <c r="FH2" s="44" t="str">
        <f>IF(COUNTIF(BL2:BS2,"GRE")=0,CHAR(34)&amp;"NO_GRE"&amp;CHAR(34)&amp;",", "")</f>
        <v>"NO_GRE",</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"001WHI",</v>
      </c>
      <c r="FR2" s="44" t="str">
        <f>IF(LEN(BG2)=3,CHAR(34)&amp;"002"&amp;BG2&amp;CHAR(34)&amp;",","")</f>
        <v>"002WHI",</v>
      </c>
      <c r="FS2" s="44" t="str">
        <f>IF(LEN(BH2)=3,CHAR(34)&amp;"003"&amp;BH2&amp;CHAR(34)&amp;",","")</f>
        <v>"003WHI",</v>
      </c>
      <c r="FT2" s="44" t="str">
        <f>CHAR(34)&amp;"myr"&amp;BD2&amp;CHAR(34)&amp;","</f>
        <v>"myrWHI",</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"spanis",</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IF(CQ2="y",CHAR(34)&amp;CQ$1&amp;CHAR(34)&amp;",","")</f>
        <v/>
      </c>
      <c r="GM2" s="44" t="str">
        <f>IF(CR2="y",CHAR(34)&amp;CR$1&amp;CHAR(34)&amp;",","")</f>
        <v/>
      </c>
      <c r="GN2" s="44" t="str">
        <f>IF(CS2="y",CHAR(34)&amp;CS$1&amp;CHAR(34)&amp;",","")</f>
        <v/>
      </c>
      <c r="GP2" s="44" t="str">
        <f>CHAR(34)&amp;AU2&amp;CHAR(34)</f>
        <v>""</v>
      </c>
      <c r="GS2" s="44" t="str">
        <f>SUBSTITUTE("["&amp;_xlfn.CONCAT(CW2:GN2)&amp;"]",",]","]")</f>
        <v>["3Color","lets07","startU","with_y","LUELHI","year18","allhor","4+Band","Horizo","Circle","HasSun","Canton","Humans","tcWHYE","NO_RED","NO_GRE","NO_BLA","001WHI","002WHI","003WHI","myrWHI","spanis","NoStar"]</v>
      </c>
      <c r="GT2" s="44" t="str">
        <f>IF(BL2&lt;&gt;"",CHAR(34)&amp;"cl_"&amp;BL2&amp;CHAR(34)&amp;",","")</f>
        <v>"cl_BLU",</v>
      </c>
      <c r="GU2" s="44" t="str">
        <f>IF(BM2&lt;&gt;"",CHAR(34)&amp;"cl_"&amp;BM2&amp;CHAR(34)&amp;",","")</f>
        <v>"cl_WHI",</v>
      </c>
      <c r="GV2" s="44" t="str">
        <f>IF(BN2&lt;&gt;"",CHAR(34)&amp;"cl_"&amp;BN2&amp;CHAR(34)&amp;",","")</f>
        <v>"cl_YEL",</v>
      </c>
      <c r="GW2" s="44" t="str">
        <f>IF(BO2&lt;&gt;"",CHAR(34)&amp;"cl_"&amp;BO2&amp;CHAR(34)&amp;",","")</f>
        <v/>
      </c>
      <c r="GX2" s="44" t="str">
        <f>IF(BP2&lt;&gt;"",CHAR(34)&amp;"cl_"&amp;BP2&amp;CHAR(34)&amp;",","")</f>
        <v/>
      </c>
      <c r="GY2" s="44" t="str">
        <f>IF(BQ2&lt;&gt;"",CHAR(34)&amp;"cl_"&amp;BQ2&amp;CHAR(34)&amp;",","")</f>
        <v/>
      </c>
      <c r="GZ2" s="44" t="str">
        <f>IF(BR2&lt;&gt;"",CHAR(34)&amp;"cl_"&amp;BR2&amp;CHAR(34)&amp;",","")</f>
        <v/>
      </c>
      <c r="HA2" s="44" t="str">
        <f>IF(BS2&lt;&gt;"",CHAR(34)&amp;"cl_"&amp;BS2&amp;CHAR(34)&amp;",","")</f>
        <v/>
      </c>
      <c r="HB2" s="44" t="str">
        <f>IF(BT2&lt;&gt;"",CHAR(34)&amp;"cl_"&amp;BT2&amp;CHAR(34)&amp;",","")</f>
        <v/>
      </c>
      <c r="HC2" s="44" t="str">
        <f>SUBSTITUTE("["&amp;_xlfn.CONCAT(GT2:HB2)&amp;"]",",]","]")</f>
        <v>["cl_BLU","cl_WHI","cl_YEL"]</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links: "https://en.wikipedia.org/wiki/Flag_of_Uruguay"},</v>
      </c>
      <c r="HG2" s="66" t="str">
        <f>"{couname:"&amp;CT2&amp;(IF(HK2&lt;&gt;"",",subtype:"&amp;CHAR(34)&amp;HK2&amp;CHAR(34),""))&amp;",year:"&amp;HJ2&amp;",region:"&amp;CU2&amp;",Colors:"&amp;HC2&amp;",Items:"&amp;GS2&amp;",Flag:"&amp;CV2&amp;",HDFlag:"&amp;CHAR(34)&amp;E2&amp;CHAR(34)&amp;",type:"&amp;GP2&amp;", describe: "&amp;HI2&amp;", links: "&amp;HL2&amp;"},"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links: "https://en.wikipedia.org/wiki/Flag_of_Uruguay"},</v>
      </c>
      <c r="HH2" s="44" t="str">
        <f>IF(P2&lt;&gt;"",CHAR(34)&amp;"\n"&amp;P2&amp;CHAR(34),CHAR(34)&amp;CHAR(34))</f>
        <v>"\nThe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v>
      </c>
      <c r="HI2" s="44" t="str">
        <f>IF(J2=0,CHAR(34)&amp;CHAR(34),HH2)</f>
        <v>"\nThe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v>
      </c>
      <c r="HJ2" s="44" t="str">
        <f>CHAR(34)&amp;O2&amp;CHAR(34)</f>
        <v>"1828, 1830 "</v>
      </c>
      <c r="HL2" s="44" t="str">
        <f>CHAR(34)&amp;I2&amp;CHAR(34)</f>
        <v>"https://en.wikipedia.org/wiki/Flag_of_Uruguay"</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 "links": "https://en.wikipedia.org/wiki/Flag_of_Uruguay"},</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 "links": "https://en.wikipedia.org/wiki/Flag_of_Uruguay"},</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-3</v>
      </c>
      <c r="IN2" s="69" t="str">
        <f>"http://mkweb.bcgsc.ca/color-summarizer/?url="&amp;D2&amp;"&amp;precision=low&amp;num_clusters="&amp;CG2&amp;"&amp;text=1"</f>
        <v>http://mkweb.bcgsc.ca/color-summarizer/?url=https://i.ibb.co/cLPFZhg/Uruguay-Flag.png&amp;precision=low&amp;num_clusters=3&amp;text=1</v>
      </c>
      <c r="IO2" s="44" t="str">
        <f>IF(HP2&lt;&gt;"",CHAR(34)&amp;"black"&amp;CHAR(34),"")</f>
        <v/>
      </c>
      <c r="IP2" s="44" t="str">
        <f>IF(HQ2&lt;&gt;"",CHAR(34)&amp;"blue"&amp;CHAR(34),"")</f>
        <v>"blue"</v>
      </c>
      <c r="IQ2" s="44" t="str">
        <f>IF(HR2&lt;&gt;"",CHAR(34)&amp;"green"&amp;CHAR(34),"")</f>
        <v/>
      </c>
      <c r="IR2" s="44" t="str">
        <f>IF(HS2&lt;&gt;"",CHAR(34)&amp;"red"&amp;CHAR(34),"")</f>
        <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{"url":"http://mkweb.bcgsc.ca/color-summarizer/?url=https://i.ibb.co/cLPFZhg/Uruguay-Flag.png&amp;precision=low&amp;num_clusters=3&amp;text=1","name":"Uruguay"},</v>
      </c>
      <c r="IY2" s="44">
        <v>233</v>
      </c>
    </row>
    <row r="3" spans="1:259" s="44" customFormat="1" ht="38.4" customHeight="1" thickBot="1" x14ac:dyDescent="0.35">
      <c r="A3" s="84" t="s">
        <v>519</v>
      </c>
      <c r="B3" s="83"/>
      <c r="C3" s="39">
        <v>2</v>
      </c>
      <c r="D3" s="70" t="s">
        <v>520</v>
      </c>
      <c r="E3" s="40" t="s">
        <v>521</v>
      </c>
      <c r="F3" s="41" t="s">
        <v>163</v>
      </c>
      <c r="G3" s="42">
        <f>COUNTIF($A$1:$A$8288,A3)</f>
        <v>1</v>
      </c>
      <c r="H3" s="43"/>
      <c r="I3" s="59" t="s">
        <v>522</v>
      </c>
      <c r="J3" s="44" t="str">
        <f>""</f>
        <v/>
      </c>
      <c r="K3" s="45"/>
      <c r="L3" s="46"/>
      <c r="M3" s="46"/>
      <c r="N3" s="47"/>
      <c r="O3" s="74">
        <v>1952</v>
      </c>
      <c r="P3" s="48" t="s">
        <v>523</v>
      </c>
      <c r="Q3" s="73">
        <v>1</v>
      </c>
      <c r="R3" s="49" t="s">
        <v>177</v>
      </c>
      <c r="S3" s="50">
        <v>4</v>
      </c>
      <c r="T3" s="51" t="s">
        <v>165</v>
      </c>
      <c r="U3" s="52" t="s">
        <v>164</v>
      </c>
      <c r="V3" s="52" t="s">
        <v>165</v>
      </c>
      <c r="W3" s="52" t="s">
        <v>164</v>
      </c>
      <c r="X3" s="52" t="s">
        <v>164</v>
      </c>
      <c r="Y3" s="52" t="s">
        <v>164</v>
      </c>
      <c r="Z3" s="52" t="s">
        <v>164</v>
      </c>
      <c r="AA3" s="52" t="s">
        <v>164</v>
      </c>
      <c r="AB3" s="52" t="s">
        <v>164</v>
      </c>
      <c r="AC3" s="52" t="s">
        <v>164</v>
      </c>
      <c r="AD3" s="52" t="s">
        <v>164</v>
      </c>
      <c r="AE3" s="52" t="s">
        <v>164</v>
      </c>
      <c r="AF3" s="53" t="s">
        <v>164</v>
      </c>
      <c r="AG3" s="53" t="s">
        <v>165</v>
      </c>
      <c r="AH3" s="53" t="s">
        <v>164</v>
      </c>
      <c r="AI3" s="53" t="s">
        <v>164</v>
      </c>
      <c r="AJ3" s="53" t="s">
        <v>164</v>
      </c>
      <c r="AK3" s="53" t="s">
        <v>165</v>
      </c>
      <c r="AL3" s="53" t="s">
        <v>164</v>
      </c>
      <c r="AM3" s="53" t="s">
        <v>164</v>
      </c>
      <c r="AN3" s="53" t="s">
        <v>164</v>
      </c>
      <c r="AO3" s="53" t="s">
        <v>164</v>
      </c>
      <c r="AP3" s="53" t="s">
        <v>164</v>
      </c>
      <c r="AQ3" s="53" t="s">
        <v>164</v>
      </c>
      <c r="AR3" s="53" t="s">
        <v>165</v>
      </c>
      <c r="AS3" s="53" t="s">
        <v>164</v>
      </c>
      <c r="AT3" s="54">
        <v>0</v>
      </c>
      <c r="AU3" s="53" t="s">
        <v>524</v>
      </c>
      <c r="AV3" s="53" t="str">
        <f>IF(LEFT(A3,1)="[",LEFT(A3,5)&amp;AU3&amp;A3,"")</f>
        <v>[URU]National Symbol[URU] Artigas</v>
      </c>
      <c r="AW3" s="53" t="str">
        <f>C3&amp;A3</f>
        <v>2[URU] Artigas</v>
      </c>
      <c r="AX3" s="55"/>
      <c r="AY3" s="55"/>
      <c r="AZ3" s="56" t="s">
        <v>234</v>
      </c>
      <c r="BA3" s="56"/>
      <c r="BB3" s="56"/>
      <c r="BC3" s="57"/>
      <c r="BD3" s="58" t="s">
        <v>152</v>
      </c>
      <c r="BE3" s="59"/>
      <c r="BF3" s="58" t="s">
        <v>152</v>
      </c>
      <c r="BG3" s="58" t="s">
        <v>159</v>
      </c>
      <c r="BH3" s="58" t="s">
        <v>152</v>
      </c>
      <c r="BI3" s="58" t="s">
        <v>154</v>
      </c>
      <c r="BJ3" s="58"/>
      <c r="BK3" s="59"/>
      <c r="BL3" s="58" t="s">
        <v>234</v>
      </c>
      <c r="BM3" s="58" t="s">
        <v>152</v>
      </c>
      <c r="BN3" s="58" t="s">
        <v>234</v>
      </c>
      <c r="BO3" s="58" t="s">
        <v>154</v>
      </c>
      <c r="BP3" s="58" t="s">
        <v>234</v>
      </c>
      <c r="BQ3" s="58" t="s">
        <v>234</v>
      </c>
      <c r="BR3" s="58" t="s">
        <v>234</v>
      </c>
      <c r="BS3" s="58" t="s">
        <v>234</v>
      </c>
      <c r="BT3" s="58" t="s">
        <v>159</v>
      </c>
      <c r="BU3" s="60"/>
      <c r="BV3" s="61"/>
      <c r="BW3" s="61">
        <v>0</v>
      </c>
      <c r="BX3" s="59"/>
      <c r="BY3" s="44" t="s">
        <v>165</v>
      </c>
      <c r="CB3" s="5"/>
      <c r="CC3" s="5"/>
      <c r="CD3" s="62">
        <v>0</v>
      </c>
      <c r="CE3" s="62">
        <v>0</v>
      </c>
      <c r="CF3" s="62" t="e">
        <f>COUNTIF([1]Sheet7!$B$2:'[1]Sheet7'!$B$100,URU!#REF!)</f>
        <v>#REF!</v>
      </c>
      <c r="CG3" s="75" cm="1">
        <f t="array" ref="CG3">SUMPRODUCT(--(LEN(TRIM(BL3:BT3))&gt;0))</f>
        <v>3</v>
      </c>
      <c r="CH3" s="53" t="str">
        <f>IF(CG3=2,"y","n")</f>
        <v>n</v>
      </c>
      <c r="CI3" s="53" t="str">
        <f>IF(CG3=3,"y","n")</f>
        <v>y</v>
      </c>
      <c r="CJ3" s="53" t="str">
        <f>IF(CG3=4,"y","n")</f>
        <v>n</v>
      </c>
      <c r="CK3" s="53" t="str">
        <f>IF(CG3&gt;4,"y","n")</f>
        <v>n</v>
      </c>
      <c r="CL3" s="53" t="str">
        <f>IF(S3=0,"y","n")</f>
        <v>n</v>
      </c>
      <c r="CM3" s="53" t="str">
        <f>IF(S3=2,"y","n")</f>
        <v>n</v>
      </c>
      <c r="CN3" s="53" t="str">
        <f>IF(S3=3,"y","n")</f>
        <v>n</v>
      </c>
      <c r="CO3" s="53" t="str">
        <f>IF(S3&gt;=4,"y","n")</f>
        <v>y</v>
      </c>
      <c r="CP3" s="53" t="str">
        <f>IF(AT3=0,"y","n")</f>
        <v>y</v>
      </c>
      <c r="CQ3" s="53" t="str">
        <f>IF(AT3=1,"y","n")</f>
        <v>n</v>
      </c>
      <c r="CR3" s="53" t="str">
        <f>IF(AT3=2,"y","n")</f>
        <v>n</v>
      </c>
      <c r="CS3" s="53" t="str">
        <f>IF(AT3&gt;=3,"y","n")</f>
        <v>n</v>
      </c>
      <c r="CT3" s="38" t="str">
        <f>CHAR(34)&amp;A3&amp;CHAR(34)</f>
        <v>"[URU] Artigas"</v>
      </c>
      <c r="CU3" s="63" t="str">
        <f>CHAR(34)&amp;"rgn_"&amp;R3&amp;CHAR(34)</f>
        <v>"rgn_South America"</v>
      </c>
      <c r="CV3" s="44" t="str">
        <f>CHAR(34)&amp;D3&amp;CHAR(34)</f>
        <v>"https://upload.wikimedia.org/wikipedia/commons/thumb/d/d1/Flag_of_Artigas.svg/640px-Flag_of_Artigas.svg.png"</v>
      </c>
      <c r="CW3" s="44" t="str">
        <f>IF(CH3="y",CHAR(34)&amp;CH$1&amp;CHAR(34)&amp;",","")</f>
        <v/>
      </c>
      <c r="CX3" s="44" t="str">
        <f>IF(CI3="y",CHAR(34)&amp;CI$1&amp;CHAR(34)&amp;",","")</f>
        <v>"3Color",</v>
      </c>
      <c r="CY3" s="44" t="str">
        <f>IF(CJ3="y",CHAR(34)&amp;CJ$1&amp;CHAR(34)&amp;",","")</f>
        <v/>
      </c>
      <c r="CZ3" s="44" t="str">
        <f>IF(CK3="y",CHAR(34)&amp;CK$1&amp;CHAR(34)&amp;",","")</f>
        <v/>
      </c>
      <c r="DA3" s="44" t="str">
        <f>IF(Q3&gt;1,CHAR(34)&amp;"words2"&amp;CHAR(34)&amp;",","")</f>
        <v/>
      </c>
      <c r="DB3" s="44" t="str">
        <f>IF(Q3&gt;2,CHAR(34)&amp;"words3"&amp;CHAR(34)&amp;",","")</f>
        <v/>
      </c>
      <c r="DC3" s="44" t="str">
        <f>IF(Q3=2,CHAR(34)&amp;"exact2"&amp;CHAR(34)&amp;",","")</f>
        <v/>
      </c>
      <c r="DD3" s="44"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"lets07",</v>
      </c>
      <c r="DE3" s="44"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"LUEDHI",</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"dgband",</v>
      </c>
      <c r="DS3" s="5" t="str">
        <f>IF(W3="y",IF(AND(V3="n",BY3&lt;&gt;"y"),CHAR(34)&amp;"allver"&amp;CHAR(34)&amp;",",""),"")</f>
        <v/>
      </c>
      <c r="DT3" s="5" t="str">
        <f>IF(V3="y",IF(AND(W3="n",BY3&lt;&gt;"y"),CHAR(34)&amp;"allhor"&amp;CHAR(34)&amp;",",""),"")</f>
        <v/>
      </c>
      <c r="DU3" s="5" t="str">
        <f>IF(BY3="y",IF(AND(W3="n",V3="n"),CHAR(34)&amp;"alldia"&amp;CHAR(34)&amp;",",""),"")</f>
        <v/>
      </c>
      <c r="DV3" s="44" t="str">
        <f>IF(IA3&lt;&gt;"",(IF(IA3="y",CHAR(34)&amp;"largec"&amp;CHAR(34)&amp;",",CHAR(34)&amp;"smallc"&amp;CHAR(34)&amp;",")),"")</f>
        <v/>
      </c>
      <c r="DW3" s="44" t="str">
        <f>IF(CL3="y",CHAR(34)&amp;CL$1&amp;CHAR(34)&amp;",","")</f>
        <v/>
      </c>
      <c r="DX3" s="44" t="str">
        <f>IF(CM3="y",CHAR(34)&amp;CM$1&amp;CHAR(34)&amp;",","")</f>
        <v/>
      </c>
      <c r="DY3" s="44" t="str">
        <f>IF(CN3="y",CHAR(34)&amp;CN$1&amp;CHAR(34)&amp;",","")</f>
        <v/>
      </c>
      <c r="DZ3" s="44" t="str">
        <f>IF(CO3="y",CHAR(34)&amp;CO$1&amp;CHAR(34)&amp;",","")</f>
        <v>"4+Band",</v>
      </c>
      <c r="EA3" s="44" t="str">
        <f>IF(T3="y",CHAR(34)&amp;T$1&amp;CHAR(34)&amp;",","")</f>
        <v>"Diagon",</v>
      </c>
      <c r="EB3" s="44" t="str">
        <f>IF(U3="y",CHAR(34)&amp;U$1&amp;CHAR(34)&amp;",","")</f>
        <v/>
      </c>
      <c r="EC3" s="44" t="str">
        <f>IF(V3="y",CHAR(34)&amp;V$1&amp;CHAR(34)&amp;",","")</f>
        <v>"Horizo",</v>
      </c>
      <c r="ED3" s="44" t="str">
        <f>IF(W3="y",CHAR(34)&amp;W$1&amp;CHAR(34)&amp;",","")</f>
        <v/>
      </c>
      <c r="EE3" s="44" t="str">
        <f>IF(X3="y",CHAR(34)&amp;X$1&amp;CHAR(34)&amp;",","")</f>
        <v/>
      </c>
      <c r="EF3" s="44" t="str">
        <f>IF(AND(Y3&lt;&gt;"n",Y3&lt;&gt;""),CHAR(34)&amp;Y$1&amp;CHAR(34)&amp;",","")</f>
        <v/>
      </c>
      <c r="EG3" s="44" t="str">
        <f>IF(Z3="y",CHAR(34)&amp;Z$1&amp;CHAR(34)&amp;",","")</f>
        <v/>
      </c>
      <c r="EH3" s="44" t="str">
        <f>IF(AA3="y",CHAR(34)&amp;AA$1&amp;CHAR(34)&amp;",","")</f>
        <v/>
      </c>
      <c r="EI3" s="44" t="str">
        <f>IF(AB3="y",CHAR(34)&amp;AB$1&amp;CHAR(34)&amp;",","")</f>
        <v/>
      </c>
      <c r="EJ3" s="44" t="str">
        <f>IF(AC3="y",CHAR(34)&amp;AC$1&amp;CHAR(34)&amp;",","")</f>
        <v/>
      </c>
      <c r="EK3" s="44" t="str">
        <f>IF(AD3="y",CHAR(34)&amp;AD$1&amp;CHAR(34)&amp;",","")</f>
        <v/>
      </c>
      <c r="EL3" s="44" t="str">
        <f>IF(AE3="y",CHAR(34)&amp;AE$1&amp;CHAR(34)&amp;",","")</f>
        <v/>
      </c>
      <c r="EM3" s="44" t="str">
        <f>IF(AF3="y",CHAR(34)&amp;AF$1&amp;CHAR(34)&amp;",","")</f>
        <v/>
      </c>
      <c r="EN3" s="44" t="str">
        <f>IF(AG3="y",CHAR(34)&amp;AG$1&amp;CHAR(34)&amp;",","")</f>
        <v>"Unequa",</v>
      </c>
      <c r="EO3" s="44" t="str">
        <f>IF(AH3="y",CHAR(34)&amp;AH$1&amp;CHAR(34)&amp;",","")</f>
        <v/>
      </c>
      <c r="EP3" s="44" t="str">
        <f>IF(AI3="y",CHAR(34)&amp;AI$1&amp;CHAR(34)&amp;",","")</f>
        <v/>
      </c>
      <c r="EQ3" s="44" t="str">
        <f>IF(AJ3="y",CHAR(34)&amp;AJ$1&amp;CHAR(34)&amp;",","")</f>
        <v/>
      </c>
      <c r="ER3" s="44" t="str">
        <f>IF(AK3="y",CHAR(34)&amp;AK$1&amp;CHAR(34)&amp;",","")</f>
        <v>"OnlyBa",</v>
      </c>
      <c r="ES3" s="44" t="str">
        <f>IF(AL3="y",CHAR(34)&amp;AL$1&amp;CHAR(34)&amp;",","")</f>
        <v/>
      </c>
      <c r="ET3" s="44" t="str">
        <f>IF(AM3="y",CHAR(34)&amp;AM$1&amp;CHAR(34)&amp;",","")</f>
        <v/>
      </c>
      <c r="EU3" s="44" t="str">
        <f>IF(AN3="y",CHAR(34)&amp;AN$1&amp;CHAR(34)&amp;",","")</f>
        <v/>
      </c>
      <c r="EV3" s="44" t="str">
        <f>IF(AO3="y",CHAR(34)&amp;AO$1&amp;CHAR(34)&amp;",","")</f>
        <v/>
      </c>
      <c r="EW3" s="44" t="str">
        <f>IF(AP3="y",CHAR(34)&amp;AP$1&amp;CHAR(34)&amp;",","")</f>
        <v/>
      </c>
      <c r="EX3" s="44" t="str">
        <f>IF(AQ3="y",CHAR(34)&amp;AQ$1&amp;CHAR(34)&amp;",","")</f>
        <v/>
      </c>
      <c r="EY3" s="44" t="str">
        <f>IF(AR3="y",CHAR(34)&amp;AR$1&amp;CHAR(34)&amp;",","")</f>
        <v>"Rotate",</v>
      </c>
      <c r="EZ3" s="44" t="str">
        <f>IF(AS3="y",CHAR(34)&amp;AS$1&amp;CHAR(34)&amp;",","")</f>
        <v/>
      </c>
      <c r="FA3" s="44" t="str">
        <f>IF(AT3&gt;0,CHAR(34)&amp;"sta"&amp;AZ3&amp;CHAR(34)&amp;",","")</f>
        <v/>
      </c>
      <c r="FB3" s="44" t="str">
        <f>IF(AND(AT3&gt;0,BA3&lt;&gt;""),CHAR(34)&amp;"sta"&amp;BA3&amp;CHAR(34)&amp;",","")</f>
        <v/>
      </c>
      <c r="FC3" s="44" t="str">
        <f>IF(AND(AT3&gt;0,BB3&lt;&gt;""),CHAR(34)&amp;"sta"&amp;BB3&amp;CHAR(34)&amp;",","")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"NO_GRE",</v>
      </c>
      <c r="FI3" s="44" t="str">
        <f>IF(COUNTIF(BL3:BT3,"YEL")=0,CHAR(34)&amp;"NO_YEL"&amp;CHAR(34)&amp;",", "")</f>
        <v>"NO_YEL",</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"001BLU",</v>
      </c>
      <c r="FR3" s="44" t="str">
        <f>IF(LEN(BG3)=3,CHAR(34)&amp;"002"&amp;BG3&amp;CHAR(34)&amp;",","")</f>
        <v>"002WHI",</v>
      </c>
      <c r="FS3" s="44" t="str">
        <f>IF(LEN(BH3)=3,CHAR(34)&amp;"003"&amp;BH3&amp;CHAR(34)&amp;",","")</f>
        <v>"003BLU",</v>
      </c>
      <c r="FT3" s="44" t="str">
        <f>CHAR(34)&amp;"myr"&amp;BD3&amp;CHAR(34)&amp;","</f>
        <v>"myrBLU",</v>
      </c>
      <c r="FU3" s="44" t="str">
        <f>IF(AY3="y",CHAR(34)&amp;"island"&amp;CHAR(34)&amp;",","")</f>
        <v/>
      </c>
      <c r="FV3" s="44" t="str">
        <f>IF(BZ3="y",CHAR(34)&amp;"landlo"&amp;CHAR(34)&amp;",","")</f>
        <v/>
      </c>
      <c r="FW3" s="44" t="str">
        <f>IF(CA3="y",CHAR(34)&amp;"eunion"&amp;CHAR(34)&amp;",","")</f>
        <v/>
      </c>
      <c r="FX3" s="44" t="str">
        <f>SUBSTITUTE(IFERROR(SEARCH("[",A3),IFERROR(IF(AND(CA3&lt;&gt;"y",SEARCH("Europe",R3)&gt;0),CHAR(34)&amp;"noeuni"&amp;CHAR(34)&amp;",",""),"")),"1","")</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C3" s="44" t="str">
        <f>IFERROR(IF(SEARCH("Portuguese",CB3)&gt;0,CHAR(34)&amp;"portug"&amp;CHAR(34)&amp;",",""),"")</f>
        <v/>
      </c>
      <c r="GD3" s="44" t="str">
        <f>IFERROR(IF(SEARCH("German",CB3)&gt;0,CHAR(34)&amp;"german"&amp;CHAR(34)&amp;",",""),"")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IF(CQ3="y",CHAR(34)&amp;CQ$1&amp;CHAR(34)&amp;",","")</f>
        <v/>
      </c>
      <c r="GM3" s="44" t="str">
        <f>IF(CR3="y",CHAR(34)&amp;CR$1&amp;CHAR(34)&amp;",","")</f>
        <v/>
      </c>
      <c r="GN3" s="44" t="str">
        <f>IF(CS3="y",CHAR(34)&amp;CS$1&amp;CHAR(34)&amp;",","")</f>
        <v/>
      </c>
      <c r="GP3" s="44" t="str">
        <f>CHAR(34)&amp;AU3&amp;CHAR(34)</f>
        <v>"National Symbol"</v>
      </c>
      <c r="GS3" s="44" t="str">
        <f>SUBSTITUTE("["&amp;_xlfn.CONCAT(CW3:GN3)&amp;"]",",]","]")</f>
        <v>["3Color","lets07","startA","LUEDHI","year19","dgband","4+Band","Diagon","Horizo","Unequa","OnlyBa","Rotate","NO_GRE","NO_YEL","NO_BLA","001BLU","002WHI","003BLU","myrBLU","NoStar"]</v>
      </c>
      <c r="GT3" s="44" t="str">
        <f>IF(BL3&lt;&gt;"",CHAR(34)&amp;"cl_"&amp;BL3&amp;CHAR(34)&amp;",","")</f>
        <v/>
      </c>
      <c r="GU3" s="44" t="str">
        <f>IF(BM3&lt;&gt;"",CHAR(34)&amp;"cl_"&amp;BM3&amp;CHAR(34)&amp;",","")</f>
        <v>"cl_BLU",</v>
      </c>
      <c r="GV3" s="44" t="str">
        <f>IF(BN3&lt;&gt;"",CHAR(34)&amp;"cl_"&amp;BN3&amp;CHAR(34)&amp;",","")</f>
        <v/>
      </c>
      <c r="GW3" s="44" t="str">
        <f>IF(BO3&lt;&gt;"",CHAR(34)&amp;"cl_"&amp;BO3&amp;CHAR(34)&amp;",","")</f>
        <v>"cl_RED",</v>
      </c>
      <c r="GX3" s="44" t="str">
        <f>IF(BP3&lt;&gt;"",CHAR(34)&amp;"cl_"&amp;BP3&amp;CHAR(34)&amp;",","")</f>
        <v/>
      </c>
      <c r="GY3" s="44" t="str">
        <f>IF(BQ3&lt;&gt;"",CHAR(34)&amp;"cl_"&amp;BQ3&amp;CHAR(34)&amp;",","")</f>
        <v/>
      </c>
      <c r="GZ3" s="44" t="str">
        <f>IF(BR3&lt;&gt;"",CHAR(34)&amp;"cl_"&amp;BR3&amp;CHAR(34)&amp;",","")</f>
        <v/>
      </c>
      <c r="HA3" s="44" t="str">
        <f>IF(BS3&lt;&gt;"",CHAR(34)&amp;"cl_"&amp;BS3&amp;CHAR(34)&amp;",","")</f>
        <v/>
      </c>
      <c r="HB3" s="44" t="str">
        <f>IF(BT3&lt;&gt;"",CHAR(34)&amp;"cl_"&amp;BT3&amp;CHAR(34)&amp;",","")</f>
        <v>"cl_WHI",</v>
      </c>
      <c r="HC3" s="44" t="str">
        <f>SUBSTITUTE("["&amp;_xlfn.CONCAT(GT3:HB3)&amp;"]",",]","]")</f>
        <v>["cl_BLU","cl_RED","cl_WHI"]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links: "https://en.wikipedia.org/wiki/Flag_of_Artigas"},</v>
      </c>
      <c r="HG3" s="66" t="str">
        <f>"{couname:"&amp;CT3&amp;(IF(HK3&lt;&gt;"",",subtype:"&amp;CHAR(34)&amp;HK3&amp;CHAR(34),""))&amp;",year:"&amp;HJ3&amp;",region:"&amp;CU3&amp;",Colors:"&amp;HC3&amp;",Items:"&amp;GS3&amp;",Flag:"&amp;CV3&amp;",HDFlag:"&amp;CHAR(34)&amp;E3&amp;CHAR(34)&amp;",type:"&amp;GP3&amp;", describe: "&amp;HI3&amp;", links: "&amp;HL3&amp;"},"</f>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links: "https://en.wikipedia.org/wiki/Flag_of_Artigas"},</v>
      </c>
      <c r="HH3" s="44" t="str">
        <f>IF(P3&lt;&gt;"",CHAR(34)&amp;"\n"&amp;P3&amp;CHAR(34),CHAR(34)&amp;CHAR(34))</f>
        <v>"\nIt has three horizontal stripes inspired by the Belgrano's flag, the top and bottom being blue, and the central one white. On top of them, it is crossed by a diagonal red stripe, a symbol of federalism."</v>
      </c>
      <c r="HI3" s="44" t="str">
        <f>IF(J3=0,CHAR(34)&amp;CHAR(34),HH3)</f>
        <v>"\nIt has three horizontal stripes inspired by the Belgrano's flag, the top and bottom being blue, and the central one white. On top of them, it is crossed by a diagonal red stripe, a symbol of federalism."</v>
      </c>
      <c r="HJ3" s="44" t="str">
        <f>CHAR(34)&amp;O3&amp;CHAR(34)</f>
        <v>"1952"</v>
      </c>
      <c r="HL3" s="44" t="str">
        <f>CHAR(34)&amp;I3&amp;CHAR(34)</f>
        <v>"https://en.wikipedia.org/wiki/Flag_of_Artigas"</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 "links": "https://en.wikipedia.org/wiki/Flag_of_Artigas"},</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 "links": "https://en.wikipedia.org/wiki/Flag_of_Artigas"},</v>
      </c>
      <c r="HO3" s="71">
        <v>45576</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L3" s="44">
        <f>SUM(IC3:IK3)</f>
        <v>0</v>
      </c>
      <c r="IM3" s="42">
        <f>COUNTIF(IC3:IK3,"&gt;0")-CG3</f>
        <v>-3</v>
      </c>
      <c r="IN3" s="69" t="str">
        <f>"http://mkweb.bcgsc.ca/color-summarizer/?url="&amp;D3&amp;"&amp;precision=low&amp;num_clusters="&amp;CG3&amp;"&amp;text=1"</f>
        <v>http://mkweb.bcgsc.ca/color-summarizer/?url=https://upload.wikimedia.org/wikipedia/commons/thumb/d/d1/Flag_of_Artigas.svg/640px-Flag_of_Artigas.svg.png&amp;precision=low&amp;num_clusters=3&amp;text=1</v>
      </c>
      <c r="IO3" s="44" t="str">
        <f>IF(HP3&lt;&gt;"",CHAR(34)&amp;"black"&amp;CHAR(34),"")</f>
        <v/>
      </c>
      <c r="IP3" s="44" t="str">
        <f>IF(HQ3&lt;&gt;"",CHAR(34)&amp;"blue"&amp;CHAR(34),"")</f>
        <v>"blue"</v>
      </c>
      <c r="IQ3" s="44" t="str">
        <f>IF(HR3&lt;&gt;"",CHAR(34)&amp;"green"&amp;CHAR(34),"")</f>
        <v/>
      </c>
      <c r="IR3" s="44" t="str">
        <f>IF(HS3&lt;&gt;"",CHAR(34)&amp;"red"&amp;CHAR(34),"")</f>
        <v>"red"</v>
      </c>
      <c r="IS3" s="44" t="str">
        <f>IF(HT3&lt;&gt;"",CHAR(34)&amp;"yellow"&amp;CHAR(34),"")</f>
        <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{"url":"http://mkweb.bcgsc.ca/color-summarizer/?url=https://upload.wikimedia.org/wikipedia/commons/thumb/d/d1/Flag_of_Artigas.svg/640px-Flag_of_Artigas.svg.png&amp;precision=low&amp;num_clusters=3&amp;text=1","name":"[URU] Artigas"},</v>
      </c>
      <c r="IY3" s="44">
        <v>843</v>
      </c>
    </row>
    <row r="4" spans="1:259" s="44" customFormat="1" ht="38.4" customHeight="1" thickBot="1" x14ac:dyDescent="0.35">
      <c r="A4" s="84" t="s">
        <v>499</v>
      </c>
      <c r="B4" s="83"/>
      <c r="C4" s="39">
        <v>2</v>
      </c>
      <c r="D4" s="70" t="s">
        <v>500</v>
      </c>
      <c r="E4" s="40" t="s">
        <v>500</v>
      </c>
      <c r="F4" s="41" t="s">
        <v>163</v>
      </c>
      <c r="G4" s="42">
        <f>COUNTIF($A$1:$A$8288,A4)</f>
        <v>1</v>
      </c>
      <c r="H4" s="43"/>
      <c r="I4" s="59" t="s">
        <v>502</v>
      </c>
      <c r="J4" s="44" t="str">
        <f>""</f>
        <v/>
      </c>
      <c r="K4" s="45"/>
      <c r="L4" s="46"/>
      <c r="M4" s="46"/>
      <c r="N4" s="47"/>
      <c r="O4" s="74">
        <v>2010</v>
      </c>
      <c r="P4" s="48" t="s">
        <v>503</v>
      </c>
      <c r="Q4" s="73">
        <v>1</v>
      </c>
      <c r="R4" s="49" t="s">
        <v>177</v>
      </c>
      <c r="S4" s="50">
        <v>19</v>
      </c>
      <c r="T4" s="51" t="s">
        <v>165</v>
      </c>
      <c r="U4" s="52" t="s">
        <v>164</v>
      </c>
      <c r="V4" s="52" t="s">
        <v>165</v>
      </c>
      <c r="W4" s="52" t="s">
        <v>164</v>
      </c>
      <c r="X4" s="52" t="s">
        <v>164</v>
      </c>
      <c r="Y4" s="52" t="s">
        <v>164</v>
      </c>
      <c r="Z4" s="52" t="s">
        <v>164</v>
      </c>
      <c r="AA4" s="52" t="s">
        <v>164</v>
      </c>
      <c r="AB4" s="52" t="s">
        <v>164</v>
      </c>
      <c r="AC4" s="52" t="s">
        <v>164</v>
      </c>
      <c r="AD4" s="52" t="s">
        <v>164</v>
      </c>
      <c r="AE4" s="52" t="s">
        <v>164</v>
      </c>
      <c r="AF4" s="53" t="s">
        <v>164</v>
      </c>
      <c r="AG4" s="53" t="s">
        <v>165</v>
      </c>
      <c r="AH4" s="53" t="s">
        <v>165</v>
      </c>
      <c r="AI4" s="53" t="s">
        <v>164</v>
      </c>
      <c r="AJ4" s="53" t="s">
        <v>164</v>
      </c>
      <c r="AK4" s="53" t="s">
        <v>164</v>
      </c>
      <c r="AL4" s="53" t="s">
        <v>164</v>
      </c>
      <c r="AM4" s="53" t="s">
        <v>164</v>
      </c>
      <c r="AN4" s="53" t="s">
        <v>164</v>
      </c>
      <c r="AO4" s="53" t="s">
        <v>164</v>
      </c>
      <c r="AP4" s="53" t="s">
        <v>164</v>
      </c>
      <c r="AQ4" s="53" t="s">
        <v>164</v>
      </c>
      <c r="AR4" s="53" t="s">
        <v>165</v>
      </c>
      <c r="AS4" s="53" t="s">
        <v>164</v>
      </c>
      <c r="AT4" s="54">
        <v>0</v>
      </c>
      <c r="AU4" s="53" t="s">
        <v>476</v>
      </c>
      <c r="AV4" s="53" t="str">
        <f>IF(LEFT(A4,1)="[",LEFT(A4,5)&amp;AU4&amp;A4,"")</f>
        <v>[URU]Department[URU] Canelones</v>
      </c>
      <c r="AW4" s="53" t="str">
        <f>C4&amp;A4</f>
        <v>2[URU] Canelones</v>
      </c>
      <c r="AX4" s="55"/>
      <c r="AY4" s="55"/>
      <c r="AZ4" s="56" t="s">
        <v>234</v>
      </c>
      <c r="BA4" s="56" t="s">
        <v>234</v>
      </c>
      <c r="BB4" s="56"/>
      <c r="BC4" s="57"/>
      <c r="BD4" s="58" t="s">
        <v>159</v>
      </c>
      <c r="BE4" s="59"/>
      <c r="BF4" s="58" t="s">
        <v>159</v>
      </c>
      <c r="BG4" s="58" t="s">
        <v>152</v>
      </c>
      <c r="BH4" s="58" t="s">
        <v>159</v>
      </c>
      <c r="BI4" s="58"/>
      <c r="BJ4" s="58"/>
      <c r="BK4" s="59"/>
      <c r="BL4" s="58" t="s">
        <v>234</v>
      </c>
      <c r="BM4" s="58" t="s">
        <v>152</v>
      </c>
      <c r="BN4" s="58" t="s">
        <v>234</v>
      </c>
      <c r="BO4" s="58" t="s">
        <v>154</v>
      </c>
      <c r="BP4" s="58" t="s">
        <v>234</v>
      </c>
      <c r="BQ4" s="58" t="s">
        <v>234</v>
      </c>
      <c r="BR4" s="58" t="s">
        <v>234</v>
      </c>
      <c r="BS4" s="58" t="s">
        <v>234</v>
      </c>
      <c r="BT4" s="58" t="s">
        <v>159</v>
      </c>
      <c r="BU4" s="60"/>
      <c r="BV4" s="61"/>
      <c r="BW4" s="61">
        <v>0</v>
      </c>
      <c r="BX4" s="59"/>
      <c r="BY4" s="44" t="s">
        <v>165</v>
      </c>
      <c r="CB4" s="5"/>
      <c r="CC4" s="5"/>
      <c r="CD4" s="62">
        <v>0</v>
      </c>
      <c r="CE4" s="62">
        <v>0</v>
      </c>
      <c r="CF4" s="62" t="e">
        <f>COUNTIF([1]Sheet7!$B$2:'[1]Sheet7'!$B$100,URU!#REF!)</f>
        <v>#REF!</v>
      </c>
      <c r="CG4" s="75" cm="1">
        <f t="array" ref="CG4">SUMPRODUCT(--(LEN(TRIM(BL4:BT4))&gt;0))</f>
        <v>3</v>
      </c>
      <c r="CH4" s="53" t="str">
        <f>IF(CG4=2,"y","n")</f>
        <v>n</v>
      </c>
      <c r="CI4" s="53" t="str">
        <f>IF(CG4=3,"y","n")</f>
        <v>y</v>
      </c>
      <c r="CJ4" s="53" t="str">
        <f>IF(CG4=4,"y","n")</f>
        <v>n</v>
      </c>
      <c r="CK4" s="53" t="str">
        <f>IF(CG4&gt;4,"y","n")</f>
        <v>n</v>
      </c>
      <c r="CL4" s="53" t="str">
        <f>IF(S4=0,"y","n")</f>
        <v>n</v>
      </c>
      <c r="CM4" s="53" t="str">
        <f>IF(S4=2,"y","n")</f>
        <v>n</v>
      </c>
      <c r="CN4" s="53" t="str">
        <f>IF(S4=3,"y","n")</f>
        <v>n</v>
      </c>
      <c r="CO4" s="53" t="str">
        <f>IF(S4&gt;=4,"y","n")</f>
        <v>y</v>
      </c>
      <c r="CP4" s="53" t="str">
        <f>IF(AT4=0,"y","n")</f>
        <v>y</v>
      </c>
      <c r="CQ4" s="53" t="str">
        <f>IF(AT4=1,"y","n")</f>
        <v>n</v>
      </c>
      <c r="CR4" s="53" t="str">
        <f>IF(AT4=2,"y","n")</f>
        <v>n</v>
      </c>
      <c r="CS4" s="53" t="str">
        <f>IF(AT4&gt;=3,"y","n")</f>
        <v>n</v>
      </c>
      <c r="CT4" s="38" t="str">
        <f>CHAR(34)&amp;A4&amp;CHAR(34)</f>
        <v>"[URU] Canelones"</v>
      </c>
      <c r="CU4" s="63" t="str">
        <f>CHAR(34)&amp;"rgn_"&amp;R4&amp;CHAR(34)</f>
        <v>"rgn_South America"</v>
      </c>
      <c r="CV4" s="44" t="str">
        <f>CHAR(34)&amp;D4&amp;CHAR(34)</f>
        <v>"https://upload.wikimedia.org/wikipedia/commons/thumb/6/6f/Flag_of_Canelones_Department.svg/640px-Flag_of_Canelones_Department.svg.png"</v>
      </c>
      <c r="CW4" s="44" t="str">
        <f>IF(CH4="y",CHAR(34)&amp;CH$1&amp;CHAR(34)&amp;",","")</f>
        <v/>
      </c>
      <c r="CX4" s="44" t="str">
        <f>IF(CI4="y",CHAR(34)&amp;CI$1&amp;CHAR(34)&amp;",","")</f>
        <v>"3Color",</v>
      </c>
      <c r="CY4" s="44" t="str">
        <f>IF(CJ4="y",CHAR(34)&amp;CJ$1&amp;CHAR(34)&amp;",","")</f>
        <v/>
      </c>
      <c r="CZ4" s="44" t="str">
        <f>IF(CK4="y",CHAR(34)&amp;CK$1&amp;CHAR(34)&amp;",","")</f>
        <v/>
      </c>
      <c r="DA4" s="44" t="str">
        <f>IF(Q4&gt;1,CHAR(34)&amp;"words2"&amp;CHAR(34)&amp;",","")</f>
        <v/>
      </c>
      <c r="DB4" s="44" t="str">
        <f>IF(Q4&gt;2,CHAR(34)&amp;"words3"&amp;CHAR(34)&amp;",","")</f>
        <v/>
      </c>
      <c r="DC4" s="44" t="str">
        <f>IF(Q4=2,CHAR(34)&amp;"exact2"&amp;CHAR(34)&amp;",","")</f>
        <v/>
      </c>
      <c r="DD4" s="44"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"lets09",</v>
      </c>
      <c r="DE4" s="44"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"startC",</v>
      </c>
      <c r="DF4" s="44" t="str">
        <f>IFERROR(IF(SEARCH("tan",A4)&gt;0,CHAR(34)&amp;"withtn"&amp;CHAR(34)&amp;",",""),"")</f>
        <v/>
      </c>
      <c r="DG4" s="44" t="str">
        <f>IFERROR(IF(SEARCH("q",A4)&gt;0,CHAR(34)&amp;"with_q"&amp;CHAR(34)&amp;",",""),"")</f>
        <v/>
      </c>
      <c r="DH4" s="44" t="str">
        <f>IFERROR(IF(SEARCH("v",A4)&gt;0,CHAR(34)&amp;"with_v"&amp;CHAR(34)&amp;",",""),"")</f>
        <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"LUEDHI",</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"year00",</v>
      </c>
      <c r="DQ4" s="5" t="str">
        <f>IF(CC4="y",CHAR(34)&amp;"soviet"&amp;CHAR(34)&amp;",","")</f>
        <v/>
      </c>
      <c r="DR4" s="5" t="str">
        <f>IF(BY4="y",CHAR(34)&amp;"dgband"&amp;CHAR(34)&amp;",","")</f>
        <v>"dgband",</v>
      </c>
      <c r="DS4" s="5" t="str">
        <f>IF(W4="y",IF(AND(V4="n",BY4&lt;&gt;"y"),CHAR(34)&amp;"allver"&amp;CHAR(34)&amp;",",""),"")</f>
        <v/>
      </c>
      <c r="DT4" s="5" t="str">
        <f>IF(V4="y",IF(AND(W4="n",BY4&lt;&gt;"y"),CHAR(34)&amp;"allhor"&amp;CHAR(34)&amp;",",""),"")</f>
        <v/>
      </c>
      <c r="DU4" s="5" t="str">
        <f>IF(BY4="y",IF(AND(W4="n",V4="n"),CHAR(34)&amp;"alldia"&amp;CHAR(34)&amp;",",""),"")</f>
        <v/>
      </c>
      <c r="DV4" s="44" t="str">
        <f>IF(IA4&lt;&gt;"",(IF(IA4="y",CHAR(34)&amp;"largec"&amp;CHAR(34)&amp;",",CHAR(34)&amp;"smallc"&amp;CHAR(34)&amp;",")),"")</f>
        <v/>
      </c>
      <c r="DW4" s="44" t="str">
        <f>IF(CL4="y",CHAR(34)&amp;CL$1&amp;CHAR(34)&amp;",","")</f>
        <v/>
      </c>
      <c r="DX4" s="44" t="str">
        <f>IF(CM4="y",CHAR(34)&amp;CM$1&amp;CHAR(34)&amp;",","")</f>
        <v/>
      </c>
      <c r="DY4" s="44" t="str">
        <f>IF(CN4="y",CHAR(34)&amp;CN$1&amp;CHAR(34)&amp;",","")</f>
        <v/>
      </c>
      <c r="DZ4" s="44" t="str">
        <f>IF(CO4="y",CHAR(34)&amp;CO$1&amp;CHAR(34)&amp;",","")</f>
        <v>"4+Band",</v>
      </c>
      <c r="EA4" s="44" t="str">
        <f>IF(T4="y",CHAR(34)&amp;T$1&amp;CHAR(34)&amp;",","")</f>
        <v>"Diagon",</v>
      </c>
      <c r="EB4" s="44" t="str">
        <f>IF(U4="y",CHAR(34)&amp;U$1&amp;CHAR(34)&amp;",","")</f>
        <v/>
      </c>
      <c r="EC4" s="44" t="str">
        <f>IF(V4="y",CHAR(34)&amp;V$1&amp;CHAR(34)&amp;",","")</f>
        <v>"Horizo",</v>
      </c>
      <c r="ED4" s="44" t="str">
        <f>IF(W4="y",CHAR(34)&amp;W$1&amp;CHAR(34)&amp;",","")</f>
        <v/>
      </c>
      <c r="EE4" s="44" t="str">
        <f>IF(X4="y",CHAR(34)&amp;X$1&amp;CHAR(34)&amp;",","")</f>
        <v/>
      </c>
      <c r="EF4" s="44" t="str">
        <f>IF(AND(Y4&lt;&gt;"n",Y4&lt;&gt;""),CHAR(34)&amp;Y$1&amp;CHAR(34)&amp;",","")</f>
        <v/>
      </c>
      <c r="EG4" s="44" t="str">
        <f>IF(Z4="y",CHAR(34)&amp;Z$1&amp;CHAR(34)&amp;",","")</f>
        <v/>
      </c>
      <c r="EH4" s="44" t="str">
        <f>IF(AA4="y",CHAR(34)&amp;AA$1&amp;CHAR(34)&amp;",","")</f>
        <v/>
      </c>
      <c r="EI4" s="44" t="str">
        <f>IF(AB4="y",CHAR(34)&amp;AB$1&amp;CHAR(34)&amp;",","")</f>
        <v/>
      </c>
      <c r="EJ4" s="44" t="str">
        <f>IF(AC4="y",CHAR(34)&amp;AC$1&amp;CHAR(34)&amp;",","")</f>
        <v/>
      </c>
      <c r="EK4" s="44" t="str">
        <f>IF(AD4="y",CHAR(34)&amp;AD$1&amp;CHAR(34)&amp;",","")</f>
        <v/>
      </c>
      <c r="EL4" s="44" t="str">
        <f>IF(AE4="y",CHAR(34)&amp;AE$1&amp;CHAR(34)&amp;",","")</f>
        <v/>
      </c>
      <c r="EM4" s="44" t="str">
        <f>IF(AF4="y",CHAR(34)&amp;AF$1&amp;CHAR(34)&amp;",","")</f>
        <v/>
      </c>
      <c r="EN4" s="44" t="str">
        <f>IF(AG4="y",CHAR(34)&amp;AG$1&amp;CHAR(34)&amp;",","")</f>
        <v>"Unequa",</v>
      </c>
      <c r="EO4" s="44" t="str">
        <f>IF(AH4="y",CHAR(34)&amp;AH$1&amp;CHAR(34)&amp;",","")</f>
        <v>"Center",</v>
      </c>
      <c r="EP4" s="44" t="str">
        <f>IF(AI4="y",CHAR(34)&amp;AI$1&amp;CHAR(34)&amp;",","")</f>
        <v/>
      </c>
      <c r="EQ4" s="44" t="str">
        <f>IF(AJ4="y",CHAR(34)&amp;AJ$1&amp;CHAR(34)&amp;",","")</f>
        <v/>
      </c>
      <c r="ER4" s="44" t="str">
        <f>IF(AK4="y",CHAR(34)&amp;AK$1&amp;CHAR(34)&amp;",","")</f>
        <v/>
      </c>
      <c r="ES4" s="44" t="str">
        <f>IF(AL4="y",CHAR(34)&amp;AL$1&amp;CHAR(34)&amp;",","")</f>
        <v/>
      </c>
      <c r="ET4" s="44" t="str">
        <f>IF(AM4="y",CHAR(34)&amp;AM$1&amp;CHAR(34)&amp;",","")</f>
        <v/>
      </c>
      <c r="EU4" s="44" t="str">
        <f>IF(AN4="y",CHAR(34)&amp;AN$1&amp;CHAR(34)&amp;",","")</f>
        <v/>
      </c>
      <c r="EV4" s="44" t="str">
        <f>IF(AO4="y",CHAR(34)&amp;AO$1&amp;CHAR(34)&amp;",","")</f>
        <v/>
      </c>
      <c r="EW4" s="44" t="str">
        <f>IF(AP4="y",CHAR(34)&amp;AP$1&amp;CHAR(34)&amp;",","")</f>
        <v/>
      </c>
      <c r="EX4" s="44" t="str">
        <f>IF(AQ4="y",CHAR(34)&amp;AQ$1&amp;CHAR(34)&amp;",","")</f>
        <v/>
      </c>
      <c r="EY4" s="44" t="str">
        <f>IF(AR4="y",CHAR(34)&amp;AR$1&amp;CHAR(34)&amp;",","")</f>
        <v>"Rotate",</v>
      </c>
      <c r="EZ4" s="44" t="str">
        <f>IF(AS4="y",CHAR(34)&amp;AS$1&amp;CHAR(34)&amp;",","")</f>
        <v/>
      </c>
      <c r="FA4" s="44" t="str">
        <f>IF(AT4&gt;0,CHAR(34)&amp;"sta"&amp;AZ4&amp;CHAR(34)&amp;",","")</f>
        <v/>
      </c>
      <c r="FB4" s="44" t="str">
        <f>IF(AND(AT4&gt;0,BA4&lt;&gt;""),CHAR(34)&amp;"sta"&amp;BA4&amp;CHAR(34)&amp;",","")</f>
        <v/>
      </c>
      <c r="FC4" s="44" t="str">
        <f>IF(AND(AT4&gt;0,BB4&lt;&gt;""),CHAR(34)&amp;"sta"&amp;BB4&amp;CHAR(34)&amp;",","")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
      </c>
      <c r="FH4" s="44" t="str">
        <f>IF(COUNTIF(BL4:BS4,"GRE")=0,CHAR(34)&amp;"NO_GRE"&amp;CHAR(34)&amp;",", "")</f>
        <v>"NO_GRE",</v>
      </c>
      <c r="FI4" s="44" t="str">
        <f>IF(COUNTIF(BL4:BT4,"YEL")=0,CHAR(34)&amp;"NO_YEL"&amp;CHAR(34)&amp;",", "")</f>
        <v>"NO_YEL",</v>
      </c>
      <c r="FJ4" s="44" t="str">
        <f>IF(COUNTIF(BL4:BT4,"BLA")=0,CHAR(34)&amp;"NO_BLA"&amp;CHAR(34)&amp;",", "")</f>
        <v>"NO_BLA",</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"001WHI",</v>
      </c>
      <c r="FR4" s="44" t="str">
        <f>IF(LEN(BG4)=3,CHAR(34)&amp;"002"&amp;BG4&amp;CHAR(34)&amp;",","")</f>
        <v>"002BLU",</v>
      </c>
      <c r="FS4" s="44" t="str">
        <f>IF(LEN(BH4)=3,CHAR(34)&amp;"003"&amp;BH4&amp;CHAR(34)&amp;",","")</f>
        <v>"003WHI",</v>
      </c>
      <c r="FT4" s="44" t="str">
        <f>CHAR(34)&amp;"myr"&amp;BD4&amp;CHAR(34)&amp;","</f>
        <v>"myrWHI",</v>
      </c>
      <c r="FU4" s="44" t="str">
        <f>IF(AY4="y",CHAR(34)&amp;"island"&amp;CHAR(34)&amp;",","")</f>
        <v/>
      </c>
      <c r="FV4" s="44" t="str">
        <f>IF(BZ4="y",CHAR(34)&amp;"landlo"&amp;CHAR(34)&amp;",","")</f>
        <v/>
      </c>
      <c r="FW4" s="44" t="str">
        <f>IF(CA4="y",CHAR(34)&amp;"eunion"&amp;CHAR(34)&amp;",","")</f>
        <v/>
      </c>
      <c r="FX4" s="44" t="str">
        <f>SUBSTITUTE(IFERROR(SEARCH("[",A4),IFERROR(IF(AND(CA4&lt;&gt;"y",SEARCH("Europe",R4)&gt;0),CHAR(34)&amp;"noeuni"&amp;CHAR(34)&amp;",",""),"")),"1","")</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C4" s="44" t="str">
        <f>IFERROR(IF(SEARCH("Portuguese",CB4)&gt;0,CHAR(34)&amp;"portug"&amp;CHAR(34)&amp;",",""),"")</f>
        <v/>
      </c>
      <c r="GD4" s="44" t="str">
        <f>IFERROR(IF(SEARCH("German",CB4)&gt;0,CHAR(34)&amp;"german"&amp;CHAR(34)&amp;",",""),"")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"NoStar",</v>
      </c>
      <c r="GK4" s="44" t="str">
        <f>IF(GJ4="",CHAR(34)&amp;"HasSta"&amp;CHAR(34)&amp;",","")</f>
        <v/>
      </c>
      <c r="GL4" s="44" t="str">
        <f>IF(CQ4="y",CHAR(34)&amp;CQ$1&amp;CHAR(34)&amp;",","")</f>
        <v/>
      </c>
      <c r="GM4" s="44" t="str">
        <f>IF(CR4="y",CHAR(34)&amp;CR$1&amp;CHAR(34)&amp;",","")</f>
        <v/>
      </c>
      <c r="GN4" s="44" t="str">
        <f>IF(CS4="y",CHAR(34)&amp;CS$1&amp;CHAR(34)&amp;",","")</f>
        <v/>
      </c>
      <c r="GP4" s="44" t="str">
        <f>CHAR(34)&amp;AU4&amp;CHAR(34)</f>
        <v>"Department"</v>
      </c>
      <c r="GS4" s="44" t="str">
        <f>SUBSTITUTE("["&amp;_xlfn.CONCAT(CW4:GN4)&amp;"]",",]","]")</f>
        <v>["3Color","lets09","startC","LUEDHI","year00","dgband","4+Band","Diagon","Horizo","Unequa","Center","Rotate","NO_GRE","NO_YEL","NO_BLA","001WHI","002BLU","003WHI","myrWHI","NoStar"]</v>
      </c>
      <c r="GT4" s="44" t="str">
        <f>IF(BL4&lt;&gt;"",CHAR(34)&amp;"cl_"&amp;BL4&amp;CHAR(34)&amp;",","")</f>
        <v/>
      </c>
      <c r="GU4" s="44" t="str">
        <f>IF(BM4&lt;&gt;"",CHAR(34)&amp;"cl_"&amp;BM4&amp;CHAR(34)&amp;",","")</f>
        <v>"cl_BLU",</v>
      </c>
      <c r="GV4" s="44" t="str">
        <f>IF(BN4&lt;&gt;"",CHAR(34)&amp;"cl_"&amp;BN4&amp;CHAR(34)&amp;",","")</f>
        <v/>
      </c>
      <c r="GW4" s="44" t="str">
        <f>IF(BO4&lt;&gt;"",CHAR(34)&amp;"cl_"&amp;BO4&amp;CHAR(34)&amp;",","")</f>
        <v>"cl_RED",</v>
      </c>
      <c r="GX4" s="44" t="str">
        <f>IF(BP4&lt;&gt;"",CHAR(34)&amp;"cl_"&amp;BP4&amp;CHAR(34)&amp;",","")</f>
        <v/>
      </c>
      <c r="GY4" s="44" t="str">
        <f>IF(BQ4&lt;&gt;"",CHAR(34)&amp;"cl_"&amp;BQ4&amp;CHAR(34)&amp;",","")</f>
        <v/>
      </c>
      <c r="GZ4" s="44" t="str">
        <f>IF(BR4&lt;&gt;"",CHAR(34)&amp;"cl_"&amp;BR4&amp;CHAR(34)&amp;",","")</f>
        <v/>
      </c>
      <c r="HA4" s="44" t="str">
        <f>IF(BS4&lt;&gt;"",CHAR(34)&amp;"cl_"&amp;BS4&amp;CHAR(34)&amp;",","")</f>
        <v/>
      </c>
      <c r="HB4" s="44" t="str">
        <f>IF(BT4&lt;&gt;"",CHAR(34)&amp;"cl_"&amp;BT4&amp;CHAR(34)&amp;",","")</f>
        <v>"cl_WHI",</v>
      </c>
      <c r="HC4" s="44" t="str">
        <f>SUBSTITUTE("["&amp;_xlfn.CONCAT(GT4:HB4)&amp;"]",",]","]")</f>
        <v>["cl_BLU","cl_RED","cl_WHI"]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links: "https://vexillology.fandom.com/wiki/Canelones_Department"},</v>
      </c>
      <c r="HG4" s="66" t="str">
        <f>"{couname:"&amp;CT4&amp;(IF(HK4&lt;&gt;"",",subtype:"&amp;CHAR(34)&amp;HK4&amp;CHAR(34),""))&amp;",year:"&amp;HJ4&amp;",region:"&amp;CU4&amp;",Colors:"&amp;HC4&amp;",Items:"&amp;GS4&amp;",Flag:"&amp;CV4&amp;",HDFlag:"&amp;CHAR(34)&amp;E4&amp;CHAR(34)&amp;",type:"&amp;GP4&amp;", describe: "&amp;HI4&amp;", links: "&amp;HL4&amp;"},"</f>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links: "https://vexillology.fandom.com/wiki/Canelones_Department"},</v>
      </c>
      <c r="HH4" s="44" t="str">
        <f>IF(P4&lt;&gt;"",CHAR(34)&amp;"\n"&amp;P4&amp;CHAR(34),CHAR(34)&amp;CHAR(34))</f>
        <v>"\nHas a white field with nine blue stripes representing the first flag and a red stripe running through the banner, just like the band that crosses the Artigas flag, for would therefore be a combination of the first flag with the flag of Artigas."</v>
      </c>
      <c r="HI4" s="44" t="str">
        <f>IF(J4=0,CHAR(34)&amp;CHAR(34),HH4)</f>
        <v>"\nHas a white field with nine blue stripes representing the first flag and a red stripe running through the banner, just like the band that crosses the Artigas flag, for would therefore be a combination of the first flag with the flag of Artigas."</v>
      </c>
      <c r="HJ4" s="44" t="str">
        <f>CHAR(34)&amp;O4&amp;CHAR(34)</f>
        <v>"2010"</v>
      </c>
      <c r="HL4" s="44" t="str">
        <f>CHAR(34)&amp;I4&amp;CHAR(34)</f>
        <v>"https://vexillology.fandom.com/wiki/Canelones_Department"</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 "links": "https://vexillology.fandom.com/wiki/Canelones_Department"},</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 "links": "https://vexillology.fandom.com/wiki/Canelones_Department"},</v>
      </c>
      <c r="HO4" s="71">
        <v>45583</v>
      </c>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L4" s="44">
        <f>SUM(IC4:IK4)</f>
        <v>0</v>
      </c>
      <c r="IM4" s="42">
        <f>COUNTIF(IC4:IK4,"&gt;0")-CG4</f>
        <v>-3</v>
      </c>
      <c r="IN4" s="69" t="str">
        <f>"http://mkweb.bcgsc.ca/color-summarizer/?url="&amp;D4&amp;"&amp;precision=low&amp;num_clusters="&amp;CG4&amp;"&amp;text=1"</f>
        <v>http://mkweb.bcgsc.ca/color-summarizer/?url=https://upload.wikimedia.org/wikipedia/commons/thumb/6/6f/Flag_of_Canelones_Department.svg/640px-Flag_of_Canelones_Department.svg.png&amp;precision=low&amp;num_clusters=3&amp;text=1</v>
      </c>
      <c r="IO4" s="44" t="str">
        <f>IF(HP4&lt;&gt;"",CHAR(34)&amp;"black"&amp;CHAR(34),"")</f>
        <v/>
      </c>
      <c r="IP4" s="44" t="str">
        <f>IF(HQ4&lt;&gt;"",CHAR(34)&amp;"blue"&amp;CHAR(34),"")</f>
        <v>"blue"</v>
      </c>
      <c r="IQ4" s="44" t="str">
        <f>IF(HR4&lt;&gt;"",CHAR(34)&amp;"green"&amp;CHAR(34),"")</f>
        <v/>
      </c>
      <c r="IR4" s="44" t="str">
        <f>IF(HS4&lt;&gt;"",CHAR(34)&amp;"red"&amp;CHAR(34),"")</f>
        <v>"red"</v>
      </c>
      <c r="IS4" s="44" t="str">
        <f>IF(HT4&lt;&gt;"",CHAR(34)&amp;"yellow"&amp;CHAR(34),"")</f>
        <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{"url":"http://mkweb.bcgsc.ca/color-summarizer/?url=https://upload.wikimedia.org/wikipedia/commons/thumb/6/6f/Flag_of_Canelones_Department.svg/640px-Flag_of_Canelones_Department.svg.png&amp;precision=low&amp;num_clusters=3&amp;text=1","name":"[URU] Canelones"},</v>
      </c>
      <c r="IY4" s="44">
        <v>839</v>
      </c>
    </row>
    <row r="5" spans="1:259" s="44" customFormat="1" ht="38.4" customHeight="1" thickBot="1" x14ac:dyDescent="0.35">
      <c r="A5" s="84" t="s">
        <v>504</v>
      </c>
      <c r="B5" s="83"/>
      <c r="C5" s="39">
        <v>2</v>
      </c>
      <c r="D5" s="70" t="s">
        <v>505</v>
      </c>
      <c r="E5" s="40" t="s">
        <v>506</v>
      </c>
      <c r="F5" s="41" t="s">
        <v>163</v>
      </c>
      <c r="G5" s="42">
        <f>COUNTIF($A$1:$A$8288,A5)</f>
        <v>1</v>
      </c>
      <c r="H5" s="43"/>
      <c r="I5" s="59" t="s">
        <v>507</v>
      </c>
      <c r="J5" s="44" t="str">
        <f>""</f>
        <v/>
      </c>
      <c r="K5" s="45"/>
      <c r="L5" s="46"/>
      <c r="M5" s="46"/>
      <c r="N5" s="47"/>
      <c r="O5" s="74">
        <v>2018</v>
      </c>
      <c r="P5" s="48" t="s">
        <v>508</v>
      </c>
      <c r="Q5" s="73">
        <v>2</v>
      </c>
      <c r="R5" s="49" t="s">
        <v>177</v>
      </c>
      <c r="S5" s="50">
        <v>7</v>
      </c>
      <c r="T5" s="51" t="s">
        <v>164</v>
      </c>
      <c r="U5" s="52" t="s">
        <v>164</v>
      </c>
      <c r="V5" s="52" t="s">
        <v>165</v>
      </c>
      <c r="W5" s="52" t="s">
        <v>164</v>
      </c>
      <c r="X5" s="52" t="s">
        <v>164</v>
      </c>
      <c r="Y5" s="52" t="s">
        <v>164</v>
      </c>
      <c r="Z5" s="52" t="s">
        <v>164</v>
      </c>
      <c r="AA5" s="52" t="s">
        <v>164</v>
      </c>
      <c r="AB5" s="52" t="s">
        <v>164</v>
      </c>
      <c r="AC5" s="52" t="s">
        <v>164</v>
      </c>
      <c r="AD5" s="52" t="s">
        <v>164</v>
      </c>
      <c r="AE5" s="52" t="s">
        <v>164</v>
      </c>
      <c r="AF5" s="53" t="s">
        <v>164</v>
      </c>
      <c r="AG5" s="53" t="s">
        <v>165</v>
      </c>
      <c r="AH5" s="53" t="s">
        <v>164</v>
      </c>
      <c r="AI5" s="53" t="s">
        <v>164</v>
      </c>
      <c r="AJ5" s="53" t="s">
        <v>164</v>
      </c>
      <c r="AK5" s="53" t="s">
        <v>165</v>
      </c>
      <c r="AL5" s="53" t="s">
        <v>164</v>
      </c>
      <c r="AM5" s="53" t="s">
        <v>164</v>
      </c>
      <c r="AN5" s="53" t="s">
        <v>164</v>
      </c>
      <c r="AO5" s="53" t="s">
        <v>164</v>
      </c>
      <c r="AP5" s="53" t="s">
        <v>164</v>
      </c>
      <c r="AQ5" s="53" t="s">
        <v>164</v>
      </c>
      <c r="AR5" s="53" t="s">
        <v>165</v>
      </c>
      <c r="AS5" s="53" t="s">
        <v>164</v>
      </c>
      <c r="AT5" s="54">
        <v>0</v>
      </c>
      <c r="AU5" s="53" t="s">
        <v>476</v>
      </c>
      <c r="AV5" s="53" t="str">
        <f>IF(LEFT(A5,1)="[",LEFT(A5,5)&amp;AU5&amp;A5,"")</f>
        <v>[URU]Department[URU] Cerro Largo</v>
      </c>
      <c r="AW5" s="53" t="str">
        <f>C5&amp;A5</f>
        <v>2[URU] Cerro Largo</v>
      </c>
      <c r="AX5" s="55"/>
      <c r="AY5" s="55"/>
      <c r="AZ5" s="56" t="s">
        <v>234</v>
      </c>
      <c r="BA5" s="56" t="s">
        <v>234</v>
      </c>
      <c r="BB5" s="56"/>
      <c r="BC5" s="57"/>
      <c r="BD5" s="58" t="s">
        <v>152</v>
      </c>
      <c r="BE5" s="59"/>
      <c r="BF5" s="58" t="s">
        <v>152</v>
      </c>
      <c r="BG5" s="58" t="s">
        <v>159</v>
      </c>
      <c r="BH5" s="58" t="s">
        <v>152</v>
      </c>
      <c r="BI5" s="58"/>
      <c r="BJ5" s="58"/>
      <c r="BK5" s="59"/>
      <c r="BL5" s="58" t="s">
        <v>234</v>
      </c>
      <c r="BM5" s="58" t="s">
        <v>152</v>
      </c>
      <c r="BN5" s="58" t="s">
        <v>234</v>
      </c>
      <c r="BO5" s="58" t="s">
        <v>234</v>
      </c>
      <c r="BP5" s="58" t="s">
        <v>234</v>
      </c>
      <c r="BQ5" s="58" t="s">
        <v>234</v>
      </c>
      <c r="BR5" s="58" t="s">
        <v>234</v>
      </c>
      <c r="BS5" s="58" t="s">
        <v>234</v>
      </c>
      <c r="BT5" s="58" t="s">
        <v>159</v>
      </c>
      <c r="BU5" s="60"/>
      <c r="BV5" s="61"/>
      <c r="BW5" s="61">
        <v>0</v>
      </c>
      <c r="BX5" s="59"/>
      <c r="CB5" s="5"/>
      <c r="CC5" s="5"/>
      <c r="CD5" s="62">
        <v>0</v>
      </c>
      <c r="CE5" s="62">
        <v>0</v>
      </c>
      <c r="CF5" s="62" t="e">
        <f>COUNTIF([1]Sheet7!$B$2:'[1]Sheet7'!$B$100,URU!#REF!)</f>
        <v>#REF!</v>
      </c>
      <c r="CG5" s="75" cm="1">
        <f t="array" ref="CG5">SUMPRODUCT(--(LEN(TRIM(BL5:BT5))&gt;0))</f>
        <v>2</v>
      </c>
      <c r="CH5" s="53" t="str">
        <f>IF(CG5=2,"y","n")</f>
        <v>y</v>
      </c>
      <c r="CI5" s="53" t="str">
        <f>IF(CG5=3,"y","n")</f>
        <v>n</v>
      </c>
      <c r="CJ5" s="53" t="str">
        <f>IF(CG5=4,"y","n")</f>
        <v>n</v>
      </c>
      <c r="CK5" s="53" t="str">
        <f>IF(CG5&gt;4,"y","n")</f>
        <v>n</v>
      </c>
      <c r="CL5" s="53" t="str">
        <f>IF(S5=0,"y","n")</f>
        <v>n</v>
      </c>
      <c r="CM5" s="53" t="str">
        <f>IF(S5=2,"y","n")</f>
        <v>n</v>
      </c>
      <c r="CN5" s="53" t="str">
        <f>IF(S5=3,"y","n")</f>
        <v>n</v>
      </c>
      <c r="CO5" s="53" t="str">
        <f>IF(S5&gt;=4,"y","n")</f>
        <v>y</v>
      </c>
      <c r="CP5" s="53" t="str">
        <f>IF(AT5=0,"y","n")</f>
        <v>y</v>
      </c>
      <c r="CQ5" s="53" t="str">
        <f>IF(AT5=1,"y","n")</f>
        <v>n</v>
      </c>
      <c r="CR5" s="53" t="str">
        <f>IF(AT5=2,"y","n")</f>
        <v>n</v>
      </c>
      <c r="CS5" s="53" t="str">
        <f>IF(AT5&gt;=3,"y","n")</f>
        <v>n</v>
      </c>
      <c r="CT5" s="38" t="str">
        <f>CHAR(34)&amp;A5&amp;CHAR(34)</f>
        <v>"[URU] Cerro Largo"</v>
      </c>
      <c r="CU5" s="63" t="str">
        <f>CHAR(34)&amp;"rgn_"&amp;R5&amp;CHAR(34)</f>
        <v>"rgn_South America"</v>
      </c>
      <c r="CV5" s="44" t="str">
        <f>CHAR(34)&amp;D5&amp;CHAR(34)</f>
        <v>"https://upload.wikimedia.org/wikipedia/commons/thumb/2/2f/Flag_of_Cerro_Largo_Department.svg/640px-Flag_of_Cerro_Largo_Department.svg.png"</v>
      </c>
      <c r="CW5" s="44" t="str">
        <f>IF(CH5="y",CHAR(34)&amp;CH$1&amp;CHAR(34)&amp;",","")</f>
        <v>"2Color",</v>
      </c>
      <c r="CX5" s="44" t="str">
        <f>IF(CI5="y",CHAR(34)&amp;CI$1&amp;CHAR(34)&amp;",","")</f>
        <v/>
      </c>
      <c r="CY5" s="44" t="str">
        <f>IF(CJ5="y",CHAR(34)&amp;CJ$1&amp;CHAR(34)&amp;",","")</f>
        <v/>
      </c>
      <c r="CZ5" s="44" t="str">
        <f>IF(CK5="y",CHAR(34)&amp;CK$1&amp;CHAR(34)&amp;",","")</f>
        <v/>
      </c>
      <c r="DA5" s="44" t="str">
        <f>IF(Q5&gt;1,CHAR(34)&amp;"words2"&amp;CHAR(34)&amp;",","")</f>
        <v>"words2",</v>
      </c>
      <c r="DB5" s="44" t="str">
        <f>IF(Q5&gt;2,CHAR(34)&amp;"words3"&amp;CHAR(34)&amp;",","")</f>
        <v/>
      </c>
      <c r="DC5" s="44" t="str">
        <f>IF(Q5=2,CHAR(34)&amp;"exact2"&amp;CHAR(34)&amp;",","")</f>
        <v>"exact2",</v>
      </c>
      <c r="DD5" s="44"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"lets10",</v>
      </c>
      <c r="DE5" s="44"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"startC",</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"BLUWHI",</v>
      </c>
      <c r="DM5" s="44" t="str" cm="1">
        <f t="array" ref="DM5">IF(CG5=3,CHAR(34) &amp; _xlfn.TEXTJOIN("", TRUE, RIGHT(HP5:HX5, 2)) &amp; CHAR(34) &amp; ",", "")</f>
        <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
      </c>
      <c r="DP5" s="5" t="str">
        <f>IF(AND(ISNUMBER(SEARCH("20", O5)), ISERROR(SEARCH("1920", O5))), CHAR(34)&amp;"year00"&amp;CHAR(34)&amp;",", "")</f>
        <v>"year00",</v>
      </c>
      <c r="DQ5" s="5" t="str">
        <f>IF(CC5="y",CHAR(34)&amp;"soviet"&amp;CHAR(34)&amp;",","")</f>
        <v/>
      </c>
      <c r="DR5" s="5" t="str">
        <f>IF(BY5="y",CHAR(34)&amp;"dgband"&amp;CHAR(34)&amp;",","")</f>
        <v/>
      </c>
      <c r="DS5" s="5" t="str">
        <f>IF(W5="y",IF(AND(V5="n",BY5&lt;&gt;"y"),CHAR(34)&amp;"allver"&amp;CHAR(34)&amp;",",""),"")</f>
        <v/>
      </c>
      <c r="DT5" s="5" t="str">
        <f>IF(V5="y",IF(AND(W5="n",BY5&lt;&gt;"y"),CHAR(34)&amp;"allhor"&amp;CHAR(34)&amp;",",""),"")</f>
        <v>"allhor",</v>
      </c>
      <c r="DU5" s="5" t="str">
        <f>IF(BY5="y",IF(AND(W5="n",V5="n"),CHAR(34)&amp;"alldia"&amp;CHAR(34)&amp;",",""),"")</f>
        <v/>
      </c>
      <c r="DV5" s="44" t="str">
        <f>IF(IA5&lt;&gt;"",(IF(IA5="y",CHAR(34)&amp;"largec"&amp;CHAR(34)&amp;",",CHAR(34)&amp;"smallc"&amp;CHAR(34)&amp;",")),"")</f>
        <v/>
      </c>
      <c r="DW5" s="44" t="str">
        <f>IF(CL5="y",CHAR(34)&amp;CL$1&amp;CHAR(34)&amp;",","")</f>
        <v/>
      </c>
      <c r="DX5" s="44" t="str">
        <f>IF(CM5="y",CHAR(34)&amp;CM$1&amp;CHAR(34)&amp;",","")</f>
        <v/>
      </c>
      <c r="DY5" s="44" t="str">
        <f>IF(CN5="y",CHAR(34)&amp;CN$1&amp;CHAR(34)&amp;",","")</f>
        <v/>
      </c>
      <c r="DZ5" s="44" t="str">
        <f>IF(CO5="y",CHAR(34)&amp;CO$1&amp;CHAR(34)&amp;",","")</f>
        <v>"4+Band",</v>
      </c>
      <c r="EA5" s="44" t="str">
        <f>IF(T5="y",CHAR(34)&amp;T$1&amp;CHAR(34)&amp;",","")</f>
        <v/>
      </c>
      <c r="EB5" s="44" t="str">
        <f>IF(U5="y",CHAR(34)&amp;U$1&amp;CHAR(34)&amp;",","")</f>
        <v/>
      </c>
      <c r="EC5" s="44" t="str">
        <f>IF(V5="y",CHAR(34)&amp;V$1&amp;CHAR(34)&amp;",","")</f>
        <v>"Horizo",</v>
      </c>
      <c r="ED5" s="44" t="str">
        <f>IF(W5="y",CHAR(34)&amp;W$1&amp;CHAR(34)&amp;",","")</f>
        <v/>
      </c>
      <c r="EE5" s="44" t="str">
        <f>IF(X5="y",CHAR(34)&amp;X$1&amp;CHAR(34)&amp;",","")</f>
        <v/>
      </c>
      <c r="EF5" s="44" t="str">
        <f>IF(AND(Y5&lt;&gt;"n",Y5&lt;&gt;""),CHAR(34)&amp;Y$1&amp;CHAR(34)&amp;",","")</f>
        <v/>
      </c>
      <c r="EG5" s="44" t="str">
        <f>IF(Z5="y",CHAR(34)&amp;Z$1&amp;CHAR(34)&amp;",","")</f>
        <v/>
      </c>
      <c r="EH5" s="44" t="str">
        <f>IF(AA5="y",CHAR(34)&amp;AA$1&amp;CHAR(34)&amp;",","")</f>
        <v/>
      </c>
      <c r="EI5" s="44" t="str">
        <f>IF(AB5="y",CHAR(34)&amp;AB$1&amp;CHAR(34)&amp;",","")</f>
        <v/>
      </c>
      <c r="EJ5" s="44" t="str">
        <f>IF(AC5="y",CHAR(34)&amp;AC$1&amp;CHAR(34)&amp;",","")</f>
        <v/>
      </c>
      <c r="EK5" s="44" t="str">
        <f>IF(AD5="y",CHAR(34)&amp;AD$1&amp;CHAR(34)&amp;",","")</f>
        <v/>
      </c>
      <c r="EL5" s="44" t="str">
        <f>IF(AE5="y",CHAR(34)&amp;AE$1&amp;CHAR(34)&amp;",","")</f>
        <v/>
      </c>
      <c r="EM5" s="44" t="str">
        <f>IF(AF5="y",CHAR(34)&amp;AF$1&amp;CHAR(34)&amp;",","")</f>
        <v/>
      </c>
      <c r="EN5" s="44" t="str">
        <f>IF(AG5="y",CHAR(34)&amp;AG$1&amp;CHAR(34)&amp;",","")</f>
        <v>"Unequa",</v>
      </c>
      <c r="EO5" s="44" t="str">
        <f>IF(AH5="y",CHAR(34)&amp;AH$1&amp;CHAR(34)&amp;",","")</f>
        <v/>
      </c>
      <c r="EP5" s="44" t="str">
        <f>IF(AI5="y",CHAR(34)&amp;AI$1&amp;CHAR(34)&amp;",","")</f>
        <v/>
      </c>
      <c r="EQ5" s="44" t="str">
        <f>IF(AJ5="y",CHAR(34)&amp;AJ$1&amp;CHAR(34)&amp;",","")</f>
        <v/>
      </c>
      <c r="ER5" s="44" t="str">
        <f>IF(AK5="y",CHAR(34)&amp;AK$1&amp;CHAR(34)&amp;",","")</f>
        <v>"OnlyBa",</v>
      </c>
      <c r="ES5" s="44" t="str">
        <f>IF(AL5="y",CHAR(34)&amp;AL$1&amp;CHAR(34)&amp;",","")</f>
        <v/>
      </c>
      <c r="ET5" s="44" t="str">
        <f>IF(AM5="y",CHAR(34)&amp;AM$1&amp;CHAR(34)&amp;",","")</f>
        <v/>
      </c>
      <c r="EU5" s="44" t="str">
        <f>IF(AN5="y",CHAR(34)&amp;AN$1&amp;CHAR(34)&amp;",","")</f>
        <v/>
      </c>
      <c r="EV5" s="44" t="str">
        <f>IF(AO5="y",CHAR(34)&amp;AO$1&amp;CHAR(34)&amp;",","")</f>
        <v/>
      </c>
      <c r="EW5" s="44" t="str">
        <f>IF(AP5="y",CHAR(34)&amp;AP$1&amp;CHAR(34)&amp;",","")</f>
        <v/>
      </c>
      <c r="EX5" s="44" t="str">
        <f>IF(AQ5="y",CHAR(34)&amp;AQ$1&amp;CHAR(34)&amp;",","")</f>
        <v/>
      </c>
      <c r="EY5" s="44" t="str">
        <f>IF(AR5="y",CHAR(34)&amp;AR$1&amp;CHAR(34)&amp;",","")</f>
        <v>"Rotate",</v>
      </c>
      <c r="EZ5" s="44" t="str">
        <f>IF(AS5="y",CHAR(34)&amp;AS$1&amp;CHAR(34)&amp;",","")</f>
        <v/>
      </c>
      <c r="FA5" s="44" t="str">
        <f>IF(AT5&gt;0,CHAR(34)&amp;"sta"&amp;AZ5&amp;CHAR(34)&amp;",","")</f>
        <v/>
      </c>
      <c r="FB5" s="44" t="str">
        <f>IF(AND(AT5&gt;0,BA5&lt;&gt;""),CHAR(34)&amp;"sta"&amp;BA5&amp;CHAR(34)&amp;",","")</f>
        <v/>
      </c>
      <c r="FC5" s="44" t="str">
        <f>IF(AND(AT5&gt;0,BB5&lt;&gt;""),CHAR(34)&amp;"sta"&amp;BB5&amp;CHAR(34)&amp;",","")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"NO_RED",</v>
      </c>
      <c r="FH5" s="44" t="str">
        <f>IF(COUNTIF(BL5:BS5,"GRE")=0,CHAR(34)&amp;"NO_GRE"&amp;CHAR(34)&amp;",", "")</f>
        <v>"NO_GRE",</v>
      </c>
      <c r="FI5" s="44" t="str">
        <f>IF(COUNTIF(BL5:BT5,"YEL")=0,CHAR(34)&amp;"NO_YEL"&amp;CHAR(34)&amp;",", "")</f>
        <v>"NO_YEL",</v>
      </c>
      <c r="FJ5" s="44" t="str">
        <f>IF(COUNTIF(BL5:BT5,"BLA")=0,CHAR(34)&amp;"NO_BLA"&amp;CHAR(34)&amp;",", "")</f>
        <v>"NO_BLA",</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"001BLU",</v>
      </c>
      <c r="FR5" s="44" t="str">
        <f>IF(LEN(BG5)=3,CHAR(34)&amp;"002"&amp;BG5&amp;CHAR(34)&amp;",","")</f>
        <v>"002WHI",</v>
      </c>
      <c r="FS5" s="44" t="str">
        <f>IF(LEN(BH5)=3,CHAR(34)&amp;"003"&amp;BH5&amp;CHAR(34)&amp;",","")</f>
        <v>"003BLU",</v>
      </c>
      <c r="FT5" s="44" t="str">
        <f>CHAR(34)&amp;"myr"&amp;BD5&amp;CHAR(34)&amp;","</f>
        <v>"myrBLU",</v>
      </c>
      <c r="FU5" s="44" t="str">
        <f>IF(AY5="y",CHAR(34)&amp;"island"&amp;CHAR(34)&amp;",","")</f>
        <v/>
      </c>
      <c r="FV5" s="44" t="str">
        <f>IF(BZ5="y",CHAR(34)&amp;"landlo"&amp;CHAR(34)&amp;",","")</f>
        <v/>
      </c>
      <c r="FW5" s="44" t="str">
        <f>IF(CA5="y",CHAR(34)&amp;"eunion"&amp;CHAR(34)&amp;",","")</f>
        <v/>
      </c>
      <c r="FX5" s="44" t="str">
        <f>SUBSTITUTE(IFERROR(SEARCH("[",A5),IFERROR(IF(AND(CA5&lt;&gt;"y",SEARCH("Europe",R5)&gt;0),CHAR(34)&amp;"noeuni"&amp;CHAR(34)&amp;",",""),"")),"1","")</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C5" s="44" t="str">
        <f>IFERROR(IF(SEARCH("Portuguese",CB5)&gt;0,CHAR(34)&amp;"portug"&amp;CHAR(34)&amp;",",""),"")</f>
        <v/>
      </c>
      <c r="GD5" s="44" t="str">
        <f>IFERROR(IF(SEARCH("German",CB5)&gt;0,CHAR(34)&amp;"german"&amp;CHAR(34)&amp;",",""),"")</f>
        <v/>
      </c>
      <c r="GE5" s="44" t="str">
        <f>IFERROR(IF(SEARCH("Dutch",CB5)&gt;0,CHAR(34)&amp;"dutchs"&amp;CHAR(34)&amp;",",""),"")</f>
        <v/>
      </c>
      <c r="GF5" s="44" t="str">
        <f>IFERROR(IF(SEARCH("Historical",AU5)&gt;0,CHAR(34)&amp;"histor"&amp;CHAR(34)&amp;",",""),"")</f>
        <v/>
      </c>
      <c r="GG5" s="44" t="str">
        <f>IF(BU5="y",CHAR(34)&amp;"unjack"&amp;CHAR(34)&amp;",","")</f>
        <v/>
      </c>
      <c r="GH5" s="44" t="str">
        <f>IF(CD5=1,CHAR(34)&amp;"southc"&amp;CHAR(34)&amp;",","")</f>
        <v/>
      </c>
      <c r="GI5" s="44" t="str">
        <f>IF(CE5=1,CHAR(34)&amp;"hasmap"&amp;CHAR(34)&amp;",","")</f>
        <v/>
      </c>
      <c r="GJ5" s="44" t="str">
        <f>IF(CP5="y",CHAR(34)&amp;CP$1&amp;CHAR(34)&amp;",","")</f>
        <v>"NoStar",</v>
      </c>
      <c r="GK5" s="44" t="str">
        <f>IF(GJ5="",CHAR(34)&amp;"HasSta"&amp;CHAR(34)&amp;",","")</f>
        <v/>
      </c>
      <c r="GL5" s="44" t="str">
        <f>IF(CQ5="y",CHAR(34)&amp;CQ$1&amp;CHAR(34)&amp;",","")</f>
        <v/>
      </c>
      <c r="GM5" s="44" t="str">
        <f>IF(CR5="y",CHAR(34)&amp;CR$1&amp;CHAR(34)&amp;",","")</f>
        <v/>
      </c>
      <c r="GN5" s="44" t="str">
        <f>IF(CS5="y",CHAR(34)&amp;CS$1&amp;CHAR(34)&amp;",","")</f>
        <v/>
      </c>
      <c r="GP5" s="44" t="str">
        <f>CHAR(34)&amp;AU5&amp;CHAR(34)</f>
        <v>"Department"</v>
      </c>
      <c r="GS5" s="44" t="str">
        <f>SUBSTITUTE("["&amp;_xlfn.CONCAT(CW5:GN5)&amp;"]",",]","]")</f>
        <v>["2Color","words2","exact2","lets10","startC","BLUWHI","year00","allhor","4+Band","Horizo","Unequa","OnlyBa","Rotate","NO_RED","NO_GRE","NO_YEL","NO_BLA","001BLU","002WHI","003BLU","myrBLU","NoStar"]</v>
      </c>
      <c r="GT5" s="44" t="str">
        <f>IF(BL5&lt;&gt;"",CHAR(34)&amp;"cl_"&amp;BL5&amp;CHAR(34)&amp;",","")</f>
        <v/>
      </c>
      <c r="GU5" s="44" t="str">
        <f>IF(BM5&lt;&gt;"",CHAR(34)&amp;"cl_"&amp;BM5&amp;CHAR(34)&amp;",","")</f>
        <v>"cl_BLU",</v>
      </c>
      <c r="GV5" s="44" t="str">
        <f>IF(BN5&lt;&gt;"",CHAR(34)&amp;"cl_"&amp;BN5&amp;CHAR(34)&amp;",","")</f>
        <v/>
      </c>
      <c r="GW5" s="44" t="str">
        <f>IF(BO5&lt;&gt;"",CHAR(34)&amp;"cl_"&amp;BO5&amp;CHAR(34)&amp;",","")</f>
        <v/>
      </c>
      <c r="GX5" s="44" t="str">
        <f>IF(BP5&lt;&gt;"",CHAR(34)&amp;"cl_"&amp;BP5&amp;CHAR(34)&amp;",","")</f>
        <v/>
      </c>
      <c r="GY5" s="44" t="str">
        <f>IF(BQ5&lt;&gt;"",CHAR(34)&amp;"cl_"&amp;BQ5&amp;CHAR(34)&amp;",","")</f>
        <v/>
      </c>
      <c r="GZ5" s="44" t="str">
        <f>IF(BR5&lt;&gt;"",CHAR(34)&amp;"cl_"&amp;BR5&amp;CHAR(34)&amp;",","")</f>
        <v/>
      </c>
      <c r="HA5" s="44" t="str">
        <f>IF(BS5&lt;&gt;"",CHAR(34)&amp;"cl_"&amp;BS5&amp;CHAR(34)&amp;",","")</f>
        <v/>
      </c>
      <c r="HB5" s="44" t="str">
        <f>IF(BT5&lt;&gt;"",CHAR(34)&amp;"cl_"&amp;BT5&amp;CHAR(34)&amp;",","")</f>
        <v>"cl_WHI",</v>
      </c>
      <c r="HC5" s="44" t="str">
        <f>SUBSTITUTE("["&amp;_xlfn.CONCAT(GT5:HB5)&amp;"]",",]","]")</f>
        <v>["cl_BLU","cl_WHI"]</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links: "https://vexillology.fandom.com/wiki/Cerro_Largo_Department"},</v>
      </c>
      <c r="HG5" s="66" t="str">
        <f>"{couname:"&amp;CT5&amp;(IF(HK5&lt;&gt;"",",subtype:"&amp;CHAR(34)&amp;HK5&amp;CHAR(34),""))&amp;",year:"&amp;HJ5&amp;",region:"&amp;CU5&amp;",Colors:"&amp;HC5&amp;",Items:"&amp;GS5&amp;",Flag:"&amp;CV5&amp;",HDFlag:"&amp;CHAR(34)&amp;E5&amp;CHAR(34)&amp;",type:"&amp;GP5&amp;", describe: "&amp;HI5&amp;", links: "&amp;HL5&amp;"},"</f>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links: "https://vexillology.fandom.com/wiki/Cerro_Largo_Department"},</v>
      </c>
      <c r="HH5" s="44" t="str">
        <f>IF(P5&lt;&gt;"",CHAR(34)&amp;"\n"&amp;P5&amp;CHAR(34),CHAR(34)&amp;CHAR(34))</f>
        <v>"\nThe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v>
      </c>
      <c r="HI5" s="44" t="str">
        <f>IF(J5=0,CHAR(34)&amp;CHAR(34),HH5)</f>
        <v>"\nThe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v>
      </c>
      <c r="HJ5" s="44" t="str">
        <f>CHAR(34)&amp;O5&amp;CHAR(34)</f>
        <v>"2018"</v>
      </c>
      <c r="HL5" s="44" t="str">
        <f>CHAR(34)&amp;I5&amp;CHAR(34)</f>
        <v>"https://vexillology.fandom.com/wiki/Cerro_Largo_Department"</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 "links": "https://vexillology.fandom.com/wiki/Cerro_Largo_Department"},</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 "links": "https://vexillology.fandom.com/wiki/Cerro_Largo_Department"},</v>
      </c>
      <c r="HO5" s="71">
        <v>45583</v>
      </c>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
      </c>
      <c r="HT5" s="44" t="str" cm="1">
        <f t="array" ref="HT5">IF(_xlfn.TEXTJOIN(", ", TRUE, IF(ISNUMBER(SEARCH("YEL", BL5:BT5)), COLUMN(BL5:BT5) - COLUMN(BL5) + 1, ""))&lt;&gt;"","YEL","")</f>
        <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L5" s="44">
        <f>SUM(IC5:IK5)</f>
        <v>0</v>
      </c>
      <c r="IM5" s="42">
        <f>COUNTIF(IC5:IK5,"&gt;0")-CG5</f>
        <v>-2</v>
      </c>
      <c r="IN5" s="69" t="str">
        <f>"http://mkweb.bcgsc.ca/color-summarizer/?url="&amp;D5&amp;"&amp;precision=low&amp;num_clusters="&amp;CG5&amp;"&amp;text=1"</f>
        <v>http://mkweb.bcgsc.ca/color-summarizer/?url=https://upload.wikimedia.org/wikipedia/commons/thumb/2/2f/Flag_of_Cerro_Largo_Department.svg/640px-Flag_of_Cerro_Largo_Department.svg.png&amp;precision=low&amp;num_clusters=2&amp;text=1</v>
      </c>
      <c r="IO5" s="44" t="str">
        <f>IF(HP5&lt;&gt;"",CHAR(34)&amp;"black"&amp;CHAR(34),"")</f>
        <v/>
      </c>
      <c r="IP5" s="44" t="str">
        <f>IF(HQ5&lt;&gt;"",CHAR(34)&amp;"blue"&amp;CHAR(34),"")</f>
        <v>"blue"</v>
      </c>
      <c r="IQ5" s="44" t="str">
        <f>IF(HR5&lt;&gt;"",CHAR(34)&amp;"green"&amp;CHAR(34),"")</f>
        <v/>
      </c>
      <c r="IR5" s="44" t="str">
        <f>IF(HS5&lt;&gt;"",CHAR(34)&amp;"red"&amp;CHAR(34),"")</f>
        <v/>
      </c>
      <c r="IS5" s="44" t="str">
        <f>IF(HT5&lt;&gt;"",CHAR(34)&amp;"yellow"&amp;CHAR(34),"")</f>
        <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{"url":"http://mkweb.bcgsc.ca/color-summarizer/?url=https://upload.wikimedia.org/wikipedia/commons/thumb/2/2f/Flag_of_Cerro_Largo_Department.svg/640px-Flag_of_Cerro_Largo_Department.svg.png&amp;precision=low&amp;num_clusters=2&amp;text=1","name":"[URU] Cerro Largo"},</v>
      </c>
      <c r="IY5" s="44">
        <v>840</v>
      </c>
    </row>
    <row r="6" spans="1:259" s="44" customFormat="1" ht="38.4" customHeight="1" thickBot="1" x14ac:dyDescent="0.35">
      <c r="A6" s="84" t="s">
        <v>509</v>
      </c>
      <c r="B6" s="83"/>
      <c r="C6" s="39">
        <v>2</v>
      </c>
      <c r="D6" s="70" t="s">
        <v>510</v>
      </c>
      <c r="E6" s="40" t="s">
        <v>511</v>
      </c>
      <c r="F6" s="41" t="s">
        <v>163</v>
      </c>
      <c r="G6" s="42">
        <f>COUNTIF($A$1:$A$8288,A6)</f>
        <v>1</v>
      </c>
      <c r="H6" s="43"/>
      <c r="I6" s="59" t="s">
        <v>512</v>
      </c>
      <c r="J6" s="44" t="str">
        <f>""</f>
        <v/>
      </c>
      <c r="K6" s="45"/>
      <c r="L6" s="46"/>
      <c r="M6" s="46"/>
      <c r="N6" s="47"/>
      <c r="O6" s="74">
        <v>2000</v>
      </c>
      <c r="P6" s="48" t="s">
        <v>513</v>
      </c>
      <c r="Q6" s="73">
        <v>1</v>
      </c>
      <c r="R6" s="49" t="s">
        <v>177</v>
      </c>
      <c r="S6" s="50">
        <v>0</v>
      </c>
      <c r="T6" s="51" t="s">
        <v>164</v>
      </c>
      <c r="U6" s="52" t="s">
        <v>164</v>
      </c>
      <c r="V6" s="52" t="s">
        <v>165</v>
      </c>
      <c r="W6" s="52" t="s">
        <v>164</v>
      </c>
      <c r="X6" s="52" t="s">
        <v>165</v>
      </c>
      <c r="Y6" s="52" t="s">
        <v>164</v>
      </c>
      <c r="Z6" s="52" t="s">
        <v>164</v>
      </c>
      <c r="AA6" s="52" t="s">
        <v>164</v>
      </c>
      <c r="AB6" s="52" t="s">
        <v>164</v>
      </c>
      <c r="AC6" s="52" t="s">
        <v>164</v>
      </c>
      <c r="AD6" s="52" t="s">
        <v>164</v>
      </c>
      <c r="AE6" s="52" t="s">
        <v>164</v>
      </c>
      <c r="AF6" s="53" t="s">
        <v>164</v>
      </c>
      <c r="AG6" s="53" t="s">
        <v>164</v>
      </c>
      <c r="AH6" s="53" t="s">
        <v>165</v>
      </c>
      <c r="AI6" s="53" t="s">
        <v>164</v>
      </c>
      <c r="AJ6" s="53" t="s">
        <v>164</v>
      </c>
      <c r="AK6" s="53" t="s">
        <v>164</v>
      </c>
      <c r="AL6" s="53" t="s">
        <v>164</v>
      </c>
      <c r="AM6" s="53" t="s">
        <v>165</v>
      </c>
      <c r="AN6" s="53" t="s">
        <v>164</v>
      </c>
      <c r="AO6" s="53" t="s">
        <v>164</v>
      </c>
      <c r="AP6" s="53" t="s">
        <v>164</v>
      </c>
      <c r="AQ6" s="53" t="s">
        <v>164</v>
      </c>
      <c r="AR6" s="53" t="s">
        <v>164</v>
      </c>
      <c r="AS6" s="53" t="s">
        <v>164</v>
      </c>
      <c r="AT6" s="54">
        <v>19</v>
      </c>
      <c r="AU6" s="53" t="s">
        <v>476</v>
      </c>
      <c r="AV6" s="53" t="str">
        <f>IF(LEFT(A6,1)="[",LEFT(A6,5)&amp;AU6&amp;A6,"")</f>
        <v>[URU]Department[URU] Durazno</v>
      </c>
      <c r="AW6" s="53" t="str">
        <f>C6&amp;A6</f>
        <v>2[URU] Durazno</v>
      </c>
      <c r="AX6" s="55"/>
      <c r="AY6" s="55"/>
      <c r="AZ6" s="56" t="s">
        <v>514</v>
      </c>
      <c r="BA6" s="56"/>
      <c r="BB6" s="56"/>
      <c r="BC6" s="57"/>
      <c r="BD6" s="58" t="s">
        <v>152</v>
      </c>
      <c r="BE6" s="59"/>
      <c r="BF6" s="58" t="s">
        <v>234</v>
      </c>
      <c r="BG6" s="58" t="s">
        <v>234</v>
      </c>
      <c r="BH6" s="58" t="s">
        <v>234</v>
      </c>
      <c r="BI6" s="58"/>
      <c r="BJ6" s="58"/>
      <c r="BK6" s="59"/>
      <c r="BL6" s="58" t="s">
        <v>234</v>
      </c>
      <c r="BM6" s="58" t="s">
        <v>152</v>
      </c>
      <c r="BN6" s="58" t="s">
        <v>234</v>
      </c>
      <c r="BO6" s="58" t="s">
        <v>234</v>
      </c>
      <c r="BP6" s="58" t="s">
        <v>155</v>
      </c>
      <c r="BQ6" s="58" t="s">
        <v>234</v>
      </c>
      <c r="BR6" s="58" t="s">
        <v>234</v>
      </c>
      <c r="BS6" s="58" t="s">
        <v>234</v>
      </c>
      <c r="BT6" s="58" t="s">
        <v>234</v>
      </c>
      <c r="BU6" s="60"/>
      <c r="BV6" s="61"/>
      <c r="BW6" s="61">
        <v>0</v>
      </c>
      <c r="BX6" s="59"/>
      <c r="CB6" s="5"/>
      <c r="CC6" s="5"/>
      <c r="CD6" s="62">
        <v>0</v>
      </c>
      <c r="CE6" s="62">
        <v>0</v>
      </c>
      <c r="CF6" s="62" t="e">
        <f>COUNTIF([1]Sheet7!$B$2:'[1]Sheet7'!$B$100,URU!#REF!)</f>
        <v>#REF!</v>
      </c>
      <c r="CG6" s="75" cm="1">
        <f t="array" ref="CG6">SUMPRODUCT(--(LEN(TRIM(BL6:BT6))&gt;0))</f>
        <v>2</v>
      </c>
      <c r="CH6" s="53" t="str">
        <f>IF(CG6=2,"y","n")</f>
        <v>y</v>
      </c>
      <c r="CI6" s="53" t="str">
        <f>IF(CG6=3,"y","n")</f>
        <v>n</v>
      </c>
      <c r="CJ6" s="53" t="str">
        <f>IF(CG6=4,"y","n")</f>
        <v>n</v>
      </c>
      <c r="CK6" s="53" t="str">
        <f>IF(CG6&gt;4,"y","n")</f>
        <v>n</v>
      </c>
      <c r="CL6" s="53" t="str">
        <f>IF(S6=0,"y","n")</f>
        <v>y</v>
      </c>
      <c r="CM6" s="53" t="str">
        <f>IF(S6=2,"y","n")</f>
        <v>n</v>
      </c>
      <c r="CN6" s="53" t="str">
        <f>IF(S6=3,"y","n")</f>
        <v>n</v>
      </c>
      <c r="CO6" s="53" t="str">
        <f>IF(S6&gt;=4,"y","n")</f>
        <v>n</v>
      </c>
      <c r="CP6" s="53" t="str">
        <f>IF(AT6=0,"y","n")</f>
        <v>n</v>
      </c>
      <c r="CQ6" s="53" t="str">
        <f>IF(AT6=1,"y","n")</f>
        <v>n</v>
      </c>
      <c r="CR6" s="53" t="str">
        <f>IF(AT6=2,"y","n")</f>
        <v>n</v>
      </c>
      <c r="CS6" s="53" t="str">
        <f>IF(AT6&gt;=3,"y","n")</f>
        <v>y</v>
      </c>
      <c r="CT6" s="38" t="str">
        <f>CHAR(34)&amp;A6&amp;CHAR(34)</f>
        <v>"[URU] Durazno"</v>
      </c>
      <c r="CU6" s="63" t="str">
        <f>CHAR(34)&amp;"rgn_"&amp;R6&amp;CHAR(34)</f>
        <v>"rgn_South America"</v>
      </c>
      <c r="CV6" s="44" t="str">
        <f>CHAR(34)&amp;D6&amp;CHAR(34)</f>
        <v>"https://upload.wikimedia.org/wikipedia/commons/thumb/5/5c/Flag_of_Durazno_Department.svg/1024px-Flag_of_Durazno_Department.svg.png"</v>
      </c>
      <c r="CW6" s="44" t="str">
        <f>IF(CH6="y",CHAR(34)&amp;CH$1&amp;CHAR(34)&amp;",","")</f>
        <v>"2Color",</v>
      </c>
      <c r="CX6" s="44" t="str">
        <f>IF(CI6="y",CHAR(34)&amp;CI$1&amp;CHAR(34)&amp;",","")</f>
        <v/>
      </c>
      <c r="CY6" s="44" t="str">
        <f>IF(CJ6="y",CHAR(34)&amp;CJ$1&amp;CHAR(34)&amp;",","")</f>
        <v/>
      </c>
      <c r="CZ6" s="44" t="str">
        <f>IF(CK6="y",CHAR(34)&amp;CK$1&amp;CHAR(34)&amp;",","")</f>
        <v/>
      </c>
      <c r="DA6" s="44" t="str">
        <f>IF(Q6&gt;1,CHAR(34)&amp;"words2"&amp;CHAR(34)&amp;",","")</f>
        <v/>
      </c>
      <c r="DB6" s="44" t="str">
        <f>IF(Q6&gt;2,CHAR(34)&amp;"words3"&amp;CHAR(34)&amp;",","")</f>
        <v/>
      </c>
      <c r="DC6" s="44" t="str">
        <f>IF(Q6=2,CHAR(34)&amp;"exact2"&amp;CHAR(34)&amp;",","")</f>
        <v/>
      </c>
      <c r="DD6" s="44"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"lets07",</v>
      </c>
      <c r="DE6" s="44"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"startD",</v>
      </c>
      <c r="DF6" s="44" t="str">
        <f>IFERROR(IF(SEARCH("tan",A6)&gt;0,CHAR(34)&amp;"withtn"&amp;CHAR(34)&amp;",",""),"")</f>
        <v/>
      </c>
      <c r="DG6" s="44" t="str">
        <f>IFERROR(IF(SEARCH("q",A6)&gt;0,CHAR(34)&amp;"with_q"&amp;CHAR(34)&amp;",",""),"")</f>
        <v/>
      </c>
      <c r="DH6" s="44" t="str">
        <f>IFERROR(IF(SEARCH("v",A6)&gt;0,CHAR(34)&amp;"with_v"&amp;CHAR(34)&amp;",",""),"")</f>
        <v/>
      </c>
      <c r="DI6" s="44" t="str">
        <f>IFERROR(IF(SEARCH("w",A6)&gt;0,CHAR(34)&amp;"with_w"&amp;CHAR(34)&amp;",",""),"")</f>
        <v/>
      </c>
      <c r="DJ6" s="44" t="str">
        <f>IFERROR(IF(SEARCH("y",A6)&gt;0,CHAR(34)&amp;"with_y"&amp;CHAR(34)&amp;",",""),"")</f>
        <v/>
      </c>
      <c r="DK6" s="44" t="str">
        <f>IFERROR(IF(SEARCH("z",A6)&gt;0,CHAR(34)&amp;"with_z"&amp;CHAR(34)&amp;",",""),"")</f>
        <v>"with_z",</v>
      </c>
      <c r="DL6" s="44" t="str">
        <f>IF(CG6=2, CHAR(34) &amp; _xlfn.TEXTJOIN("", TRUE, _xlfn._xlws.SORT(HP6:HX6)) &amp; CHAR(34) &amp; ",", "")</f>
        <v>"BLUYEL",</v>
      </c>
      <c r="DM6" s="44" t="str" cm="1">
        <f t="array" ref="DM6">IF(CG6=3,CHAR(34) &amp; _xlfn.TEXTJOIN("", TRUE, RIGHT(HP6:HX6, 2)) &amp; CHAR(34) &amp; ",", "")</f>
        <v/>
      </c>
      <c r="DN6" s="44" t="str">
        <f>IF(AND(ISNUMBER(SEARCH("18", O6)), ISERROR(SEARCH("1918", O6)), ISERROR(SEARCH("2018", O6))), CHAR(34) &amp; "year18" &amp; CHAR(34) &amp; ",", "")</f>
        <v/>
      </c>
      <c r="DO6" s="44" t="str">
        <f>IF(AND(ISNUMBER(SEARCH("19", O6)), ISERROR(SEARCH("1819", O6)),  ISERROR(SEARCH("1219", O6)),ISERROR(SEARCH("1119", O6)),ISERROR(SEARCH("1190", O6)),ISERROR(SEARCH("2019", O6))), CHAR(34) &amp; "year19" &amp; CHAR(34) &amp; ",", "")</f>
        <v/>
      </c>
      <c r="DP6" s="5" t="str">
        <f>IF(AND(ISNUMBER(SEARCH("20", O6)), ISERROR(SEARCH("1920", O6))), CHAR(34)&amp;"year00"&amp;CHAR(34)&amp;",", "")</f>
        <v>"year00",</v>
      </c>
      <c r="DQ6" s="5" t="str">
        <f>IF(CC6="y",CHAR(34)&amp;"soviet"&amp;CHAR(34)&amp;",","")</f>
        <v/>
      </c>
      <c r="DR6" s="5" t="str">
        <f>IF(BY6="y",CHAR(34)&amp;"dgband"&amp;CHAR(34)&amp;",","")</f>
        <v/>
      </c>
      <c r="DS6" s="5" t="str">
        <f>IF(W6="y",IF(AND(V6="n",BY6&lt;&gt;"y"),CHAR(34)&amp;"allver"&amp;CHAR(34)&amp;",",""),"")</f>
        <v/>
      </c>
      <c r="DT6" s="5" t="str">
        <f>IF(V6="y",IF(AND(W6="n",BY6&lt;&gt;"y"),CHAR(34)&amp;"allhor"&amp;CHAR(34)&amp;",",""),"")</f>
        <v>"allhor",</v>
      </c>
      <c r="DU6" s="5" t="str">
        <f>IF(BY6="y",IF(AND(W6="n",V6="n"),CHAR(34)&amp;"alldia"&amp;CHAR(34)&amp;",",""),"")</f>
        <v/>
      </c>
      <c r="DV6" s="44" t="str">
        <f>IF(IA6&lt;&gt;"",(IF(IA6="y",CHAR(34)&amp;"largec"&amp;CHAR(34)&amp;",",CHAR(34)&amp;"smallc"&amp;CHAR(34)&amp;",")),"")</f>
        <v/>
      </c>
      <c r="DW6" s="44" t="str">
        <f>IF(CL6="y",CHAR(34)&amp;CL$1&amp;CHAR(34)&amp;",","")</f>
        <v>"NoBand",</v>
      </c>
      <c r="DX6" s="44" t="str">
        <f>IF(CM6="y",CHAR(34)&amp;CM$1&amp;CHAR(34)&amp;",","")</f>
        <v/>
      </c>
      <c r="DY6" s="44" t="str">
        <f>IF(CN6="y",CHAR(34)&amp;CN$1&amp;CHAR(34)&amp;",","")</f>
        <v/>
      </c>
      <c r="DZ6" s="44" t="str">
        <f>IF(CO6="y",CHAR(34)&amp;CO$1&amp;CHAR(34)&amp;",","")</f>
        <v/>
      </c>
      <c r="EA6" s="44" t="str">
        <f>IF(T6="y",CHAR(34)&amp;T$1&amp;CHAR(34)&amp;",","")</f>
        <v/>
      </c>
      <c r="EB6" s="44" t="str">
        <f>IF(U6="y",CHAR(34)&amp;U$1&amp;CHAR(34)&amp;",","")</f>
        <v/>
      </c>
      <c r="EC6" s="44" t="str">
        <f>IF(V6="y",CHAR(34)&amp;V$1&amp;CHAR(34)&amp;",","")</f>
        <v>"Horizo",</v>
      </c>
      <c r="ED6" s="44" t="str">
        <f>IF(W6="y",CHAR(34)&amp;W$1&amp;CHAR(34)&amp;",","")</f>
        <v/>
      </c>
      <c r="EE6" s="44" t="str">
        <f>IF(X6="y",CHAR(34)&amp;X$1&amp;CHAR(34)&amp;",","")</f>
        <v>"Circle",</v>
      </c>
      <c r="EF6" s="44" t="str">
        <f>IF(AND(Y6&lt;&gt;"n",Y6&lt;&gt;""),CHAR(34)&amp;Y$1&amp;CHAR(34)&amp;",","")</f>
        <v/>
      </c>
      <c r="EG6" s="44" t="str">
        <f>IF(Z6="y",CHAR(34)&amp;Z$1&amp;CHAR(34)&amp;",","")</f>
        <v/>
      </c>
      <c r="EH6" s="44" t="str">
        <f>IF(AA6="y",CHAR(34)&amp;AA$1&amp;CHAR(34)&amp;",","")</f>
        <v/>
      </c>
      <c r="EI6" s="44" t="str">
        <f>IF(AB6="y",CHAR(34)&amp;AB$1&amp;CHAR(34)&amp;",","")</f>
        <v/>
      </c>
      <c r="EJ6" s="44" t="str">
        <f>IF(AC6="y",CHAR(34)&amp;AC$1&amp;CHAR(34)&amp;",","")</f>
        <v/>
      </c>
      <c r="EK6" s="44" t="str">
        <f>IF(AD6="y",CHAR(34)&amp;AD$1&amp;CHAR(34)&amp;",","")</f>
        <v/>
      </c>
      <c r="EL6" s="44" t="str">
        <f>IF(AE6="y",CHAR(34)&amp;AE$1&amp;CHAR(34)&amp;",","")</f>
        <v/>
      </c>
      <c r="EM6" s="44" t="str">
        <f>IF(AF6="y",CHAR(34)&amp;AF$1&amp;CHAR(34)&amp;",","")</f>
        <v/>
      </c>
      <c r="EN6" s="44" t="str">
        <f>IF(AG6="y",CHAR(34)&amp;AG$1&amp;CHAR(34)&amp;",","")</f>
        <v/>
      </c>
      <c r="EO6" s="44" t="str">
        <f>IF(AH6="y",CHAR(34)&amp;AH$1&amp;CHAR(34)&amp;",","")</f>
        <v>"Center",</v>
      </c>
      <c r="EP6" s="44" t="str">
        <f>IF(AI6="y",CHAR(34)&amp;AI$1&amp;CHAR(34)&amp;",","")</f>
        <v/>
      </c>
      <c r="EQ6" s="44" t="str">
        <f>IF(AJ6="y",CHAR(34)&amp;AJ$1&amp;CHAR(34)&amp;",","")</f>
        <v/>
      </c>
      <c r="ER6" s="44" t="str">
        <f>IF(AK6="y",CHAR(34)&amp;AK$1&amp;CHAR(34)&amp;",","")</f>
        <v/>
      </c>
      <c r="ES6" s="44" t="str">
        <f>IF(AL6="y",CHAR(34)&amp;AL$1&amp;CHAR(34)&amp;",","")</f>
        <v/>
      </c>
      <c r="ET6" s="44" t="str">
        <f>IF(AM6="y",CHAR(34)&amp;AM$1&amp;CHAR(34)&amp;",","")</f>
        <v>"Geogrh",</v>
      </c>
      <c r="EU6" s="44" t="str">
        <f>IF(AN6="y",CHAR(34)&amp;AN$1&amp;CHAR(34)&amp;",","")</f>
        <v/>
      </c>
      <c r="EV6" s="44" t="str">
        <f>IF(AO6="y",CHAR(34)&amp;AO$1&amp;CHAR(34)&amp;",","")</f>
        <v/>
      </c>
      <c r="EW6" s="44" t="str">
        <f>IF(AP6="y",CHAR(34)&amp;AP$1&amp;CHAR(34)&amp;",","")</f>
        <v/>
      </c>
      <c r="EX6" s="44" t="str">
        <f>IF(AQ6="y",CHAR(34)&amp;AQ$1&amp;CHAR(34)&amp;",","")</f>
        <v/>
      </c>
      <c r="EY6" s="44" t="str">
        <f>IF(AR6="y",CHAR(34)&amp;AR$1&amp;CHAR(34)&amp;",","")</f>
        <v/>
      </c>
      <c r="EZ6" s="44" t="str">
        <f>IF(AS6="y",CHAR(34)&amp;AS$1&amp;CHAR(34)&amp;",","")</f>
        <v/>
      </c>
      <c r="FA6" s="44" t="str">
        <f>IF(AT6&gt;0,CHAR(34)&amp;"sta"&amp;AZ6&amp;CHAR(34)&amp;",","")</f>
        <v>"staYel",</v>
      </c>
      <c r="FB6" s="44" t="str">
        <f>IF(AND(AT6&gt;0,BA6&lt;&gt;""),CHAR(34)&amp;"sta"&amp;BA6&amp;CHAR(34)&amp;",","")</f>
        <v/>
      </c>
      <c r="FC6" s="44" t="str">
        <f>IF(AND(AT6&gt;0,BB6&lt;&gt;""),CHAR(34)&amp;"sta"&amp;BB6&amp;CHAR(34)&amp;",","")</f>
        <v/>
      </c>
      <c r="FD6" s="44" t="str">
        <f>IF(BV6="n",CHAR(34)&amp;"tcWHYE"&amp;CHAR(34)&amp;",",IF(BV6="y",CHAR(34)&amp;FD$1&amp;CHAR(34)&amp;",",""))</f>
        <v/>
      </c>
      <c r="FE6" s="44" t="str">
        <f>IF(COUNTIF(BL6:BT6,"BLU")=0,CHAR(34)&amp;"NO_BLU"&amp;CHAR(34)&amp;",", "")</f>
        <v/>
      </c>
      <c r="FF6" s="44" t="str">
        <f>IF(COUNTIF(BL6:BT6,"WHI")=0,CHAR(34)&amp;"NO_WHI"&amp;CHAR(34)&amp;",", "")</f>
        <v>"NO_WHI",</v>
      </c>
      <c r="FG6" s="44" t="str">
        <f>IF(COUNTIF(BL6:BT6,"RED")=0,CHAR(34)&amp;"NO_RED"&amp;CHAR(34)&amp;",", "")</f>
        <v>"NO_RED",</v>
      </c>
      <c r="FH6" s="44" t="str">
        <f>IF(COUNTIF(BL6:BS6,"GRE")=0,CHAR(34)&amp;"NO_GRE"&amp;CHAR(34)&amp;",", "")</f>
        <v>"NO_GRE",</v>
      </c>
      <c r="FI6" s="44" t="str">
        <f>IF(COUNTIF(BL6:BT6,"YEL")=0,CHAR(34)&amp;"NO_YEL"&amp;CHAR(34)&amp;",", "")</f>
        <v/>
      </c>
      <c r="FJ6" s="44" t="str">
        <f>IF(COUNTIF(BL6:BT6,"BLA")=0,CHAR(34)&amp;"NO_BLA"&amp;CHAR(34)&amp;",", "")</f>
        <v>"NO_BLA",</v>
      </c>
      <c r="FK6" s="44" t="str">
        <f>IF(AND(FH6&lt;&gt;"",FF6&lt;&gt;""),CHAR(34)&amp;"WHGRNO"&amp;CHAR(34)&amp;",","")</f>
        <v>"WHGRNO",</v>
      </c>
      <c r="FL6" s="44" t="str">
        <f>IF(AND(FI6&lt;&gt;"",FF6&lt;&gt;""),CHAR(34)&amp;"WHYENO"&amp;CHAR(34)&amp;",","")</f>
        <v/>
      </c>
      <c r="FM6" s="44" t="str">
        <f>IF(AND(FJ6&lt;&gt;"",FF6&lt;&gt;""),CHAR(34)&amp;"BAWHNO"&amp;CHAR(34)&amp;",","")</f>
        <v>"BAWHNO",</v>
      </c>
      <c r="FN6" s="44" t="str">
        <f>IF(AND(FE6&lt;&gt;"",FF6&lt;&gt;""),CHAR(34)&amp;"BLWHNO"&amp;CHAR(34)&amp;",","")</f>
        <v/>
      </c>
      <c r="FO6" s="44" t="str">
        <f>IF(AND(FE6&lt;&gt;"",FG6&lt;&gt;""),CHAR(34)&amp;"BLRENO"&amp;CHAR(34)&amp;",","")</f>
        <v/>
      </c>
      <c r="FP6" s="44" t="str">
        <f>IF(AND(FF6&lt;&gt;"",FF6&lt;&gt;""),CHAR(34)&amp;"WHRENO"&amp;CHAR(34)&amp;",","")</f>
        <v>"WHRENO",</v>
      </c>
      <c r="FQ6" s="44" t="str">
        <f>IF(LEN(BF6)=3,CHAR(34)&amp;"001"&amp;BF6&amp;CHAR(34)&amp;",","")</f>
        <v/>
      </c>
      <c r="FR6" s="44" t="str">
        <f>IF(LEN(BG6)=3,CHAR(34)&amp;"002"&amp;BG6&amp;CHAR(34)&amp;",","")</f>
        <v/>
      </c>
      <c r="FS6" s="44" t="str">
        <f>IF(LEN(BH6)=3,CHAR(34)&amp;"003"&amp;BH6&amp;CHAR(34)&amp;",","")</f>
        <v/>
      </c>
      <c r="FT6" s="44" t="str">
        <f>CHAR(34)&amp;"myr"&amp;BD6&amp;CHAR(34)&amp;","</f>
        <v>"myrBLU",</v>
      </c>
      <c r="FU6" s="44" t="str">
        <f>IF(AY6="y",CHAR(34)&amp;"island"&amp;CHAR(34)&amp;",","")</f>
        <v/>
      </c>
      <c r="FV6" s="44" t="str">
        <f>IF(BZ6="y",CHAR(34)&amp;"landlo"&amp;CHAR(34)&amp;",","")</f>
        <v/>
      </c>
      <c r="FW6" s="44" t="str">
        <f>IF(CA6="y",CHAR(34)&amp;"eunion"&amp;CHAR(34)&amp;",","")</f>
        <v/>
      </c>
      <c r="FX6" s="44" t="str">
        <f>SUBSTITUTE(IFERROR(SEARCH("[",A6),IFERROR(IF(AND(CA6&lt;&gt;"y",SEARCH("Europe",R6)&gt;0),CHAR(34)&amp;"noeuni"&amp;CHAR(34)&amp;",",""),"")),"1","")</f>
        <v/>
      </c>
      <c r="FY6" s="44" t="str">
        <f>IFERROR(IF(SEARCH("Arabic",CB6)&gt;0,CHAR(34)&amp;"arabic"&amp;CHAR(34)&amp;",",""),"")</f>
        <v/>
      </c>
      <c r="FZ6" s="44" t="str">
        <f>IFERROR(IF(SEARCH("English",CB6)&gt;0,CHAR(34)&amp;"englis"&amp;CHAR(34)&amp;",",""),"")</f>
        <v/>
      </c>
      <c r="GA6" s="44" t="str">
        <f>IFERROR(IF(SEARCH("French",CB6)&gt;0,CHAR(34)&amp;"french"&amp;CHAR(34)&amp;",",""),"")</f>
        <v/>
      </c>
      <c r="GB6" s="44" t="str">
        <f>IFERROR(IF(SEARCH("Spanish",CB6)&gt;0,CHAR(34)&amp;"spanis"&amp;CHAR(34)&amp;",",""),"")</f>
        <v/>
      </c>
      <c r="GC6" s="44" t="str">
        <f>IFERROR(IF(SEARCH("Portuguese",CB6)&gt;0,CHAR(34)&amp;"portug"&amp;CHAR(34)&amp;",",""),"")</f>
        <v/>
      </c>
      <c r="GD6" s="44" t="str">
        <f>IFERROR(IF(SEARCH("German",CB6)&gt;0,CHAR(34)&amp;"german"&amp;CHAR(34)&amp;",",""),"")</f>
        <v/>
      </c>
      <c r="GE6" s="44" t="str">
        <f>IFERROR(IF(SEARCH("Dutch",CB6)&gt;0,CHAR(34)&amp;"dutchs"&amp;CHAR(34)&amp;",",""),"")</f>
        <v/>
      </c>
      <c r="GF6" s="44" t="str">
        <f>IFERROR(IF(SEARCH("Historical",AU6)&gt;0,CHAR(34)&amp;"histor"&amp;CHAR(34)&amp;",",""),"")</f>
        <v/>
      </c>
      <c r="GG6" s="44" t="str">
        <f>IF(BU6="y",CHAR(34)&amp;"unjack"&amp;CHAR(34)&amp;",","")</f>
        <v/>
      </c>
      <c r="GH6" s="44" t="str">
        <f>IF(CD6=1,CHAR(34)&amp;"southc"&amp;CHAR(34)&amp;",","")</f>
        <v/>
      </c>
      <c r="GI6" s="44" t="str">
        <f>IF(CE6=1,CHAR(34)&amp;"hasmap"&amp;CHAR(34)&amp;",","")</f>
        <v/>
      </c>
      <c r="GJ6" s="44" t="str">
        <f>IF(CP6="y",CHAR(34)&amp;CP$1&amp;CHAR(34)&amp;",","")</f>
        <v/>
      </c>
      <c r="GK6" s="44" t="str">
        <f>IF(GJ6="",CHAR(34)&amp;"HasSta"&amp;CHAR(34)&amp;",","")</f>
        <v>"HasSta",</v>
      </c>
      <c r="GL6" s="44" t="str">
        <f>IF(CQ6="y",CHAR(34)&amp;CQ$1&amp;CHAR(34)&amp;",","")</f>
        <v/>
      </c>
      <c r="GM6" s="44" t="str">
        <f>IF(CR6="y",CHAR(34)&amp;CR$1&amp;CHAR(34)&amp;",","")</f>
        <v/>
      </c>
      <c r="GN6" s="44" t="str">
        <f>IF(CS6="y",CHAR(34)&amp;CS$1&amp;CHAR(34)&amp;",","")</f>
        <v>"3+Star",</v>
      </c>
      <c r="GP6" s="44" t="str">
        <f>CHAR(34)&amp;AU6&amp;CHAR(34)</f>
        <v>"Department"</v>
      </c>
      <c r="GS6" s="44" t="str">
        <f>SUBSTITUTE("["&amp;_xlfn.CONCAT(CW6:GN6)&amp;"]",",]","]")</f>
        <v>["2Color","lets07","startD","with_z","BLUYEL","year00","allhor","NoBand","Horizo","Circle","Center","Geogrh","staYel","NO_WHI","NO_RED","NO_GRE","NO_BLA","WHGRNO","BAWHNO","WHRENO","myrBLU","HasSta","3+Star"]</v>
      </c>
      <c r="GT6" s="44" t="str">
        <f>IF(BL6&lt;&gt;"",CHAR(34)&amp;"cl_"&amp;BL6&amp;CHAR(34)&amp;",","")</f>
        <v/>
      </c>
      <c r="GU6" s="44" t="str">
        <f>IF(BM6&lt;&gt;"",CHAR(34)&amp;"cl_"&amp;BM6&amp;CHAR(34)&amp;",","")</f>
        <v>"cl_BLU",</v>
      </c>
      <c r="GV6" s="44" t="str">
        <f>IF(BN6&lt;&gt;"",CHAR(34)&amp;"cl_"&amp;BN6&amp;CHAR(34)&amp;",","")</f>
        <v/>
      </c>
      <c r="GW6" s="44" t="str">
        <f>IF(BO6&lt;&gt;"",CHAR(34)&amp;"cl_"&amp;BO6&amp;CHAR(34)&amp;",","")</f>
        <v/>
      </c>
      <c r="GX6" s="44" t="str">
        <f>IF(BP6&lt;&gt;"",CHAR(34)&amp;"cl_"&amp;BP6&amp;CHAR(34)&amp;",","")</f>
        <v>"cl_YEL",</v>
      </c>
      <c r="GY6" s="44" t="str">
        <f>IF(BQ6&lt;&gt;"",CHAR(34)&amp;"cl_"&amp;BQ6&amp;CHAR(34)&amp;",","")</f>
        <v/>
      </c>
      <c r="GZ6" s="44" t="str">
        <f>IF(BR6&lt;&gt;"",CHAR(34)&amp;"cl_"&amp;BR6&amp;CHAR(34)&amp;",","")</f>
        <v/>
      </c>
      <c r="HA6" s="44" t="str">
        <f>IF(BS6&lt;&gt;"",CHAR(34)&amp;"cl_"&amp;BS6&amp;CHAR(34)&amp;",","")</f>
        <v/>
      </c>
      <c r="HB6" s="44" t="str">
        <f>IF(BT6&lt;&gt;"",CHAR(34)&amp;"cl_"&amp;BT6&amp;CHAR(34)&amp;",","")</f>
        <v/>
      </c>
      <c r="HC6" s="44" t="str">
        <f>SUBSTITUTE("["&amp;_xlfn.CONCAT(GT6:HB6)&amp;"]",",]","]")</f>
        <v>["cl_BLU","cl_YEL"]</v>
      </c>
      <c r="HE6" s="64"/>
      <c r="HF6" s="65" t="str">
        <f>"{couname:"&amp;CT6&amp;(IF(HK6&lt;&gt;"",",subtype:"&amp;CHAR(34)&amp;HK6&amp;CHAR(34),""))&amp;",year:"&amp;HJ6&amp;",region:"&amp;CU6&amp;",Colors:"&amp;HC6&amp;",Items:"&amp;GS6&amp;",Flag:"&amp;CV6&amp;",HDFlag:"&amp;CHAR(34)&amp;E6&amp;CHAR(34)&amp;",type:"&amp;GP6&amp;", describe: "&amp;HH6&amp;", isnew:"&amp;CHAR(34)&amp;F6&amp;CHAR(34)&amp;", links: "&amp;HL6&amp;"},"</f>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links: "https://www.crwflags.com/fotw/flags/uy-du.html"},</v>
      </c>
      <c r="HG6" s="66" t="str">
        <f>"{couname:"&amp;CT6&amp;(IF(HK6&lt;&gt;"",",subtype:"&amp;CHAR(34)&amp;HK6&amp;CHAR(34),""))&amp;",year:"&amp;HJ6&amp;",region:"&amp;CU6&amp;",Colors:"&amp;HC6&amp;",Items:"&amp;GS6&amp;",Flag:"&amp;CV6&amp;",HDFlag:"&amp;CHAR(34)&amp;E6&amp;CHAR(34)&amp;",type:"&amp;GP6&amp;", describe: "&amp;HI6&amp;", links: "&amp;HL6&amp;"},"</f>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links: "https://www.crwflags.com/fotw/flags/uy-du.html"},</v>
      </c>
      <c r="HH6" s="44" t="str">
        <f>IF(P6&lt;&gt;"",CHAR(34)&amp;"\n"&amp;P6&amp;CHAR(34),CHAR(34)&amp;CHAR(34))</f>
        <v>"\nThe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v>
      </c>
      <c r="HI6" s="44" t="str">
        <f>IF(J6=0,CHAR(34)&amp;CHAR(34),HH6)</f>
        <v>"\nThe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v>
      </c>
      <c r="HJ6" s="44" t="str">
        <f>CHAR(34)&amp;O6&amp;CHAR(34)</f>
        <v>"2000"</v>
      </c>
      <c r="HL6" s="44" t="str">
        <f>CHAR(34)&amp;I6&amp;CHAR(34)</f>
        <v>"https://www.crwflags.com/fotw/flags/uy-du.html"</v>
      </c>
      <c r="HM6" s="65"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 "links": "https://www.crwflags.com/fotw/flags/uy-du.html"},</v>
      </c>
      <c r="HN6" s="67"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 "links": "https://www.crwflags.com/fotw/flags/uy-du.html"},</v>
      </c>
      <c r="HO6" s="71">
        <v>45576</v>
      </c>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
      </c>
      <c r="HT6" s="44" t="str" cm="1">
        <f t="array" ref="HT6">IF(_xlfn.TEXTJOIN(", ", TRUE, IF(ISNUMBER(SEARCH("YEL", BL6:BT6)), COLUMN(BL6:BT6) - COLUMN(BL6) + 1, ""))&lt;&gt;"","YEL","")</f>
        <v>YEL</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
      </c>
      <c r="HY6" s="72"/>
      <c r="HZ6" s="72"/>
      <c r="IA6" s="5"/>
      <c r="IB6" s="5"/>
      <c r="IC6" s="68"/>
      <c r="ID6" s="68"/>
      <c r="IE6" s="68"/>
      <c r="IF6" s="68"/>
      <c r="IG6" s="68"/>
      <c r="IH6" s="68"/>
      <c r="II6" s="68"/>
      <c r="IJ6" s="68"/>
      <c r="IK6" s="68"/>
      <c r="IL6" s="44">
        <f>SUM(IC6:IK6)</f>
        <v>0</v>
      </c>
      <c r="IM6" s="42">
        <f>COUNTIF(IC6:IK6,"&gt;0")-CG6</f>
        <v>-2</v>
      </c>
      <c r="IN6" s="69" t="str">
        <f>"http://mkweb.bcgsc.ca/color-summarizer/?url="&amp;D6&amp;"&amp;precision=low&amp;num_clusters="&amp;CG6&amp;"&amp;text=1"</f>
        <v>http://mkweb.bcgsc.ca/color-summarizer/?url=https://upload.wikimedia.org/wikipedia/commons/thumb/5/5c/Flag_of_Durazno_Department.svg/1024px-Flag_of_Durazno_Department.svg.png&amp;precision=low&amp;num_clusters=2&amp;text=1</v>
      </c>
      <c r="IO6" s="44" t="str">
        <f>IF(HP6&lt;&gt;"",CHAR(34)&amp;"black"&amp;CHAR(34),"")</f>
        <v/>
      </c>
      <c r="IP6" s="44" t="str">
        <f>IF(HQ6&lt;&gt;"",CHAR(34)&amp;"blue"&amp;CHAR(34),"")</f>
        <v>"blue"</v>
      </c>
      <c r="IQ6" s="44" t="str">
        <f>IF(HR6&lt;&gt;"",CHAR(34)&amp;"green"&amp;CHAR(34),"")</f>
        <v/>
      </c>
      <c r="IR6" s="44" t="str">
        <f>IF(HS6&lt;&gt;"",CHAR(34)&amp;"red"&amp;CHAR(34),"")</f>
        <v/>
      </c>
      <c r="IS6" s="44" t="str">
        <f>IF(HT6&lt;&gt;"",CHAR(34)&amp;"yellow"&amp;CHAR(34),"")</f>
        <v>"yellow"</v>
      </c>
      <c r="IT6" s="44" t="str">
        <f>IF(HU6&lt;&gt;"",CHAR(34)&amp;"orange"&amp;CHAR(34),"")</f>
        <v/>
      </c>
      <c r="IU6" s="44" t="str">
        <f>IF(HV6&lt;&gt;"",CHAR(34)&amp;"brown"&amp;CHAR(34),"")</f>
        <v/>
      </c>
      <c r="IV6" s="44" t="str">
        <f>IF(HW6&lt;&gt;"",CHAR(34)&amp;"purple"&amp;CHAR(34),"")</f>
        <v/>
      </c>
      <c r="IW6" s="44" t="str">
        <f>IF(HX6&lt;&gt;"",CHAR(34)&amp;"white"&amp;CHAR(34),"")</f>
        <v/>
      </c>
      <c r="IX6" s="44" t="str">
        <f>"{"&amp;CHAR(34)&amp;"url"&amp;CHAR(34)&amp;":"&amp;CHAR(34)&amp;IN6&amp;CHAR(34)&amp;","&amp;CHAR(34)&amp;"name"&amp;CHAR(34)&amp;":"&amp;CHAR(34)&amp;A6&amp;CHAR(34)&amp;"},"</f>
        <v>{"url":"http://mkweb.bcgsc.ca/color-summarizer/?url=https://upload.wikimedia.org/wikipedia/commons/thumb/5/5c/Flag_of_Durazno_Department.svg/1024px-Flag_of_Durazno_Department.svg.png&amp;precision=low&amp;num_clusters=2&amp;text=1","name":"[URU] Durazno"},</v>
      </c>
      <c r="IY6" s="44">
        <v>841</v>
      </c>
    </row>
    <row r="7" spans="1:259" s="44" customFormat="1" ht="38.4" customHeight="1" thickBot="1" x14ac:dyDescent="0.35">
      <c r="A7" s="84" t="s">
        <v>515</v>
      </c>
      <c r="B7" s="83"/>
      <c r="C7" s="39">
        <v>2</v>
      </c>
      <c r="D7" s="70" t="s">
        <v>516</v>
      </c>
      <c r="E7" s="40" t="s">
        <v>516</v>
      </c>
      <c r="F7" s="41" t="s">
        <v>163</v>
      </c>
      <c r="G7" s="42">
        <f>COUNTIF($A$1:$A$8288,A7)</f>
        <v>1</v>
      </c>
      <c r="H7" s="43"/>
      <c r="I7" s="59" t="s">
        <v>517</v>
      </c>
      <c r="J7" s="44" t="str">
        <f>""</f>
        <v/>
      </c>
      <c r="K7" s="45"/>
      <c r="L7" s="46"/>
      <c r="M7" s="46"/>
      <c r="N7" s="47"/>
      <c r="O7" s="74">
        <v>2017</v>
      </c>
      <c r="P7" s="48" t="s">
        <v>518</v>
      </c>
      <c r="Q7" s="73">
        <v>1</v>
      </c>
      <c r="R7" s="49" t="s">
        <v>177</v>
      </c>
      <c r="S7" s="50">
        <v>0</v>
      </c>
      <c r="T7" s="51" t="s">
        <v>164</v>
      </c>
      <c r="U7" s="52" t="s">
        <v>164</v>
      </c>
      <c r="V7" s="52" t="s">
        <v>165</v>
      </c>
      <c r="W7" s="52" t="s">
        <v>164</v>
      </c>
      <c r="X7" s="52" t="s">
        <v>164</v>
      </c>
      <c r="Y7" s="52" t="s">
        <v>165</v>
      </c>
      <c r="Z7" s="52" t="s">
        <v>164</v>
      </c>
      <c r="AA7" s="52" t="s">
        <v>164</v>
      </c>
      <c r="AB7" s="52" t="s">
        <v>164</v>
      </c>
      <c r="AC7" s="52" t="s">
        <v>164</v>
      </c>
      <c r="AD7" s="52" t="s">
        <v>165</v>
      </c>
      <c r="AE7" s="52" t="s">
        <v>164</v>
      </c>
      <c r="AF7" s="53" t="s">
        <v>164</v>
      </c>
      <c r="AG7" s="53" t="s">
        <v>164</v>
      </c>
      <c r="AH7" s="53" t="s">
        <v>165</v>
      </c>
      <c r="AI7" s="53" t="s">
        <v>164</v>
      </c>
      <c r="AJ7" s="53" t="s">
        <v>164</v>
      </c>
      <c r="AK7" s="53" t="s">
        <v>164</v>
      </c>
      <c r="AL7" s="53" t="s">
        <v>164</v>
      </c>
      <c r="AM7" s="53" t="s">
        <v>165</v>
      </c>
      <c r="AN7" s="53" t="s">
        <v>164</v>
      </c>
      <c r="AO7" s="53" t="s">
        <v>165</v>
      </c>
      <c r="AP7" s="53" t="s">
        <v>164</v>
      </c>
      <c r="AQ7" s="53" t="s">
        <v>164</v>
      </c>
      <c r="AR7" s="53" t="s">
        <v>164</v>
      </c>
      <c r="AS7" s="53" t="s">
        <v>164</v>
      </c>
      <c r="AT7" s="54">
        <v>0</v>
      </c>
      <c r="AU7" s="53" t="s">
        <v>476</v>
      </c>
      <c r="AV7" s="53" t="str">
        <f>IF(LEFT(A7,1)="[",LEFT(A7,5)&amp;AU7&amp;A7,"")</f>
        <v>[URU]Department[URU] Maldonado</v>
      </c>
      <c r="AW7" s="53" t="str">
        <f>C7&amp;A7</f>
        <v>2[URU] Maldonado</v>
      </c>
      <c r="AX7" s="55"/>
      <c r="AY7" s="55"/>
      <c r="AZ7" s="56" t="s">
        <v>234</v>
      </c>
      <c r="BA7" s="56" t="s">
        <v>234</v>
      </c>
      <c r="BB7" s="56"/>
      <c r="BC7" s="57"/>
      <c r="BD7" s="58" t="s">
        <v>159</v>
      </c>
      <c r="BE7" s="59"/>
      <c r="BF7" s="58" t="s">
        <v>234</v>
      </c>
      <c r="BG7" s="58" t="s">
        <v>234</v>
      </c>
      <c r="BH7" s="58" t="s">
        <v>234</v>
      </c>
      <c r="BI7" s="58"/>
      <c r="BJ7" s="58"/>
      <c r="BK7" s="59"/>
      <c r="BL7" s="58" t="s">
        <v>151</v>
      </c>
      <c r="BM7" s="58" t="s">
        <v>152</v>
      </c>
      <c r="BN7" s="58" t="s">
        <v>153</v>
      </c>
      <c r="BO7" s="58" t="s">
        <v>234</v>
      </c>
      <c r="BP7" s="58" t="s">
        <v>155</v>
      </c>
      <c r="BQ7" s="58" t="s">
        <v>156</v>
      </c>
      <c r="BR7" s="58" t="s">
        <v>157</v>
      </c>
      <c r="BS7" s="58"/>
      <c r="BT7" s="58" t="s">
        <v>159</v>
      </c>
      <c r="BU7" s="60"/>
      <c r="BV7" s="61"/>
      <c r="BW7" s="61">
        <v>0</v>
      </c>
      <c r="BX7" s="59"/>
      <c r="CB7" s="5"/>
      <c r="CC7" s="5"/>
      <c r="CD7" s="62">
        <v>0</v>
      </c>
      <c r="CE7" s="62">
        <v>0</v>
      </c>
      <c r="CF7" s="62" t="e">
        <f>COUNTIF([1]Sheet7!$B$2:'[1]Sheet7'!$B$100,URU!#REF!)</f>
        <v>#REF!</v>
      </c>
      <c r="CG7" s="75" cm="1">
        <f t="array" ref="CG7">SUMPRODUCT(--(LEN(TRIM(BL7:BT7))&gt;0))</f>
        <v>7</v>
      </c>
      <c r="CH7" s="53" t="str">
        <f>IF(CG7=2,"y","n")</f>
        <v>n</v>
      </c>
      <c r="CI7" s="53" t="str">
        <f>IF(CG7=3,"y","n")</f>
        <v>n</v>
      </c>
      <c r="CJ7" s="53" t="str">
        <f>IF(CG7=4,"y","n")</f>
        <v>n</v>
      </c>
      <c r="CK7" s="53" t="str">
        <f>IF(CG7&gt;4,"y","n")</f>
        <v>y</v>
      </c>
      <c r="CL7" s="53" t="str">
        <f>IF(S7=0,"y","n")</f>
        <v>y</v>
      </c>
      <c r="CM7" s="53" t="str">
        <f>IF(S7=2,"y","n")</f>
        <v>n</v>
      </c>
      <c r="CN7" s="53" t="str">
        <f>IF(S7=3,"y","n")</f>
        <v>n</v>
      </c>
      <c r="CO7" s="53" t="str">
        <f>IF(S7&gt;=4,"y","n")</f>
        <v>n</v>
      </c>
      <c r="CP7" s="53" t="str">
        <f>IF(AT7=0,"y","n")</f>
        <v>y</v>
      </c>
      <c r="CQ7" s="53" t="str">
        <f>IF(AT7=1,"y","n")</f>
        <v>n</v>
      </c>
      <c r="CR7" s="53" t="str">
        <f>IF(AT7=2,"y","n")</f>
        <v>n</v>
      </c>
      <c r="CS7" s="53" t="str">
        <f>IF(AT7&gt;=3,"y","n")</f>
        <v>n</v>
      </c>
      <c r="CT7" s="38" t="str">
        <f>CHAR(34)&amp;A7&amp;CHAR(34)</f>
        <v>"[URU] Maldonado"</v>
      </c>
      <c r="CU7" s="63" t="str">
        <f>CHAR(34)&amp;"rgn_"&amp;R7&amp;CHAR(34)</f>
        <v>"rgn_South America"</v>
      </c>
      <c r="CV7" s="44" t="str">
        <f>CHAR(34)&amp;D7&amp;CHAR(34)</f>
        <v>"https://upload.wikimedia.org/wikipedia/commons/5/52/Flag_of_Maldonado_Department.png"</v>
      </c>
      <c r="CW7" s="44" t="str">
        <f>IF(CH7="y",CHAR(34)&amp;CH$1&amp;CHAR(34)&amp;",","")</f>
        <v/>
      </c>
      <c r="CX7" s="44" t="str">
        <f>IF(CI7="y",CHAR(34)&amp;CI$1&amp;CHAR(34)&amp;",","")</f>
        <v/>
      </c>
      <c r="CY7" s="44" t="str">
        <f>IF(CJ7="y",CHAR(34)&amp;CJ$1&amp;CHAR(34)&amp;",","")</f>
        <v/>
      </c>
      <c r="CZ7" s="44" t="str">
        <f>IF(CK7="y",CHAR(34)&amp;CK$1&amp;CHAR(34)&amp;",","")</f>
        <v>"5+Colo",</v>
      </c>
      <c r="DA7" s="44" t="str">
        <f>IF(Q7&gt;1,CHAR(34)&amp;"words2"&amp;CHAR(34)&amp;",","")</f>
        <v/>
      </c>
      <c r="DB7" s="44" t="str">
        <f>IF(Q7&gt;2,CHAR(34)&amp;"words3"&amp;CHAR(34)&amp;",","")</f>
        <v/>
      </c>
      <c r="DC7" s="44" t="str">
        <f>IF(Q7=2,CHAR(34)&amp;"exact2"&amp;CHAR(34)&amp;",","")</f>
        <v/>
      </c>
      <c r="DD7" s="44"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"lets09",</v>
      </c>
      <c r="DE7" s="44"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"startM",</v>
      </c>
      <c r="DF7" s="44" t="str">
        <f>IFERROR(IF(SEARCH("tan",A7)&gt;0,CHAR(34)&amp;"withtn"&amp;CHAR(34)&amp;",",""),"")</f>
        <v/>
      </c>
      <c r="DG7" s="44" t="str">
        <f>IFERROR(IF(SEARCH("q",A7)&gt;0,CHAR(34)&amp;"with_q"&amp;CHAR(34)&amp;",",""),"")</f>
        <v/>
      </c>
      <c r="DH7" s="44" t="str">
        <f>IFERROR(IF(SEARCH("v",A7)&gt;0,CHAR(34)&amp;"with_v"&amp;CHAR(34)&amp;",",""),"")</f>
        <v/>
      </c>
      <c r="DI7" s="44" t="str">
        <f>IFERROR(IF(SEARCH("w",A7)&gt;0,CHAR(34)&amp;"with_w"&amp;CHAR(34)&amp;",",""),"")</f>
        <v/>
      </c>
      <c r="DJ7" s="44" t="str">
        <f>IFERROR(IF(SEARCH("y",A7)&gt;0,CHAR(34)&amp;"with_y"&amp;CHAR(34)&amp;",",""),"")</f>
        <v/>
      </c>
      <c r="DK7" s="44" t="str">
        <f>IFERROR(IF(SEARCH("z",A7)&gt;0,CHAR(34)&amp;"with_z"&amp;CHAR(34)&amp;",",""),"")</f>
        <v/>
      </c>
      <c r="DL7" s="44" t="str">
        <f>IF(CG7=2, CHAR(34) &amp; _xlfn.TEXTJOIN("", TRUE, _xlfn._xlws.SORT(HP7:HX7)) &amp; CHAR(34) &amp; ",", "")</f>
        <v/>
      </c>
      <c r="DM7" s="44" t="str" cm="1">
        <f t="array" ref="DM7">IF(CG7=3,CHAR(34) &amp; _xlfn.TEXTJOIN("", TRUE, RIGHT(HP7:HX7, 2)) &amp; CHAR(34) &amp; ",", "")</f>
        <v/>
      </c>
      <c r="DN7" s="44" t="str">
        <f>IF(AND(ISNUMBER(SEARCH("18", O7)), ISERROR(SEARCH("1918", O7)), ISERROR(SEARCH("2018", O7))), CHAR(34) &amp; "year18" &amp; CHAR(34) &amp; ",", "")</f>
        <v/>
      </c>
      <c r="DO7" s="44" t="str">
        <f>IF(AND(ISNUMBER(SEARCH("19", O7)), ISERROR(SEARCH("1819", O7)),  ISERROR(SEARCH("1219", O7)),ISERROR(SEARCH("1119", O7)),ISERROR(SEARCH("1190", O7)),ISERROR(SEARCH("2019", O7))), CHAR(34) &amp; "year19" &amp; CHAR(34) &amp; ",", "")</f>
        <v/>
      </c>
      <c r="DP7" s="5" t="str">
        <f>IF(AND(ISNUMBER(SEARCH("20", O7)), ISERROR(SEARCH("1920", O7))), CHAR(34)&amp;"year00"&amp;CHAR(34)&amp;",", "")</f>
        <v>"year00",</v>
      </c>
      <c r="DQ7" s="5" t="str">
        <f>IF(CC7="y",CHAR(34)&amp;"soviet"&amp;CHAR(34)&amp;",","")</f>
        <v/>
      </c>
      <c r="DR7" s="5" t="str">
        <f>IF(BY7="y",CHAR(34)&amp;"dgband"&amp;CHAR(34)&amp;",","")</f>
        <v/>
      </c>
      <c r="DS7" s="5" t="str">
        <f>IF(W7="y",IF(AND(V7="n",BY7&lt;&gt;"y"),CHAR(34)&amp;"allver"&amp;CHAR(34)&amp;",",""),"")</f>
        <v/>
      </c>
      <c r="DT7" s="5" t="str">
        <f>IF(V7="y",IF(AND(W7="n",BY7&lt;&gt;"y"),CHAR(34)&amp;"allhor"&amp;CHAR(34)&amp;",",""),"")</f>
        <v>"allhor",</v>
      </c>
      <c r="DU7" s="5" t="str">
        <f>IF(BY7="y",IF(AND(W7="n",V7="n"),CHAR(34)&amp;"alldia"&amp;CHAR(34)&amp;",",""),"")</f>
        <v/>
      </c>
      <c r="DV7" s="44" t="str">
        <f>IF(IA7&lt;&gt;"",(IF(IA7="y",CHAR(34)&amp;"largec"&amp;CHAR(34)&amp;",",CHAR(34)&amp;"smallc"&amp;CHAR(34)&amp;",")),"")</f>
        <v/>
      </c>
      <c r="DW7" s="44" t="str">
        <f>IF(CL7="y",CHAR(34)&amp;CL$1&amp;CHAR(34)&amp;",","")</f>
        <v>"NoBand",</v>
      </c>
      <c r="DX7" s="44" t="str">
        <f>IF(CM7="y",CHAR(34)&amp;CM$1&amp;CHAR(34)&amp;",","")</f>
        <v/>
      </c>
      <c r="DY7" s="44" t="str">
        <f>IF(CN7="y",CHAR(34)&amp;CN$1&amp;CHAR(34)&amp;",","")</f>
        <v/>
      </c>
      <c r="DZ7" s="44" t="str">
        <f>IF(CO7="y",CHAR(34)&amp;CO$1&amp;CHAR(34)&amp;",","")</f>
        <v/>
      </c>
      <c r="EA7" s="44" t="str">
        <f>IF(T7="y",CHAR(34)&amp;T$1&amp;CHAR(34)&amp;",","")</f>
        <v/>
      </c>
      <c r="EB7" s="44" t="str">
        <f>IF(U7="y",CHAR(34)&amp;U$1&amp;CHAR(34)&amp;",","")</f>
        <v/>
      </c>
      <c r="EC7" s="44" t="str">
        <f>IF(V7="y",CHAR(34)&amp;V$1&amp;CHAR(34)&amp;",","")</f>
        <v>"Horizo",</v>
      </c>
      <c r="ED7" s="44" t="str">
        <f>IF(W7="y",CHAR(34)&amp;W$1&amp;CHAR(34)&amp;",","")</f>
        <v/>
      </c>
      <c r="EE7" s="44" t="str">
        <f>IF(X7="y",CHAR(34)&amp;X$1&amp;CHAR(34)&amp;",","")</f>
        <v/>
      </c>
      <c r="EF7" s="44" t="str">
        <f>IF(AND(Y7&lt;&gt;"n",Y7&lt;&gt;""),CHAR(34)&amp;Y$1&amp;CHAR(34)&amp;",","")</f>
        <v>"Animal",</v>
      </c>
      <c r="EG7" s="44" t="str">
        <f>IF(Z7="y",CHAR(34)&amp;Z$1&amp;CHAR(34)&amp;",","")</f>
        <v/>
      </c>
      <c r="EH7" s="44" t="str">
        <f>IF(AA7="y",CHAR(34)&amp;AA$1&amp;CHAR(34)&amp;",","")</f>
        <v/>
      </c>
      <c r="EI7" s="44" t="str">
        <f>IF(AB7="y",CHAR(34)&amp;AB$1&amp;CHAR(34)&amp;",","")</f>
        <v/>
      </c>
      <c r="EJ7" s="44" t="str">
        <f>IF(AC7="y",CHAR(34)&amp;AC$1&amp;CHAR(34)&amp;",","")</f>
        <v/>
      </c>
      <c r="EK7" s="44" t="str">
        <f>IF(AD7="y",CHAR(34)&amp;AD$1&amp;CHAR(34)&amp;",","")</f>
        <v>"HasSun",</v>
      </c>
      <c r="EL7" s="44" t="str">
        <f>IF(AE7="y",CHAR(34)&amp;AE$1&amp;CHAR(34)&amp;",","")</f>
        <v/>
      </c>
      <c r="EM7" s="44" t="str">
        <f>IF(AF7="y",CHAR(34)&amp;AF$1&amp;CHAR(34)&amp;",","")</f>
        <v/>
      </c>
      <c r="EN7" s="44" t="str">
        <f>IF(AG7="y",CHAR(34)&amp;AG$1&amp;CHAR(34)&amp;",","")</f>
        <v/>
      </c>
      <c r="EO7" s="44" t="str">
        <f>IF(AH7="y",CHAR(34)&amp;AH$1&amp;CHAR(34)&amp;",","")</f>
        <v>"Center",</v>
      </c>
      <c r="EP7" s="44" t="str">
        <f>IF(AI7="y",CHAR(34)&amp;AI$1&amp;CHAR(34)&amp;",","")</f>
        <v/>
      </c>
      <c r="EQ7" s="44" t="str">
        <f>IF(AJ7="y",CHAR(34)&amp;AJ$1&amp;CHAR(34)&amp;",","")</f>
        <v/>
      </c>
      <c r="ER7" s="44" t="str">
        <f>IF(AK7="y",CHAR(34)&amp;AK$1&amp;CHAR(34)&amp;",","")</f>
        <v/>
      </c>
      <c r="ES7" s="44" t="str">
        <f>IF(AL7="y",CHAR(34)&amp;AL$1&amp;CHAR(34)&amp;",","")</f>
        <v/>
      </c>
      <c r="ET7" s="44" t="str">
        <f>IF(AM7="y",CHAR(34)&amp;AM$1&amp;CHAR(34)&amp;",","")</f>
        <v>"Geogrh",</v>
      </c>
      <c r="EU7" s="44" t="str">
        <f>IF(AN7="y",CHAR(34)&amp;AN$1&amp;CHAR(34)&amp;",","")</f>
        <v/>
      </c>
      <c r="EV7" s="44" t="str">
        <f>IF(AO7="y",CHAR(34)&amp;AO$1&amp;CHAR(34)&amp;",","")</f>
        <v>"Builds",</v>
      </c>
      <c r="EW7" s="44" t="str">
        <f>IF(AP7="y",CHAR(34)&amp;AP$1&amp;CHAR(34)&amp;",","")</f>
        <v/>
      </c>
      <c r="EX7" s="44" t="str">
        <f>IF(AQ7="y",CHAR(34)&amp;AQ$1&amp;CHAR(34)&amp;",","")</f>
        <v/>
      </c>
      <c r="EY7" s="44" t="str">
        <f>IF(AR7="y",CHAR(34)&amp;AR$1&amp;CHAR(34)&amp;",","")</f>
        <v/>
      </c>
      <c r="EZ7" s="44" t="str">
        <f>IF(AS7="y",CHAR(34)&amp;AS$1&amp;CHAR(34)&amp;",","")</f>
        <v/>
      </c>
      <c r="FA7" s="44" t="str">
        <f>IF(AT7&gt;0,CHAR(34)&amp;"sta"&amp;AZ7&amp;CHAR(34)&amp;",","")</f>
        <v/>
      </c>
      <c r="FB7" s="44" t="str">
        <f>IF(AND(AT7&gt;0,BA7&lt;&gt;""),CHAR(34)&amp;"sta"&amp;BA7&amp;CHAR(34)&amp;",","")</f>
        <v/>
      </c>
      <c r="FC7" s="44" t="str">
        <f>IF(AND(AT7&gt;0,BB7&lt;&gt;""),CHAR(34)&amp;"sta"&amp;BB7&amp;CHAR(34)&amp;",","")</f>
        <v/>
      </c>
      <c r="FD7" s="44" t="str">
        <f>IF(BV7="n",CHAR(34)&amp;"tcWHYE"&amp;CHAR(34)&amp;",",IF(BV7="y",CHAR(34)&amp;FD$1&amp;CHAR(34)&amp;",",""))</f>
        <v/>
      </c>
      <c r="FE7" s="44" t="str">
        <f>IF(COUNTIF(BL7:BT7,"BLU")=0,CHAR(34)&amp;"NO_BLU"&amp;CHAR(34)&amp;",", "")</f>
        <v/>
      </c>
      <c r="FF7" s="44" t="str">
        <f>IF(COUNTIF(BL7:BT7,"WHI")=0,CHAR(34)&amp;"NO_WHI"&amp;CHAR(34)&amp;",", "")</f>
        <v/>
      </c>
      <c r="FG7" s="44" t="str">
        <f>IF(COUNTIF(BL7:BT7,"RED")=0,CHAR(34)&amp;"NO_RED"&amp;CHAR(34)&amp;",", "")</f>
        <v>"NO_RED",</v>
      </c>
      <c r="FH7" s="44" t="str">
        <f>IF(COUNTIF(BL7:BS7,"GRE")=0,CHAR(34)&amp;"NO_GRE"&amp;CHAR(34)&amp;",", "")</f>
        <v/>
      </c>
      <c r="FI7" s="44" t="str">
        <f>IF(COUNTIF(BL7:BT7,"YEL")=0,CHAR(34)&amp;"NO_YEL"&amp;CHAR(34)&amp;",", "")</f>
        <v/>
      </c>
      <c r="FJ7" s="44" t="str">
        <f>IF(COUNTIF(BL7:BT7,"BLA")=0,CHAR(34)&amp;"NO_BLA"&amp;CHAR(34)&amp;",", "")</f>
        <v/>
      </c>
      <c r="FK7" s="44" t="str">
        <f>IF(AND(FH7&lt;&gt;"",FF7&lt;&gt;""),CHAR(34)&amp;"WHGRNO"&amp;CHAR(34)&amp;",","")</f>
        <v/>
      </c>
      <c r="FL7" s="44" t="str">
        <f>IF(AND(FI7&lt;&gt;"",FF7&lt;&gt;""),CHAR(34)&amp;"WHYENO"&amp;CHAR(34)&amp;",","")</f>
        <v/>
      </c>
      <c r="FM7" s="44" t="str">
        <f>IF(AND(FJ7&lt;&gt;"",FF7&lt;&gt;""),CHAR(34)&amp;"BAWHNO"&amp;CHAR(34)&amp;",","")</f>
        <v/>
      </c>
      <c r="FN7" s="44" t="str">
        <f>IF(AND(FE7&lt;&gt;"",FF7&lt;&gt;""),CHAR(34)&amp;"BLWHNO"&amp;CHAR(34)&amp;",","")</f>
        <v/>
      </c>
      <c r="FO7" s="44" t="str">
        <f>IF(AND(FE7&lt;&gt;"",FG7&lt;&gt;""),CHAR(34)&amp;"BLRENO"&amp;CHAR(34)&amp;",","")</f>
        <v/>
      </c>
      <c r="FP7" s="44" t="str">
        <f>IF(AND(FF7&lt;&gt;"",FF7&lt;&gt;""),CHAR(34)&amp;"WHRENO"&amp;CHAR(34)&amp;",","")</f>
        <v/>
      </c>
      <c r="FQ7" s="44" t="str">
        <f>IF(LEN(BF7)=3,CHAR(34)&amp;"001"&amp;BF7&amp;CHAR(34)&amp;",","")</f>
        <v/>
      </c>
      <c r="FR7" s="44" t="str">
        <f>IF(LEN(BG7)=3,CHAR(34)&amp;"002"&amp;BG7&amp;CHAR(34)&amp;",","")</f>
        <v/>
      </c>
      <c r="FS7" s="44" t="str">
        <f>IF(LEN(BH7)=3,CHAR(34)&amp;"003"&amp;BH7&amp;CHAR(34)&amp;",","")</f>
        <v/>
      </c>
      <c r="FT7" s="44" t="str">
        <f>CHAR(34)&amp;"myr"&amp;BD7&amp;CHAR(34)&amp;","</f>
        <v>"myrWHI",</v>
      </c>
      <c r="FU7" s="44" t="str">
        <f>IF(AY7="y",CHAR(34)&amp;"island"&amp;CHAR(34)&amp;",","")</f>
        <v/>
      </c>
      <c r="FV7" s="44" t="str">
        <f>IF(BZ7="y",CHAR(34)&amp;"landlo"&amp;CHAR(34)&amp;",","")</f>
        <v/>
      </c>
      <c r="FW7" s="44" t="str">
        <f>IF(CA7="y",CHAR(34)&amp;"eunion"&amp;CHAR(34)&amp;",","")</f>
        <v/>
      </c>
      <c r="FX7" s="44" t="str">
        <f>SUBSTITUTE(IFERROR(SEARCH("[",A7),IFERROR(IF(AND(CA7&lt;&gt;"y",SEARCH("Europe",R7)&gt;0),CHAR(34)&amp;"noeuni"&amp;CHAR(34)&amp;",",""),"")),"1","")</f>
        <v/>
      </c>
      <c r="FY7" s="44" t="str">
        <f>IFERROR(IF(SEARCH("Arabic",CB7)&gt;0,CHAR(34)&amp;"arabic"&amp;CHAR(34)&amp;",",""),"")</f>
        <v/>
      </c>
      <c r="FZ7" s="44" t="str">
        <f>IFERROR(IF(SEARCH("English",CB7)&gt;0,CHAR(34)&amp;"englis"&amp;CHAR(34)&amp;",",""),"")</f>
        <v/>
      </c>
      <c r="GA7" s="44" t="str">
        <f>IFERROR(IF(SEARCH("French",CB7)&gt;0,CHAR(34)&amp;"french"&amp;CHAR(34)&amp;",",""),"")</f>
        <v/>
      </c>
      <c r="GB7" s="44" t="str">
        <f>IFERROR(IF(SEARCH("Spanish",CB7)&gt;0,CHAR(34)&amp;"spanis"&amp;CHAR(34)&amp;",",""),"")</f>
        <v/>
      </c>
      <c r="GC7" s="44" t="str">
        <f>IFERROR(IF(SEARCH("Portuguese",CB7)&gt;0,CHAR(34)&amp;"portug"&amp;CHAR(34)&amp;",",""),"")</f>
        <v/>
      </c>
      <c r="GD7" s="44" t="str">
        <f>IFERROR(IF(SEARCH("German",CB7)&gt;0,CHAR(34)&amp;"german"&amp;CHAR(34)&amp;",",""),"")</f>
        <v/>
      </c>
      <c r="GE7" s="44" t="str">
        <f>IFERROR(IF(SEARCH("Dutch",CB7)&gt;0,CHAR(34)&amp;"dutchs"&amp;CHAR(34)&amp;",",""),"")</f>
        <v/>
      </c>
      <c r="GF7" s="44" t="str">
        <f>IFERROR(IF(SEARCH("Historical",AU7)&gt;0,CHAR(34)&amp;"histor"&amp;CHAR(34)&amp;",",""),"")</f>
        <v/>
      </c>
      <c r="GG7" s="44" t="str">
        <f>IF(BU7="y",CHAR(34)&amp;"unjack"&amp;CHAR(34)&amp;",","")</f>
        <v/>
      </c>
      <c r="GH7" s="44" t="str">
        <f>IF(CD7=1,CHAR(34)&amp;"southc"&amp;CHAR(34)&amp;",","")</f>
        <v/>
      </c>
      <c r="GI7" s="44" t="str">
        <f>IF(CE7=1,CHAR(34)&amp;"hasmap"&amp;CHAR(34)&amp;",","")</f>
        <v/>
      </c>
      <c r="GJ7" s="44" t="str">
        <f>IF(CP7="y",CHAR(34)&amp;CP$1&amp;CHAR(34)&amp;",","")</f>
        <v>"NoStar",</v>
      </c>
      <c r="GK7" s="44" t="str">
        <f>IF(GJ7="",CHAR(34)&amp;"HasSta"&amp;CHAR(34)&amp;",","")</f>
        <v/>
      </c>
      <c r="GL7" s="44" t="str">
        <f>IF(CQ7="y",CHAR(34)&amp;CQ$1&amp;CHAR(34)&amp;",","")</f>
        <v/>
      </c>
      <c r="GM7" s="44" t="str">
        <f>IF(CR7="y",CHAR(34)&amp;CR$1&amp;CHAR(34)&amp;",","")</f>
        <v/>
      </c>
      <c r="GN7" s="44" t="str">
        <f>IF(CS7="y",CHAR(34)&amp;CS$1&amp;CHAR(34)&amp;",","")</f>
        <v/>
      </c>
      <c r="GP7" s="44" t="str">
        <f>CHAR(34)&amp;AU7&amp;CHAR(34)</f>
        <v>"Department"</v>
      </c>
      <c r="GS7" s="44" t="str">
        <f>SUBSTITUTE("["&amp;_xlfn.CONCAT(CW7:GN7)&amp;"]",",]","]")</f>
        <v>["5+Colo","lets09","startM","year00","allhor","NoBand","Horizo","Animal","HasSun","Center","Geogrh","Builds","NO_RED","myrWHI","NoStar"]</v>
      </c>
      <c r="GT7" s="44" t="str">
        <f>IF(BL7&lt;&gt;"",CHAR(34)&amp;"cl_"&amp;BL7&amp;CHAR(34)&amp;",","")</f>
        <v>"cl_BLA",</v>
      </c>
      <c r="GU7" s="44" t="str">
        <f>IF(BM7&lt;&gt;"",CHAR(34)&amp;"cl_"&amp;BM7&amp;CHAR(34)&amp;",","")</f>
        <v>"cl_BLU",</v>
      </c>
      <c r="GV7" s="44" t="str">
        <f>IF(BN7&lt;&gt;"",CHAR(34)&amp;"cl_"&amp;BN7&amp;CHAR(34)&amp;",","")</f>
        <v>"cl_GRE",</v>
      </c>
      <c r="GW7" s="44" t="str">
        <f>IF(BO7&lt;&gt;"",CHAR(34)&amp;"cl_"&amp;BO7&amp;CHAR(34)&amp;",","")</f>
        <v/>
      </c>
      <c r="GX7" s="44" t="str">
        <f>IF(BP7&lt;&gt;"",CHAR(34)&amp;"cl_"&amp;BP7&amp;CHAR(34)&amp;",","")</f>
        <v>"cl_YEL",</v>
      </c>
      <c r="GY7" s="44" t="str">
        <f>IF(BQ7&lt;&gt;"",CHAR(34)&amp;"cl_"&amp;BQ7&amp;CHAR(34)&amp;",","")</f>
        <v>"cl_ORA",</v>
      </c>
      <c r="GZ7" s="44" t="str">
        <f>IF(BR7&lt;&gt;"",CHAR(34)&amp;"cl_"&amp;BR7&amp;CHAR(34)&amp;",","")</f>
        <v>"cl_BRO",</v>
      </c>
      <c r="HA7" s="44" t="str">
        <f>IF(BS7&lt;&gt;"",CHAR(34)&amp;"cl_"&amp;BS7&amp;CHAR(34)&amp;",","")</f>
        <v/>
      </c>
      <c r="HB7" s="44" t="str">
        <f>IF(BT7&lt;&gt;"",CHAR(34)&amp;"cl_"&amp;BT7&amp;CHAR(34)&amp;",","")</f>
        <v>"cl_WHI",</v>
      </c>
      <c r="HC7" s="44" t="str">
        <f>SUBSTITUTE("["&amp;_xlfn.CONCAT(GT7:HB7)&amp;"]",",]","]")</f>
        <v>["cl_BLA","cl_BLU","cl_GRE","cl_YEL","cl_ORA","cl_BRO","cl_WHI"]</v>
      </c>
      <c r="HE7" s="64"/>
      <c r="HF7" s="65" t="str">
        <f>"{couname:"&amp;CT7&amp;(IF(HK7&lt;&gt;"",",subtype:"&amp;CHAR(34)&amp;HK7&amp;CHAR(34),""))&amp;",year:"&amp;HJ7&amp;",region:"&amp;CU7&amp;",Colors:"&amp;HC7&amp;",Items:"&amp;GS7&amp;",Flag:"&amp;CV7&amp;",HDFlag:"&amp;CHAR(34)&amp;E7&amp;CHAR(34)&amp;",type:"&amp;GP7&amp;", describe: "&amp;HH7&amp;", isnew:"&amp;CHAR(34)&amp;F7&amp;CHAR(34)&amp;", links: "&amp;HL7&amp;"},"</f>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links: "https://vexillology.fandom.com/wiki/Maldonado_Department"},</v>
      </c>
      <c r="HG7" s="66" t="str">
        <f>"{couname:"&amp;CT7&amp;(IF(HK7&lt;&gt;"",",subtype:"&amp;CHAR(34)&amp;HK7&amp;CHAR(34),""))&amp;",year:"&amp;HJ7&amp;",region:"&amp;CU7&amp;",Colors:"&amp;HC7&amp;",Items:"&amp;GS7&amp;",Flag:"&amp;CV7&amp;",HDFlag:"&amp;CHAR(34)&amp;E7&amp;CHAR(34)&amp;",type:"&amp;GP7&amp;", describe: "&amp;HI7&amp;", links: "&amp;HL7&amp;"},"</f>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links: "https://vexillology.fandom.com/wiki/Maldonado_Department"},</v>
      </c>
      <c r="HH7" s="44" t="str">
        <f>IF(P7&lt;&gt;"",CHAR(34)&amp;"\n"&amp;P7&amp;CHAR(34),CHAR(34)&amp;CHAR(34))</f>
        <v>"\nThe flag of the department is white with the historical coat of arms of the town of Maldonado in the middle."</v>
      </c>
      <c r="HI7" s="44" t="str">
        <f>IF(J7=0,CHAR(34)&amp;CHAR(34),HH7)</f>
        <v>"\nThe flag of the department is white with the historical coat of arms of the town of Maldonado in the middle."</v>
      </c>
      <c r="HJ7" s="44" t="str">
        <f>CHAR(34)&amp;O7&amp;CHAR(34)</f>
        <v>"2017"</v>
      </c>
      <c r="HL7" s="44" t="str">
        <f>CHAR(34)&amp;I7&amp;CHAR(34)</f>
        <v>"https://vexillology.fandom.com/wiki/Maldonado_Department"</v>
      </c>
      <c r="HM7" s="65"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 "links": "https://vexillology.fandom.com/wiki/Maldonado_Department"},</v>
      </c>
      <c r="HN7" s="67"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 "links": "https://vexillology.fandom.com/wiki/Maldonado_Department"},</v>
      </c>
      <c r="HO7" s="71">
        <v>45583</v>
      </c>
      <c r="HP7" s="44" t="str" cm="1">
        <f t="array" ref="HP7">IF(_xlfn.TEXTJOIN(", ", TRUE, IF(ISNUMBER(SEARCH("BLA", BL7:BT7)), COLUMN(BL7:BT7) - COLUMN(BL7) + 1, ""))&lt;&gt;"","BLA","")</f>
        <v>BLA</v>
      </c>
      <c r="HQ7" s="44" t="str" cm="1">
        <f t="array" ref="HQ7">IF(_xlfn.TEXTJOIN(", ", TRUE, IF(ISNUMBER(SEARCH("BLU", BL7:BT7)), COLUMN(BL7:BT7) - COLUMN(BL7) + 1, ""))&lt;&gt;"","BLU","")</f>
        <v>BLU</v>
      </c>
      <c r="HR7" s="44" t="str" cm="1">
        <f t="array" ref="HR7">IF(_xlfn.TEXTJOIN(", ", TRUE, IF(ISNUMBER(SEARCH("GRE", BL7:BT7)), COLUMN(BL7:BT7) - COLUMN(BL7) + 1, ""))&lt;&gt;"","GRE","")</f>
        <v>GRE</v>
      </c>
      <c r="HS7" s="44" t="str" cm="1">
        <f t="array" ref="HS7">IF(_xlfn.TEXTJOIN(", ", TRUE, IF(ISNUMBER(SEARCH("RED", BL7:BT7)), COLUMN(BL7:BT7) - COLUMN(BL7) + 1, ""))&lt;&gt;"","RED","")</f>
        <v/>
      </c>
      <c r="HT7" s="44" t="str" cm="1">
        <f t="array" ref="HT7">IF(_xlfn.TEXTJOIN(", ", TRUE, IF(ISNUMBER(SEARCH("YEL", BL7:BT7)), COLUMN(BL7:BT7) - COLUMN(BL7) + 1, ""))&lt;&gt;"","YEL","")</f>
        <v>YEL</v>
      </c>
      <c r="HU7" s="44" t="str" cm="1">
        <f t="array" ref="HU7">IF(_xlfn.TEXTJOIN(", ", TRUE, IF(ISNUMBER(SEARCH("ORA", BL7:BT7)), COLUMN(BL7:BT7) - COLUMN(BL7) + 1, ""))&lt;&gt;"","ORA","")</f>
        <v>ORA</v>
      </c>
      <c r="HV7" s="44" t="str" cm="1">
        <f t="array" ref="HV7">IF(_xlfn.TEXTJOIN(", ", TRUE, IF(ISNUMBER(SEARCH("BRO", BL7:BT7)), COLUMN(BL7:BT7) - COLUMN(BL7) + 1, ""))&lt;&gt;"","BRO","")</f>
        <v>BRO</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L7" s="44">
        <f>SUM(IC7:IK7)</f>
        <v>0</v>
      </c>
      <c r="IM7" s="42">
        <f>COUNTIF(IC7:IK7,"&gt;0")-CG7</f>
        <v>-7</v>
      </c>
      <c r="IN7" s="69" t="str">
        <f>"http://mkweb.bcgsc.ca/color-summarizer/?url="&amp;D7&amp;"&amp;precision=low&amp;num_clusters="&amp;CG7&amp;"&amp;text=1"</f>
        <v>http://mkweb.bcgsc.ca/color-summarizer/?url=https://upload.wikimedia.org/wikipedia/commons/5/52/Flag_of_Maldonado_Department.png&amp;precision=low&amp;num_clusters=7&amp;text=1</v>
      </c>
      <c r="IO7" s="44" t="str">
        <f>IF(HP7&lt;&gt;"",CHAR(34)&amp;"black"&amp;CHAR(34),"")</f>
        <v>"black"</v>
      </c>
      <c r="IP7" s="44" t="str">
        <f>IF(HQ7&lt;&gt;"",CHAR(34)&amp;"blue"&amp;CHAR(34),"")</f>
        <v>"blue"</v>
      </c>
      <c r="IQ7" s="44" t="str">
        <f>IF(HR7&lt;&gt;"",CHAR(34)&amp;"green"&amp;CHAR(34),"")</f>
        <v>"green"</v>
      </c>
      <c r="IR7" s="44" t="str">
        <f>IF(HS7&lt;&gt;"",CHAR(34)&amp;"red"&amp;CHAR(34),"")</f>
        <v/>
      </c>
      <c r="IS7" s="44" t="str">
        <f>IF(HT7&lt;&gt;"",CHAR(34)&amp;"yellow"&amp;CHAR(34),"")</f>
        <v>"yellow"</v>
      </c>
      <c r="IT7" s="44" t="str">
        <f>IF(HU7&lt;&gt;"",CHAR(34)&amp;"orange"&amp;CHAR(34),"")</f>
        <v>"orange"</v>
      </c>
      <c r="IU7" s="44" t="str">
        <f>IF(HV7&lt;&gt;"",CHAR(34)&amp;"brown"&amp;CHAR(34),"")</f>
        <v>"brown"</v>
      </c>
      <c r="IV7" s="44" t="str">
        <f>IF(HW7&lt;&gt;"",CHAR(34)&amp;"purple"&amp;CHAR(34),"")</f>
        <v/>
      </c>
      <c r="IW7" s="44" t="str">
        <f>IF(HX7&lt;&gt;"",CHAR(34)&amp;"white"&amp;CHAR(34),"")</f>
        <v>"white"</v>
      </c>
      <c r="IX7" s="44" t="str">
        <f>"{"&amp;CHAR(34)&amp;"url"&amp;CHAR(34)&amp;":"&amp;CHAR(34)&amp;IN7&amp;CHAR(34)&amp;","&amp;CHAR(34)&amp;"name"&amp;CHAR(34)&amp;":"&amp;CHAR(34)&amp;A7&amp;CHAR(34)&amp;"},"</f>
        <v>{"url":"http://mkweb.bcgsc.ca/color-summarizer/?url=https://upload.wikimedia.org/wikipedia/commons/5/52/Flag_of_Maldonado_Department.png&amp;precision=low&amp;num_clusters=7&amp;text=1","name":"[URU] Maldonado"},</v>
      </c>
      <c r="IY7" s="44">
        <v>842</v>
      </c>
    </row>
    <row r="8" spans="1:259" s="44" customFormat="1" ht="38.4" customHeight="1" thickBot="1" x14ac:dyDescent="0.35">
      <c r="A8" s="84" t="s">
        <v>525</v>
      </c>
      <c r="B8" s="83"/>
      <c r="C8" s="39">
        <v>2</v>
      </c>
      <c r="D8" s="70" t="s">
        <v>526</v>
      </c>
      <c r="E8" s="40" t="s">
        <v>527</v>
      </c>
      <c r="F8" s="41" t="s">
        <v>163</v>
      </c>
      <c r="G8" s="42">
        <f>COUNTIF($A$1:$A$8288,A8)</f>
        <v>1</v>
      </c>
      <c r="H8" s="43"/>
      <c r="I8" s="59" t="s">
        <v>528</v>
      </c>
      <c r="J8" s="44" t="str">
        <f>""</f>
        <v/>
      </c>
      <c r="K8" s="45"/>
      <c r="L8" s="46"/>
      <c r="M8" s="46"/>
      <c r="N8" s="47"/>
      <c r="O8" s="74">
        <v>1952</v>
      </c>
      <c r="P8" s="48" t="s">
        <v>529</v>
      </c>
      <c r="Q8" s="73">
        <v>3</v>
      </c>
      <c r="R8" s="49" t="s">
        <v>177</v>
      </c>
      <c r="S8" s="50">
        <v>3</v>
      </c>
      <c r="T8" s="51" t="s">
        <v>164</v>
      </c>
      <c r="U8" s="52" t="s">
        <v>164</v>
      </c>
      <c r="V8" s="52" t="s">
        <v>165</v>
      </c>
      <c r="W8" s="52" t="s">
        <v>164</v>
      </c>
      <c r="X8" s="52" t="s">
        <v>164</v>
      </c>
      <c r="Y8" s="52" t="s">
        <v>164</v>
      </c>
      <c r="Z8" s="52" t="s">
        <v>164</v>
      </c>
      <c r="AA8" s="52" t="s">
        <v>164</v>
      </c>
      <c r="AB8" s="52" t="s">
        <v>165</v>
      </c>
      <c r="AC8" s="52" t="s">
        <v>164</v>
      </c>
      <c r="AD8" s="52" t="s">
        <v>164</v>
      </c>
      <c r="AE8" s="52" t="s">
        <v>164</v>
      </c>
      <c r="AF8" s="53" t="s">
        <v>164</v>
      </c>
      <c r="AG8" s="53" t="s">
        <v>165</v>
      </c>
      <c r="AH8" s="53" t="s">
        <v>165</v>
      </c>
      <c r="AI8" s="53" t="s">
        <v>164</v>
      </c>
      <c r="AJ8" s="53" t="s">
        <v>164</v>
      </c>
      <c r="AK8" s="53" t="s">
        <v>164</v>
      </c>
      <c r="AL8" s="53" t="s">
        <v>164</v>
      </c>
      <c r="AM8" s="53" t="s">
        <v>164</v>
      </c>
      <c r="AN8" s="53" t="s">
        <v>164</v>
      </c>
      <c r="AO8" s="53" t="s">
        <v>164</v>
      </c>
      <c r="AP8" s="53" t="s">
        <v>164</v>
      </c>
      <c r="AQ8" s="53" t="s">
        <v>164</v>
      </c>
      <c r="AR8" s="53" t="s">
        <v>164</v>
      </c>
      <c r="AS8" s="53" t="s">
        <v>164</v>
      </c>
      <c r="AT8" s="54">
        <v>0</v>
      </c>
      <c r="AU8" s="53" t="s">
        <v>524</v>
      </c>
      <c r="AV8" s="53" t="str">
        <f>IF(LEFT(A8,1)="[",LEFT(A8,5)&amp;AU8&amp;A8,"")</f>
        <v>[URU]National Symbol[URU] Treinta y Tres</v>
      </c>
      <c r="AW8" s="53" t="str">
        <f>C8&amp;A8</f>
        <v>2[URU] Treinta y Tres</v>
      </c>
      <c r="AX8" s="55"/>
      <c r="AY8" s="55"/>
      <c r="AZ8" s="56" t="s">
        <v>234</v>
      </c>
      <c r="BA8" s="56"/>
      <c r="BB8" s="56"/>
      <c r="BC8" s="57"/>
      <c r="BD8" s="58" t="s">
        <v>167</v>
      </c>
      <c r="BE8" s="59"/>
      <c r="BF8" s="58" t="s">
        <v>152</v>
      </c>
      <c r="BG8" s="58" t="s">
        <v>159</v>
      </c>
      <c r="BH8" s="58" t="s">
        <v>154</v>
      </c>
      <c r="BI8" s="58"/>
      <c r="BJ8" s="58"/>
      <c r="BK8" s="59"/>
      <c r="BL8" s="58" t="s">
        <v>151</v>
      </c>
      <c r="BM8" s="58" t="s">
        <v>152</v>
      </c>
      <c r="BN8" s="58" t="s">
        <v>234</v>
      </c>
      <c r="BO8" s="58" t="s">
        <v>154</v>
      </c>
      <c r="BP8" s="58" t="s">
        <v>234</v>
      </c>
      <c r="BQ8" s="58" t="s">
        <v>234</v>
      </c>
      <c r="BR8" s="58" t="s">
        <v>234</v>
      </c>
      <c r="BS8" s="58" t="s">
        <v>234</v>
      </c>
      <c r="BT8" s="58" t="s">
        <v>159</v>
      </c>
      <c r="BU8" s="60"/>
      <c r="BV8" s="61"/>
      <c r="BW8" s="61">
        <v>0</v>
      </c>
      <c r="BX8" s="59"/>
      <c r="CB8" s="5"/>
      <c r="CC8" s="5"/>
      <c r="CD8" s="62">
        <v>0</v>
      </c>
      <c r="CE8" s="62">
        <v>0</v>
      </c>
      <c r="CF8" s="62" t="e">
        <f>COUNTIF([1]Sheet7!$B$2:'[1]Sheet7'!$B$100,URU!#REF!)</f>
        <v>#REF!</v>
      </c>
      <c r="CG8" s="75" cm="1">
        <f t="array" ref="CG8">SUMPRODUCT(--(LEN(TRIM(BL8:BT8))&gt;0))</f>
        <v>4</v>
      </c>
      <c r="CH8" s="53" t="str">
        <f>IF(CG8=2,"y","n")</f>
        <v>n</v>
      </c>
      <c r="CI8" s="53" t="str">
        <f>IF(CG8=3,"y","n")</f>
        <v>n</v>
      </c>
      <c r="CJ8" s="53" t="str">
        <f>IF(CG8=4,"y","n")</f>
        <v>y</v>
      </c>
      <c r="CK8" s="53" t="str">
        <f>IF(CG8&gt;4,"y","n")</f>
        <v>n</v>
      </c>
      <c r="CL8" s="53" t="str">
        <f>IF(S8=0,"y","n")</f>
        <v>n</v>
      </c>
      <c r="CM8" s="53" t="str">
        <f>IF(S8=2,"y","n")</f>
        <v>n</v>
      </c>
      <c r="CN8" s="53" t="str">
        <f>IF(S8=3,"y","n")</f>
        <v>y</v>
      </c>
      <c r="CO8" s="53" t="str">
        <f>IF(S8&gt;=4,"y","n")</f>
        <v>n</v>
      </c>
      <c r="CP8" s="53" t="str">
        <f>IF(AT8=0,"y","n")</f>
        <v>y</v>
      </c>
      <c r="CQ8" s="53" t="str">
        <f>IF(AT8=1,"y","n")</f>
        <v>n</v>
      </c>
      <c r="CR8" s="53" t="str">
        <f>IF(AT8=2,"y","n")</f>
        <v>n</v>
      </c>
      <c r="CS8" s="53" t="str">
        <f>IF(AT8&gt;=3,"y","n")</f>
        <v>n</v>
      </c>
      <c r="CT8" s="38" t="str">
        <f>CHAR(34)&amp;A8&amp;CHAR(34)</f>
        <v>"[URU] Treinta y Tres"</v>
      </c>
      <c r="CU8" s="63" t="str">
        <f>CHAR(34)&amp;"rgn_"&amp;R8&amp;CHAR(34)</f>
        <v>"rgn_South America"</v>
      </c>
      <c r="CV8" s="44" t="str">
        <f>CHAR(34)&amp;D8&amp;CHAR(34)</f>
        <v>"https://upload.wikimedia.org/wikipedia/commons/thumb/f/ff/Flag_of_the_Treinta_y_Tres.svg/640px-Flag_of_the_Treinta_y_Tres.svg.png"</v>
      </c>
      <c r="CW8" s="44" t="str">
        <f>IF(CH8="y",CHAR(34)&amp;CH$1&amp;CHAR(34)&amp;",","")</f>
        <v/>
      </c>
      <c r="CX8" s="44" t="str">
        <f>IF(CI8="y",CHAR(34)&amp;CI$1&amp;CHAR(34)&amp;",","")</f>
        <v/>
      </c>
      <c r="CY8" s="44" t="str">
        <f>IF(CJ8="y",CHAR(34)&amp;CJ$1&amp;CHAR(34)&amp;",","")</f>
        <v>"4Color",</v>
      </c>
      <c r="CZ8" s="44" t="str">
        <f>IF(CK8="y",CHAR(34)&amp;CK$1&amp;CHAR(34)&amp;",","")</f>
        <v/>
      </c>
      <c r="DA8" s="44" t="str">
        <f>IF(Q8&gt;1,CHAR(34)&amp;"words2"&amp;CHAR(34)&amp;",","")</f>
        <v>"words2",</v>
      </c>
      <c r="DB8" s="44" t="str">
        <f>IF(Q8&gt;2,CHAR(34)&amp;"words3"&amp;CHAR(34)&amp;",","")</f>
        <v>"words3",</v>
      </c>
      <c r="DC8" s="44" t="str">
        <f>IF(Q8=2,CHAR(34)&amp;"exact2"&amp;CHAR(34)&amp;",","")</f>
        <v/>
      </c>
      <c r="DD8" s="44" t="str">
        <f>IF(LEN(CHAR(34)&amp;"lets"&amp;LEN(SUBSTITUTE(SUBSTITUTE(IFERROR(TRIM(SUBSTITUTE(SUBSTITUTE(SUBSTITUTE(IFERROR(TRIM(SUBSTITUTE(A8,MID(A8,FIND("(",A8),FIND(")",A8)-FIND("(",A8)+1),"")),A8),"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",""),"-",""))&amp;CHAR(34)&amp;",")=9,CHAR(34)&amp;"lets"&amp;LEN(SUBSTITUTE(SUBSTITUTE(IFERROR(TRIM(SUBSTITUTE(SUBSTITUTE(SUBSTITUTE(IFERROR(TRIM(SUBSTITUTE(A8,MID(A8,FIND("(",A8),FIND(")",A8)-FIND("(",A8)+1),"")),A8),"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",""),"-",""))&amp;CHAR(34)&amp;",",CHAR(34)&amp;"lets0"&amp;LEN(SUBSTITUTE(SUBSTITUTE(IFERROR(TRIM(SUBSTITUTE(SUBSTITUTE(SUBSTITUTE(IFERROR(TRIM(SUBSTITUTE(A8,MID(A8,FIND("(",A8),FIND(")",A8)-FIND("(",A8)+1),"")),A8),"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f>
        <v>"lets12",</v>
      </c>
      <c r="DE8" s="44" t="str">
        <f>IFERROR(CHAR(34)&amp;"start"&amp;LEFT(TRIM(SUBSTITUTE(SUBSTITUTE(TRIM(SUBSTITUTE(SUBSTITUTE(A8, MID(A8, FIND("[", A8), FIND("]", A8) - FIND("[", A8) + 1), ""), "  ", " ")), MID(TRIM(SUBSTITUTE(SUBSTITUTE(A8, MID(A8, FIND("[", A8), FIND("]", A8) - FIND("[", A8) + 1), ""), "  ", " ")), FIND("[", TRIM(SUBSTITUTE(SUBSTITUTE(A8, MID(A8, FIND("[", A8), FIND("]", A8) - FIND("[", A8) + 1), ""), "  ", " "))), FIND("]", TRIM(SUBSTITUTE(SUBSTITUTE(A8, MID(A8, FIND("[", A8), FIND("]", A8) - FIND("[", A8) + 1), ""), "  ", " "))) - FIND("[", TRIM(SUBSTITUTE(SUBSTITUTE(A8, MID(A8, FIND("[", A8), FIND("]", A8) - FIND("[", A8) + 1), ""), "  ", " "))) + 1), ""), "  ", " ")),1)&amp;CHAR(34)&amp;",",CHAR(34)&amp;"start"&amp;IFERROR(LEFT(SUBSTITUTE(A8,"["&amp;MID(A8,FIND("[",A8)+1,FIND("]",A8)-FIND("[",A8)-1)&amp;"] ",""),1),LEFT(A8,1))&amp;CHAR(34)&amp;",")</f>
        <v>"startT",</v>
      </c>
      <c r="DF8" s="44" t="str">
        <f>IFERROR(IF(SEARCH("tan",A8)&gt;0,CHAR(34)&amp;"withtn"&amp;CHAR(34)&amp;",",""),"")</f>
        <v/>
      </c>
      <c r="DG8" s="44" t="str">
        <f>IFERROR(IF(SEARCH("q",A8)&gt;0,CHAR(34)&amp;"with_q"&amp;CHAR(34)&amp;",",""),"")</f>
        <v/>
      </c>
      <c r="DH8" s="44" t="str">
        <f>IFERROR(IF(SEARCH("v",A8)&gt;0,CHAR(34)&amp;"with_v"&amp;CHAR(34)&amp;",",""),"")</f>
        <v/>
      </c>
      <c r="DI8" s="44" t="str">
        <f>IFERROR(IF(SEARCH("w",A8)&gt;0,CHAR(34)&amp;"with_w"&amp;CHAR(34)&amp;",",""),"")</f>
        <v/>
      </c>
      <c r="DJ8" s="44" t="str">
        <f>IFERROR(IF(SEARCH("y",A8)&gt;0,CHAR(34)&amp;"with_y"&amp;CHAR(34)&amp;",",""),"")</f>
        <v>"with_y",</v>
      </c>
      <c r="DK8" s="44" t="str">
        <f>IFERROR(IF(SEARCH("z",A8)&gt;0,CHAR(34)&amp;"with_z"&amp;CHAR(34)&amp;",",""),"")</f>
        <v/>
      </c>
      <c r="DL8" s="44" t="str">
        <f>IF(CG8=2, CHAR(34) &amp; _xlfn.TEXTJOIN("", TRUE, _xlfn._xlws.SORT(HP8:HX8)) &amp; CHAR(34) &amp; ",", "")</f>
        <v/>
      </c>
      <c r="DM8" s="44" t="str" cm="1">
        <f t="array" ref="DM8">IF(CG8=3,CHAR(34) &amp; _xlfn.TEXTJOIN("", TRUE, RIGHT(HP8:HX8, 2)) &amp; CHAR(34) &amp; ",", "")</f>
        <v/>
      </c>
      <c r="DN8" s="44" t="str">
        <f>IF(AND(ISNUMBER(SEARCH("18", O8)), ISERROR(SEARCH("1918", O8)), ISERROR(SEARCH("2018", O8))), CHAR(34) &amp; "year18" &amp; CHAR(34) &amp; ",", "")</f>
        <v/>
      </c>
      <c r="DO8" s="44" t="str">
        <f>IF(AND(ISNUMBER(SEARCH("19", O8)), ISERROR(SEARCH("1819", O8)),  ISERROR(SEARCH("1219", O8)),ISERROR(SEARCH("1119", O8)),ISERROR(SEARCH("1190", O8)),ISERROR(SEARCH("2019", O8))), CHAR(34) &amp; "year19" &amp; CHAR(34) &amp; ",", "")</f>
        <v>"year19",</v>
      </c>
      <c r="DP8" s="5" t="str">
        <f>IF(AND(ISNUMBER(SEARCH("20", O8)), ISERROR(SEARCH("1920", O8))), CHAR(34)&amp;"year00"&amp;CHAR(34)&amp;",", "")</f>
        <v/>
      </c>
      <c r="DQ8" s="5" t="str">
        <f>IF(CC8="y",CHAR(34)&amp;"soviet"&amp;CHAR(34)&amp;",","")</f>
        <v/>
      </c>
      <c r="DR8" s="5" t="str">
        <f>IF(BY8="y",CHAR(34)&amp;"dgband"&amp;CHAR(34)&amp;",","")</f>
        <v/>
      </c>
      <c r="DS8" s="5" t="str">
        <f>IF(W8="y",IF(AND(V8="n",BY8&lt;&gt;"y"),CHAR(34)&amp;"allver"&amp;CHAR(34)&amp;",",""),"")</f>
        <v/>
      </c>
      <c r="DT8" s="5" t="str">
        <f>IF(V8="y",IF(AND(W8="n",BY8&lt;&gt;"y"),CHAR(34)&amp;"allhor"&amp;CHAR(34)&amp;",",""),"")</f>
        <v>"allhor",</v>
      </c>
      <c r="DU8" s="5" t="str">
        <f>IF(BY8="y",IF(AND(W8="n",V8="n"),CHAR(34)&amp;"alldia"&amp;CHAR(34)&amp;",",""),"")</f>
        <v/>
      </c>
      <c r="DV8" s="44" t="str">
        <f>IF(IA8&lt;&gt;"",(IF(IA8="y",CHAR(34)&amp;"largec"&amp;CHAR(34)&amp;",",CHAR(34)&amp;"smallc"&amp;CHAR(34)&amp;",")),"")</f>
        <v/>
      </c>
      <c r="DW8" s="44" t="str">
        <f>IF(CL8="y",CHAR(34)&amp;CL$1&amp;CHAR(34)&amp;",","")</f>
        <v/>
      </c>
      <c r="DX8" s="44" t="str">
        <f>IF(CM8="y",CHAR(34)&amp;CM$1&amp;CHAR(34)&amp;",","")</f>
        <v/>
      </c>
      <c r="DY8" s="44" t="str">
        <f>IF(CN8="y",CHAR(34)&amp;CN$1&amp;CHAR(34)&amp;",","")</f>
        <v>"3Bands",</v>
      </c>
      <c r="DZ8" s="44" t="str">
        <f>IF(CO8="y",CHAR(34)&amp;CO$1&amp;CHAR(34)&amp;",","")</f>
        <v/>
      </c>
      <c r="EA8" s="44" t="str">
        <f>IF(T8="y",CHAR(34)&amp;T$1&amp;CHAR(34)&amp;",","")</f>
        <v/>
      </c>
      <c r="EB8" s="44" t="str">
        <f>IF(U8="y",CHAR(34)&amp;U$1&amp;CHAR(34)&amp;",","")</f>
        <v/>
      </c>
      <c r="EC8" s="44" t="str">
        <f>IF(V8="y",CHAR(34)&amp;V$1&amp;CHAR(34)&amp;",","")</f>
        <v>"Horizo",</v>
      </c>
      <c r="ED8" s="44" t="str">
        <f>IF(W8="y",CHAR(34)&amp;W$1&amp;CHAR(34)&amp;",","")</f>
        <v/>
      </c>
      <c r="EE8" s="44" t="str">
        <f>IF(X8="y",CHAR(34)&amp;X$1&amp;CHAR(34)&amp;",","")</f>
        <v/>
      </c>
      <c r="EF8" s="44" t="str">
        <f>IF(AND(Y8&lt;&gt;"n",Y8&lt;&gt;""),CHAR(34)&amp;Y$1&amp;CHAR(34)&amp;",","")</f>
        <v/>
      </c>
      <c r="EG8" s="44" t="str">
        <f>IF(Z8="y",CHAR(34)&amp;Z$1&amp;CHAR(34)&amp;",","")</f>
        <v/>
      </c>
      <c r="EH8" s="44" t="str">
        <f>IF(AA8="y",CHAR(34)&amp;AA$1&amp;CHAR(34)&amp;",","")</f>
        <v/>
      </c>
      <c r="EI8" s="44" t="str">
        <f>IF(AB8="y",CHAR(34)&amp;AB$1&amp;CHAR(34)&amp;",","")</f>
        <v>"Texted",</v>
      </c>
      <c r="EJ8" s="44" t="str">
        <f>IF(AC8="y",CHAR(34)&amp;AC$1&amp;CHAR(34)&amp;",","")</f>
        <v/>
      </c>
      <c r="EK8" s="44" t="str">
        <f>IF(AD8="y",CHAR(34)&amp;AD$1&amp;CHAR(34)&amp;",","")</f>
        <v/>
      </c>
      <c r="EL8" s="44" t="str">
        <f>IF(AE8="y",CHAR(34)&amp;AE$1&amp;CHAR(34)&amp;",","")</f>
        <v/>
      </c>
      <c r="EM8" s="44" t="str">
        <f>IF(AF8="y",CHAR(34)&amp;AF$1&amp;CHAR(34)&amp;",","")</f>
        <v/>
      </c>
      <c r="EN8" s="44" t="str">
        <f>IF(AG8="y",CHAR(34)&amp;AG$1&amp;CHAR(34)&amp;",","")</f>
        <v>"Unequa",</v>
      </c>
      <c r="EO8" s="44" t="str">
        <f>IF(AH8="y",CHAR(34)&amp;AH$1&amp;CHAR(34)&amp;",","")</f>
        <v>"Center",</v>
      </c>
      <c r="EP8" s="44" t="str">
        <f>IF(AI8="y",CHAR(34)&amp;AI$1&amp;CHAR(34)&amp;",","")</f>
        <v/>
      </c>
      <c r="EQ8" s="44" t="str">
        <f>IF(AJ8="y",CHAR(34)&amp;AJ$1&amp;CHAR(34)&amp;",","")</f>
        <v/>
      </c>
      <c r="ER8" s="44" t="str">
        <f>IF(AK8="y",CHAR(34)&amp;AK$1&amp;CHAR(34)&amp;",","")</f>
        <v/>
      </c>
      <c r="ES8" s="44" t="str">
        <f>IF(AL8="y",CHAR(34)&amp;AL$1&amp;CHAR(34)&amp;",","")</f>
        <v/>
      </c>
      <c r="ET8" s="44" t="str">
        <f>IF(AM8="y",CHAR(34)&amp;AM$1&amp;CHAR(34)&amp;",","")</f>
        <v/>
      </c>
      <c r="EU8" s="44" t="str">
        <f>IF(AN8="y",CHAR(34)&amp;AN$1&amp;CHAR(34)&amp;",","")</f>
        <v/>
      </c>
      <c r="EV8" s="44" t="str">
        <f>IF(AO8="y",CHAR(34)&amp;AO$1&amp;CHAR(34)&amp;",","")</f>
        <v/>
      </c>
      <c r="EW8" s="44" t="str">
        <f>IF(AP8="y",CHAR(34)&amp;AP$1&amp;CHAR(34)&amp;",","")</f>
        <v/>
      </c>
      <c r="EX8" s="44" t="str">
        <f>IF(AQ8="y",CHAR(34)&amp;AQ$1&amp;CHAR(34)&amp;",","")</f>
        <v/>
      </c>
      <c r="EY8" s="44" t="str">
        <f>IF(AR8="y",CHAR(34)&amp;AR$1&amp;CHAR(34)&amp;",","")</f>
        <v/>
      </c>
      <c r="EZ8" s="44" t="str">
        <f>IF(AS8="y",CHAR(34)&amp;AS$1&amp;CHAR(34)&amp;",","")</f>
        <v/>
      </c>
      <c r="FA8" s="44" t="str">
        <f>IF(AT8&gt;0,CHAR(34)&amp;"sta"&amp;AZ8&amp;CHAR(34)&amp;",","")</f>
        <v/>
      </c>
      <c r="FB8" s="44" t="str">
        <f>IF(AND(AT8&gt;0,BA8&lt;&gt;""),CHAR(34)&amp;"sta"&amp;BA8&amp;CHAR(34)&amp;",","")</f>
        <v/>
      </c>
      <c r="FC8" s="44" t="str">
        <f>IF(AND(AT8&gt;0,BB8&lt;&gt;""),CHAR(34)&amp;"sta"&amp;BB8&amp;CHAR(34)&amp;",","")</f>
        <v/>
      </c>
      <c r="FD8" s="44" t="str">
        <f>IF(BV8="n",CHAR(34)&amp;"tcWHYE"&amp;CHAR(34)&amp;",",IF(BV8="y",CHAR(34)&amp;FD$1&amp;CHAR(34)&amp;",",""))</f>
        <v/>
      </c>
      <c r="FE8" s="44" t="str">
        <f>IF(COUNTIF(BL8:BT8,"BLU")=0,CHAR(34)&amp;"NO_BLU"&amp;CHAR(34)&amp;",", "")</f>
        <v/>
      </c>
      <c r="FF8" s="44" t="str">
        <f>IF(COUNTIF(BL8:BT8,"WHI")=0,CHAR(34)&amp;"NO_WHI"&amp;CHAR(34)&amp;",", "")</f>
        <v/>
      </c>
      <c r="FG8" s="44" t="str">
        <f>IF(COUNTIF(BL8:BT8,"RED")=0,CHAR(34)&amp;"NO_RED"&amp;CHAR(34)&amp;",", "")</f>
        <v/>
      </c>
      <c r="FH8" s="44" t="str">
        <f>IF(COUNTIF(BL8:BS8,"GRE")=0,CHAR(34)&amp;"NO_GRE"&amp;CHAR(34)&amp;",", "")</f>
        <v>"NO_GRE",</v>
      </c>
      <c r="FI8" s="44" t="str">
        <f>IF(COUNTIF(BL8:BT8,"YEL")=0,CHAR(34)&amp;"NO_YEL"&amp;CHAR(34)&amp;",", "")</f>
        <v>"NO_YEL",</v>
      </c>
      <c r="FJ8" s="44" t="str">
        <f>IF(COUNTIF(BL8:BT8,"BLA")=0,CHAR(34)&amp;"NO_BLA"&amp;CHAR(34)&amp;",", "")</f>
        <v/>
      </c>
      <c r="FK8" s="44" t="str">
        <f>IF(AND(FH8&lt;&gt;"",FF8&lt;&gt;""),CHAR(34)&amp;"WHGRNO"&amp;CHAR(34)&amp;",","")</f>
        <v/>
      </c>
      <c r="FL8" s="44" t="str">
        <f>IF(AND(FI8&lt;&gt;"",FF8&lt;&gt;""),CHAR(34)&amp;"WHYENO"&amp;CHAR(34)&amp;",","")</f>
        <v/>
      </c>
      <c r="FM8" s="44" t="str">
        <f>IF(AND(FJ8&lt;&gt;"",FF8&lt;&gt;""),CHAR(34)&amp;"BAWHNO"&amp;CHAR(34)&amp;",","")</f>
        <v/>
      </c>
      <c r="FN8" s="44" t="str">
        <f>IF(AND(FE8&lt;&gt;"",FF8&lt;&gt;""),CHAR(34)&amp;"BLWHNO"&amp;CHAR(34)&amp;",","")</f>
        <v/>
      </c>
      <c r="FO8" s="44" t="str">
        <f>IF(AND(FE8&lt;&gt;"",FG8&lt;&gt;""),CHAR(34)&amp;"BLRENO"&amp;CHAR(34)&amp;",","")</f>
        <v/>
      </c>
      <c r="FP8" s="44" t="str">
        <f>IF(AND(FF8&lt;&gt;"",FF8&lt;&gt;""),CHAR(34)&amp;"WHRENO"&amp;CHAR(34)&amp;",","")</f>
        <v/>
      </c>
      <c r="FQ8" s="44" t="str">
        <f>IF(LEN(BF8)=3,CHAR(34)&amp;"001"&amp;BF8&amp;CHAR(34)&amp;",","")</f>
        <v>"001BLU",</v>
      </c>
      <c r="FR8" s="44" t="str">
        <f>IF(LEN(BG8)=3,CHAR(34)&amp;"002"&amp;BG8&amp;CHAR(34)&amp;",","")</f>
        <v>"002WHI",</v>
      </c>
      <c r="FS8" s="44" t="str">
        <f>IF(LEN(BH8)=3,CHAR(34)&amp;"003"&amp;BH8&amp;CHAR(34)&amp;",","")</f>
        <v>"003RED",</v>
      </c>
      <c r="FT8" s="44" t="str">
        <f>CHAR(34)&amp;"myr"&amp;BD8&amp;CHAR(34)&amp;","</f>
        <v>"myrEQ",</v>
      </c>
      <c r="FU8" s="44" t="str">
        <f>IF(AY8="y",CHAR(34)&amp;"island"&amp;CHAR(34)&amp;",","")</f>
        <v/>
      </c>
      <c r="FV8" s="44" t="str">
        <f>IF(BZ8="y",CHAR(34)&amp;"landlo"&amp;CHAR(34)&amp;",","")</f>
        <v/>
      </c>
      <c r="FW8" s="44" t="str">
        <f>IF(CA8="y",CHAR(34)&amp;"eunion"&amp;CHAR(34)&amp;",","")</f>
        <v/>
      </c>
      <c r="FX8" s="44" t="str">
        <f>SUBSTITUTE(IFERROR(SEARCH("[",A8),IFERROR(IF(AND(CA8&lt;&gt;"y",SEARCH("Europe",R8)&gt;0),CHAR(34)&amp;"noeuni"&amp;CHAR(34)&amp;",",""),"")),"1","")</f>
        <v/>
      </c>
      <c r="FY8" s="44" t="str">
        <f>IFERROR(IF(SEARCH("Arabic",CB8)&gt;0,CHAR(34)&amp;"arabic"&amp;CHAR(34)&amp;",",""),"")</f>
        <v/>
      </c>
      <c r="FZ8" s="44" t="str">
        <f>IFERROR(IF(SEARCH("English",CB8)&gt;0,CHAR(34)&amp;"englis"&amp;CHAR(34)&amp;",",""),"")</f>
        <v/>
      </c>
      <c r="GA8" s="44" t="str">
        <f>IFERROR(IF(SEARCH("French",CB8)&gt;0,CHAR(34)&amp;"french"&amp;CHAR(34)&amp;",",""),"")</f>
        <v/>
      </c>
      <c r="GB8" s="44" t="str">
        <f>IFERROR(IF(SEARCH("Spanish",CB8)&gt;0,CHAR(34)&amp;"spanis"&amp;CHAR(34)&amp;",",""),"")</f>
        <v/>
      </c>
      <c r="GC8" s="44" t="str">
        <f>IFERROR(IF(SEARCH("Portuguese",CB8)&gt;0,CHAR(34)&amp;"portug"&amp;CHAR(34)&amp;",",""),"")</f>
        <v/>
      </c>
      <c r="GD8" s="44" t="str">
        <f>IFERROR(IF(SEARCH("German",CB8)&gt;0,CHAR(34)&amp;"german"&amp;CHAR(34)&amp;",",""),"")</f>
        <v/>
      </c>
      <c r="GE8" s="44" t="str">
        <f>IFERROR(IF(SEARCH("Dutch",CB8)&gt;0,CHAR(34)&amp;"dutchs"&amp;CHAR(34)&amp;",",""),"")</f>
        <v/>
      </c>
      <c r="GF8" s="44" t="str">
        <f>IFERROR(IF(SEARCH("Historical",AU8)&gt;0,CHAR(34)&amp;"histor"&amp;CHAR(34)&amp;",",""),"")</f>
        <v/>
      </c>
      <c r="GG8" s="44" t="str">
        <f>IF(BU8="y",CHAR(34)&amp;"unjack"&amp;CHAR(34)&amp;",","")</f>
        <v/>
      </c>
      <c r="GH8" s="44" t="str">
        <f>IF(CD8=1,CHAR(34)&amp;"southc"&amp;CHAR(34)&amp;",","")</f>
        <v/>
      </c>
      <c r="GI8" s="44" t="str">
        <f>IF(CE8=1,CHAR(34)&amp;"hasmap"&amp;CHAR(34)&amp;",","")</f>
        <v/>
      </c>
      <c r="GJ8" s="44" t="str">
        <f>IF(CP8="y",CHAR(34)&amp;CP$1&amp;CHAR(34)&amp;",","")</f>
        <v>"NoStar",</v>
      </c>
      <c r="GK8" s="44" t="str">
        <f>IF(GJ8="",CHAR(34)&amp;"HasSta"&amp;CHAR(34)&amp;",","")</f>
        <v/>
      </c>
      <c r="GL8" s="44" t="str">
        <f>IF(CQ8="y",CHAR(34)&amp;CQ$1&amp;CHAR(34)&amp;",","")</f>
        <v/>
      </c>
      <c r="GM8" s="44" t="str">
        <f>IF(CR8="y",CHAR(34)&amp;CR$1&amp;CHAR(34)&amp;",","")</f>
        <v/>
      </c>
      <c r="GN8" s="44" t="str">
        <f>IF(CS8="y",CHAR(34)&amp;CS$1&amp;CHAR(34)&amp;",","")</f>
        <v/>
      </c>
      <c r="GP8" s="44" t="str">
        <f>CHAR(34)&amp;AU8&amp;CHAR(34)</f>
        <v>"National Symbol"</v>
      </c>
      <c r="GS8" s="44" t="str">
        <f>SUBSTITUTE("["&amp;_xlfn.CONCAT(CW8:GN8)&amp;"]",",]","]")</f>
        <v>["4Color","words2","words3","lets12","startT","with_y","year19","allhor","3Bands","Horizo","Texted","Unequa","Center","NO_GRE","NO_YEL","001BLU","002WHI","003RED","myrEQ","NoStar"]</v>
      </c>
      <c r="GT8" s="44" t="str">
        <f>IF(BL8&lt;&gt;"",CHAR(34)&amp;"cl_"&amp;BL8&amp;CHAR(34)&amp;",","")</f>
        <v>"cl_BLA",</v>
      </c>
      <c r="GU8" s="44" t="str">
        <f>IF(BM8&lt;&gt;"",CHAR(34)&amp;"cl_"&amp;BM8&amp;CHAR(34)&amp;",","")</f>
        <v>"cl_BLU",</v>
      </c>
      <c r="GV8" s="44" t="str">
        <f>IF(BN8&lt;&gt;"",CHAR(34)&amp;"cl_"&amp;BN8&amp;CHAR(34)&amp;",","")</f>
        <v/>
      </c>
      <c r="GW8" s="44" t="str">
        <f>IF(BO8&lt;&gt;"",CHAR(34)&amp;"cl_"&amp;BO8&amp;CHAR(34)&amp;",","")</f>
        <v>"cl_RED",</v>
      </c>
      <c r="GX8" s="44" t="str">
        <f>IF(BP8&lt;&gt;"",CHAR(34)&amp;"cl_"&amp;BP8&amp;CHAR(34)&amp;",","")</f>
        <v/>
      </c>
      <c r="GY8" s="44" t="str">
        <f>IF(BQ8&lt;&gt;"",CHAR(34)&amp;"cl_"&amp;BQ8&amp;CHAR(34)&amp;",","")</f>
        <v/>
      </c>
      <c r="GZ8" s="44" t="str">
        <f>IF(BR8&lt;&gt;"",CHAR(34)&amp;"cl_"&amp;BR8&amp;CHAR(34)&amp;",","")</f>
        <v/>
      </c>
      <c r="HA8" s="44" t="str">
        <f>IF(BS8&lt;&gt;"",CHAR(34)&amp;"cl_"&amp;BS8&amp;CHAR(34)&amp;",","")</f>
        <v/>
      </c>
      <c r="HB8" s="44" t="str">
        <f>IF(BT8&lt;&gt;"",CHAR(34)&amp;"cl_"&amp;BT8&amp;CHAR(34)&amp;",","")</f>
        <v>"cl_WHI",</v>
      </c>
      <c r="HC8" s="44" t="str">
        <f>SUBSTITUTE("["&amp;_xlfn.CONCAT(GT8:HB8)&amp;"]",",]","]")</f>
        <v>["cl_BLA","cl_BLU","cl_RED","cl_WHI"]</v>
      </c>
      <c r="HE8" s="64"/>
      <c r="HF8" s="65" t="str">
        <f>"{couname:"&amp;CT8&amp;(IF(HK8&lt;&gt;"",",subtype:"&amp;CHAR(34)&amp;HK8&amp;CHAR(34),""))&amp;",year:"&amp;HJ8&amp;",region:"&amp;CU8&amp;",Colors:"&amp;HC8&amp;",Items:"&amp;GS8&amp;",Flag:"&amp;CV8&amp;",HDFlag:"&amp;CHAR(34)&amp;E8&amp;CHAR(34)&amp;",type:"&amp;GP8&amp;", describe: "&amp;HH8&amp;", isnew:"&amp;CHAR(34)&amp;F8&amp;CHAR(34)&amp;", links: "&amp;HL8&amp;"},"</f>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links: "https://en.wikipedia.org/wiki/Flag_of_the_Treinta_y_Tres"},</v>
      </c>
      <c r="HG8" s="66" t="str">
        <f>"{couname:"&amp;CT8&amp;(IF(HK8&lt;&gt;"",",subtype:"&amp;CHAR(34)&amp;HK8&amp;CHAR(34),""))&amp;",year:"&amp;HJ8&amp;",region:"&amp;CU8&amp;",Colors:"&amp;HC8&amp;",Items:"&amp;GS8&amp;",Flag:"&amp;CV8&amp;",HDFlag:"&amp;CHAR(34)&amp;E8&amp;CHAR(34)&amp;",type:"&amp;GP8&amp;", describe: "&amp;HI8&amp;", links: "&amp;HL8&amp;"},"</f>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links: "https://en.wikipedia.org/wiki/Flag_of_the_Treinta_y_Tres"},</v>
      </c>
      <c r="HH8" s="44" t="str">
        <f>IF(P8&lt;&gt;"",CHAR(34)&amp;"\n"&amp;P8&amp;CHAR(34),CHAR(34)&amp;CHAR(34))</f>
        <v>"\nThe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v>
      </c>
      <c r="HI8" s="44" t="str">
        <f>IF(J8=0,CHAR(34)&amp;CHAR(34),HH8)</f>
        <v>"\nThe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v>
      </c>
      <c r="HJ8" s="44" t="str">
        <f>CHAR(34)&amp;O8&amp;CHAR(34)</f>
        <v>"1952"</v>
      </c>
      <c r="HL8" s="44" t="str">
        <f>CHAR(34)&amp;I8&amp;CHAR(34)</f>
        <v>"https://en.wikipedia.org/wiki/Flag_of_the_Treinta_y_Tres"</v>
      </c>
      <c r="HM8" s="65"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 "links": "https://en.wikipedia.org/wiki/Flag_of_the_Treinta_y_Tres"},</v>
      </c>
      <c r="HN8" s="67"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 "links": "https://en.wikipedia.org/wiki/Flag_of_the_Treinta_y_Tres"},</v>
      </c>
      <c r="HO8" s="71">
        <v>45576</v>
      </c>
      <c r="HP8" s="44" t="str" cm="1">
        <f t="array" ref="HP8">IF(_xlfn.TEXTJOIN(", ", TRUE, IF(ISNUMBER(SEARCH("BLA", BL8:BT8)), COLUMN(BL8:BT8) - COLUMN(BL8) + 1, ""))&lt;&gt;"","BLA","")</f>
        <v>BLA</v>
      </c>
      <c r="HQ8" s="44" t="str" cm="1">
        <f t="array" ref="HQ8">IF(_xlfn.TEXTJOIN(", ", TRUE, IF(ISNUMBER(SEARCH("BLU", BL8:BT8)), COLUMN(BL8:BT8) - COLUMN(BL8) + 1, ""))&lt;&gt;"","BLU","")</f>
        <v>BLU</v>
      </c>
      <c r="HR8" s="44" t="str" cm="1">
        <f t="array" ref="HR8">IF(_xlfn.TEXTJOIN(", ", TRUE, IF(ISNUMBER(SEARCH("GRE", BL8:BT8)), COLUMN(BL8:BT8) - COLUMN(BL8) + 1, ""))&lt;&gt;"","GRE","")</f>
        <v/>
      </c>
      <c r="HS8" s="44" t="str" cm="1">
        <f t="array" ref="HS8">IF(_xlfn.TEXTJOIN(", ", TRUE, IF(ISNUMBER(SEARCH("RED", BL8:BT8)), COLUMN(BL8:BT8) - COLUMN(BL8) + 1, ""))&lt;&gt;"","RED","")</f>
        <v>RED</v>
      </c>
      <c r="HT8" s="44" t="str" cm="1">
        <f t="array" ref="HT8">IF(_xlfn.TEXTJOIN(", ", TRUE, IF(ISNUMBER(SEARCH("YEL", BL8:BT8)), COLUMN(BL8:BT8) - COLUMN(BL8) + 1, ""))&lt;&gt;"","YEL","")</f>
        <v/>
      </c>
      <c r="HU8" s="44" t="str" cm="1">
        <f t="array" ref="HU8">IF(_xlfn.TEXTJOIN(", ", TRUE, IF(ISNUMBER(SEARCH("ORA", BL8:BT8)), COLUMN(BL8:BT8) - COLUMN(BL8) + 1, ""))&lt;&gt;"","ORA","")</f>
        <v/>
      </c>
      <c r="HV8" s="44" t="str" cm="1">
        <f t="array" ref="HV8">IF(_xlfn.TEXTJOIN(", ", TRUE, IF(ISNUMBER(SEARCH("BRO", BL8:BT8)), COLUMN(BL8:BT8) - COLUMN(BL8) + 1, ""))&lt;&gt;"","BRO","")</f>
        <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c r="IB8" s="5"/>
      <c r="IC8" s="68"/>
      <c r="ID8" s="68"/>
      <c r="IE8" s="68"/>
      <c r="IF8" s="68"/>
      <c r="IG8" s="68"/>
      <c r="IH8" s="68"/>
      <c r="II8" s="68"/>
      <c r="IJ8" s="68"/>
      <c r="IK8" s="68"/>
      <c r="IL8" s="44">
        <f>SUM(IC8:IK8)</f>
        <v>0</v>
      </c>
      <c r="IM8" s="42">
        <f>COUNTIF(IC8:IK8,"&gt;0")-CG8</f>
        <v>-4</v>
      </c>
      <c r="IN8" s="69" t="str">
        <f>"http://mkweb.bcgsc.ca/color-summarizer/?url="&amp;D8&amp;"&amp;precision=low&amp;num_clusters="&amp;CG8&amp;"&amp;text=1"</f>
        <v>http://mkweb.bcgsc.ca/color-summarizer/?url=https://upload.wikimedia.org/wikipedia/commons/thumb/f/ff/Flag_of_the_Treinta_y_Tres.svg/640px-Flag_of_the_Treinta_y_Tres.svg.png&amp;precision=low&amp;num_clusters=4&amp;text=1</v>
      </c>
      <c r="IO8" s="44" t="str">
        <f>IF(HP8&lt;&gt;"",CHAR(34)&amp;"black"&amp;CHAR(34),"")</f>
        <v>"black"</v>
      </c>
      <c r="IP8" s="44" t="str">
        <f>IF(HQ8&lt;&gt;"",CHAR(34)&amp;"blue"&amp;CHAR(34),"")</f>
        <v>"blue"</v>
      </c>
      <c r="IQ8" s="44" t="str">
        <f>IF(HR8&lt;&gt;"",CHAR(34)&amp;"green"&amp;CHAR(34),"")</f>
        <v/>
      </c>
      <c r="IR8" s="44" t="str">
        <f>IF(HS8&lt;&gt;"",CHAR(34)&amp;"red"&amp;CHAR(34),"")</f>
        <v>"red"</v>
      </c>
      <c r="IS8" s="44" t="str">
        <f>IF(HT8&lt;&gt;"",CHAR(34)&amp;"yellow"&amp;CHAR(34),"")</f>
        <v/>
      </c>
      <c r="IT8" s="44" t="str">
        <f>IF(HU8&lt;&gt;"",CHAR(34)&amp;"orange"&amp;CHAR(34),"")</f>
        <v/>
      </c>
      <c r="IU8" s="44" t="str">
        <f>IF(HV8&lt;&gt;"",CHAR(34)&amp;"brown"&amp;CHAR(34),"")</f>
        <v/>
      </c>
      <c r="IV8" s="44" t="str">
        <f>IF(HW8&lt;&gt;"",CHAR(34)&amp;"purple"&amp;CHAR(34),"")</f>
        <v/>
      </c>
      <c r="IW8" s="44" t="str">
        <f>IF(HX8&lt;&gt;"",CHAR(34)&amp;"white"&amp;CHAR(34),"")</f>
        <v>"white"</v>
      </c>
      <c r="IX8" s="44" t="str">
        <f>"{"&amp;CHAR(34)&amp;"url"&amp;CHAR(34)&amp;":"&amp;CHAR(34)&amp;IN8&amp;CHAR(34)&amp;","&amp;CHAR(34)&amp;"name"&amp;CHAR(34)&amp;":"&amp;CHAR(34)&amp;A8&amp;CHAR(34)&amp;"},"</f>
        <v>{"url":"http://mkweb.bcgsc.ca/color-summarizer/?url=https://upload.wikimedia.org/wikipedia/commons/thumb/f/ff/Flag_of_the_Treinta_y_Tres.svg/640px-Flag_of_the_Treinta_y_Tres.svg.png&amp;precision=low&amp;num_clusters=4&amp;text=1","name":"[URU] Treinta y Tres"},</v>
      </c>
      <c r="IY8" s="44">
        <v>844</v>
      </c>
    </row>
    <row r="9" spans="1:259" s="44" customFormat="1" ht="38.4" customHeight="1" thickBot="1" x14ac:dyDescent="0.35">
      <c r="A9" s="85" t="s">
        <v>726</v>
      </c>
      <c r="B9" s="83"/>
      <c r="C9" s="39">
        <v>3</v>
      </c>
      <c r="D9" s="70" t="s">
        <v>727</v>
      </c>
      <c r="E9" s="40" t="s">
        <v>728</v>
      </c>
      <c r="F9" s="41" t="s">
        <v>163</v>
      </c>
      <c r="G9" s="42">
        <f>COUNTIF($A$1:$A$8288,A9)</f>
        <v>1</v>
      </c>
      <c r="H9" s="43" t="s">
        <v>1389</v>
      </c>
      <c r="I9" s="59" t="s">
        <v>729</v>
      </c>
      <c r="J9" s="44" t="str">
        <f>""</f>
        <v/>
      </c>
      <c r="K9" s="45"/>
      <c r="L9" s="46"/>
      <c r="M9" s="46"/>
      <c r="N9" s="47"/>
      <c r="O9" s="74">
        <v>1817</v>
      </c>
      <c r="P9" s="48" t="s">
        <v>730</v>
      </c>
      <c r="Q9" s="73">
        <v>3</v>
      </c>
      <c r="R9" s="49" t="s">
        <v>177</v>
      </c>
      <c r="S9" s="50">
        <v>2</v>
      </c>
      <c r="T9" s="51" t="s">
        <v>165</v>
      </c>
      <c r="U9" s="52" t="s">
        <v>165</v>
      </c>
      <c r="V9" s="52" t="s">
        <v>165</v>
      </c>
      <c r="W9" s="52" t="s">
        <v>165</v>
      </c>
      <c r="X9" s="52" t="s">
        <v>165</v>
      </c>
      <c r="Y9" s="52" t="s">
        <v>164</v>
      </c>
      <c r="Z9" s="52" t="s">
        <v>164</v>
      </c>
      <c r="AA9" s="52" t="s">
        <v>164</v>
      </c>
      <c r="AB9" s="52" t="s">
        <v>164</v>
      </c>
      <c r="AC9" s="52" t="s">
        <v>164</v>
      </c>
      <c r="AD9" s="52" t="s">
        <v>165</v>
      </c>
      <c r="AE9" s="52" t="s">
        <v>164</v>
      </c>
      <c r="AF9" s="53" t="s">
        <v>164</v>
      </c>
      <c r="AG9" s="53" t="s">
        <v>165</v>
      </c>
      <c r="AH9" s="53" t="s">
        <v>165</v>
      </c>
      <c r="AI9" s="53" t="s">
        <v>164</v>
      </c>
      <c r="AJ9" s="53" t="s">
        <v>164</v>
      </c>
      <c r="AK9" s="53" t="s">
        <v>164</v>
      </c>
      <c r="AL9" s="53" t="s">
        <v>164</v>
      </c>
      <c r="AM9" s="53" t="s">
        <v>164</v>
      </c>
      <c r="AN9" s="53" t="s">
        <v>164</v>
      </c>
      <c r="AO9" s="53" t="s">
        <v>164</v>
      </c>
      <c r="AP9" s="53" t="s">
        <v>164</v>
      </c>
      <c r="AQ9" s="53" t="s">
        <v>164</v>
      </c>
      <c r="AR9" s="53" t="s">
        <v>164</v>
      </c>
      <c r="AS9" s="53" t="s">
        <v>164</v>
      </c>
      <c r="AT9" s="54">
        <v>0</v>
      </c>
      <c r="AU9" s="53" t="s">
        <v>498</v>
      </c>
      <c r="AV9" s="53" t="str">
        <f>IF(LEFT(A9,1)="[",LEFT(A9,5)&amp;AU9&amp;A9,"")</f>
        <v>[URU]Naval Jack[URU] Uruguay Naval Jack</v>
      </c>
      <c r="AW9" s="53" t="str">
        <f>C9&amp;A9</f>
        <v>3[URU] Uruguay Naval Jack</v>
      </c>
      <c r="AX9" s="55"/>
      <c r="AY9" s="55"/>
      <c r="AZ9" s="56" t="s">
        <v>234</v>
      </c>
      <c r="BA9" s="56" t="s">
        <v>234</v>
      </c>
      <c r="BB9" s="56"/>
      <c r="BC9" s="57"/>
      <c r="BD9" s="58" t="s">
        <v>159</v>
      </c>
      <c r="BE9" s="59"/>
      <c r="BF9" s="58" t="s">
        <v>152</v>
      </c>
      <c r="BG9" s="58" t="s">
        <v>234</v>
      </c>
      <c r="BH9" s="58" t="s">
        <v>152</v>
      </c>
      <c r="BI9" s="58"/>
      <c r="BJ9" s="58"/>
      <c r="BK9" s="59"/>
      <c r="BL9" s="58" t="s">
        <v>234</v>
      </c>
      <c r="BM9" s="58" t="s">
        <v>152</v>
      </c>
      <c r="BN9" s="58" t="s">
        <v>234</v>
      </c>
      <c r="BO9" s="58" t="s">
        <v>234</v>
      </c>
      <c r="BP9" s="58" t="s">
        <v>155</v>
      </c>
      <c r="BQ9" s="58" t="s">
        <v>234</v>
      </c>
      <c r="BR9" s="58" t="s">
        <v>157</v>
      </c>
      <c r="BS9" s="58" t="s">
        <v>234</v>
      </c>
      <c r="BT9" s="58" t="s">
        <v>159</v>
      </c>
      <c r="BU9" s="60"/>
      <c r="BV9" s="61"/>
      <c r="BW9" s="61">
        <v>0</v>
      </c>
      <c r="BX9" s="59"/>
      <c r="BY9" s="44" t="s">
        <v>165</v>
      </c>
      <c r="CB9" s="5"/>
      <c r="CC9" s="5"/>
      <c r="CD9" s="62">
        <v>0</v>
      </c>
      <c r="CE9" s="62">
        <v>0</v>
      </c>
      <c r="CF9" s="62" t="e">
        <f>COUNTIF([1]Sheet7!$B$2:'[1]Sheet7'!$B$100,URU!#REF!)</f>
        <v>#REF!</v>
      </c>
      <c r="CG9" s="75" cm="1">
        <f t="array" ref="CG9">SUMPRODUCT(--(LEN(TRIM(BL9:BT9))&gt;0))</f>
        <v>4</v>
      </c>
      <c r="CH9" s="53" t="str">
        <f>IF(CG9=2,"y","n")</f>
        <v>n</v>
      </c>
      <c r="CI9" s="53" t="str">
        <f>IF(CG9=3,"y","n")</f>
        <v>n</v>
      </c>
      <c r="CJ9" s="53" t="str">
        <f>IF(CG9=4,"y","n")</f>
        <v>y</v>
      </c>
      <c r="CK9" s="53" t="str">
        <f>IF(CG9&gt;4,"y","n")</f>
        <v>n</v>
      </c>
      <c r="CL9" s="53" t="str">
        <f>IF(S9=0,"y","n")</f>
        <v>n</v>
      </c>
      <c r="CM9" s="53" t="str">
        <f>IF(S9=2,"y","n")</f>
        <v>y</v>
      </c>
      <c r="CN9" s="53" t="str">
        <f>IF(S9=3,"y","n")</f>
        <v>n</v>
      </c>
      <c r="CO9" s="53" t="str">
        <f>IF(S9&gt;=4,"y","n")</f>
        <v>n</v>
      </c>
      <c r="CP9" s="53" t="str">
        <f>IF(AT9=0,"y","n")</f>
        <v>y</v>
      </c>
      <c r="CQ9" s="53" t="str">
        <f>IF(AT9=1,"y","n")</f>
        <v>n</v>
      </c>
      <c r="CR9" s="53" t="str">
        <f>IF(AT9=2,"y","n")</f>
        <v>n</v>
      </c>
      <c r="CS9" s="53" t="str">
        <f>IF(AT9&gt;=3,"y","n")</f>
        <v>n</v>
      </c>
      <c r="CT9" s="38" t="str">
        <f>CHAR(34)&amp;A9&amp;CHAR(34)</f>
        <v>"[URU] Uruguay Naval Jack"</v>
      </c>
      <c r="CU9" s="63" t="str">
        <f>CHAR(34)&amp;"rgn_"&amp;R9&amp;CHAR(34)</f>
        <v>"rgn_South America"</v>
      </c>
      <c r="CV9" s="44" t="str">
        <f>CHAR(34)&amp;D9&amp;CHAR(34)</f>
        <v>"https://upload.wikimedia.org/wikipedia/commons/thumb/1/14/Naval_Jack_of_Uruguay.svg/640px-Naval_Jack_of_Uruguay.svg.png"</v>
      </c>
      <c r="CW9" s="44" t="str">
        <f>IF(CH9="y",CHAR(34)&amp;CH$1&amp;CHAR(34)&amp;",","")</f>
        <v/>
      </c>
      <c r="CX9" s="44" t="str">
        <f>IF(CI9="y",CHAR(34)&amp;CI$1&amp;CHAR(34)&amp;",","")</f>
        <v/>
      </c>
      <c r="CY9" s="44" t="str">
        <f>IF(CJ9="y",CHAR(34)&amp;CJ$1&amp;CHAR(34)&amp;",","")</f>
        <v>"4Color",</v>
      </c>
      <c r="CZ9" s="44" t="str">
        <f>IF(CK9="y",CHAR(34)&amp;CK$1&amp;CHAR(34)&amp;",","")</f>
        <v/>
      </c>
      <c r="DA9" s="44" t="str">
        <f>IF(Q9&gt;1,CHAR(34)&amp;"words2"&amp;CHAR(34)&amp;",","")</f>
        <v>"words2",</v>
      </c>
      <c r="DB9" s="44" t="str">
        <f>IF(Q9&gt;2,CHAR(34)&amp;"words3"&amp;CHAR(34)&amp;",","")</f>
        <v>"words3",</v>
      </c>
      <c r="DD9" s="44" t="str">
        <f>IF(LEN(CHAR(34)&amp;"lets"&amp;LEN(SUBSTITUTE(SUBSTITUTE(IFERROR(TRIM(SUBSTITUTE(A9,MID(A9,FIND("[",A9),FIND("]",A9)-FIND("[",A9)+1),"")),A9)," ",""),"-",""))&amp;CHAR(34)&amp;",")=9,CHAR(34)&amp;"lets"&amp;LEN(SUBSTITUTE(SUBSTITUTE(IFERROR(TRIM(SUBSTITUTE(A9,MID(A9,FIND("[",A9),FIND("]",A9)-FIND("[",A9)+1),"")),A9)," ",""),"-",""))&amp;CHAR(34)&amp;",",CHAR(34)&amp;"lets0"&amp;LEN(SUBSTITUTE(SUBSTITUTE(IFERROR(TRIM(SUBSTITUTE(A9,MID(A9,FIND("[",A9),FIND("]",A9)-FIND("[",A9)+1),"")),A9)," ",""),"-",""))&amp;CHAR(34)&amp;",")</f>
        <v>"lets16",</v>
      </c>
      <c r="DE9" s="44" t="str">
        <f>CHAR(34)&amp;"start"&amp;IFERROR(LEFT(SUBSTITUTE(A9,"["&amp;MID(A9,FIND("[",A9)+1,FIND("]",A9)-FIND("[",A9)-1)&amp;"] ",""),1),LEFT(A9,1))&amp;CHAR(34)&amp;","</f>
        <v>"startU",</v>
      </c>
      <c r="DF9" s="44" t="str">
        <f>IFERROR(IF(SEARCH("tan",A9)&gt;0,CHAR(34)&amp;"withtn"&amp;CHAR(34)&amp;",",""),"")</f>
        <v/>
      </c>
      <c r="DG9" s="44" t="str">
        <f>IFERROR(IF(SEARCH("q",A9)&gt;0,CHAR(34)&amp;"with_q"&amp;CHAR(34)&amp;",",""),"")</f>
        <v/>
      </c>
      <c r="DH9" s="44" t="str">
        <f>IFERROR(IF(SEARCH("v",A9)&gt;0,CHAR(34)&amp;"with_v"&amp;CHAR(34)&amp;",",""),"")</f>
        <v>"with_v",</v>
      </c>
      <c r="DI9" s="44" t="str">
        <f>IFERROR(IF(SEARCH("w",A9)&gt;0,CHAR(34)&amp;"with_w"&amp;CHAR(34)&amp;",",""),"")</f>
        <v/>
      </c>
      <c r="DJ9" s="44" t="str">
        <f>IFERROR(IF(SEARCH("y",A9)&gt;0,CHAR(34)&amp;"with_y"&amp;CHAR(34)&amp;",",""),"")</f>
        <v>"with_y",</v>
      </c>
      <c r="DK9" s="44" t="str">
        <f>IFERROR(IF(SEARCH("z",A9)&gt;0,CHAR(34)&amp;"with_z"&amp;CHAR(34)&amp;",",""),"")</f>
        <v/>
      </c>
      <c r="DL9" s="44" t="str">
        <f>IF(CG9=2, CHAR(34) &amp; _xlfn.TEXTJOIN("", TRUE, _xlfn._xlws.SORT(HP9:HX9)) &amp; CHAR(34) &amp; ",", "")</f>
        <v/>
      </c>
      <c r="DM9" s="44" t="str" cm="1">
        <f t="array" ref="DM9">IF(CG9=3,CHAR(34) &amp; _xlfn.TEXTJOIN("", TRUE, RIGHT(HP9:HX9, 2)) &amp; CHAR(34) &amp; ",", "")</f>
        <v/>
      </c>
      <c r="DN9" s="44" t="str">
        <f>IF(AND(ISNUMBER(SEARCH("18", O9)), ISERROR(SEARCH("1918", O9)), ISERROR(SEARCH("2018", O9))), CHAR(34) &amp; "year18" &amp; CHAR(34) &amp; ",", "")</f>
        <v>"year18",</v>
      </c>
      <c r="DO9" s="44" t="str">
        <f>IF(AND(ISNUMBER(SEARCH("19", O9)), ISERROR(SEARCH("1819", O9)),  ISERROR(SEARCH("1219", O9)),ISERROR(SEARCH("1119", O9)),ISERROR(SEARCH("1190", O9)),ISERROR(SEARCH("2019", O9))), CHAR(34) &amp; "year19" &amp; CHAR(34) &amp; ",", "")</f>
        <v/>
      </c>
      <c r="DP9" s="5" t="str">
        <f>IF(AND(ISNUMBER(SEARCH("20", O9)), ISERROR(SEARCH("1920", O9))), CHAR(34)&amp;"year00"&amp;CHAR(34)&amp;",", "")</f>
        <v/>
      </c>
      <c r="DQ9" s="5" t="str">
        <f>IF(CC9="y",CHAR(34)&amp;"soviet"&amp;CHAR(34)&amp;",","")</f>
        <v/>
      </c>
      <c r="DR9" s="5" t="str">
        <f>IF(BY9="y",CHAR(34)&amp;"dgband"&amp;CHAR(34)&amp;",","")</f>
        <v>"dgband",</v>
      </c>
      <c r="DS9" s="5" t="str">
        <f>IF(W9="y",IF(AND(V9="n",BY9&lt;&gt;"y"),CHAR(34)&amp;"allver"&amp;CHAR(34)&amp;",",""),"")</f>
        <v/>
      </c>
      <c r="DT9" s="5" t="str">
        <f>IF(V9="y",IF(AND(W9="n",BY9&lt;&gt;"y"),CHAR(34)&amp;"allhor"&amp;CHAR(34)&amp;",",""),"")</f>
        <v/>
      </c>
      <c r="DU9" s="5" t="str">
        <f>IF(BY9="y",IF(AND(W9="n",V9="n"),CHAR(34)&amp;"alldia"&amp;CHAR(34)&amp;",",""),"")</f>
        <v/>
      </c>
      <c r="DW9" s="44" t="str">
        <f>IF(CL9="y",CHAR(34)&amp;CL$1&amp;CHAR(34)&amp;",","")</f>
        <v/>
      </c>
      <c r="DX9" s="44" t="str">
        <f>IF(CM9="y",CHAR(34)&amp;CM$1&amp;CHAR(34)&amp;",","")</f>
        <v>"2Bands",</v>
      </c>
      <c r="DY9" s="44" t="str">
        <f>IF(CN9="y",CHAR(34)&amp;CN$1&amp;CHAR(34)&amp;",","")</f>
        <v/>
      </c>
      <c r="DZ9" s="44" t="str">
        <f>IF(CO9="y",CHAR(34)&amp;CO$1&amp;CHAR(34)&amp;",","")</f>
        <v/>
      </c>
      <c r="EA9" s="44" t="str">
        <f>IF(T9="y",CHAR(34)&amp;T$1&amp;CHAR(34)&amp;",","")</f>
        <v>"Diagon",</v>
      </c>
      <c r="EB9" s="44" t="str">
        <f>IF(U9="y",CHAR(34)&amp;U$1&amp;CHAR(34)&amp;",","")</f>
        <v>"Crosse",</v>
      </c>
      <c r="EC9" s="44" t="str">
        <f>IF(V9="y",CHAR(34)&amp;V$1&amp;CHAR(34)&amp;",","")</f>
        <v>"Horizo",</v>
      </c>
      <c r="ED9" s="44" t="str">
        <f>IF(W9="y",CHAR(34)&amp;W$1&amp;CHAR(34)&amp;",","")</f>
        <v>"Vertic",</v>
      </c>
      <c r="EE9" s="44" t="str">
        <f>IF(X9="y",CHAR(34)&amp;X$1&amp;CHAR(34)&amp;",","")</f>
        <v>"Circle",</v>
      </c>
      <c r="EF9" s="44" t="str">
        <f>IF(AND(Y9&lt;&gt;"n",Y9&lt;&gt;""),CHAR(34)&amp;Y$1&amp;CHAR(34)&amp;",","")</f>
        <v/>
      </c>
      <c r="EG9" s="44" t="str">
        <f>IF(Z9="y",CHAR(34)&amp;Z$1&amp;CHAR(34)&amp;",","")</f>
        <v/>
      </c>
      <c r="EH9" s="44" t="str">
        <f>IF(AA9="y",CHAR(34)&amp;AA$1&amp;CHAR(34)&amp;",","")</f>
        <v/>
      </c>
      <c r="EI9" s="44" t="str">
        <f>IF(AB9="y",CHAR(34)&amp;AB$1&amp;CHAR(34)&amp;",","")</f>
        <v/>
      </c>
      <c r="EJ9" s="44" t="str">
        <f>IF(AC9="y",CHAR(34)&amp;AC$1&amp;CHAR(34)&amp;",","")</f>
        <v/>
      </c>
      <c r="EK9" s="44" t="str">
        <f>IF(AD9="y",CHAR(34)&amp;AD$1&amp;CHAR(34)&amp;",","")</f>
        <v>"HasSun",</v>
      </c>
      <c r="EL9" s="44" t="str">
        <f>IF(AE9="y",CHAR(34)&amp;AE$1&amp;CHAR(34)&amp;",","")</f>
        <v/>
      </c>
      <c r="EM9" s="44" t="str">
        <f>IF(AF9="y",CHAR(34)&amp;AF$1&amp;CHAR(34)&amp;",","")</f>
        <v/>
      </c>
      <c r="EN9" s="44" t="str">
        <f>IF(AG9="y",CHAR(34)&amp;AG$1&amp;CHAR(34)&amp;",","")</f>
        <v>"Unequa",</v>
      </c>
      <c r="EO9" s="44" t="str">
        <f>IF(AH9="y",CHAR(34)&amp;AH$1&amp;CHAR(34)&amp;",","")</f>
        <v>"Center",</v>
      </c>
      <c r="EP9" s="44" t="str">
        <f>IF(AI9="y",CHAR(34)&amp;AI$1&amp;CHAR(34)&amp;",","")</f>
        <v/>
      </c>
      <c r="EQ9" s="44" t="str">
        <f>IF(AJ9="y",CHAR(34)&amp;AJ$1&amp;CHAR(34)&amp;",","")</f>
        <v/>
      </c>
      <c r="ER9" s="44" t="str">
        <f>IF(AK9="y",CHAR(34)&amp;AK$1&amp;CHAR(34)&amp;",","")</f>
        <v/>
      </c>
      <c r="ES9" s="44" t="str">
        <f>IF(AL9="y",CHAR(34)&amp;AL$1&amp;CHAR(34)&amp;",","")</f>
        <v/>
      </c>
      <c r="ET9" s="44" t="str">
        <f>IF(AM9="y",CHAR(34)&amp;AM$1&amp;CHAR(34)&amp;",","")</f>
        <v/>
      </c>
      <c r="EU9" s="44" t="str">
        <f>IF(AN9="y",CHAR(34)&amp;AN$1&amp;CHAR(34)&amp;",","")</f>
        <v/>
      </c>
      <c r="EV9" s="44" t="str">
        <f>IF(AO9="y",CHAR(34)&amp;AO$1&amp;CHAR(34)&amp;",","")</f>
        <v/>
      </c>
      <c r="EW9" s="44" t="str">
        <f>IF(AP9="y",CHAR(34)&amp;AP$1&amp;CHAR(34)&amp;",","")</f>
        <v/>
      </c>
      <c r="EX9" s="44" t="str">
        <f>IF(AQ9="y",CHAR(34)&amp;AQ$1&amp;CHAR(34)&amp;",","")</f>
        <v/>
      </c>
      <c r="EY9" s="44" t="str">
        <f>IF(AR9="y",CHAR(34)&amp;AR$1&amp;CHAR(34)&amp;",","")</f>
        <v/>
      </c>
      <c r="EZ9" s="44" t="str">
        <f>IF(AS9="y",CHAR(34)&amp;AS$1&amp;CHAR(34)&amp;",","")</f>
        <v/>
      </c>
      <c r="FA9" s="44" t="str">
        <f>IF(AT9&gt;0,CHAR(34)&amp;"sta"&amp;AZ9&amp;CHAR(34)&amp;",","")</f>
        <v/>
      </c>
      <c r="FB9" s="44" t="str">
        <f>IF(AND(AT9&gt;0,BA9&lt;&gt;""),CHAR(34)&amp;"sta"&amp;BA9&amp;CHAR(34)&amp;",","")</f>
        <v/>
      </c>
      <c r="FD9" s="44" t="str">
        <f>IF(BV9="n",CHAR(34)&amp;"tcWHYE"&amp;CHAR(34)&amp;",",IF(BV9="y",CHAR(34)&amp;FD$1&amp;CHAR(34)&amp;",",""))</f>
        <v/>
      </c>
      <c r="FE9" s="44" t="str">
        <f>IF(COUNTIF(BL9:BT9,"BLU")=0,CHAR(34)&amp;"NO_BLU"&amp;CHAR(34)&amp;",", "")</f>
        <v/>
      </c>
      <c r="FF9" s="44" t="str">
        <f>IF(COUNTIF(BL9:BT9,"WHI")=0,CHAR(34)&amp;"NO_WHI"&amp;CHAR(34)&amp;",", "")</f>
        <v/>
      </c>
      <c r="FG9" s="44" t="str">
        <f>IF(COUNTIF(BL9:BT9,"RED")=0,CHAR(34)&amp;"NO_RED"&amp;CHAR(34)&amp;",", "")</f>
        <v>"NO_RED",</v>
      </c>
      <c r="FH9" s="44" t="str">
        <f>IF(COUNTIF(BL9:BS9,"GRE")=0,CHAR(34)&amp;"NO_GRE"&amp;CHAR(34)&amp;",", "")</f>
        <v>"NO_GRE",</v>
      </c>
      <c r="FI9" s="44" t="str">
        <f>IF(COUNTIF(BL9:BT9,"YEL")=0,CHAR(34)&amp;"NO_YEL"&amp;CHAR(34)&amp;",", "")</f>
        <v/>
      </c>
      <c r="FJ9" s="44" t="str">
        <f>IF(COUNTIF(BL9:BT9,"BLA")=0,CHAR(34)&amp;"NO_BLA"&amp;CHAR(34)&amp;",", "")</f>
        <v>"NO_BLA",</v>
      </c>
      <c r="FK9" s="44" t="str">
        <f>IF(AND(FH9&lt;&gt;"",FF9&lt;&gt;""),CHAR(34)&amp;"WHGRNO"&amp;CHAR(34)&amp;",","")</f>
        <v/>
      </c>
      <c r="FL9" s="44" t="str">
        <f>IF(AND(FI9&lt;&gt;"",FF9&lt;&gt;""),CHAR(34)&amp;"WHYENO"&amp;CHAR(34)&amp;",","")</f>
        <v/>
      </c>
      <c r="FM9" s="44" t="str">
        <f>IF(AND(FJ9&lt;&gt;"",FF9&lt;&gt;""),CHAR(34)&amp;"BAWHNO"&amp;CHAR(34)&amp;",","")</f>
        <v/>
      </c>
      <c r="FN9" s="44" t="str">
        <f>IF(AND(FE9&lt;&gt;"",FF9&lt;&gt;""),CHAR(34)&amp;"BLWHNO"&amp;CHAR(34)&amp;",","")</f>
        <v/>
      </c>
      <c r="FO9" s="44" t="str">
        <f>IF(AND(FE9&lt;&gt;"",FG9&lt;&gt;""),CHAR(34)&amp;"BLRENO"&amp;CHAR(34)&amp;",","")</f>
        <v/>
      </c>
      <c r="FP9" s="44" t="str">
        <f>IF(AND(FF9&lt;&gt;"",FF9&lt;&gt;""),CHAR(34)&amp;"WHRENO"&amp;CHAR(34)&amp;",","")</f>
        <v/>
      </c>
      <c r="FQ9" s="44" t="str">
        <f>IF(LEN(BF9)=3,CHAR(34)&amp;"001"&amp;BF9&amp;CHAR(34)&amp;",","")</f>
        <v>"001BLU",</v>
      </c>
      <c r="FR9" s="44" t="str">
        <f>IF(LEN(BG9)=3,CHAR(34)&amp;"002"&amp;BG9&amp;CHAR(34)&amp;",","")</f>
        <v/>
      </c>
      <c r="FS9" s="44" t="str">
        <f>IF(LEN(BH9)=3,CHAR(34)&amp;"003"&amp;BH9&amp;CHAR(34)&amp;",","")</f>
        <v>"003BLU",</v>
      </c>
      <c r="FT9" s="44" t="str">
        <f>CHAR(34)&amp;"myr"&amp;BD9&amp;CHAR(34)&amp;","</f>
        <v>"myrWHI",</v>
      </c>
      <c r="FU9" s="44" t="str">
        <f>IF(AY9="y",CHAR(34)&amp;"island"&amp;CHAR(34)&amp;",","")</f>
        <v/>
      </c>
      <c r="FV9" s="44" t="str">
        <f>IF(BZ9="y",CHAR(34)&amp;"landlo"&amp;CHAR(34)&amp;",","")</f>
        <v/>
      </c>
      <c r="FW9" s="44" t="str">
        <f>IF(CA9="y",CHAR(34)&amp;"eunion"&amp;CHAR(34)&amp;",","")</f>
        <v/>
      </c>
      <c r="FY9" s="44" t="str">
        <f>IFERROR(IF(SEARCH("Arabic",CB9)&gt;0,CHAR(34)&amp;"arabic"&amp;CHAR(34)&amp;",",""),"")</f>
        <v/>
      </c>
      <c r="FZ9" s="44" t="str">
        <f>IFERROR(IF(SEARCH("English",CB9)&gt;0,CHAR(34)&amp;"englis"&amp;CHAR(34)&amp;",",""),"")</f>
        <v/>
      </c>
      <c r="GA9" s="44" t="str">
        <f>IFERROR(IF(SEARCH("French",CB9)&gt;0,CHAR(34)&amp;"french"&amp;CHAR(34)&amp;",",""),"")</f>
        <v/>
      </c>
      <c r="GB9" s="44" t="str">
        <f>IFERROR(IF(SEARCH("Spanish",CB9)&gt;0,CHAR(34)&amp;"spanis"&amp;CHAR(34)&amp;",",""),"")</f>
        <v/>
      </c>
      <c r="GE9" s="44" t="str">
        <f>IFERROR(IF(SEARCH("Dutch",CB9)&gt;0,CHAR(34)&amp;"dutchs"&amp;CHAR(34)&amp;",",""),"")</f>
        <v/>
      </c>
      <c r="GF9" s="44" t="str">
        <f>IFERROR(IF(SEARCH("Historical",AU9)&gt;0,CHAR(34)&amp;"histor"&amp;CHAR(34)&amp;",",""),"")</f>
        <v/>
      </c>
      <c r="GG9" s="44" t="str">
        <f>IF(BU9="y",CHAR(34)&amp;"unjack"&amp;CHAR(34)&amp;",","")</f>
        <v/>
      </c>
      <c r="GH9" s="44" t="str">
        <f>IF(CD9=1,CHAR(34)&amp;"southc"&amp;CHAR(34)&amp;",","")</f>
        <v/>
      </c>
      <c r="GI9" s="44" t="str">
        <f>IF(CE9=1,CHAR(34)&amp;"hasmap"&amp;CHAR(34)&amp;",","")</f>
        <v/>
      </c>
      <c r="GJ9" s="44" t="str">
        <f>IF(CP9="y",CHAR(34)&amp;CP$1&amp;CHAR(34)&amp;",","")</f>
        <v>"NoStar",</v>
      </c>
      <c r="GK9" s="44" t="str">
        <f>IF(GJ9="",CHAR(34)&amp;"HasSta"&amp;CHAR(34)&amp;",","")</f>
        <v/>
      </c>
      <c r="GL9" s="44" t="str">
        <f>IF(CQ9="y",CHAR(34)&amp;CQ$1&amp;CHAR(34)&amp;",","")</f>
        <v/>
      </c>
      <c r="GM9" s="44" t="str">
        <f>IF(CR9="y",CHAR(34)&amp;CR$1&amp;CHAR(34)&amp;",","")</f>
        <v/>
      </c>
      <c r="GN9" s="44" t="str">
        <f>IF(CS9="y",CHAR(34)&amp;CS$1&amp;CHAR(34)&amp;",","")</f>
        <v/>
      </c>
      <c r="GP9" s="44" t="str">
        <f>CHAR(34)&amp;AU9&amp;CHAR(34)</f>
        <v>"Naval Jack"</v>
      </c>
      <c r="GS9" s="44" t="str">
        <f>SUBSTITUTE("["&amp;_xlfn.CONCAT(CW9:GN9)&amp;"]",",]","]")</f>
        <v>["4Color","words2","words3","lets16","startU","with_v","with_y","year18","dgband","2Bands","Diagon","Crosse","Horizo","Vertic","Circle","HasSun","Unequa","Center","NO_RED","NO_GRE","NO_BLA","001BLU","003BLU","myrWHI","NoStar"]</v>
      </c>
      <c r="GT9" s="44" t="str">
        <f>IF(BL9&lt;&gt;"",CHAR(34)&amp;"cl_"&amp;BL9&amp;CHAR(34)&amp;",","")</f>
        <v/>
      </c>
      <c r="GU9" s="44" t="str">
        <f>IF(BM9&lt;&gt;"",CHAR(34)&amp;"cl_"&amp;BM9&amp;CHAR(34)&amp;",","")</f>
        <v>"cl_BLU",</v>
      </c>
      <c r="GV9" s="44" t="str">
        <f>IF(BN9&lt;&gt;"",CHAR(34)&amp;"cl_"&amp;BN9&amp;CHAR(34)&amp;",","")</f>
        <v/>
      </c>
      <c r="GW9" s="44" t="str">
        <f>IF(BO9&lt;&gt;"",CHAR(34)&amp;"cl_"&amp;BO9&amp;CHAR(34)&amp;",","")</f>
        <v/>
      </c>
      <c r="GX9" s="44" t="str">
        <f>IF(BP9&lt;&gt;"",CHAR(34)&amp;"cl_"&amp;BP9&amp;CHAR(34)&amp;",","")</f>
        <v>"cl_YEL",</v>
      </c>
      <c r="GY9" s="44" t="str">
        <f>IF(BQ9&lt;&gt;"",CHAR(34)&amp;"cl_"&amp;BQ9&amp;CHAR(34)&amp;",","")</f>
        <v/>
      </c>
      <c r="GZ9" s="44" t="str">
        <f>IF(BR9&lt;&gt;"",CHAR(34)&amp;"cl_"&amp;BR9&amp;CHAR(34)&amp;",","")</f>
        <v>"cl_BRO",</v>
      </c>
      <c r="HA9" s="44" t="str">
        <f>IF(BS9&lt;&gt;"",CHAR(34)&amp;"cl_"&amp;BS9&amp;CHAR(34)&amp;",","")</f>
        <v/>
      </c>
      <c r="HB9" s="44" t="str">
        <f>IF(BT9&lt;&gt;"",CHAR(34)&amp;"cl_"&amp;BT9&amp;CHAR(34)&amp;",","")</f>
        <v>"cl_WHI",</v>
      </c>
      <c r="HC9" s="44" t="str">
        <f>SUBSTITUTE("["&amp;_xlfn.CONCAT(GT9:HB9)&amp;"]",",]","]")</f>
        <v>["cl_BLU","cl_YEL","cl_BRO","cl_WHI"]</v>
      </c>
      <c r="HE9" s="64"/>
      <c r="HF9" s="65" t="str">
        <f>"{couname:"&amp;CT9&amp;(IF(HK9&lt;&gt;"",",subtype:"&amp;CHAR(34)&amp;HK9&amp;CHAR(34),""))&amp;",year:"&amp;HJ9&amp;",region:"&amp;CU9&amp;",Colors:"&amp;HC9&amp;",Items:"&amp;GS9&amp;",Flag:"&amp;CV9&amp;",HDFlag:"&amp;CHAR(34)&amp;E9&amp;CHAR(34)&amp;",type:"&amp;GP9&amp;", describe: "&amp;HH9&amp;", isnew:"&amp;CHAR(34)&amp;F9&amp;CHAR(34)&amp;", links: "&amp;HL9&amp;"},"</f>
        <v>{couname:"[URU] Uruguay Naval Jack",year:"1817",region:"rgn_South America",Colors:["cl_BLU","cl_YEL","cl_BRO","cl_WHI"],Items:["4Color","words2","words3","lets16","startU","with_v","with_y","year18","dgband","2Bands","Diagon","Crosse","Horizo","Vertic","Circle","HasSun","Unequa","Center","NO_RED","NO_GRE","NO_BLA","001BLU","003BLU","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links: "https://en.m.wikipedia.org/wiki/List_of_Uruguayan_flags"},</v>
      </c>
      <c r="HG9" s="66" t="str">
        <f>"{couname:"&amp;CT9&amp;(IF(HK9&lt;&gt;"",",subtype:"&amp;CHAR(34)&amp;HK9&amp;CHAR(34),""))&amp;",year:"&amp;HJ9&amp;",region:"&amp;CU9&amp;",Colors:"&amp;HC9&amp;",Items:"&amp;GS9&amp;",Flag:"&amp;CV9&amp;",HDFlag:"&amp;CHAR(34)&amp;E9&amp;CHAR(34)&amp;",type:"&amp;GP9&amp;", describe: "&amp;HI9&amp;", links: "&amp;HL9&amp;"},"</f>
        <v>{couname:"[URU] Uruguay Naval Jack",year:"1817",region:"rgn_South America",Colors:["cl_BLU","cl_YEL","cl_BRO","cl_WHI"],Items:["4Color","words2","words3","lets16","startU","with_v","with_y","year18","dgband","2Bands","Diagon","Crosse","Horizo","Vertic","Circle","HasSun","Unequa","Center","NO_RED","NO_GRE","NO_BLA","001BLU","003BLU","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links: "https://en.m.wikipedia.org/wiki/List_of_Uruguayan_flags"},</v>
      </c>
      <c r="HH9" s="44" t="str">
        <f>IF(P9&lt;&gt;"",CHAR(34)&amp;"\n"&amp;P9&amp;CHAR(34),CHAR(34)&amp;CHAR(34))</f>
        <v>"\nA White Field with a blue saltire that extends to the corners of the flag and the Sun of May in the center."</v>
      </c>
      <c r="HI9" s="44" t="str">
        <f>IF(J9=0,CHAR(34)&amp;CHAR(34),HH9)</f>
        <v>"\nA White Field with a blue saltire that extends to the corners of the flag and the Sun of May in the center."</v>
      </c>
      <c r="HJ9" s="44" t="str">
        <f>CHAR(34)&amp;O9&amp;CHAR(34)</f>
        <v>"1817"</v>
      </c>
      <c r="HL9" s="44" t="str">
        <f>CHAR(34)&amp;I9&amp;CHAR(34)</f>
        <v>"https://en.m.wikipedia.org/wiki/List_of_Uruguayan_flags"</v>
      </c>
      <c r="HM9" s="65"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{"couname":"[URU] Uruguay Naval Jack","subtype":"[URU] Other","year":"1817","region":"rgn_South America","Colors":["cl_BLU","cl_YEL","cl_BRO","cl_WHI"],"Items":["4Color","words2","words3","lets16","startU","with_v","with_y","year18","dgband","2Bands","Diagon","Crosse","Horizo","Vertic","Circle","HasSun","Unequa","Center","NO_RED","NO_GRE","NO_BLA","001BLU","003BLU","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 "links": "https://en.m.wikipedia.org/wiki/List_of_Uruguayan_flags"},</v>
      </c>
      <c r="HN9" s="67"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{"couname":"[URU] Uruguay Naval Jack","subtype":"[URU] Other","year":"1817","region":"rgn_South America","Colors":["cl_BLU","cl_YEL","cl_BRO","cl_WHI"],"Items":["4Color","words2","words3","lets16","startU","with_v","with_y","year18","dgband","2Bands","Diagon","Crosse","Horizo","Vertic","Circle","HasSun","Unequa","Center","NO_RED","NO_GRE","NO_BLA","001BLU","003BLU","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 "links": "https://en.m.wikipedia.org/wiki/List_of_Uruguayan_flags"},</v>
      </c>
      <c r="HO9" s="71">
        <v>45610</v>
      </c>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
      </c>
      <c r="HS9" s="44" t="str" cm="1">
        <f t="array" ref="HS9">IF(_xlfn.TEXTJOIN(", ", TRUE, IF(ISNUMBER(SEARCH("RED", BL9:BT9)), COLUMN(BL9:BT9) - COLUMN(BL9) + 1, ""))&lt;&gt;"","RED","")</f>
        <v/>
      </c>
      <c r="HT9" s="44" t="str" cm="1">
        <f t="array" ref="HT9">IF(_xlfn.TEXTJOIN(", ", TRUE, IF(ISNUMBER(SEARCH("YEL", BL9:BT9)), COLUMN(BL9:BT9) - COLUMN(BL9) + 1, ""))&lt;&gt;"","YEL","")</f>
        <v>YEL</v>
      </c>
      <c r="HU9" s="44" t="str" cm="1">
        <f t="array" ref="HU9">IF(_xlfn.TEXTJOIN(", ", TRUE, IF(ISNUMBER(SEARCH("ORA", BL9:BT9)), COLUMN(BL9:BT9) - COLUMN(BL9) + 1, ""))&lt;&gt;"","ORA","")</f>
        <v/>
      </c>
      <c r="HV9" s="44" t="str" cm="1">
        <f t="array" ref="HV9">IF(_xlfn.TEXTJOIN(", ", TRUE, IF(ISNUMBER(SEARCH("BRO", BL9:BT9)), COLUMN(BL9:BT9) - COLUMN(BL9) + 1, ""))&lt;&gt;"","BRO","")</f>
        <v>BRO</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c r="IB9" s="5"/>
      <c r="IC9" s="68"/>
      <c r="ID9" s="68"/>
      <c r="IE9" s="68"/>
      <c r="IF9" s="68"/>
      <c r="IG9" s="68"/>
      <c r="IH9" s="68"/>
      <c r="II9" s="68"/>
      <c r="IJ9" s="68"/>
      <c r="IK9" s="68"/>
      <c r="IM9" s="42">
        <f>COUNTIF(IC9:IK9,"&gt;0")-CG9</f>
        <v>-4</v>
      </c>
      <c r="IN9" s="69" t="str">
        <f>"http://mkweb.bcgsc.ca/color-summarizer/?url="&amp;D9&amp;"&amp;precision=low&amp;num_clusters="&amp;CG9&amp;"&amp;text=1"</f>
        <v>http://mkweb.bcgsc.ca/color-summarizer/?url=https://upload.wikimedia.org/wikipedia/commons/thumb/1/14/Naval_Jack_of_Uruguay.svg/640px-Naval_Jack_of_Uruguay.svg.png&amp;precision=low&amp;num_clusters=4&amp;text=1</v>
      </c>
      <c r="IO9" s="44" t="str">
        <f>IF(HP9&lt;&gt;"",CHAR(34)&amp;"black"&amp;CHAR(34),"")</f>
        <v/>
      </c>
      <c r="IP9" s="44" t="str">
        <f>IF(HQ9&lt;&gt;"",CHAR(34)&amp;"blue"&amp;CHAR(34),"")</f>
        <v>"blue"</v>
      </c>
      <c r="IQ9" s="44" t="str">
        <f>IF(HR9&lt;&gt;"",CHAR(34)&amp;"green"&amp;CHAR(34),"")</f>
        <v/>
      </c>
      <c r="IR9" s="44" t="str">
        <f>IF(HS9&lt;&gt;"",CHAR(34)&amp;"red"&amp;CHAR(34),"")</f>
        <v/>
      </c>
      <c r="IS9" s="44" t="str">
        <f>IF(HT9&lt;&gt;"",CHAR(34)&amp;"yellow"&amp;CHAR(34),"")</f>
        <v>"yellow"</v>
      </c>
      <c r="IT9" s="44" t="str">
        <f>IF(HU9&lt;&gt;"",CHAR(34)&amp;"orange"&amp;CHAR(34),"")</f>
        <v/>
      </c>
      <c r="IU9" s="44" t="str">
        <f>IF(HV9&lt;&gt;"",CHAR(34)&amp;"brown"&amp;CHAR(34),"")</f>
        <v>"brown"</v>
      </c>
      <c r="IV9" s="44" t="str">
        <f>IF(HW9&lt;&gt;"",CHAR(34)&amp;"purple"&amp;CHAR(34),"")</f>
        <v/>
      </c>
      <c r="IW9" s="44" t="str">
        <f>IF(HX9&lt;&gt;"",CHAR(34)&amp;"white"&amp;CHAR(34),"")</f>
        <v>"white"</v>
      </c>
      <c r="IX9" s="44" t="str">
        <f>"{"&amp;CHAR(34)&amp;"url"&amp;CHAR(34)&amp;":"&amp;CHAR(34)&amp;IN9&amp;CHAR(34)&amp;","&amp;CHAR(34)&amp;"name"&amp;CHAR(34)&amp;":"&amp;CHAR(34)&amp;A9&amp;CHAR(34)&amp;"},"</f>
        <v>{"url":"http://mkweb.bcgsc.ca/color-summarizer/?url=https://upload.wikimedia.org/wikipedia/commons/thumb/1/14/Naval_Jack_of_Uruguay.svg/640px-Naval_Jack_of_Uruguay.svg.png&amp;precision=low&amp;num_clusters=4&amp;text=1","name":"[URU] Uruguay Naval Jack"},</v>
      </c>
      <c r="IY9" s="44">
        <v>1430</v>
      </c>
    </row>
  </sheetData>
  <autoFilter ref="A1:IY9" xr:uid="{A1051193-A95B-4CFB-A73C-F0184620C81F}">
    <sortState xmlns:xlrd2="http://schemas.microsoft.com/office/spreadsheetml/2017/richdata2" ref="A2:IY9">
      <sortCondition ref="AW1:AW9"/>
    </sortState>
  </autoFilter>
  <conditionalFormatting sqref="H1 CW1:GS1 IA1:IB1">
    <cfRule type="cellIs" dxfId="137" priority="77" operator="greaterThan">
      <formula>0</formula>
    </cfRule>
  </conditionalFormatting>
  <conditionalFormatting sqref="H1:H1048576">
    <cfRule type="cellIs" dxfId="136" priority="17" stopIfTrue="1" operator="notEqual">
      <formula>""</formula>
    </cfRule>
  </conditionalFormatting>
  <conditionalFormatting sqref="R2:R9 CU2:CU9">
    <cfRule type="cellIs" dxfId="135" priority="19" operator="greaterThan">
      <formula>0</formula>
    </cfRule>
  </conditionalFormatting>
  <conditionalFormatting sqref="T2:AS9 CH2:CS9">
    <cfRule type="cellIs" dxfId="134" priority="14" stopIfTrue="1" operator="equal">
      <formula>"n"</formula>
    </cfRule>
    <cfRule type="cellIs" dxfId="133" priority="15" stopIfTrue="1" operator="equal">
      <formula>"y"</formula>
    </cfRule>
    <cfRule type="cellIs" dxfId="132" priority="16" operator="greaterThan">
      <formula>0</formula>
    </cfRule>
  </conditionalFormatting>
  <conditionalFormatting sqref="T1:BK1">
    <cfRule type="cellIs" dxfId="131" priority="80" operator="greaterThan">
      <formula>0</formula>
    </cfRule>
  </conditionalFormatting>
  <conditionalFormatting sqref="AZ2:BB9">
    <cfRule type="expression" dxfId="130" priority="13">
      <formula>$AT2=0</formula>
    </cfRule>
  </conditionalFormatting>
  <conditionalFormatting sqref="AZ2:BU9">
    <cfRule type="cellIs" dxfId="129" priority="55" operator="equal">
      <formula>"PIN"</formula>
    </cfRule>
    <cfRule type="cellIs" dxfId="128" priority="56" operator="equal">
      <formula>"ORA"</formula>
    </cfRule>
    <cfRule type="cellIs" dxfId="127" priority="57" operator="equal">
      <formula>"GRA"</formula>
    </cfRule>
    <cfRule type="cellIs" dxfId="126" priority="58" operator="equal">
      <formula>"PUR"</formula>
    </cfRule>
    <cfRule type="cellIs" dxfId="125" priority="59" operator="equal">
      <formula>"BRO"</formula>
    </cfRule>
    <cfRule type="cellIs" dxfId="124" priority="60" operator="equal">
      <formula>"YEL"</formula>
    </cfRule>
    <cfRule type="cellIs" dxfId="123" priority="61" operator="equal">
      <formula>"BLU"</formula>
    </cfRule>
    <cfRule type="cellIs" dxfId="122" priority="62" operator="equal">
      <formula>"WHI"</formula>
    </cfRule>
    <cfRule type="cellIs" dxfId="121" priority="63" operator="equal">
      <formula>"GRE"</formula>
    </cfRule>
    <cfRule type="cellIs" dxfId="120" priority="64" operator="equal">
      <formula>"RED"</formula>
    </cfRule>
    <cfRule type="cellIs" dxfId="119" priority="65" operator="equal">
      <formula>"BLA"</formula>
    </cfRule>
  </conditionalFormatting>
  <conditionalFormatting sqref="BV1:BW1 BV10:BW1048576 BV2:BV9">
    <cfRule type="cellIs" dxfId="118" priority="79" operator="equal">
      <formula>"nc"</formula>
    </cfRule>
  </conditionalFormatting>
  <conditionalFormatting sqref="BX2:CA9 CD2:CF9">
    <cfRule type="cellIs" dxfId="117" priority="18" operator="equal">
      <formula>"y"</formula>
    </cfRule>
    <cfRule type="cellIs" dxfId="116" priority="66" operator="equal">
      <formula>"PIN"</formula>
    </cfRule>
    <cfRule type="cellIs" dxfId="115" priority="67" operator="equal">
      <formula>"ORA"</formula>
    </cfRule>
    <cfRule type="cellIs" dxfId="114" priority="68" operator="equal">
      <formula>"GRA"</formula>
    </cfRule>
    <cfRule type="cellIs" dxfId="113" priority="69" operator="equal">
      <formula>"PUR"</formula>
    </cfRule>
    <cfRule type="cellIs" dxfId="112" priority="70" operator="equal">
      <formula>"BRO"</formula>
    </cfRule>
    <cfRule type="cellIs" dxfId="111" priority="71" operator="equal">
      <formula>"YEL"</formula>
    </cfRule>
    <cfRule type="cellIs" dxfId="110" priority="72" operator="equal">
      <formula>"BLU"</formula>
    </cfRule>
    <cfRule type="cellIs" dxfId="109" priority="73" operator="equal">
      <formula>"WHI"</formula>
    </cfRule>
    <cfRule type="cellIs" dxfId="108" priority="74" operator="equal">
      <formula>"GRE"</formula>
    </cfRule>
    <cfRule type="cellIs" dxfId="107" priority="75" operator="equal">
      <formula>"RED"</formula>
    </cfRule>
    <cfRule type="cellIs" dxfId="106" priority="76" operator="equal">
      <formula>"BLA"</formula>
    </cfRule>
  </conditionalFormatting>
  <conditionalFormatting sqref="BZ2:CA9 CD2:CF9">
    <cfRule type="cellIs" dxfId="105" priority="20" operator="greaterThan">
      <formula>0</formula>
    </cfRule>
  </conditionalFormatting>
  <conditionalFormatting sqref="HF1:HG1">
    <cfRule type="cellIs" dxfId="104" priority="81" operator="greaterThan">
      <formula>0</formula>
    </cfRule>
  </conditionalFormatting>
  <conditionalFormatting sqref="HK1">
    <cfRule type="cellIs" dxfId="103" priority="78" operator="greaterThan">
      <formula>0</formula>
    </cfRule>
  </conditionalFormatting>
  <conditionalFormatting sqref="HP1:HX1">
    <cfRule type="cellIs" dxfId="102" priority="32" operator="equal">
      <formula>"PIN"</formula>
    </cfRule>
    <cfRule type="cellIs" dxfId="101" priority="33" operator="equal">
      <formula>"ORA"</formula>
    </cfRule>
    <cfRule type="cellIs" dxfId="100" priority="34" operator="equal">
      <formula>"GRA"</formula>
    </cfRule>
    <cfRule type="cellIs" dxfId="99" priority="35" operator="equal">
      <formula>"PUR"</formula>
    </cfRule>
    <cfRule type="cellIs" dxfId="98" priority="36" operator="equal">
      <formula>"BRO"</formula>
    </cfRule>
    <cfRule type="cellIs" dxfId="97" priority="37" operator="equal">
      <formula>"YEL"</formula>
    </cfRule>
    <cfRule type="cellIs" dxfId="96" priority="38" operator="equal">
      <formula>"BLU"</formula>
    </cfRule>
    <cfRule type="cellIs" dxfId="95" priority="39" operator="equal">
      <formula>"WHI"</formula>
    </cfRule>
    <cfRule type="cellIs" dxfId="94" priority="40" operator="equal">
      <formula>"GRE"</formula>
    </cfRule>
    <cfRule type="cellIs" dxfId="93" priority="41" operator="equal">
      <formula>"RED"</formula>
    </cfRule>
    <cfRule type="cellIs" dxfId="92" priority="42" operator="equal">
      <formula>"BLA"</formula>
    </cfRule>
  </conditionalFormatting>
  <conditionalFormatting sqref="IC1:IK1">
    <cfRule type="cellIs" dxfId="91" priority="44" operator="equal">
      <formula>"PIN"</formula>
    </cfRule>
    <cfRule type="cellIs" dxfId="90" priority="45" operator="equal">
      <formula>"ORA"</formula>
    </cfRule>
    <cfRule type="cellIs" dxfId="89" priority="46" operator="equal">
      <formula>"GRA"</formula>
    </cfRule>
    <cfRule type="cellIs" dxfId="88" priority="47" operator="equal">
      <formula>"PUR"</formula>
    </cfRule>
    <cfRule type="cellIs" dxfId="87" priority="48" operator="equal">
      <formula>"BRO"</formula>
    </cfRule>
    <cfRule type="cellIs" dxfId="86" priority="49" operator="equal">
      <formula>"YEL"</formula>
    </cfRule>
    <cfRule type="cellIs" dxfId="85" priority="50" operator="equal">
      <formula>"BLU"</formula>
    </cfRule>
    <cfRule type="cellIs" dxfId="84" priority="51" operator="equal">
      <formula>"WHI"</formula>
    </cfRule>
    <cfRule type="cellIs" dxfId="83" priority="52" operator="equal">
      <formula>"GRE"</formula>
    </cfRule>
    <cfRule type="cellIs" dxfId="82" priority="53" operator="equal">
      <formula>"RED"</formula>
    </cfRule>
    <cfRule type="cellIs" dxfId="81" priority="54" operator="equal">
      <formula>"BLA"</formula>
    </cfRule>
  </conditionalFormatting>
  <conditionalFormatting sqref="IC2:IK9">
    <cfRule type="expression" dxfId="80" priority="43">
      <formula>$IL2&gt;0</formula>
    </cfRule>
  </conditionalFormatting>
  <conditionalFormatting sqref="IO1:IW1">
    <cfRule type="cellIs" dxfId="79" priority="21" operator="equal">
      <formula>"PIN"</formula>
    </cfRule>
    <cfRule type="cellIs" dxfId="78" priority="22" operator="equal">
      <formula>"ORA"</formula>
    </cfRule>
    <cfRule type="cellIs" dxfId="77" priority="23" operator="equal">
      <formula>"GRA"</formula>
    </cfRule>
    <cfRule type="cellIs" dxfId="76" priority="24" operator="equal">
      <formula>"PUR"</formula>
    </cfRule>
    <cfRule type="cellIs" dxfId="75" priority="25" operator="equal">
      <formula>"BRO"</formula>
    </cfRule>
    <cfRule type="cellIs" dxfId="74" priority="26" operator="equal">
      <formula>"YEL"</formula>
    </cfRule>
    <cfRule type="cellIs" dxfId="73" priority="27" operator="equal">
      <formula>"BLU"</formula>
    </cfRule>
    <cfRule type="cellIs" dxfId="72" priority="28" operator="equal">
      <formula>"WHI"</formula>
    </cfRule>
    <cfRule type="cellIs" dxfId="71" priority="29" operator="equal">
      <formula>"GRE"</formula>
    </cfRule>
    <cfRule type="cellIs" dxfId="70" priority="30" operator="equal">
      <formula>"RED"</formula>
    </cfRule>
    <cfRule type="cellIs" dxfId="69" priority="31" operator="equal">
      <formula>"BLA"</formula>
    </cfRule>
  </conditionalFormatting>
  <conditionalFormatting sqref="J2:J9">
    <cfRule type="colorScale" priority="1265">
      <colorScale>
        <cfvo type="min"/>
        <cfvo type="percentile" val="50"/>
        <cfvo type="max"/>
        <color rgb="FFF8696B"/>
        <color rgb="FFFFEB84"/>
        <color rgb="FF63BE7B"/>
      </colorScale>
    </cfRule>
  </conditionalFormatting>
  <conditionalFormatting sqref="S2:S9">
    <cfRule type="colorScale" priority="1266">
      <colorScale>
        <cfvo type="min"/>
        <cfvo type="max"/>
        <color rgb="FFFCFCFF"/>
        <color rgb="FF754BFB"/>
      </colorScale>
    </cfRule>
  </conditionalFormatting>
  <conditionalFormatting sqref="AT2:AT9">
    <cfRule type="colorScale" priority="1267">
      <colorScale>
        <cfvo type="min"/>
        <cfvo type="max"/>
        <color rgb="FFFCFCFF"/>
        <color theme="8" tint="0.39997558519241921"/>
      </colorScale>
    </cfRule>
  </conditionalFormatting>
  <conditionalFormatting sqref="CG2:CG9">
    <cfRule type="colorScale" priority="1268">
      <colorScale>
        <cfvo type="min"/>
        <cfvo type="max"/>
        <color rgb="FFFCFCFF"/>
        <color rgb="FF63BE7B"/>
      </colorScale>
    </cfRule>
  </conditionalFormatting>
  <hyperlinks>
    <hyperlink ref="A2" r:id="rId1" display="https://fbref.com/en/country/URU/Uruguay-Football" xr:uid="{15D4865B-AD18-4569-BE9C-FAC7A85251EF}"/>
    <hyperlink ref="E2" r:id="rId2" xr:uid="{57FD0EEF-9DCE-410B-B733-2A840283F30A}"/>
    <hyperlink ref="E8" r:id="rId3" xr:uid="{C6506E80-A1E1-4D03-91C4-8134C7C8CEED}"/>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9217" r:id="rId7"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9218" r:id="rId8"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CA059-8D27-435A-8817-2791D455EE1A}">
  <sheetPr codeName="Sheet6"/>
  <dimension ref="A1:IY26"/>
  <sheetViews>
    <sheetView tabSelected="1" zoomScale="70" zoomScaleNormal="70" workbookViewId="0">
      <pane xSplit="5" ySplit="1" topLeftCell="BV2" activePane="bottomRight" state="frozen"/>
      <selection pane="topRight" activeCell="F1" sqref="F1"/>
      <selection pane="bottomLeft" activeCell="A2" sqref="A2"/>
      <selection pane="bottomRight" activeCell="A4" sqref="A4"/>
    </sheetView>
  </sheetViews>
  <sheetFormatPr defaultRowHeight="38.4" customHeight="1" x14ac:dyDescent="0.3"/>
  <cols>
    <col min="1" max="1" width="52.44140625" style="76" bestFit="1" customWidth="1"/>
    <col min="2" max="2" width="10.664062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270</v>
      </c>
      <c r="B2" s="83"/>
      <c r="C2" s="39">
        <v>1</v>
      </c>
      <c r="D2" s="70" t="s">
        <v>271</v>
      </c>
      <c r="E2" s="40" t="s">
        <v>272</v>
      </c>
      <c r="F2" s="41" t="s">
        <v>163</v>
      </c>
      <c r="G2" s="42">
        <f>COUNTIF($A$1:$A$8305,A2)</f>
        <v>1</v>
      </c>
      <c r="H2" s="43"/>
      <c r="I2" s="59" t="s">
        <v>273</v>
      </c>
      <c r="J2" s="44" t="str">
        <f>""</f>
        <v/>
      </c>
      <c r="K2" s="45">
        <v>28838499</v>
      </c>
      <c r="L2" s="46">
        <v>1250000</v>
      </c>
      <c r="M2" s="46">
        <v>1</v>
      </c>
      <c r="N2" s="47">
        <f>(0.1*K2+0.9*L2)*M2</f>
        <v>4008849.9000000004</v>
      </c>
      <c r="O2" s="74" t="s">
        <v>211</v>
      </c>
      <c r="P2" s="48" t="s">
        <v>274</v>
      </c>
      <c r="Q2" s="73">
        <v>1</v>
      </c>
      <c r="R2" s="49" t="s">
        <v>177</v>
      </c>
      <c r="S2" s="50">
        <v>3</v>
      </c>
      <c r="T2" s="51" t="s">
        <v>164</v>
      </c>
      <c r="U2" s="52" t="s">
        <v>164</v>
      </c>
      <c r="V2" s="52" t="s">
        <v>165</v>
      </c>
      <c r="W2" s="52" t="s">
        <v>164</v>
      </c>
      <c r="X2" s="52" t="s">
        <v>164</v>
      </c>
      <c r="Y2" s="52" t="s">
        <v>164</v>
      </c>
      <c r="Z2" s="52" t="s">
        <v>164</v>
      </c>
      <c r="AA2" s="52" t="s">
        <v>164</v>
      </c>
      <c r="AB2" s="52" t="s">
        <v>164</v>
      </c>
      <c r="AC2" s="52" t="s">
        <v>164</v>
      </c>
      <c r="AD2" s="52" t="s">
        <v>164</v>
      </c>
      <c r="AE2" s="52" t="s">
        <v>164</v>
      </c>
      <c r="AF2" s="53" t="s">
        <v>164</v>
      </c>
      <c r="AG2" s="53" t="s">
        <v>164</v>
      </c>
      <c r="AH2" s="53" t="s">
        <v>165</v>
      </c>
      <c r="AI2" s="53" t="s">
        <v>164</v>
      </c>
      <c r="AJ2" s="53" t="s">
        <v>164</v>
      </c>
      <c r="AK2" s="53" t="s">
        <v>164</v>
      </c>
      <c r="AL2" s="53" t="s">
        <v>164</v>
      </c>
      <c r="AM2" s="53" t="s">
        <v>164</v>
      </c>
      <c r="AN2" s="53" t="s">
        <v>164</v>
      </c>
      <c r="AO2" s="53" t="s">
        <v>164</v>
      </c>
      <c r="AP2" s="53" t="s">
        <v>164</v>
      </c>
      <c r="AQ2" s="53" t="s">
        <v>164</v>
      </c>
      <c r="AR2" s="53" t="s">
        <v>164</v>
      </c>
      <c r="AS2" s="53" t="s">
        <v>164</v>
      </c>
      <c r="AT2" s="54">
        <v>8</v>
      </c>
      <c r="AU2" s="53"/>
      <c r="AV2" s="53" t="str">
        <f>IF(LEFT(A2,1)="[",LEFT(A2,5)&amp;AU2&amp;A2,"")</f>
        <v/>
      </c>
      <c r="AW2" s="53" t="str">
        <f>C2&amp;A2</f>
        <v>1Venezuela</v>
      </c>
      <c r="AX2" s="55" t="str">
        <f>_xlfn.TEXTJOIN(";",TRUE,AU2:AW2)</f>
        <v>1Venezuela</v>
      </c>
      <c r="AY2" s="55"/>
      <c r="AZ2" s="56" t="s">
        <v>159</v>
      </c>
      <c r="BA2" s="56"/>
      <c r="BB2" s="56"/>
      <c r="BC2" s="57"/>
      <c r="BD2" s="58" t="s">
        <v>167</v>
      </c>
      <c r="BE2" s="59"/>
      <c r="BF2" s="58" t="s">
        <v>155</v>
      </c>
      <c r="BG2" s="58" t="s">
        <v>152</v>
      </c>
      <c r="BH2" s="58" t="s">
        <v>154</v>
      </c>
      <c r="BI2" s="58"/>
      <c r="BJ2" s="58"/>
      <c r="BK2" s="59"/>
      <c r="BL2" s="58" t="s">
        <v>155</v>
      </c>
      <c r="BM2" s="58" t="s">
        <v>152</v>
      </c>
      <c r="BN2" s="58" t="s">
        <v>154</v>
      </c>
      <c r="BO2" s="58" t="s">
        <v>159</v>
      </c>
      <c r="BP2" s="58"/>
      <c r="BQ2" s="58"/>
      <c r="BR2" s="58"/>
      <c r="BS2" s="58"/>
      <c r="BT2" s="58"/>
      <c r="BU2" s="60"/>
      <c r="BV2" s="61" t="s">
        <v>165</v>
      </c>
      <c r="BW2" s="61" t="s">
        <v>179</v>
      </c>
      <c r="BX2" s="59"/>
      <c r="CB2" s="5" t="s">
        <v>138</v>
      </c>
      <c r="CC2" s="5"/>
      <c r="CD2" s="62">
        <v>0</v>
      </c>
      <c r="CE2" s="62">
        <v>0</v>
      </c>
      <c r="CF2" s="62" t="e">
        <f>COUNTIF([1]Sheet7!$B$2:'[1]Sheet7'!$B$100,VEN!#REF!)</f>
        <v>#REF!</v>
      </c>
      <c r="CG2" s="75" cm="1">
        <f t="array" ref="CG2">SUMPRODUCT(--(LEN(TRIM(BL2:BT2))&gt;0))</f>
        <v>4</v>
      </c>
      <c r="CH2" s="53" t="str">
        <f>IF(CG2=2,"y","n")</f>
        <v>n</v>
      </c>
      <c r="CI2" s="53" t="str">
        <f>IF(CG2=3,"y","n")</f>
        <v>n</v>
      </c>
      <c r="CJ2" s="53" t="str">
        <f>IF(CG2=4,"y","n")</f>
        <v>y</v>
      </c>
      <c r="CK2" s="53" t="str">
        <f>IF(CG2&gt;4,"y","n")</f>
        <v>n</v>
      </c>
      <c r="CL2" s="53" t="str">
        <f>IF(S2=0,"y","n")</f>
        <v>n</v>
      </c>
      <c r="CM2" s="53" t="str">
        <f>IF(S2=2,"y","n")</f>
        <v>n</v>
      </c>
      <c r="CN2" s="53" t="str">
        <f>IF(S2=3,"y","n")</f>
        <v>y</v>
      </c>
      <c r="CO2" s="53" t="str">
        <f>IF(S2&gt;=4,"y","n")</f>
        <v>n</v>
      </c>
      <c r="CP2" s="53" t="str">
        <f>IF(AT2=0,"y","n")</f>
        <v>n</v>
      </c>
      <c r="CQ2" s="53" t="str">
        <f>IF(AT2=1,"y","n")</f>
        <v>n</v>
      </c>
      <c r="CR2" s="53" t="str">
        <f>IF(AT2=2,"y","n")</f>
        <v>n</v>
      </c>
      <c r="CS2" s="53" t="str">
        <f>IF(AT2&gt;=3,"y","n")</f>
        <v>y</v>
      </c>
      <c r="CT2" s="38" t="str">
        <f>CHAR(34)&amp;A2&amp;CHAR(34)</f>
        <v>"Venezuela"</v>
      </c>
      <c r="CU2" s="63" t="str">
        <f>CHAR(34)&amp;"rgn_"&amp;R2&amp;CHAR(34)</f>
        <v>"rgn_South America"</v>
      </c>
      <c r="CV2" s="44" t="str">
        <f>CHAR(34)&amp;D2&amp;CHAR(34)</f>
        <v>"https://i.ibb.co/FnjCzQh/Venezuela-Flag.png"</v>
      </c>
      <c r="CW2" s="44" t="str">
        <f>IF(CH2="y",CHAR(34)&amp;CH$1&amp;CHAR(34)&amp;",","")</f>
        <v/>
      </c>
      <c r="CX2" s="44" t="str">
        <f>IF(CI2="y",CHAR(34)&amp;CI$1&amp;CHAR(34)&amp;",","")</f>
        <v/>
      </c>
      <c r="CY2" s="44" t="str">
        <f>IF(CJ2="y",CHAR(34)&amp;CJ$1&amp;CHAR(34)&amp;",","")</f>
        <v>"4Color",</v>
      </c>
      <c r="CZ2" s="44" t="str">
        <f>IF(CK2="y",CHAR(34)&amp;CK$1&amp;CHAR(34)&amp;",","")</f>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"startV",</v>
      </c>
      <c r="DF2" s="44" t="str">
        <f>IFERROR(IF(SEARCH("tan",A2)&gt;0,CHAR(34)&amp;"withtn"&amp;CHAR(34)&amp;",",""),"")</f>
        <v/>
      </c>
      <c r="DG2" s="44" t="str">
        <f>IFERROR(IF(SEARCH("q",A2)&gt;0,CHAR(34)&amp;"with_q"&amp;CHAR(34)&amp;",",""),"")</f>
        <v/>
      </c>
      <c r="DH2" s="44" t="str">
        <f>IFERROR(IF(SEARCH("v",A2)&gt;0,CHAR(34)&amp;"with_v"&amp;CHAR(34)&amp;",",""),"")</f>
        <v>"with_v",</v>
      </c>
      <c r="DI2" s="44" t="str">
        <f>IFERROR(IF(SEARCH("w",A2)&gt;0,CHAR(34)&amp;"with_w"&amp;CHAR(34)&amp;",",""),"")</f>
        <v/>
      </c>
      <c r="DJ2" s="44" t="str">
        <f>IFERROR(IF(SEARCH("y",A2)&gt;0,CHAR(34)&amp;"with_y"&amp;CHAR(34)&amp;",",""),"")</f>
        <v/>
      </c>
      <c r="DK2" s="44" t="str">
        <f>IFERROR(IF(SEARCH("z",A2)&gt;0,CHAR(34)&amp;"with_z"&amp;CHAR(34)&amp;",",""),"")</f>
        <v>"with_z",</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"year00",</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IF(CL2="y",CHAR(34)&amp;CL$1&amp;CHAR(34)&amp;",","")</f>
        <v/>
      </c>
      <c r="DX2" s="44" t="str">
        <f>IF(CM2="y",CHAR(34)&amp;CM$1&amp;CHAR(34)&amp;",","")</f>
        <v/>
      </c>
      <c r="DY2" s="44" t="str">
        <f>IF(CN2="y",CHAR(34)&amp;CN$1&amp;CHAR(34)&amp;",","")</f>
        <v>"3Bands",</v>
      </c>
      <c r="DZ2" s="44" t="str">
        <f>IF(CO2="y",CHAR(34)&amp;CO$1&amp;CHAR(34)&amp;",","")</f>
        <v/>
      </c>
      <c r="EA2" s="44" t="str">
        <f>IF(T2="y",CHAR(34)&amp;T$1&amp;CHAR(34)&amp;",","")</f>
        <v/>
      </c>
      <c r="EB2" s="44" t="str">
        <f>IF(U2="y",CHAR(34)&amp;U$1&amp;CHAR(34)&amp;",","")</f>
        <v/>
      </c>
      <c r="EC2" s="44" t="str">
        <f>IF(V2="y",CHAR(34)&amp;V$1&amp;CHAR(34)&amp;",","")</f>
        <v>"Horizo",</v>
      </c>
      <c r="ED2" s="44" t="str">
        <f>IF(W2="y",CHAR(34)&amp;W$1&amp;CHAR(34)&amp;",","")</f>
        <v/>
      </c>
      <c r="EE2" s="44" t="str">
        <f>IF(X2="y",CHAR(34)&amp;X$1&amp;CHAR(34)&amp;",","")</f>
        <v/>
      </c>
      <c r="EF2" s="44" t="str">
        <f>IF(AND(Y2&lt;&gt;"n",Y2&lt;&gt;""),CHAR(34)&amp;Y$1&amp;CHAR(34)&amp;",","")</f>
        <v/>
      </c>
      <c r="EG2" s="44" t="str">
        <f>IF(Z2="y",CHAR(34)&amp;Z$1&amp;CHAR(34)&amp;",","")</f>
        <v/>
      </c>
      <c r="EH2" s="44" t="str">
        <f>IF(AA2="y",CHAR(34)&amp;AA$1&amp;CHAR(34)&amp;",","")</f>
        <v/>
      </c>
      <c r="EI2" s="44" t="str">
        <f>IF(AB2="y",CHAR(34)&amp;AB$1&amp;CHAR(34)&amp;",","")</f>
        <v/>
      </c>
      <c r="EJ2" s="44" t="str">
        <f>IF(AC2="y",CHAR(34)&amp;AC$1&amp;CHAR(34)&amp;",","")</f>
        <v/>
      </c>
      <c r="EK2" s="44" t="str">
        <f>IF(AD2="y",CHAR(34)&amp;AD$1&amp;CHAR(34)&amp;",","")</f>
        <v/>
      </c>
      <c r="EL2" s="44" t="str">
        <f>IF(AE2="y",CHAR(34)&amp;AE$1&amp;CHAR(34)&amp;",","")</f>
        <v/>
      </c>
      <c r="EM2" s="44" t="str">
        <f>IF(AF2="y",CHAR(34)&amp;AF$1&amp;CHAR(34)&amp;",","")</f>
        <v/>
      </c>
      <c r="EN2" s="44" t="str">
        <f>IF(AG2="y",CHAR(34)&amp;AG$1&amp;CHAR(34)&amp;",","")</f>
        <v/>
      </c>
      <c r="EO2" s="44" t="str">
        <f>IF(AH2="y",CHAR(34)&amp;AH$1&amp;CHAR(34)&amp;",","")</f>
        <v>"Center",</v>
      </c>
      <c r="EP2" s="44" t="str">
        <f>IF(AI2="y",CHAR(34)&amp;AI$1&amp;CHAR(34)&amp;",","")</f>
        <v/>
      </c>
      <c r="EQ2" s="44" t="str">
        <f>IF(AJ2="y",CHAR(34)&amp;AJ$1&amp;CHAR(34)&amp;",","")</f>
        <v/>
      </c>
      <c r="ER2" s="44" t="str">
        <f>IF(AK2="y",CHAR(34)&amp;AK$1&amp;CHAR(34)&amp;",","")</f>
        <v/>
      </c>
      <c r="ES2" s="44" t="str">
        <f>IF(AL2="y",CHAR(34)&amp;AL$1&amp;CHAR(34)&amp;",","")</f>
        <v/>
      </c>
      <c r="ET2" s="44" t="str">
        <f>IF(AM2="y",CHAR(34)&amp;AM$1&amp;CHAR(34)&amp;",","")</f>
        <v/>
      </c>
      <c r="EU2" s="44" t="str">
        <f>IF(AN2="y",CHAR(34)&amp;AN$1&amp;CHAR(34)&amp;",","")</f>
        <v/>
      </c>
      <c r="EV2" s="44" t="str">
        <f>IF(AO2="y",CHAR(34)&amp;AO$1&amp;CHAR(34)&amp;",","")</f>
        <v/>
      </c>
      <c r="EW2" s="44" t="str">
        <f>IF(AP2="y",CHAR(34)&amp;AP$1&amp;CHAR(34)&amp;",","")</f>
        <v/>
      </c>
      <c r="EX2" s="44" t="str">
        <f>IF(AQ2="y",CHAR(34)&amp;AQ$1&amp;CHAR(34)&amp;",","")</f>
        <v/>
      </c>
      <c r="EY2" s="44" t="str">
        <f>IF(AR2="y",CHAR(34)&amp;AR$1&amp;CHAR(34)&amp;",","")</f>
        <v/>
      </c>
      <c r="EZ2" s="44" t="str">
        <f>IF(AS2="y",CHAR(34)&amp;AS$1&amp;CHAR(34)&amp;",","")</f>
        <v/>
      </c>
      <c r="FA2" s="44" t="str">
        <f>IF(AT2&gt;0,CHAR(34)&amp;"sta"&amp;AZ2&amp;CHAR(34)&amp;",","")</f>
        <v>"staWHI",</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"001YEL",</v>
      </c>
      <c r="FR2" s="44" t="str">
        <f>IF(LEN(BG2)=3,CHAR(34)&amp;"002"&amp;BG2&amp;CHAR(34)&amp;",","")</f>
        <v>"002BLU",</v>
      </c>
      <c r="FS2" s="44" t="str">
        <f>IF(LEN(BH2)=3,CHAR(34)&amp;"003"&amp;BH2&amp;CHAR(34)&amp;",","")</f>
        <v>"003RED",</v>
      </c>
      <c r="FT2" s="44" t="str">
        <f>CHAR(34)&amp;"myr"&amp;BD2&amp;CHAR(34)&amp;","</f>
        <v>"myrEQ",</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"spanis",</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
      </c>
      <c r="GK2" s="44" t="str">
        <f>IF(GJ2="",CHAR(34)&amp;"HasSta"&amp;CHAR(34)&amp;",","")</f>
        <v>"HasSta",</v>
      </c>
      <c r="GL2" s="44" t="str">
        <f>IF(CQ2="y",CHAR(34)&amp;CQ$1&amp;CHAR(34)&amp;",","")</f>
        <v/>
      </c>
      <c r="GM2" s="44" t="str">
        <f>IF(CR2="y",CHAR(34)&amp;CR$1&amp;CHAR(34)&amp;",","")</f>
        <v/>
      </c>
      <c r="GN2" s="44" t="str">
        <f>IF(CS2="y",CHAR(34)&amp;CS$1&amp;CHAR(34)&amp;",","")</f>
        <v>"3+Star",</v>
      </c>
      <c r="GP2" s="44" t="str">
        <f>CHAR(34)&amp;AU2&amp;CHAR(34)</f>
        <v>""</v>
      </c>
      <c r="GS2" s="44" t="str">
        <f>SUBSTITUTE("["&amp;_xlfn.CONCAT(CW2:GN2)&amp;"]",",]","]")</f>
        <v>["4Color","lets09","startV","with_v","with_z","year00","allhor","3Bands","Horizo","Center","staWHI","ntWHYE","NO_GRE","NO_BLA","001YEL","002BLU","003RED","myrEQ","spanis","HasSta","3+Star"]</v>
      </c>
      <c r="GT2" s="44" t="str">
        <f>IF(BL2&lt;&gt;"",CHAR(34)&amp;"cl_"&amp;BL2&amp;CHAR(34)&amp;",","")</f>
        <v>"cl_YEL",</v>
      </c>
      <c r="GU2" s="44" t="str">
        <f>IF(BM2&lt;&gt;"",CHAR(34)&amp;"cl_"&amp;BM2&amp;CHAR(34)&amp;",","")</f>
        <v>"cl_BLU",</v>
      </c>
      <c r="GV2" s="44" t="str">
        <f>IF(BN2&lt;&gt;"",CHAR(34)&amp;"cl_"&amp;BN2&amp;CHAR(34)&amp;",","")</f>
        <v>"cl_RED",</v>
      </c>
      <c r="GW2" s="44" t="str">
        <f>IF(BO2&lt;&gt;"",CHAR(34)&amp;"cl_"&amp;BO2&amp;CHAR(34)&amp;",","")</f>
        <v>"cl_WHI",</v>
      </c>
      <c r="GX2" s="44" t="str">
        <f>IF(BP2&lt;&gt;"",CHAR(34)&amp;"cl_"&amp;BP2&amp;CHAR(34)&amp;",","")</f>
        <v/>
      </c>
      <c r="GY2" s="44" t="str">
        <f>IF(BQ2&lt;&gt;"",CHAR(34)&amp;"cl_"&amp;BQ2&amp;CHAR(34)&amp;",","")</f>
        <v/>
      </c>
      <c r="GZ2" s="44" t="str">
        <f>IF(BR2&lt;&gt;"",CHAR(34)&amp;"cl_"&amp;BR2&amp;CHAR(34)&amp;",","")</f>
        <v/>
      </c>
      <c r="HA2" s="44" t="str">
        <f>IF(BS2&lt;&gt;"",CHAR(34)&amp;"cl_"&amp;BS2&amp;CHAR(34)&amp;",","")</f>
        <v/>
      </c>
      <c r="HB2" s="44" t="str">
        <f>IF(BT2&lt;&gt;"",CHAR(34)&amp;"cl_"&amp;BT2&amp;CHAR(34)&amp;",","")</f>
        <v/>
      </c>
      <c r="HC2" s="44" t="str">
        <f>SUBSTITUTE("["&amp;_xlfn.CONCAT(GT2:HB2)&amp;"]",",]","]")</f>
        <v>["cl_YEL","cl_BLU","cl_RED","cl_WHI"]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links: "https://en.wikipedia.org/wiki/Flag_of_Venezuela"},</v>
      </c>
      <c r="HG2" s="66" t="str">
        <f>"{couname:"&amp;CT2&amp;(IF(HK2&lt;&gt;"",",subtype:"&amp;CHAR(34)&amp;HK2&amp;CHAR(34),""))&amp;",year:"&amp;HJ2&amp;",region:"&amp;CU2&amp;",Colors:"&amp;HC2&amp;",Items:"&amp;GS2&amp;",Flag:"&amp;CV2&amp;",HDFlag:"&amp;CHAR(34)&amp;E2&amp;CHAR(34)&amp;",type:"&amp;GP2&amp;", describe: "&amp;HI2&amp;", links: "&amp;HL2&amp;"},"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links: "https://en.wikipedia.org/wiki/Flag_of_Venezuela"},</v>
      </c>
      <c r="HH2" s="44" t="str">
        <f>IF(P2&lt;&gt;"",CHAR(34)&amp;"\n"&amp;P2&amp;CHAR(34),CHAR(34)&amp;CHAR(34))</f>
        <v>"\n\n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v>
      </c>
      <c r="HI2" s="44" t="str">
        <f>IF(J2=0,CHAR(34)&amp;CHAR(34),HH2)</f>
        <v>"\n\n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v>
      </c>
      <c r="HJ2" s="44" t="str">
        <f>CHAR(34)&amp;O2&amp;CHAR(34)</f>
        <v>"2006 "</v>
      </c>
      <c r="HL2" s="44" t="str">
        <f>CHAR(34)&amp;I2&amp;CHAR(34)</f>
        <v>"https://en.wikipedia.org/wiki/Flag_of_Venezuela"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 "links": "https://en.wikipedia.org/wiki/Flag_of_Venezuela"},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 "links": "https://en.wikipedia.org/wiki/Flag_of_Venezuela"},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-4</v>
      </c>
      <c r="IN2" s="69" t="str">
        <f>"http://mkweb.bcgsc.ca/color-summarizer/?url="&amp;D2&amp;"&amp;precision=low&amp;num_clusters="&amp;CG2&amp;"&amp;text=1"</f>
        <v>http://mkweb.bcgsc.ca/color-summarizer/?url=https://i.ibb.co/FnjCzQh/Venezuela-Flag.png&amp;precision=low&amp;num_clusters=4&amp;text=1</v>
      </c>
      <c r="IO2" s="44" t="str">
        <f>IF(HP2&lt;&gt;"",CHAR(34)&amp;"black"&amp;CHAR(34),"")</f>
        <v/>
      </c>
      <c r="IP2" s="44" t="str">
        <f>IF(HQ2&lt;&gt;"",CHAR(34)&amp;"blue"&amp;CHAR(34),"")</f>
        <v>"blue"</v>
      </c>
      <c r="IQ2" s="44" t="str">
        <f>IF(HR2&lt;&gt;"",CHAR(34)&amp;"green"&amp;CHAR(34),"")</f>
        <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{"url":"http://mkweb.bcgsc.ca/color-summarizer/?url=https://i.ibb.co/FnjCzQh/Venezuela-Flag.png&amp;precision=low&amp;num_clusters=4&amp;text=1","name":"Venezuela"},</v>
      </c>
      <c r="IY2" s="44">
        <v>237</v>
      </c>
    </row>
    <row r="3" spans="1:259" s="44" customFormat="1" ht="38.4" customHeight="1" thickBot="1" x14ac:dyDescent="0.35">
      <c r="A3" s="84" t="s">
        <v>731</v>
      </c>
      <c r="B3" s="83"/>
      <c r="C3" s="39">
        <v>2</v>
      </c>
      <c r="D3" s="70" t="s">
        <v>732</v>
      </c>
      <c r="E3" s="40" t="s">
        <v>733</v>
      </c>
      <c r="F3" s="41" t="s">
        <v>163</v>
      </c>
      <c r="G3" s="42">
        <f>COUNTIF($A$1:$A$8305,A3)</f>
        <v>1</v>
      </c>
      <c r="H3" s="43"/>
      <c r="I3" s="59" t="s">
        <v>734</v>
      </c>
      <c r="J3" s="44" t="str">
        <f>""</f>
        <v/>
      </c>
      <c r="K3" s="45"/>
      <c r="L3" s="46"/>
      <c r="M3" s="46"/>
      <c r="N3" s="47"/>
      <c r="O3" s="74">
        <v>2002</v>
      </c>
      <c r="P3" s="48" t="s">
        <v>735</v>
      </c>
      <c r="Q3" s="73">
        <v>1</v>
      </c>
      <c r="R3" s="49" t="str">
        <f>_xlfn.XLOOKUP(LEFT(A3,5),[1]CODES!$D$2:$D$244,[1]CODES!$B$2:$B$244)</f>
        <v>South America</v>
      </c>
      <c r="S3" s="50">
        <v>3</v>
      </c>
      <c r="T3" s="51" t="s">
        <v>164</v>
      </c>
      <c r="U3" s="52" t="s">
        <v>164</v>
      </c>
      <c r="V3" s="52" t="s">
        <v>165</v>
      </c>
      <c r="W3" s="52" t="s">
        <v>164</v>
      </c>
      <c r="X3" s="52" t="s">
        <v>165</v>
      </c>
      <c r="Y3" s="52" t="s">
        <v>164</v>
      </c>
      <c r="Z3" s="52" t="s">
        <v>164</v>
      </c>
      <c r="AA3" s="52" t="s">
        <v>164</v>
      </c>
      <c r="AB3" s="52" t="s">
        <v>164</v>
      </c>
      <c r="AC3" s="52" t="s">
        <v>164</v>
      </c>
      <c r="AD3" s="52" t="s">
        <v>164</v>
      </c>
      <c r="AE3" s="52" t="s">
        <v>164</v>
      </c>
      <c r="AF3" s="53" t="s">
        <v>164</v>
      </c>
      <c r="AG3" s="53" t="s">
        <v>165</v>
      </c>
      <c r="AH3" s="53" t="s">
        <v>165</v>
      </c>
      <c r="AI3" s="53" t="s">
        <v>164</v>
      </c>
      <c r="AJ3" s="53" t="s">
        <v>164</v>
      </c>
      <c r="AK3" s="53" t="s">
        <v>164</v>
      </c>
      <c r="AL3" s="53" t="s">
        <v>164</v>
      </c>
      <c r="AM3" s="53" t="s">
        <v>165</v>
      </c>
      <c r="AN3" s="53" t="s">
        <v>165</v>
      </c>
      <c r="AO3" s="53" t="s">
        <v>164</v>
      </c>
      <c r="AP3" s="53" t="s">
        <v>164</v>
      </c>
      <c r="AQ3" s="53" t="s">
        <v>164</v>
      </c>
      <c r="AR3" s="53" t="s">
        <v>164</v>
      </c>
      <c r="AS3" s="53" t="s">
        <v>164</v>
      </c>
      <c r="AT3" s="54">
        <v>7</v>
      </c>
      <c r="AU3" s="53" t="s">
        <v>308</v>
      </c>
      <c r="AV3" s="53" t="str">
        <f>IF(LEFT(A3,1)="[",LEFT(A3,5)&amp;AU3&amp;A3,"")</f>
        <v>[VEN]State[VEN] Amazonas</v>
      </c>
      <c r="AW3" s="53" t="str">
        <f>C3&amp;A3</f>
        <v>2[VEN] Amazonas</v>
      </c>
      <c r="AX3" s="55"/>
      <c r="AY3" s="55"/>
      <c r="AZ3" s="56" t="s">
        <v>159</v>
      </c>
      <c r="BA3" s="56" t="s">
        <v>234</v>
      </c>
      <c r="BB3" s="56"/>
      <c r="BC3" s="57"/>
      <c r="BD3" s="58" t="s">
        <v>167</v>
      </c>
      <c r="BE3" s="59"/>
      <c r="BF3" s="58" t="s">
        <v>152</v>
      </c>
      <c r="BG3" s="58" t="s">
        <v>153</v>
      </c>
      <c r="BH3" s="58" t="s">
        <v>154</v>
      </c>
      <c r="BI3" s="58"/>
      <c r="BJ3" s="58"/>
      <c r="BK3" s="59"/>
      <c r="BL3" s="58" t="s">
        <v>234</v>
      </c>
      <c r="BM3" s="58" t="s">
        <v>152</v>
      </c>
      <c r="BN3" s="58" t="s">
        <v>153</v>
      </c>
      <c r="BO3" s="58" t="s">
        <v>154</v>
      </c>
      <c r="BP3" s="58" t="s">
        <v>155</v>
      </c>
      <c r="BQ3" s="58" t="s">
        <v>234</v>
      </c>
      <c r="BR3" s="58" t="s">
        <v>157</v>
      </c>
      <c r="BS3" s="58" t="s">
        <v>234</v>
      </c>
      <c r="BT3" s="58" t="s">
        <v>159</v>
      </c>
      <c r="BU3" s="60"/>
      <c r="BV3" s="61"/>
      <c r="BW3" s="61">
        <v>0</v>
      </c>
      <c r="BX3" s="59"/>
      <c r="CB3" s="5"/>
      <c r="CC3" s="5"/>
      <c r="CD3" s="62">
        <v>0</v>
      </c>
      <c r="CE3" s="62">
        <v>1</v>
      </c>
      <c r="CF3" s="62" t="e">
        <f>COUNTIF([1]Sheet7!$B$2:'[1]Sheet7'!$B$100,VEN!A7)</f>
        <v>#REF!</v>
      </c>
      <c r="CG3" s="75" cm="1">
        <f t="array" ref="CG3">SUMPRODUCT(--(LEN(TRIM(BL3:BT3))&gt;0))</f>
        <v>6</v>
      </c>
      <c r="CH3" s="53" t="str">
        <f>IF(CG3=2,"y","n")</f>
        <v>n</v>
      </c>
      <c r="CI3" s="53" t="str">
        <f>IF(CG3=3,"y","n")</f>
        <v>n</v>
      </c>
      <c r="CJ3" s="53" t="str">
        <f>IF(CG3=4,"y","n")</f>
        <v>n</v>
      </c>
      <c r="CK3" s="53" t="str">
        <f>IF(CG3&gt;4,"y","n")</f>
        <v>y</v>
      </c>
      <c r="CL3" s="53" t="str">
        <f>IF(S3=0,"y","n")</f>
        <v>n</v>
      </c>
      <c r="CM3" s="53" t="str">
        <f>IF(S3=2,"y","n")</f>
        <v>n</v>
      </c>
      <c r="CN3" s="53" t="str">
        <f>IF(S3=3,"y","n")</f>
        <v>y</v>
      </c>
      <c r="CO3" s="53" t="str">
        <f>IF(S3&gt;=4,"y","n")</f>
        <v>n</v>
      </c>
      <c r="CP3" s="53" t="str">
        <f>IF(AT3=0,"y","n")</f>
        <v>n</v>
      </c>
      <c r="CQ3" s="53" t="str">
        <f>IF(AT3=1,"y","n")</f>
        <v>n</v>
      </c>
      <c r="CR3" s="53" t="str">
        <f>IF(AT3=2,"y","n")</f>
        <v>n</v>
      </c>
      <c r="CS3" s="53" t="str">
        <f>IF(AT3&gt;=3,"y","n")</f>
        <v>y</v>
      </c>
      <c r="CT3" s="38" t="str">
        <f>CHAR(34)&amp;A3&amp;CHAR(34)</f>
        <v>"[VEN] Amazonas"</v>
      </c>
      <c r="CU3" s="63" t="str">
        <f>CHAR(34)&amp;"rgn_"&amp;R3&amp;CHAR(34)</f>
        <v>"rgn_South America"</v>
      </c>
      <c r="CV3" s="44" t="str">
        <f>CHAR(34)&amp;D3&amp;CHAR(34)</f>
        <v>"https://upload.wikimedia.org/wikipedia/commons/thumb/7/7f/Flag_of_Amazonas_Indigenous_State.svg/320px-Flag_of_Amazonas_Indigenous_State.svg.png"</v>
      </c>
      <c r="CW3" s="44" t="str">
        <f>IF(CH3="y",CHAR(34)&amp;CH$1&amp;CHAR(34)&amp;",","")</f>
        <v/>
      </c>
      <c r="CX3" s="44" t="str">
        <f>IF(CI3="y",CHAR(34)&amp;CI$1&amp;CHAR(34)&amp;",","")</f>
        <v/>
      </c>
      <c r="CY3" s="44" t="str">
        <f>IF(CJ3="y",CHAR(34)&amp;CJ$1&amp;CHAR(34)&amp;",","")</f>
        <v/>
      </c>
      <c r="CZ3" s="44" t="str">
        <f>IF(CK3="y",CHAR(34)&amp;CK$1&amp;CHAR(34)&amp;",","")</f>
        <v>"5+Colo",</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"lets08",</v>
      </c>
      <c r="DE3" s="44" t="str">
        <f>CHAR(34)&amp;"start"&amp;IFERROR(LEFT(SUBSTITUTE(A3,"["&amp;MID(A3,FIND("[",A3)+1,FIND("]",A3)-FIND("[",A3)-1)&amp;"] ",""),1),LEFT(A3,1))&amp;CHAR(34)&amp;","</f>
        <v>"startA",</v>
      </c>
      <c r="DF3" s="44" t="str">
        <f>IFERROR(IF(SEARCH("tan",A3)&gt;0,CHAR(34)&amp;"withtn"&amp;CHAR(34)&amp;",",""),"")</f>
        <v/>
      </c>
      <c r="DG3" s="44" t="str">
        <f>IFERROR(IF(SEARCH("q",A3)&gt;0,CHAR(34)&amp;"with_q"&amp;CHAR(34)&amp;",",""),"")</f>
        <v/>
      </c>
      <c r="DH3" s="44" t="str">
        <f>IFERROR(IF(SEARCH("v",A3)&gt;0,CHAR(34)&amp;"with_v"&amp;CHAR(34)&amp;",",""),"")</f>
        <v>"with_v",</v>
      </c>
      <c r="DI3" s="44" t="str">
        <f>IFERROR(IF(SEARCH("w",A3)&gt;0,CHAR(34)&amp;"with_w"&amp;CHAR(34)&amp;",",""),"")</f>
        <v/>
      </c>
      <c r="DJ3" s="44" t="str">
        <f>IFERROR(IF(SEARCH("y",A3)&gt;0,CHAR(34)&amp;"with_y"&amp;CHAR(34)&amp;",",""),"")</f>
        <v/>
      </c>
      <c r="DK3" s="44" t="str">
        <f>IFERROR(IF(SEARCH("z",A3)&gt;0,CHAR(34)&amp;"with_z"&amp;CHAR(34)&amp;",",""),"")</f>
        <v>"with_z",</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"year00",</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IF(CL3="y",CHAR(34)&amp;CL$1&amp;CHAR(34)&amp;",","")</f>
        <v/>
      </c>
      <c r="DX3" s="44" t="str">
        <f>IF(CM3="y",CHAR(34)&amp;CM$1&amp;CHAR(34)&amp;",","")</f>
        <v/>
      </c>
      <c r="DY3" s="44" t="str">
        <f>IF(CN3="y",CHAR(34)&amp;CN$1&amp;CHAR(34)&amp;",","")</f>
        <v>"3Bands",</v>
      </c>
      <c r="DZ3" s="44" t="str">
        <f>IF(CO3="y",CHAR(34)&amp;CO$1&amp;CHAR(34)&amp;",","")</f>
        <v/>
      </c>
      <c r="EA3" s="44" t="str">
        <f>IF(T3="y",CHAR(34)&amp;T$1&amp;CHAR(34)&amp;",","")</f>
        <v/>
      </c>
      <c r="EB3" s="44" t="str">
        <f>IF(U3="y",CHAR(34)&amp;U$1&amp;CHAR(34)&amp;",","")</f>
        <v/>
      </c>
      <c r="EC3" s="44" t="str">
        <f>IF(V3="y",CHAR(34)&amp;V$1&amp;CHAR(34)&amp;",","")</f>
        <v>"Horizo",</v>
      </c>
      <c r="ED3" s="44" t="str">
        <f>IF(W3="y",CHAR(34)&amp;W$1&amp;CHAR(34)&amp;",","")</f>
        <v/>
      </c>
      <c r="EE3" s="44" t="str">
        <f>IF(X3="y",CHAR(34)&amp;X$1&amp;CHAR(34)&amp;",","")</f>
        <v>"Circle",</v>
      </c>
      <c r="EF3" s="44" t="str">
        <f>IF(AND(Y3&lt;&gt;"n",Y3&lt;&gt;""),CHAR(34)&amp;Y$1&amp;CHAR(34)&amp;",","")</f>
        <v/>
      </c>
      <c r="EG3" s="44" t="str">
        <f>IF(Z3="y",CHAR(34)&amp;Z$1&amp;CHAR(34)&amp;",","")</f>
        <v/>
      </c>
      <c r="EH3" s="44" t="str">
        <f>IF(AA3="y",CHAR(34)&amp;AA$1&amp;CHAR(34)&amp;",","")</f>
        <v/>
      </c>
      <c r="EI3" s="44" t="str">
        <f>IF(AB3="y",CHAR(34)&amp;AB$1&amp;CHAR(34)&amp;",","")</f>
        <v/>
      </c>
      <c r="EJ3" s="44" t="str">
        <f>IF(AC3="y",CHAR(34)&amp;AC$1&amp;CHAR(34)&amp;",","")</f>
        <v/>
      </c>
      <c r="EK3" s="44" t="str">
        <f>IF(AD3="y",CHAR(34)&amp;AD$1&amp;CHAR(34)&amp;",","")</f>
        <v/>
      </c>
      <c r="EL3" s="44" t="str">
        <f>IF(AE3="y",CHAR(34)&amp;AE$1&amp;CHAR(34)&amp;",","")</f>
        <v/>
      </c>
      <c r="EM3" s="44" t="str">
        <f>IF(AF3="y",CHAR(34)&amp;AF$1&amp;CHAR(34)&amp;",","")</f>
        <v/>
      </c>
      <c r="EN3" s="44" t="str">
        <f>IF(AG3="y",CHAR(34)&amp;AG$1&amp;CHAR(34)&amp;",","")</f>
        <v>"Unequa",</v>
      </c>
      <c r="EO3" s="44" t="str">
        <f>IF(AH3="y",CHAR(34)&amp;AH$1&amp;CHAR(34)&amp;",","")</f>
        <v>"Center",</v>
      </c>
      <c r="EP3" s="44" t="str">
        <f>IF(AI3="y",CHAR(34)&amp;AI$1&amp;CHAR(34)&amp;",","")</f>
        <v/>
      </c>
      <c r="EQ3" s="44" t="str">
        <f>IF(AJ3="y",CHAR(34)&amp;AJ$1&amp;CHAR(34)&amp;",","")</f>
        <v/>
      </c>
      <c r="ER3" s="44" t="str">
        <f>IF(AK3="y",CHAR(34)&amp;AK$1&amp;CHAR(34)&amp;",","")</f>
        <v/>
      </c>
      <c r="ES3" s="44" t="str">
        <f>IF(AL3="y",CHAR(34)&amp;AL$1&amp;CHAR(34)&amp;",","")</f>
        <v/>
      </c>
      <c r="ET3" s="44" t="str">
        <f>IF(AM3="y",CHAR(34)&amp;AM$1&amp;CHAR(34)&amp;",","")</f>
        <v>"Geogrh",</v>
      </c>
      <c r="EU3" s="44" t="str">
        <f>IF(AN3="y",CHAR(34)&amp;AN$1&amp;CHAR(34)&amp;",","")</f>
        <v>"Humans",</v>
      </c>
      <c r="EV3" s="44" t="str">
        <f>IF(AO3="y",CHAR(34)&amp;AO$1&amp;CHAR(34)&amp;",","")</f>
        <v/>
      </c>
      <c r="EW3" s="44" t="str">
        <f>IF(AP3="y",CHAR(34)&amp;AP$1&amp;CHAR(34)&amp;",","")</f>
        <v/>
      </c>
      <c r="EX3" s="44" t="str">
        <f>IF(AQ3="y",CHAR(34)&amp;AQ$1&amp;CHAR(34)&amp;",","")</f>
        <v/>
      </c>
      <c r="EY3" s="44" t="str">
        <f>IF(AR3="y",CHAR(34)&amp;AR$1&amp;CHAR(34)&amp;",","")</f>
        <v/>
      </c>
      <c r="EZ3" s="44" t="str">
        <f>IF(AS3="y",CHAR(34)&amp;AS$1&amp;CHAR(34)&amp;",","")</f>
        <v/>
      </c>
      <c r="FA3" s="44" t="str">
        <f>IF(AT3&gt;0,CHAR(34)&amp;"sta"&amp;AZ3&amp;CHAR(34)&amp;",","")</f>
        <v>"staWHI",</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"001BLU",</v>
      </c>
      <c r="FR3" s="44" t="str">
        <f>IF(LEN(BG3)=3,CHAR(34)&amp;"002"&amp;BG3&amp;CHAR(34)&amp;",","")</f>
        <v>"002GRE",</v>
      </c>
      <c r="FS3" s="44" t="str">
        <f>IF(LEN(BH3)=3,CHAR(34)&amp;"003"&amp;BH3&amp;CHAR(34)&amp;",","")</f>
        <v>"003RED",</v>
      </c>
      <c r="FT3" s="44" t="str">
        <f>CHAR(34)&amp;"myr"&amp;BD3&amp;CHAR(34)&amp;","</f>
        <v>"myrEQ",</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"hasmap",</v>
      </c>
      <c r="GJ3" s="44" t="str">
        <f>IF(CP3="y",CHAR(34)&amp;CP$1&amp;CHAR(34)&amp;",","")</f>
        <v/>
      </c>
      <c r="GK3" s="44" t="str">
        <f>IF(GJ3="",CHAR(34)&amp;"HasSta"&amp;CHAR(34)&amp;",","")</f>
        <v>"HasSta",</v>
      </c>
      <c r="GL3" s="44" t="str">
        <f>IF(CQ3="y",CHAR(34)&amp;CQ$1&amp;CHAR(34)&amp;",","")</f>
        <v/>
      </c>
      <c r="GM3" s="44" t="str">
        <f>IF(CR3="y",CHAR(34)&amp;CR$1&amp;CHAR(34)&amp;",","")</f>
        <v/>
      </c>
      <c r="GN3" s="44" t="str">
        <f>IF(CS3="y",CHAR(34)&amp;CS$1&amp;CHAR(34)&amp;",","")</f>
        <v>"3+Star",</v>
      </c>
      <c r="GP3" s="44" t="str">
        <f>CHAR(34)&amp;AU3&amp;CHAR(34)</f>
        <v>"State"</v>
      </c>
      <c r="GS3" s="44" t="str">
        <f>SUBSTITUTE("["&amp;_xlfn.CONCAT(CW3:GN3)&amp;"]",",]","]")</f>
        <v>["5+Colo","lets08","startA","with_v","with_z","year00","allhor","3Bands","Horizo","Circle","Unequa","Center","Geogrh","Humans","staWHI","NO_BLA","001BLU","002GRE","003RED","myrEQ","hasmap","HasSta","3+Star"]</v>
      </c>
      <c r="GT3" s="44" t="str">
        <f>IF(BL3&lt;&gt;"",CHAR(34)&amp;"cl_"&amp;BL3&amp;CHAR(34)&amp;",","")</f>
        <v/>
      </c>
      <c r="GU3" s="44" t="str">
        <f>IF(BM3&lt;&gt;"",CHAR(34)&amp;"cl_"&amp;BM3&amp;CHAR(34)&amp;",","")</f>
        <v>"cl_BLU",</v>
      </c>
      <c r="GV3" s="44" t="str">
        <f>IF(BN3&lt;&gt;"",CHAR(34)&amp;"cl_"&amp;BN3&amp;CHAR(34)&amp;",","")</f>
        <v>"cl_GRE",</v>
      </c>
      <c r="GW3" s="44" t="str">
        <f>IF(BO3&lt;&gt;"",CHAR(34)&amp;"cl_"&amp;BO3&amp;CHAR(34)&amp;",","")</f>
        <v>"cl_RED",</v>
      </c>
      <c r="GX3" s="44" t="str">
        <f>IF(BP3&lt;&gt;"",CHAR(34)&amp;"cl_"&amp;BP3&amp;CHAR(34)&amp;",","")</f>
        <v>"cl_YEL",</v>
      </c>
      <c r="GY3" s="44" t="str">
        <f>IF(BQ3&lt;&gt;"",CHAR(34)&amp;"cl_"&amp;BQ3&amp;CHAR(34)&amp;",","")</f>
        <v/>
      </c>
      <c r="GZ3" s="44" t="str">
        <f>IF(BR3&lt;&gt;"",CHAR(34)&amp;"cl_"&amp;BR3&amp;CHAR(34)&amp;",","")</f>
        <v>"cl_BRO",</v>
      </c>
      <c r="HA3" s="44" t="str">
        <f>IF(BS3&lt;&gt;"",CHAR(34)&amp;"cl_"&amp;BS3&amp;CHAR(34)&amp;",","")</f>
        <v/>
      </c>
      <c r="HB3" s="44" t="str">
        <f>IF(BT3&lt;&gt;"",CHAR(34)&amp;"cl_"&amp;BT3&amp;CHAR(34)&amp;",","")</f>
        <v>"cl_WHI",</v>
      </c>
      <c r="HC3" s="44" t="str">
        <f>SUBSTITUTE("["&amp;_xlfn.CONCAT(GT3:HB3)&amp;"]",",]","]")</f>
        <v>["cl_BLU","cl_GRE","cl_RED","cl_YEL","cl_BRO","cl_WHI"]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links: "https://www.crwflags.com/fotw/flags/ve-z.html"},</v>
      </c>
      <c r="HG3" s="66" t="str">
        <f>"{couname:"&amp;CT3&amp;(IF(HK3&lt;&gt;"",",subtype:"&amp;CHAR(34)&amp;HK3&amp;CHAR(34),""))&amp;",year:"&amp;HJ3&amp;",region:"&amp;CU3&amp;",Colors:"&amp;HC3&amp;",Items:"&amp;GS3&amp;",Flag:"&amp;CV3&amp;",HDFlag:"&amp;CHAR(34)&amp;E3&amp;CHAR(34)&amp;",type:"&amp;GP3&amp;", describe: "&amp;HI3&amp;", links: "&amp;HL3&amp;"},"</f>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links: "https://www.crwflags.com/fotw/flags/ve-z.html"},</v>
      </c>
      <c r="HH3" s="44" t="str">
        <f>IF(P3&lt;&gt;"",CHAR(34)&amp;"\n"&amp;P3&amp;CHAR(34),CHAR(34)&amp;CHAR(34))</f>
        <v>"\nThe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v>
      </c>
      <c r="HI3" s="44" t="str">
        <f>IF(J3=0,CHAR(34)&amp;CHAR(34),HH3)</f>
        <v>"\nThe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v>
      </c>
      <c r="HJ3" s="44" t="str">
        <f>CHAR(34)&amp;O3&amp;CHAR(34)</f>
        <v>"2002"</v>
      </c>
      <c r="HL3" s="44" t="str">
        <f>CHAR(34)&amp;I3&amp;CHAR(34)</f>
        <v>"https://www.crwflags.com/fotw/flags/ve-z.html"</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 "links": "https://www.crwflags.com/fotw/flags/ve-z.html"},</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 "links": "https://www.crwflags.com/fotw/flags/ve-z.html"},</v>
      </c>
      <c r="HO3" s="71">
        <v>45610</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BRO</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-6</v>
      </c>
      <c r="IN3" s="69" t="str">
        <f>"http://mkweb.bcgsc.ca/color-summarizer/?url="&amp;D3&amp;"&amp;precision=low&amp;num_clusters="&amp;CG3&amp;"&amp;text=1"</f>
        <v>http://mkweb.bcgsc.ca/color-summarizer/?url=https://upload.wikimedia.org/wikipedia/commons/thumb/7/7f/Flag_of_Amazonas_Indigenous_State.svg/320px-Flag_of_Amazonas_Indigenous_State.svg.png&amp;precision=low&amp;num_clusters=6&amp;text=1</v>
      </c>
      <c r="IO3" s="44" t="str">
        <f>IF(HP3&lt;&gt;"",CHAR(34)&amp;"black"&amp;CHAR(34),"")</f>
        <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"brown"</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{"url":"http://mkweb.bcgsc.ca/color-summarizer/?url=https://upload.wikimedia.org/wikipedia/commons/thumb/7/7f/Flag_of_Amazonas_Indigenous_State.svg/320px-Flag_of_Amazonas_Indigenous_State.svg.png&amp;precision=low&amp;num_clusters=6&amp;text=1","name":"[VEN] Amazonas"},</v>
      </c>
      <c r="IY3" s="44">
        <v>1467</v>
      </c>
    </row>
    <row r="4" spans="1:259" s="44" customFormat="1" ht="38.4" customHeight="1" thickBot="1" x14ac:dyDescent="0.35">
      <c r="A4" s="84" t="s">
        <v>736</v>
      </c>
      <c r="B4" s="83"/>
      <c r="C4" s="39">
        <v>2</v>
      </c>
      <c r="D4" s="70" t="s">
        <v>737</v>
      </c>
      <c r="E4" s="40" t="s">
        <v>738</v>
      </c>
      <c r="F4" s="41" t="s">
        <v>163</v>
      </c>
      <c r="G4" s="42">
        <f>COUNTIF($A$1:$A$8305,A4)</f>
        <v>1</v>
      </c>
      <c r="H4" s="43"/>
      <c r="I4" s="59" t="s">
        <v>739</v>
      </c>
      <c r="J4" s="44" t="str">
        <f>""</f>
        <v/>
      </c>
      <c r="K4" s="45"/>
      <c r="L4" s="46"/>
      <c r="M4" s="46"/>
      <c r="N4" s="47"/>
      <c r="O4" s="74">
        <v>1999</v>
      </c>
      <c r="P4" s="48" t="s">
        <v>740</v>
      </c>
      <c r="Q4" s="73">
        <v>1</v>
      </c>
      <c r="R4" s="49" t="str">
        <f>_xlfn.XLOOKUP(LEFT(A4,5),[1]CODES!$D$2:$D$244,[1]CODES!$B$2:$B$244)</f>
        <v>South America</v>
      </c>
      <c r="S4" s="50">
        <v>3</v>
      </c>
      <c r="T4" s="51" t="s">
        <v>164</v>
      </c>
      <c r="U4" s="52" t="s">
        <v>164</v>
      </c>
      <c r="V4" s="52" t="s">
        <v>165</v>
      </c>
      <c r="W4" s="52" t="s">
        <v>164</v>
      </c>
      <c r="X4" s="52" t="s">
        <v>164</v>
      </c>
      <c r="Y4" s="52" t="s">
        <v>164</v>
      </c>
      <c r="Z4" s="52" t="s">
        <v>164</v>
      </c>
      <c r="AA4" s="52" t="s">
        <v>164</v>
      </c>
      <c r="AB4" s="52" t="s">
        <v>164</v>
      </c>
      <c r="AC4" s="52" t="s">
        <v>164</v>
      </c>
      <c r="AD4" s="52" t="s">
        <v>164</v>
      </c>
      <c r="AE4" s="52" t="s">
        <v>164</v>
      </c>
      <c r="AF4" s="53" t="s">
        <v>164</v>
      </c>
      <c r="AG4" s="53" t="s">
        <v>165</v>
      </c>
      <c r="AH4" s="53" t="s">
        <v>165</v>
      </c>
      <c r="AI4" s="53" t="s">
        <v>164</v>
      </c>
      <c r="AJ4" s="53" t="s">
        <v>164</v>
      </c>
      <c r="AK4" s="53" t="s">
        <v>164</v>
      </c>
      <c r="AL4" s="53" t="s">
        <v>164</v>
      </c>
      <c r="AM4" s="53" t="s">
        <v>165</v>
      </c>
      <c r="AN4" s="53" t="s">
        <v>164</v>
      </c>
      <c r="AO4" s="53" t="s">
        <v>164</v>
      </c>
      <c r="AP4" s="53" t="s">
        <v>164</v>
      </c>
      <c r="AQ4" s="53" t="s">
        <v>164</v>
      </c>
      <c r="AR4" s="53" t="s">
        <v>164</v>
      </c>
      <c r="AS4" s="53" t="s">
        <v>164</v>
      </c>
      <c r="AT4" s="54">
        <v>0</v>
      </c>
      <c r="AU4" s="53" t="s">
        <v>308</v>
      </c>
      <c r="AV4" s="53" t="str">
        <f>IF(LEFT(A4,1)="[",LEFT(A4,5)&amp;AU4&amp;A4,"")</f>
        <v>[VEN]State[VEN] Anzoátegui</v>
      </c>
      <c r="AW4" s="53" t="str">
        <f>C4&amp;A4</f>
        <v>2[VEN] Anzoátegui</v>
      </c>
      <c r="AX4" s="55"/>
      <c r="AY4" s="55"/>
      <c r="AZ4" s="56" t="s">
        <v>234</v>
      </c>
      <c r="BA4" s="56" t="s">
        <v>234</v>
      </c>
      <c r="BB4" s="56"/>
      <c r="BC4" s="57"/>
      <c r="BD4" s="58" t="s">
        <v>152</v>
      </c>
      <c r="BE4" s="59"/>
      <c r="BF4" s="58" t="s">
        <v>152</v>
      </c>
      <c r="BG4" s="58" t="s">
        <v>155</v>
      </c>
      <c r="BH4" s="58" t="s">
        <v>153</v>
      </c>
      <c r="BI4" s="58"/>
      <c r="BJ4" s="58"/>
      <c r="BK4" s="59"/>
      <c r="BL4" s="58" t="s">
        <v>151</v>
      </c>
      <c r="BM4" s="58" t="s">
        <v>152</v>
      </c>
      <c r="BN4" s="58" t="s">
        <v>153</v>
      </c>
      <c r="BO4" s="58" t="s">
        <v>234</v>
      </c>
      <c r="BP4" s="58" t="s">
        <v>155</v>
      </c>
      <c r="BQ4" s="58" t="s">
        <v>234</v>
      </c>
      <c r="BR4" s="58" t="s">
        <v>234</v>
      </c>
      <c r="BS4" s="58" t="s">
        <v>234</v>
      </c>
      <c r="BT4" s="58" t="s">
        <v>234</v>
      </c>
      <c r="BU4" s="60"/>
      <c r="BV4" s="61"/>
      <c r="BW4" s="61">
        <v>0</v>
      </c>
      <c r="BX4" s="59"/>
      <c r="CB4" s="5"/>
      <c r="CC4" s="5"/>
      <c r="CD4" s="62">
        <v>0</v>
      </c>
      <c r="CE4" s="62">
        <v>1</v>
      </c>
      <c r="CF4" s="62" t="e">
        <f>COUNTIF([1]Sheet7!$B$2:'[1]Sheet7'!$B$100,VEN!A8)</f>
        <v>#REF!</v>
      </c>
      <c r="CG4" s="75" cm="1">
        <f t="array" ref="CG4">SUMPRODUCT(--(LEN(TRIM(BL4:BT4))&gt;0))</f>
        <v>4</v>
      </c>
      <c r="CH4" s="53" t="str">
        <f>IF(CG4=2,"y","n")</f>
        <v>n</v>
      </c>
      <c r="CI4" s="53" t="str">
        <f>IF(CG4=3,"y","n")</f>
        <v>n</v>
      </c>
      <c r="CJ4" s="53" t="str">
        <f>IF(CG4=4,"y","n")</f>
        <v>y</v>
      </c>
      <c r="CK4" s="53" t="str">
        <f>IF(CG4&gt;4,"y","n")</f>
        <v>n</v>
      </c>
      <c r="CL4" s="53" t="str">
        <f>IF(S4=0,"y","n")</f>
        <v>n</v>
      </c>
      <c r="CM4" s="53" t="str">
        <f>IF(S4=2,"y","n")</f>
        <v>n</v>
      </c>
      <c r="CN4" s="53" t="str">
        <f>IF(S4=3,"y","n")</f>
        <v>y</v>
      </c>
      <c r="CO4" s="53" t="str">
        <f>IF(S4&gt;=4,"y","n")</f>
        <v>n</v>
      </c>
      <c r="CP4" s="53" t="str">
        <f>IF(AT4=0,"y","n")</f>
        <v>y</v>
      </c>
      <c r="CQ4" s="53" t="str">
        <f>IF(AT4=1,"y","n")</f>
        <v>n</v>
      </c>
      <c r="CR4" s="53" t="str">
        <f>IF(AT4=2,"y","n")</f>
        <v>n</v>
      </c>
      <c r="CS4" s="53" t="str">
        <f>IF(AT4&gt;=3,"y","n")</f>
        <v>n</v>
      </c>
      <c r="CT4" s="38" t="str">
        <f>CHAR(34)&amp;A4&amp;CHAR(34)</f>
        <v>"[VEN] Anzoátegui"</v>
      </c>
      <c r="CU4" s="63" t="str">
        <f>CHAR(34)&amp;"rgn_"&amp;R4&amp;CHAR(34)</f>
        <v>"rgn_South America"</v>
      </c>
      <c r="CV4" s="44" t="str">
        <f>CHAR(34)&amp;D4&amp;CHAR(34)</f>
        <v>"https://upload.wikimedia.org/wikipedia/commons/thumb/0/03/Flag_of_Anzo%C3%A1tegui_State_%28original_version%29.svg/320px-Flag_of_Anzo%C3%A1tegui_State_%28original_version%29.svg.png"</v>
      </c>
      <c r="CW4" s="44" t="str">
        <f>IF(CH4="y",CHAR(34)&amp;CH$1&amp;CHAR(34)&amp;",","")</f>
        <v/>
      </c>
      <c r="CX4" s="44" t="str">
        <f>IF(CI4="y",CHAR(34)&amp;CI$1&amp;CHAR(34)&amp;",","")</f>
        <v/>
      </c>
      <c r="CY4" s="44" t="str">
        <f>IF(CJ4="y",CHAR(34)&amp;CJ$1&amp;CHAR(34)&amp;",","")</f>
        <v>"4Color",</v>
      </c>
      <c r="CZ4" s="44" t="str">
        <f>IF(CK4="y",CHAR(34)&amp;CK$1&amp;CHAR(34)&amp;",","")</f>
        <v/>
      </c>
      <c r="DA4" s="44" t="str">
        <f>IF(Q4&gt;1,CHAR(34)&amp;"words2"&amp;CHAR(34)&amp;",","")</f>
        <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"lets10",</v>
      </c>
      <c r="DE4" s="44" t="str">
        <f>CHAR(34)&amp;"start"&amp;IFERROR(LEFT(SUBSTITUTE(A4,"["&amp;MID(A4,FIND("[",A4)+1,FIND("]",A4)-FIND("[",A4)-1)&amp;"] ",""),1),LEFT(A4,1))&amp;CHAR(34)&amp;","</f>
        <v>"startA",</v>
      </c>
      <c r="DF4" s="44" t="str">
        <f>IFERROR(IF(SEARCH("tan",A4)&gt;0,CHAR(34)&amp;"withtn"&amp;CHAR(34)&amp;",",""),"")</f>
        <v/>
      </c>
      <c r="DG4" s="44" t="str">
        <f>IFERROR(IF(SEARCH("q",A4)&gt;0,CHAR(34)&amp;"with_q"&amp;CHAR(34)&amp;",",""),"")</f>
        <v/>
      </c>
      <c r="DH4" s="44" t="str">
        <f>IFERROR(IF(SEARCH("v",A4)&gt;0,CHAR(34)&amp;"with_v"&amp;CHAR(34)&amp;",",""),"")</f>
        <v>"with_v",</v>
      </c>
      <c r="DI4" s="44" t="str">
        <f>IFERROR(IF(SEARCH("w",A4)&gt;0,CHAR(34)&amp;"with_w"&amp;CHAR(34)&amp;",",""),"")</f>
        <v/>
      </c>
      <c r="DJ4" s="44" t="str">
        <f>IFERROR(IF(SEARCH("y",A4)&gt;0,CHAR(34)&amp;"with_y"&amp;CHAR(34)&amp;",",""),"")</f>
        <v/>
      </c>
      <c r="DK4" s="44" t="str">
        <f>IFERROR(IF(SEARCH("z",A4)&gt;0,CHAR(34)&amp;"with_z"&amp;CHAR(34)&amp;",",""),"")</f>
        <v>"with_z",</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"year19",</v>
      </c>
      <c r="DP4" s="5" t="str">
        <f>IF(AND(ISNUMBER(SEARCH("20", O4)), ISERROR(SEARCH("1920", O4))), CHAR(34)&amp;"year00"&amp;CHAR(34)&amp;",", "")</f>
        <v/>
      </c>
      <c r="DQ4" s="5" t="str">
        <f>IF(CC4="y",CHAR(34)&amp;"soviet"&amp;CHAR(34)&amp;",","")</f>
        <v/>
      </c>
      <c r="DR4" s="5" t="str">
        <f>IF(BY4="y",CHAR(34)&amp;"dgband"&amp;CHAR(34)&amp;",","")</f>
        <v/>
      </c>
      <c r="DS4" s="5" t="str">
        <f>IF(W4="y",IF(AND(V4="n",BY4&lt;&gt;"y"),CHAR(34)&amp;"allver"&amp;CHAR(34)&amp;",",""),"")</f>
        <v/>
      </c>
      <c r="DT4" s="5" t="str">
        <f>IF(V4="y",IF(AND(W4="n",BY4&lt;&gt;"y"),CHAR(34)&amp;"allhor"&amp;CHAR(34)&amp;",",""),"")</f>
        <v>"allhor",</v>
      </c>
      <c r="DU4" s="5" t="str">
        <f>IF(BY4="y",IF(AND(W4="n",V4="n"),CHAR(34)&amp;"alldia"&amp;CHAR(34)&amp;",",""),"")</f>
        <v/>
      </c>
      <c r="DW4" s="44" t="str">
        <f>IF(CL4="y",CHAR(34)&amp;CL$1&amp;CHAR(34)&amp;",","")</f>
        <v/>
      </c>
      <c r="DX4" s="44" t="str">
        <f>IF(CM4="y",CHAR(34)&amp;CM$1&amp;CHAR(34)&amp;",","")</f>
        <v/>
      </c>
      <c r="DY4" s="44" t="str">
        <f>IF(CN4="y",CHAR(34)&amp;CN$1&amp;CHAR(34)&amp;",","")</f>
        <v>"3Bands",</v>
      </c>
      <c r="DZ4" s="44" t="str">
        <f>IF(CO4="y",CHAR(34)&amp;CO$1&amp;CHAR(34)&amp;",","")</f>
        <v/>
      </c>
      <c r="EA4" s="44" t="str">
        <f>IF(T4="y",CHAR(34)&amp;T$1&amp;CHAR(34)&amp;",","")</f>
        <v/>
      </c>
      <c r="EB4" s="44" t="str">
        <f>IF(U4="y",CHAR(34)&amp;U$1&amp;CHAR(34)&amp;",","")</f>
        <v/>
      </c>
      <c r="EC4" s="44" t="str">
        <f>IF(V4="y",CHAR(34)&amp;V$1&amp;CHAR(34)&amp;",","")</f>
        <v>"Horizo",</v>
      </c>
      <c r="ED4" s="44" t="str">
        <f>IF(W4="y",CHAR(34)&amp;W$1&amp;CHAR(34)&amp;",","")</f>
        <v/>
      </c>
      <c r="EE4" s="44" t="str">
        <f>IF(X4="y",CHAR(34)&amp;X$1&amp;CHAR(34)&amp;",","")</f>
        <v/>
      </c>
      <c r="EF4" s="44" t="str">
        <f>IF(AND(Y4&lt;&gt;"n",Y4&lt;&gt;""),CHAR(34)&amp;Y$1&amp;CHAR(34)&amp;",","")</f>
        <v/>
      </c>
      <c r="EG4" s="44" t="str">
        <f>IF(Z4="y",CHAR(34)&amp;Z$1&amp;CHAR(34)&amp;",","")</f>
        <v/>
      </c>
      <c r="EH4" s="44" t="str">
        <f>IF(AA4="y",CHAR(34)&amp;AA$1&amp;CHAR(34)&amp;",","")</f>
        <v/>
      </c>
      <c r="EI4" s="44" t="str">
        <f>IF(AB4="y",CHAR(34)&amp;AB$1&amp;CHAR(34)&amp;",","")</f>
        <v/>
      </c>
      <c r="EJ4" s="44" t="str">
        <f>IF(AC4="y",CHAR(34)&amp;AC$1&amp;CHAR(34)&amp;",","")</f>
        <v/>
      </c>
      <c r="EK4" s="44" t="str">
        <f>IF(AD4="y",CHAR(34)&amp;AD$1&amp;CHAR(34)&amp;",","")</f>
        <v/>
      </c>
      <c r="EL4" s="44" t="str">
        <f>IF(AE4="y",CHAR(34)&amp;AE$1&amp;CHAR(34)&amp;",","")</f>
        <v/>
      </c>
      <c r="EM4" s="44" t="str">
        <f>IF(AF4="y",CHAR(34)&amp;AF$1&amp;CHAR(34)&amp;",","")</f>
        <v/>
      </c>
      <c r="EN4" s="44" t="str">
        <f>IF(AG4="y",CHAR(34)&amp;AG$1&amp;CHAR(34)&amp;",","")</f>
        <v>"Unequa",</v>
      </c>
      <c r="EO4" s="44" t="str">
        <f>IF(AH4="y",CHAR(34)&amp;AH$1&amp;CHAR(34)&amp;",","")</f>
        <v>"Center",</v>
      </c>
      <c r="EP4" s="44" t="str">
        <f>IF(AI4="y",CHAR(34)&amp;AI$1&amp;CHAR(34)&amp;",","")</f>
        <v/>
      </c>
      <c r="EQ4" s="44" t="str">
        <f>IF(AJ4="y",CHAR(34)&amp;AJ$1&amp;CHAR(34)&amp;",","")</f>
        <v/>
      </c>
      <c r="ER4" s="44" t="str">
        <f>IF(AK4="y",CHAR(34)&amp;AK$1&amp;CHAR(34)&amp;",","")</f>
        <v/>
      </c>
      <c r="ES4" s="44" t="str">
        <f>IF(AL4="y",CHAR(34)&amp;AL$1&amp;CHAR(34)&amp;",","")</f>
        <v/>
      </c>
      <c r="ET4" s="44" t="str">
        <f>IF(AM4="y",CHAR(34)&amp;AM$1&amp;CHAR(34)&amp;",","")</f>
        <v>"Geogrh",</v>
      </c>
      <c r="EU4" s="44" t="str">
        <f>IF(AN4="y",CHAR(34)&amp;AN$1&amp;CHAR(34)&amp;",","")</f>
        <v/>
      </c>
      <c r="EV4" s="44" t="str">
        <f>IF(AO4="y",CHAR(34)&amp;AO$1&amp;CHAR(34)&amp;",","")</f>
        <v/>
      </c>
      <c r="EW4" s="44" t="str">
        <f>IF(AP4="y",CHAR(34)&amp;AP$1&amp;CHAR(34)&amp;",","")</f>
        <v/>
      </c>
      <c r="EX4" s="44" t="str">
        <f>IF(AQ4="y",CHAR(34)&amp;AQ$1&amp;CHAR(34)&amp;",","")</f>
        <v/>
      </c>
      <c r="EY4" s="44" t="str">
        <f>IF(AR4="y",CHAR(34)&amp;AR$1&amp;CHAR(34)&amp;",","")</f>
        <v/>
      </c>
      <c r="EZ4" s="44" t="str">
        <f>IF(AS4="y",CHAR(34)&amp;AS$1&amp;CHAR(34)&amp;",","")</f>
        <v/>
      </c>
      <c r="FA4" s="44" t="str">
        <f>IF(AT4&gt;0,CHAR(34)&amp;"sta"&amp;AZ4&amp;CHAR(34)&amp;",","")</f>
        <v/>
      </c>
      <c r="FB4" s="44" t="str">
        <f>IF(AND(AT4&gt;0,BA4&lt;&gt;""),CHAR(34)&amp;"sta"&amp;BA4&amp;CHAR(34)&amp;",","")</f>
        <v/>
      </c>
      <c r="FD4" s="44" t="str">
        <f>IF(BV4="n",CHAR(34)&amp;"tcWHYE"&amp;CHAR(34)&amp;",",IF(BV4="y",CHAR(34)&amp;FD$1&amp;CHAR(34)&amp;",",""))</f>
        <v/>
      </c>
      <c r="FE4" s="44" t="str">
        <f>IF(COUNTIF(BL4:BT4,"BLU")=0,CHAR(34)&amp;"NO_BLU"&amp;CHAR(34)&amp;",", "")</f>
        <v/>
      </c>
      <c r="FF4" s="44" t="str">
        <f>IF(COUNTIF(BL4:BT4,"WHI")=0,CHAR(34)&amp;"NO_WHI"&amp;CHAR(34)&amp;",", "")</f>
        <v>"NO_WHI",</v>
      </c>
      <c r="FG4" s="44" t="str">
        <f>IF(COUNTIF(BL4:BT4,"RED")=0,CHAR(34)&amp;"NO_RED"&amp;CHAR(34)&amp;",", "")</f>
        <v>"NO_RED",</v>
      </c>
      <c r="FH4" s="44" t="str">
        <f>IF(COUNTIF(BL4:BS4,"GRE")=0,CHAR(34)&amp;"NO_GRE"&amp;CHAR(34)&amp;",", "")</f>
        <v/>
      </c>
      <c r="FI4" s="44" t="str">
        <f>IF(COUNTIF(BL4:BT4,"YEL")=0,CHAR(34)&amp;"NO_YEL"&amp;CHAR(34)&amp;",", "")</f>
        <v/>
      </c>
      <c r="FJ4" s="44" t="str">
        <f>IF(COUNTIF(BL4:BT4,"BLA")=0,CHAR(34)&amp;"NO_BLA"&amp;CHAR(34)&amp;",", "")</f>
        <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"WHRENO",</v>
      </c>
      <c r="FQ4" s="44" t="str">
        <f>IF(LEN(BF4)=3,CHAR(34)&amp;"001"&amp;BF4&amp;CHAR(34)&amp;",","")</f>
        <v>"001BLU",</v>
      </c>
      <c r="FR4" s="44" t="str">
        <f>IF(LEN(BG4)=3,CHAR(34)&amp;"002"&amp;BG4&amp;CHAR(34)&amp;",","")</f>
        <v>"002YEL",</v>
      </c>
      <c r="FS4" s="44" t="str">
        <f>IF(LEN(BH4)=3,CHAR(34)&amp;"003"&amp;BH4&amp;CHAR(34)&amp;",","")</f>
        <v>"003GRE",</v>
      </c>
      <c r="FT4" s="44" t="str">
        <f>CHAR(34)&amp;"myr"&amp;BD4&amp;CHAR(34)&amp;","</f>
        <v>"myrBLU",</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"hasmap",</v>
      </c>
      <c r="GJ4" s="44" t="str">
        <f>IF(CP4="y",CHAR(34)&amp;CP$1&amp;CHAR(34)&amp;",","")</f>
        <v>"NoStar",</v>
      </c>
      <c r="GK4" s="44" t="str">
        <f>IF(GJ4="",CHAR(34)&amp;"HasSta"&amp;CHAR(34)&amp;",","")</f>
        <v/>
      </c>
      <c r="GL4" s="44" t="str">
        <f>IF(CQ4="y",CHAR(34)&amp;CQ$1&amp;CHAR(34)&amp;",","")</f>
        <v/>
      </c>
      <c r="GM4" s="44" t="str">
        <f>IF(CR4="y",CHAR(34)&amp;CR$1&amp;CHAR(34)&amp;",","")</f>
        <v/>
      </c>
      <c r="GN4" s="44" t="str">
        <f>IF(CS4="y",CHAR(34)&amp;CS$1&amp;CHAR(34)&amp;",","")</f>
        <v/>
      </c>
      <c r="GP4" s="44" t="str">
        <f>CHAR(34)&amp;AU4&amp;CHAR(34)</f>
        <v>"State"</v>
      </c>
      <c r="GS4" s="44" t="str">
        <f>SUBSTITUTE("["&amp;_xlfn.CONCAT(CW4:GN4)&amp;"]",",]","]")</f>
        <v>["4Color","lets10","startA","with_v","with_z","year19","allhor","3Bands","Horizo","Unequa","Center","Geogrh","NO_WHI","NO_RED","WHRENO","001BLU","002YEL","003GRE","myrBLU","hasmap","NoStar"]</v>
      </c>
      <c r="GT4" s="44" t="str">
        <f>IF(BL4&lt;&gt;"",CHAR(34)&amp;"cl_"&amp;BL4&amp;CHAR(34)&amp;",","")</f>
        <v>"cl_BLA",</v>
      </c>
      <c r="GU4" s="44" t="str">
        <f>IF(BM4&lt;&gt;"",CHAR(34)&amp;"cl_"&amp;BM4&amp;CHAR(34)&amp;",","")</f>
        <v>"cl_BLU",</v>
      </c>
      <c r="GV4" s="44" t="str">
        <f>IF(BN4&lt;&gt;"",CHAR(34)&amp;"cl_"&amp;BN4&amp;CHAR(34)&amp;",","")</f>
        <v>"cl_GRE",</v>
      </c>
      <c r="GW4" s="44" t="str">
        <f>IF(BO4&lt;&gt;"",CHAR(34)&amp;"cl_"&amp;BO4&amp;CHAR(34)&amp;",","")</f>
        <v/>
      </c>
      <c r="GX4" s="44" t="str">
        <f>IF(BP4&lt;&gt;"",CHAR(34)&amp;"cl_"&amp;BP4&amp;CHAR(34)&amp;",","")</f>
        <v>"cl_YEL",</v>
      </c>
      <c r="GY4" s="44" t="str">
        <f>IF(BQ4&lt;&gt;"",CHAR(34)&amp;"cl_"&amp;BQ4&amp;CHAR(34)&amp;",","")</f>
        <v/>
      </c>
      <c r="GZ4" s="44" t="str">
        <f>IF(BR4&lt;&gt;"",CHAR(34)&amp;"cl_"&amp;BR4&amp;CHAR(34)&amp;",","")</f>
        <v/>
      </c>
      <c r="HA4" s="44" t="str">
        <f>IF(BS4&lt;&gt;"",CHAR(34)&amp;"cl_"&amp;BS4&amp;CHAR(34)&amp;",","")</f>
        <v/>
      </c>
      <c r="HB4" s="44" t="str">
        <f>IF(BT4&lt;&gt;"",CHAR(34)&amp;"cl_"&amp;BT4&amp;CHAR(34)&amp;",","")</f>
        <v/>
      </c>
      <c r="HC4" s="44" t="str">
        <f>SUBSTITUTE("["&amp;_xlfn.CONCAT(GT4:HB4)&amp;"]",",]","]")</f>
        <v>["cl_BLA","cl_BLU","cl_GRE","cl_YEL"]</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links: "https://en.wikipedia.org/wiki/Flag_of_Anzo%C3%A1tegui"},</v>
      </c>
      <c r="HG4" s="66" t="str">
        <f>"{couname:"&amp;CT4&amp;(IF(HK4&lt;&gt;"",",subtype:"&amp;CHAR(34)&amp;HK4&amp;CHAR(34),""))&amp;",year:"&amp;HJ4&amp;",region:"&amp;CU4&amp;",Colors:"&amp;HC4&amp;",Items:"&amp;GS4&amp;",Flag:"&amp;CV4&amp;",HDFlag:"&amp;CHAR(34)&amp;E4&amp;CHAR(34)&amp;",type:"&amp;GP4&amp;", describe: "&amp;HI4&amp;", links: "&amp;HL4&amp;"},"</f>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links: "https://en.wikipedia.org/wiki/Flag_of_Anzo%C3%A1tegui"},</v>
      </c>
      <c r="HH4" s="44" t="str">
        <f>IF(P4&lt;&gt;"",CHAR(34)&amp;"\n"&amp;P4&amp;CHAR(34),CHAR(34)&amp;CHAR(34))</f>
        <v>"\nThe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v>
      </c>
      <c r="HI4" s="44" t="str">
        <f>IF(J4=0,CHAR(34)&amp;CHAR(34),HH4)</f>
        <v>"\nThe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v>
      </c>
      <c r="HJ4" s="44" t="str">
        <f>CHAR(34)&amp;O4&amp;CHAR(34)</f>
        <v>"1999"</v>
      </c>
      <c r="HL4" s="44" t="str">
        <f>CHAR(34)&amp;I4&amp;CHAR(34)</f>
        <v>"https://en.wikipedia.org/wiki/Flag_of_Anzo%C3%A1tegui"</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 "links": "https://en.wikipedia.org/wiki/Flag_of_Anzo%C3%A1tegui"},</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 "links": "https://en.wikipedia.org/wiki/Flag_of_Anzo%C3%A1tegui"},</v>
      </c>
      <c r="HO4" s="71">
        <v>45610</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
      </c>
      <c r="HY4" s="72"/>
      <c r="HZ4" s="72"/>
      <c r="IA4" s="5"/>
      <c r="IB4" s="5"/>
      <c r="IC4" s="68"/>
      <c r="ID4" s="68"/>
      <c r="IE4" s="68"/>
      <c r="IF4" s="68"/>
      <c r="IG4" s="68"/>
      <c r="IH4" s="68"/>
      <c r="II4" s="68"/>
      <c r="IJ4" s="68"/>
      <c r="IK4" s="68"/>
      <c r="IM4" s="42">
        <f>COUNTIF(IC4:IK4,"&gt;0")-CG4</f>
        <v>-4</v>
      </c>
      <c r="IN4" s="69" t="str">
        <f>"http://mkweb.bcgsc.ca/color-summarizer/?url="&amp;D4&amp;"&amp;precision=low&amp;num_clusters="&amp;CG4&amp;"&amp;text=1"</f>
        <v>http://mkweb.bcgsc.ca/color-summarizer/?url=https://upload.wikimedia.org/wikipedia/commons/thumb/0/03/Flag_of_Anzo%C3%A1tegui_State_%28original_version%29.svg/320px-Flag_of_Anzo%C3%A1tegui_State_%28original_version%29.svg.png&amp;precision=low&amp;num_clusters=4&amp;text=1</v>
      </c>
      <c r="IO4" s="44" t="str">
        <f>IF(HP4&lt;&gt;"",CHAR(34)&amp;"black"&amp;CHAR(34),"")</f>
        <v>"black"</v>
      </c>
      <c r="IP4" s="44" t="str">
        <f>IF(HQ4&lt;&gt;"",CHAR(34)&amp;"blue"&amp;CHAR(34),"")</f>
        <v>"blue"</v>
      </c>
      <c r="IQ4" s="44" t="str">
        <f>IF(HR4&lt;&gt;"",CHAR(34)&amp;"green"&amp;CHAR(34),"")</f>
        <v>"green"</v>
      </c>
      <c r="IR4" s="44" t="str">
        <f>IF(HS4&lt;&gt;"",CHAR(34)&amp;"red"&amp;CHAR(34),"")</f>
        <v/>
      </c>
      <c r="IS4" s="44" t="str">
        <f>IF(HT4&lt;&gt;"",CHAR(34)&amp;"yellow"&amp;CHAR(34),"")</f>
        <v>"yellow"</v>
      </c>
      <c r="IT4" s="44" t="str">
        <f>IF(HU4&lt;&gt;"",CHAR(34)&amp;"orange"&amp;CHAR(34),"")</f>
        <v/>
      </c>
      <c r="IU4" s="44" t="str">
        <f>IF(HV4&lt;&gt;"",CHAR(34)&amp;"brown"&amp;CHAR(34),"")</f>
        <v/>
      </c>
      <c r="IV4" s="44" t="str">
        <f>IF(HW4&lt;&gt;"",CHAR(34)&amp;"purple"&amp;CHAR(34),"")</f>
        <v/>
      </c>
      <c r="IW4" s="44" t="str">
        <f>IF(HX4&lt;&gt;"",CHAR(34)&amp;"white"&amp;CHAR(34),"")</f>
        <v/>
      </c>
      <c r="IX4" s="44" t="str">
        <f>"{"&amp;CHAR(34)&amp;"url"&amp;CHAR(34)&amp;":"&amp;CHAR(34)&amp;IN4&amp;CHAR(34)&amp;","&amp;CHAR(34)&amp;"name"&amp;CHAR(34)&amp;":"&amp;CHAR(34)&amp;A4&amp;CHAR(34)&amp;"},"</f>
        <v>{"url":"http://mkweb.bcgsc.ca/color-summarizer/?url=https://upload.wikimedia.org/wikipedia/commons/thumb/0/03/Flag_of_Anzo%C3%A1tegui_State_%28original_version%29.svg/320px-Flag_of_Anzo%C3%A1tegui_State_%28original_version%29.svg.png&amp;precision=low&amp;num_clusters=4&amp;text=1","name":"[VEN] Anzoátegui"},</v>
      </c>
      <c r="IY4" s="44">
        <v>1468</v>
      </c>
    </row>
    <row r="5" spans="1:259" s="44" customFormat="1" ht="38.4" customHeight="1" thickBot="1" x14ac:dyDescent="0.35">
      <c r="A5" s="84" t="s">
        <v>741</v>
      </c>
      <c r="B5" s="83"/>
      <c r="C5" s="39">
        <v>2</v>
      </c>
      <c r="D5" s="70" t="s">
        <v>742</v>
      </c>
      <c r="E5" s="40" t="s">
        <v>743</v>
      </c>
      <c r="F5" s="41" t="s">
        <v>163</v>
      </c>
      <c r="G5" s="42">
        <f>COUNTIF($A$1:$A$8305,A5)</f>
        <v>1</v>
      </c>
      <c r="H5" s="43"/>
      <c r="I5" s="59" t="s">
        <v>744</v>
      </c>
      <c r="J5" s="44" t="str">
        <f>""</f>
        <v/>
      </c>
      <c r="K5" s="45"/>
      <c r="L5" s="46"/>
      <c r="M5" s="46"/>
      <c r="N5" s="47"/>
      <c r="O5" s="74">
        <v>1996</v>
      </c>
      <c r="P5" s="48" t="s">
        <v>745</v>
      </c>
      <c r="Q5" s="73">
        <v>1</v>
      </c>
      <c r="R5" s="49" t="str">
        <f>_xlfn.XLOOKUP(LEFT(A5,5),[1]CODES!$D$2:$D$244,[1]CODES!$B$2:$B$244)</f>
        <v>South America</v>
      </c>
      <c r="S5" s="50">
        <v>3</v>
      </c>
      <c r="T5" s="51" t="s">
        <v>165</v>
      </c>
      <c r="U5" s="52" t="s">
        <v>164</v>
      </c>
      <c r="V5" s="52" t="s">
        <v>165</v>
      </c>
      <c r="W5" s="52" t="s">
        <v>164</v>
      </c>
      <c r="X5" s="52" t="s">
        <v>164</v>
      </c>
      <c r="Y5" s="52" t="s">
        <v>165</v>
      </c>
      <c r="Z5" s="52" t="s">
        <v>164</v>
      </c>
      <c r="AA5" s="52" t="s">
        <v>165</v>
      </c>
      <c r="AB5" s="52" t="s">
        <v>165</v>
      </c>
      <c r="AC5" s="52" t="s">
        <v>165</v>
      </c>
      <c r="AD5" s="52" t="s">
        <v>165</v>
      </c>
      <c r="AE5" s="52" t="s">
        <v>164</v>
      </c>
      <c r="AF5" s="53" t="s">
        <v>165</v>
      </c>
      <c r="AG5" s="53" t="s">
        <v>165</v>
      </c>
      <c r="AH5" s="53" t="s">
        <v>164</v>
      </c>
      <c r="AI5" s="53" t="s">
        <v>164</v>
      </c>
      <c r="AJ5" s="53" t="s">
        <v>164</v>
      </c>
      <c r="AK5" s="53" t="s">
        <v>164</v>
      </c>
      <c r="AL5" s="53" t="s">
        <v>164</v>
      </c>
      <c r="AM5" s="53" t="s">
        <v>165</v>
      </c>
      <c r="AN5" s="53" t="s">
        <v>164</v>
      </c>
      <c r="AO5" s="53" t="s">
        <v>164</v>
      </c>
      <c r="AP5" s="53" t="s">
        <v>164</v>
      </c>
      <c r="AQ5" s="53" t="s">
        <v>164</v>
      </c>
      <c r="AR5" s="53" t="s">
        <v>164</v>
      </c>
      <c r="AS5" s="53" t="s">
        <v>164</v>
      </c>
      <c r="AT5" s="54">
        <v>8</v>
      </c>
      <c r="AU5" s="53" t="s">
        <v>308</v>
      </c>
      <c r="AV5" s="53" t="str">
        <f>IF(LEFT(A5,1)="[",LEFT(A5,5)&amp;AU5&amp;A5,"")</f>
        <v>[VEN]State[VEN] Apure</v>
      </c>
      <c r="AW5" s="53" t="str">
        <f>C5&amp;A5</f>
        <v>2[VEN] Apure</v>
      </c>
      <c r="AX5" s="55"/>
      <c r="AY5" s="55"/>
      <c r="AZ5" s="56" t="s">
        <v>159</v>
      </c>
      <c r="BA5" s="56"/>
      <c r="BB5" s="56"/>
      <c r="BC5" s="57"/>
      <c r="BD5" s="58" t="s">
        <v>167</v>
      </c>
      <c r="BE5" s="59"/>
      <c r="BF5" s="58" t="s">
        <v>155</v>
      </c>
      <c r="BG5" s="58" t="s">
        <v>152</v>
      </c>
      <c r="BH5" s="58" t="s">
        <v>153</v>
      </c>
      <c r="BI5" s="58"/>
      <c r="BJ5" s="58"/>
      <c r="BK5" s="59"/>
      <c r="BL5" s="58" t="s">
        <v>151</v>
      </c>
      <c r="BM5" s="58" t="s">
        <v>152</v>
      </c>
      <c r="BN5" s="58" t="s">
        <v>153</v>
      </c>
      <c r="BO5" s="58" t="s">
        <v>154</v>
      </c>
      <c r="BP5" s="58" t="s">
        <v>155</v>
      </c>
      <c r="BQ5" s="58" t="s">
        <v>234</v>
      </c>
      <c r="BR5" s="58" t="s">
        <v>234</v>
      </c>
      <c r="BS5" s="58" t="s">
        <v>234</v>
      </c>
      <c r="BT5" s="58" t="s">
        <v>159</v>
      </c>
      <c r="BU5" s="60"/>
      <c r="BV5" s="61"/>
      <c r="BW5" s="61">
        <v>0</v>
      </c>
      <c r="BX5" s="59"/>
      <c r="BY5" s="44" t="s">
        <v>164</v>
      </c>
      <c r="CB5" s="5"/>
      <c r="CC5" s="5"/>
      <c r="CD5" s="62">
        <v>0</v>
      </c>
      <c r="CE5" s="62">
        <v>0</v>
      </c>
      <c r="CF5" s="62" t="e">
        <f>COUNTIF([1]Sheet7!$B$2:'[1]Sheet7'!$B$100,VEN!A9)</f>
        <v>#REF!</v>
      </c>
      <c r="CG5" s="75" cm="1">
        <f t="array" ref="CG5">SUMPRODUCT(--(LEN(TRIM(BL5:BT5))&gt;0))</f>
        <v>6</v>
      </c>
      <c r="CH5" s="53" t="str">
        <f>IF(CG5=2,"y","n")</f>
        <v>n</v>
      </c>
      <c r="CI5" s="53" t="str">
        <f>IF(CG5=3,"y","n")</f>
        <v>n</v>
      </c>
      <c r="CJ5" s="53" t="str">
        <f>IF(CG5=4,"y","n")</f>
        <v>n</v>
      </c>
      <c r="CK5" s="53" t="str">
        <f>IF(CG5&gt;4,"y","n")</f>
        <v>y</v>
      </c>
      <c r="CL5" s="53" t="str">
        <f>IF(S5=0,"y","n")</f>
        <v>n</v>
      </c>
      <c r="CM5" s="53" t="str">
        <f>IF(S5=2,"y","n")</f>
        <v>n</v>
      </c>
      <c r="CN5" s="53" t="str">
        <f>IF(S5=3,"y","n")</f>
        <v>y</v>
      </c>
      <c r="CO5" s="53" t="str">
        <f>IF(S5&gt;=4,"y","n")</f>
        <v>n</v>
      </c>
      <c r="CP5" s="53" t="str">
        <f>IF(AT5=0,"y","n")</f>
        <v>n</v>
      </c>
      <c r="CQ5" s="53" t="str">
        <f>IF(AT5=1,"y","n")</f>
        <v>n</v>
      </c>
      <c r="CR5" s="53" t="str">
        <f>IF(AT5=2,"y","n")</f>
        <v>n</v>
      </c>
      <c r="CS5" s="53" t="str">
        <f>IF(AT5&gt;=3,"y","n")</f>
        <v>y</v>
      </c>
      <c r="CT5" s="38" t="str">
        <f>CHAR(34)&amp;A5&amp;CHAR(34)</f>
        <v>"[VEN] Apure"</v>
      </c>
      <c r="CU5" s="63" t="str">
        <f>CHAR(34)&amp;"rgn_"&amp;R5&amp;CHAR(34)</f>
        <v>"rgn_South America"</v>
      </c>
      <c r="CV5" s="44" t="str">
        <f>CHAR(34)&amp;D5&amp;CHAR(34)</f>
        <v>"https://upload.wikimedia.org/wikipedia/commons/thumb/1/1a/Flag_of_Apure_State.svg/320px-Flag_of_Apure_State.svg.png"</v>
      </c>
      <c r="CW5" s="44" t="str">
        <f>IF(CH5="y",CHAR(34)&amp;CH$1&amp;CHAR(34)&amp;",","")</f>
        <v/>
      </c>
      <c r="CX5" s="44" t="str">
        <f>IF(CI5="y",CHAR(34)&amp;CI$1&amp;CHAR(34)&amp;",","")</f>
        <v/>
      </c>
      <c r="CY5" s="44" t="str">
        <f>IF(CJ5="y",CHAR(34)&amp;CJ$1&amp;CHAR(34)&amp;",","")</f>
        <v/>
      </c>
      <c r="CZ5" s="44" t="str">
        <f>IF(CK5="y",CHAR(34)&amp;CK$1&amp;CHAR(34)&amp;",","")</f>
        <v>"5+Colo",</v>
      </c>
      <c r="DA5" s="44" t="str">
        <f>IF(Q5&gt;1,CHAR(34)&amp;"words2"&amp;CHAR(34)&amp;",","")</f>
        <v/>
      </c>
      <c r="DB5" s="44" t="str">
        <f>IF(Q5&gt;2,CHAR(34)&amp;"words3"&amp;CHAR(34)&amp;",","")</f>
        <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"lets05",</v>
      </c>
      <c r="DE5" s="44" t="str">
        <f>CHAR(34)&amp;"start"&amp;IFERROR(LEFT(SUBSTITUTE(A5,"["&amp;MID(A5,FIND("[",A5)+1,FIND("]",A5)-FIND("[",A5)-1)&amp;"] ",""),1),LEFT(A5,1))&amp;CHAR(34)&amp;","</f>
        <v>"startA",</v>
      </c>
      <c r="DF5" s="44" t="str">
        <f>IFERROR(IF(SEARCH("tan",A5)&gt;0,CHAR(34)&amp;"withtn"&amp;CHAR(34)&amp;",",""),"")</f>
        <v/>
      </c>
      <c r="DG5" s="44" t="str">
        <f>IFERROR(IF(SEARCH("q",A5)&gt;0,CHAR(34)&amp;"with_q"&amp;CHAR(34)&amp;",",""),"")</f>
        <v/>
      </c>
      <c r="DH5" s="44" t="str">
        <f>IFERROR(IF(SEARCH("v",A5)&gt;0,CHAR(34)&amp;"with_v"&amp;CHAR(34)&amp;",",""),"")</f>
        <v>"with_v",</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"year19",</v>
      </c>
      <c r="DP5" s="5" t="str">
        <f>IF(AND(ISNUMBER(SEARCH("20", O5)), ISERROR(SEARCH("1920", O5))), CHAR(34)&amp;"year00"&amp;CHAR(34)&amp;",", "")</f>
        <v/>
      </c>
      <c r="DQ5" s="5" t="str">
        <f>IF(CC5="y",CHAR(34)&amp;"soviet"&amp;CHAR(34)&amp;",","")</f>
        <v/>
      </c>
      <c r="DR5" s="5" t="str">
        <f>IF(BY5="y",CHAR(34)&amp;"dgband"&amp;CHAR(34)&amp;",","")</f>
        <v/>
      </c>
      <c r="DS5" s="5" t="str">
        <f>IF(W5="y",IF(AND(V5="n",BY5&lt;&gt;"y"),CHAR(34)&amp;"allver"&amp;CHAR(34)&amp;",",""),"")</f>
        <v/>
      </c>
      <c r="DT5" s="5" t="str">
        <f>IF(V5="y",IF(AND(W5="n",BY5&lt;&gt;"y"),CHAR(34)&amp;"allhor"&amp;CHAR(34)&amp;",",""),"")</f>
        <v>"allhor",</v>
      </c>
      <c r="DU5" s="5" t="str">
        <f>IF(BY5="y",IF(AND(W5="n",V5="n"),CHAR(34)&amp;"alldia"&amp;CHAR(34)&amp;",",""),"")</f>
        <v/>
      </c>
      <c r="DW5" s="44" t="str">
        <f>IF(CL5="y",CHAR(34)&amp;CL$1&amp;CHAR(34)&amp;",","")</f>
        <v/>
      </c>
      <c r="DX5" s="44" t="str">
        <f>IF(CM5="y",CHAR(34)&amp;CM$1&amp;CHAR(34)&amp;",","")</f>
        <v/>
      </c>
      <c r="DY5" s="44" t="str">
        <f>IF(CN5="y",CHAR(34)&amp;CN$1&amp;CHAR(34)&amp;",","")</f>
        <v>"3Bands",</v>
      </c>
      <c r="DZ5" s="44" t="str">
        <f>IF(CO5="y",CHAR(34)&amp;CO$1&amp;CHAR(34)&amp;",","")</f>
        <v/>
      </c>
      <c r="EA5" s="44" t="str">
        <f>IF(T5="y",CHAR(34)&amp;T$1&amp;CHAR(34)&amp;",","")</f>
        <v>"Diagon",</v>
      </c>
      <c r="EB5" s="44" t="str">
        <f>IF(U5="y",CHAR(34)&amp;U$1&amp;CHAR(34)&amp;",","")</f>
        <v/>
      </c>
      <c r="EC5" s="44" t="str">
        <f>IF(V5="y",CHAR(34)&amp;V$1&amp;CHAR(34)&amp;",","")</f>
        <v>"Horizo",</v>
      </c>
      <c r="ED5" s="44" t="str">
        <f>IF(W5="y",CHAR(34)&amp;W$1&amp;CHAR(34)&amp;",","")</f>
        <v/>
      </c>
      <c r="EE5" s="44" t="str">
        <f>IF(X5="y",CHAR(34)&amp;X$1&amp;CHAR(34)&amp;",","")</f>
        <v/>
      </c>
      <c r="EF5" s="44" t="str">
        <f>IF(AND(Y5&lt;&gt;"n",Y5&lt;&gt;""),CHAR(34)&amp;Y$1&amp;CHAR(34)&amp;",","")</f>
        <v>"Animal",</v>
      </c>
      <c r="EG5" s="44" t="str">
        <f>IF(Z5="y",CHAR(34)&amp;Z$1&amp;CHAR(34)&amp;",","")</f>
        <v/>
      </c>
      <c r="EH5" s="44" t="str">
        <f>IF(AA5="y",CHAR(34)&amp;AA$1&amp;CHAR(34)&amp;",","")</f>
        <v>"Plants",</v>
      </c>
      <c r="EI5" s="44" t="str">
        <f>IF(AB5="y",CHAR(34)&amp;AB$1&amp;CHAR(34)&amp;",","")</f>
        <v>"Texted",</v>
      </c>
      <c r="EJ5" s="44" t="str">
        <f>IF(AC5="y",CHAR(34)&amp;AC$1&amp;CHAR(34)&amp;",","")</f>
        <v>"Weapon",</v>
      </c>
      <c r="EK5" s="44" t="str">
        <f>IF(AD5="y",CHAR(34)&amp;AD$1&amp;CHAR(34)&amp;",","")</f>
        <v>"HasSun",</v>
      </c>
      <c r="EL5" s="44" t="str">
        <f>IF(AE5="y",CHAR(34)&amp;AE$1&amp;CHAR(34)&amp;",","")</f>
        <v/>
      </c>
      <c r="EM5" s="44" t="str">
        <f>IF(AF5="y",CHAR(34)&amp;AF$1&amp;CHAR(34)&amp;",","")</f>
        <v>"Trside",</v>
      </c>
      <c r="EN5" s="44" t="str">
        <f>IF(AG5="y",CHAR(34)&amp;AG$1&amp;CHAR(34)&amp;",","")</f>
        <v>"Unequa",</v>
      </c>
      <c r="EO5" s="44" t="str">
        <f>IF(AH5="y",CHAR(34)&amp;AH$1&amp;CHAR(34)&amp;",","")</f>
        <v/>
      </c>
      <c r="EP5" s="44" t="str">
        <f>IF(AI5="y",CHAR(34)&amp;AI$1&amp;CHAR(34)&amp;",","")</f>
        <v/>
      </c>
      <c r="EQ5" s="44" t="str">
        <f>IF(AJ5="y",CHAR(34)&amp;AJ$1&amp;CHAR(34)&amp;",","")</f>
        <v/>
      </c>
      <c r="ER5" s="44" t="str">
        <f>IF(AK5="y",CHAR(34)&amp;AK$1&amp;CHAR(34)&amp;",","")</f>
        <v/>
      </c>
      <c r="ES5" s="44" t="str">
        <f>IF(AL5="y",CHAR(34)&amp;AL$1&amp;CHAR(34)&amp;",","")</f>
        <v/>
      </c>
      <c r="ET5" s="44" t="str">
        <f>IF(AM5="y",CHAR(34)&amp;AM$1&amp;CHAR(34)&amp;",","")</f>
        <v>"Geogrh",</v>
      </c>
      <c r="EU5" s="44" t="str">
        <f>IF(AN5="y",CHAR(34)&amp;AN$1&amp;CHAR(34)&amp;",","")</f>
        <v/>
      </c>
      <c r="EV5" s="44" t="str">
        <f>IF(AO5="y",CHAR(34)&amp;AO$1&amp;CHAR(34)&amp;",","")</f>
        <v/>
      </c>
      <c r="EW5" s="44" t="str">
        <f>IF(AP5="y",CHAR(34)&amp;AP$1&amp;CHAR(34)&amp;",","")</f>
        <v/>
      </c>
      <c r="EX5" s="44" t="str">
        <f>IF(AQ5="y",CHAR(34)&amp;AQ$1&amp;CHAR(34)&amp;",","")</f>
        <v/>
      </c>
      <c r="EY5" s="44" t="str">
        <f>IF(AR5="y",CHAR(34)&amp;AR$1&amp;CHAR(34)&amp;",","")</f>
        <v/>
      </c>
      <c r="EZ5" s="44" t="str">
        <f>IF(AS5="y",CHAR(34)&amp;AS$1&amp;CHAR(34)&amp;",","")</f>
        <v/>
      </c>
      <c r="FA5" s="44" t="str">
        <f>IF(AT5&gt;0,CHAR(34)&amp;"sta"&amp;AZ5&amp;CHAR(34)&amp;",","")</f>
        <v>"staWHI",</v>
      </c>
      <c r="FB5" s="44" t="str">
        <f>IF(AND(AT5&gt;0,BA5&lt;&gt;""),CHAR(34)&amp;"sta"&amp;BA5&amp;CHAR(34)&amp;",","")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
      </c>
      <c r="FH5" s="44" t="str">
        <f>IF(COUNTIF(BL5:BS5,"GRE")=0,CHAR(34)&amp;"NO_GRE"&amp;CHAR(34)&amp;",", "")</f>
        <v/>
      </c>
      <c r="FI5" s="44" t="str">
        <f>IF(COUNTIF(BL5:BT5,"YEL")=0,CHAR(34)&amp;"NO_YEL"&amp;CHAR(34)&amp;",", "")</f>
        <v/>
      </c>
      <c r="FJ5" s="44" t="str">
        <f>IF(COUNTIF(BL5:BT5,"BLA")=0,CHAR(34)&amp;"NO_BLA"&amp;CHAR(34)&amp;",", "")</f>
        <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"001YEL",</v>
      </c>
      <c r="FR5" s="44" t="str">
        <f>IF(LEN(BG5)=3,CHAR(34)&amp;"002"&amp;BG5&amp;CHAR(34)&amp;",","")</f>
        <v>"002BLU",</v>
      </c>
      <c r="FS5" s="44" t="str">
        <f>IF(LEN(BH5)=3,CHAR(34)&amp;"003"&amp;BH5&amp;CHAR(34)&amp;",","")</f>
        <v>"003GRE",</v>
      </c>
      <c r="FT5" s="44" t="str">
        <f>CHAR(34)&amp;"myr"&amp;BD5&amp;CHAR(34)&amp;","</f>
        <v>"myrEQ",</v>
      </c>
      <c r="FU5" s="44" t="str">
        <f>IF(AY5="y",CHAR(34)&amp;"island"&amp;CHAR(34)&amp;",","")</f>
        <v/>
      </c>
      <c r="FV5" s="44" t="str">
        <f>IF(BZ5="y",CHAR(34)&amp;"landlo"&amp;CHAR(34)&amp;",","")</f>
        <v/>
      </c>
      <c r="FW5" s="44" t="str">
        <f>IF(CA5="y",CHAR(34)&amp;"eunion"&amp;CHAR(34)&amp;",","")</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E5" s="44" t="str">
        <f>IFERROR(IF(SEARCH("Dutch",CB5)&gt;0,CHAR(34)&amp;"dutchs"&amp;CHAR(34)&amp;",",""),"")</f>
        <v/>
      </c>
      <c r="GF5" s="44" t="str">
        <f>IFERROR(IF(SEARCH("Historical",AU5)&gt;0,CHAR(34)&amp;"histor"&amp;CHAR(34)&amp;",",""),"")</f>
        <v/>
      </c>
      <c r="GG5" s="44" t="str">
        <f>IF(BU5="y",CHAR(34)&amp;"unjack"&amp;CHAR(34)&amp;",","")</f>
        <v/>
      </c>
      <c r="GH5" s="44" t="str">
        <f>IF(CD5=1,CHAR(34)&amp;"southc"&amp;CHAR(34)&amp;",","")</f>
        <v/>
      </c>
      <c r="GI5" s="44" t="str">
        <f>IF(CE5=1,CHAR(34)&amp;"hasmap"&amp;CHAR(34)&amp;",","")</f>
        <v/>
      </c>
      <c r="GJ5" s="44" t="str">
        <f>IF(CP5="y",CHAR(34)&amp;CP$1&amp;CHAR(34)&amp;",","")</f>
        <v/>
      </c>
      <c r="GK5" s="44" t="str">
        <f>IF(GJ5="",CHAR(34)&amp;"HasSta"&amp;CHAR(34)&amp;",","")</f>
        <v>"HasSta",</v>
      </c>
      <c r="GL5" s="44" t="str">
        <f>IF(CQ5="y",CHAR(34)&amp;CQ$1&amp;CHAR(34)&amp;",","")</f>
        <v/>
      </c>
      <c r="GM5" s="44" t="str">
        <f>IF(CR5="y",CHAR(34)&amp;CR$1&amp;CHAR(34)&amp;",","")</f>
        <v/>
      </c>
      <c r="GN5" s="44" t="str">
        <f>IF(CS5="y",CHAR(34)&amp;CS$1&amp;CHAR(34)&amp;",","")</f>
        <v>"3+Star",</v>
      </c>
      <c r="GP5" s="44" t="str">
        <f>CHAR(34)&amp;AU5&amp;CHAR(34)</f>
        <v>"State"</v>
      </c>
      <c r="GS5" s="44" t="str">
        <f>SUBSTITUTE("["&amp;_xlfn.CONCAT(CW5:GN5)&amp;"]",",]","]")</f>
        <v>["5+Colo","lets05","startA","with_v","year19","allhor","3Bands","Diagon","Horizo","Animal","Plants","Texted","Weapon","HasSun","Trside","Unequa","Geogrh","staWHI","001YEL","002BLU","003GRE","myrEQ","HasSta","3+Star"]</v>
      </c>
      <c r="GT5" s="44" t="str">
        <f>IF(BL5&lt;&gt;"",CHAR(34)&amp;"cl_"&amp;BL5&amp;CHAR(34)&amp;",","")</f>
        <v>"cl_BLA",</v>
      </c>
      <c r="GU5" s="44" t="str">
        <f>IF(BM5&lt;&gt;"",CHAR(34)&amp;"cl_"&amp;BM5&amp;CHAR(34)&amp;",","")</f>
        <v>"cl_BLU",</v>
      </c>
      <c r="GV5" s="44" t="str">
        <f>IF(BN5&lt;&gt;"",CHAR(34)&amp;"cl_"&amp;BN5&amp;CHAR(34)&amp;",","")</f>
        <v>"cl_GRE",</v>
      </c>
      <c r="GW5" s="44" t="str">
        <f>IF(BO5&lt;&gt;"",CHAR(34)&amp;"cl_"&amp;BO5&amp;CHAR(34)&amp;",","")</f>
        <v>"cl_RED",</v>
      </c>
      <c r="GX5" s="44" t="str">
        <f>IF(BP5&lt;&gt;"",CHAR(34)&amp;"cl_"&amp;BP5&amp;CHAR(34)&amp;",","")</f>
        <v>"cl_YEL",</v>
      </c>
      <c r="GY5" s="44" t="str">
        <f>IF(BQ5&lt;&gt;"",CHAR(34)&amp;"cl_"&amp;BQ5&amp;CHAR(34)&amp;",","")</f>
        <v/>
      </c>
      <c r="GZ5" s="44" t="str">
        <f>IF(BR5&lt;&gt;"",CHAR(34)&amp;"cl_"&amp;BR5&amp;CHAR(34)&amp;",","")</f>
        <v/>
      </c>
      <c r="HA5" s="44" t="str">
        <f>IF(BS5&lt;&gt;"",CHAR(34)&amp;"cl_"&amp;BS5&amp;CHAR(34)&amp;",","")</f>
        <v/>
      </c>
      <c r="HB5" s="44" t="str">
        <f>IF(BT5&lt;&gt;"",CHAR(34)&amp;"cl_"&amp;BT5&amp;CHAR(34)&amp;",","")</f>
        <v>"cl_WHI",</v>
      </c>
      <c r="HC5" s="44" t="str">
        <f>SUBSTITUTE("["&amp;_xlfn.CONCAT(GT5:HB5)&amp;"]",",]","]")</f>
        <v>["cl_BLA","cl_BLU","cl_GRE","cl_RED","cl_YEL","cl_WHI"]</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links: "https://www.crwflags.com/fotw/flags/ve-c.html"},</v>
      </c>
      <c r="HG5" s="66" t="str">
        <f>"{couname:"&amp;CT5&amp;(IF(HK5&lt;&gt;"",",subtype:"&amp;CHAR(34)&amp;HK5&amp;CHAR(34),""))&amp;",year:"&amp;HJ5&amp;",region:"&amp;CU5&amp;",Colors:"&amp;HC5&amp;",Items:"&amp;GS5&amp;",Flag:"&amp;CV5&amp;",HDFlag:"&amp;CHAR(34)&amp;E5&amp;CHAR(34)&amp;",type:"&amp;GP5&amp;", describe: "&amp;HI5&amp;", links: "&amp;HL5&amp;"},"</f>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links: "https://www.crwflags.com/fotw/flags/ve-c.html"},</v>
      </c>
      <c r="HH5" s="44" t="str">
        <f>IF(P5&lt;&gt;"",CHAR(34)&amp;"\n"&amp;P5&amp;CHAR(34),CHAR(34)&amp;CHAR(34))</f>
        <v>"\nThe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v>
      </c>
      <c r="HI5" s="44" t="str">
        <f>IF(J5=0,CHAR(34)&amp;CHAR(34),HH5)</f>
        <v>"\nThe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v>
      </c>
      <c r="HJ5" s="44" t="str">
        <f>CHAR(34)&amp;O5&amp;CHAR(34)</f>
        <v>"1996"</v>
      </c>
      <c r="HL5" s="44" t="str">
        <f>CHAR(34)&amp;I5&amp;CHAR(34)</f>
        <v>"https://www.crwflags.com/fotw/flags/ve-c.html"</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 "links": "https://www.crwflags.com/fotw/flags/ve-c.html"},</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 "links": "https://www.crwflags.com/fotw/flags/ve-c.html"},</v>
      </c>
      <c r="HO5" s="71">
        <v>45610</v>
      </c>
      <c r="HP5" s="44" t="str" cm="1">
        <f t="array" ref="HP5">IF(_xlfn.TEXTJOIN(", ", TRUE, IF(ISNUMBER(SEARCH("BLA", BL5:BT5)), COLUMN(BL5:BT5) - COLUMN(BL5) + 1, ""))&lt;&gt;"","BLA","")</f>
        <v>BLA</v>
      </c>
      <c r="HQ5" s="44" t="str" cm="1">
        <f t="array" ref="HQ5">IF(_xlfn.TEXTJOIN(", ", TRUE, IF(ISNUMBER(SEARCH("BLU", BL5:BT5)), COLUMN(BL5:BT5) - COLUMN(BL5) + 1, ""))&lt;&gt;"","BLU","")</f>
        <v>BLU</v>
      </c>
      <c r="HR5" s="44" t="str" cm="1">
        <f t="array" ref="HR5">IF(_xlfn.TEXTJOIN(", ", TRUE, IF(ISNUMBER(SEARCH("GRE", BL5:BT5)), COLUMN(BL5:BT5) - COLUMN(BL5) + 1, ""))&lt;&gt;"","GRE","")</f>
        <v>GRE</v>
      </c>
      <c r="HS5" s="44" t="str" cm="1">
        <f t="array" ref="HS5">IF(_xlfn.TEXTJOIN(", ", TRUE, IF(ISNUMBER(SEARCH("RED", BL5:BT5)), COLUMN(BL5:BT5) - COLUMN(BL5) + 1, ""))&lt;&gt;"","RED","")</f>
        <v>RED</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M5" s="42">
        <f>COUNTIF(IC5:IK5,"&gt;0")-CG5</f>
        <v>-6</v>
      </c>
      <c r="IN5" s="69" t="str">
        <f>"http://mkweb.bcgsc.ca/color-summarizer/?url="&amp;D5&amp;"&amp;precision=low&amp;num_clusters="&amp;CG5&amp;"&amp;text=1"</f>
        <v>http://mkweb.bcgsc.ca/color-summarizer/?url=https://upload.wikimedia.org/wikipedia/commons/thumb/1/1a/Flag_of_Apure_State.svg/320px-Flag_of_Apure_State.svg.png&amp;precision=low&amp;num_clusters=6&amp;text=1</v>
      </c>
      <c r="IO5" s="44" t="str">
        <f>IF(HP5&lt;&gt;"",CHAR(34)&amp;"black"&amp;CHAR(34),"")</f>
        <v>"black"</v>
      </c>
      <c r="IP5" s="44" t="str">
        <f>IF(HQ5&lt;&gt;"",CHAR(34)&amp;"blue"&amp;CHAR(34),"")</f>
        <v>"blue"</v>
      </c>
      <c r="IQ5" s="44" t="str">
        <f>IF(HR5&lt;&gt;"",CHAR(34)&amp;"green"&amp;CHAR(34),"")</f>
        <v>"green"</v>
      </c>
      <c r="IR5" s="44" t="str">
        <f>IF(HS5&lt;&gt;"",CHAR(34)&amp;"red"&amp;CHAR(34),"")</f>
        <v>"red"</v>
      </c>
      <c r="IS5" s="44" t="str">
        <f>IF(HT5&lt;&gt;"",CHAR(34)&amp;"yellow"&amp;CHAR(34),"")</f>
        <v>"yellow"</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{"url":"http://mkweb.bcgsc.ca/color-summarizer/?url=https://upload.wikimedia.org/wikipedia/commons/thumb/1/1a/Flag_of_Apure_State.svg/320px-Flag_of_Apure_State.svg.png&amp;precision=low&amp;num_clusters=6&amp;text=1","name":"[VEN] Apure"},</v>
      </c>
      <c r="IY5" s="44">
        <v>1469</v>
      </c>
    </row>
    <row r="6" spans="1:259" s="44" customFormat="1" ht="38.4" customHeight="1" thickBot="1" x14ac:dyDescent="0.35">
      <c r="A6" s="84" t="s">
        <v>746</v>
      </c>
      <c r="B6" s="83"/>
      <c r="C6" s="39">
        <v>2</v>
      </c>
      <c r="D6" s="70" t="s">
        <v>747</v>
      </c>
      <c r="E6" s="40" t="s">
        <v>748</v>
      </c>
      <c r="F6" s="41" t="s">
        <v>163</v>
      </c>
      <c r="G6" s="42">
        <f>COUNTIF($A$1:$A$8305,A6)</f>
        <v>1</v>
      </c>
      <c r="H6" s="43"/>
      <c r="I6" s="59" t="s">
        <v>749</v>
      </c>
      <c r="J6" s="44" t="str">
        <f>""</f>
        <v/>
      </c>
      <c r="K6" s="45"/>
      <c r="L6" s="46"/>
      <c r="M6" s="46"/>
      <c r="N6" s="47"/>
      <c r="O6" s="74">
        <v>1993</v>
      </c>
      <c r="P6" s="48" t="s">
        <v>750</v>
      </c>
      <c r="Q6" s="73">
        <v>1</v>
      </c>
      <c r="R6" s="49" t="str">
        <f>_xlfn.XLOOKUP(LEFT(A6,5),[1]CODES!$D$2:$D$244,[1]CODES!$B$2:$B$244)</f>
        <v>South America</v>
      </c>
      <c r="S6" s="50">
        <v>3</v>
      </c>
      <c r="T6" s="51" t="s">
        <v>165</v>
      </c>
      <c r="U6" s="52" t="s">
        <v>164</v>
      </c>
      <c r="V6" s="52" t="s">
        <v>164</v>
      </c>
      <c r="W6" s="52" t="s">
        <v>164</v>
      </c>
      <c r="X6" s="52" t="s">
        <v>165</v>
      </c>
      <c r="Y6" s="52" t="s">
        <v>165</v>
      </c>
      <c r="Z6" s="52" t="s">
        <v>164</v>
      </c>
      <c r="AA6" s="52" t="s">
        <v>165</v>
      </c>
      <c r="AB6" s="52" t="s">
        <v>165</v>
      </c>
      <c r="AC6" s="52" t="s">
        <v>164</v>
      </c>
      <c r="AD6" s="52" t="s">
        <v>165</v>
      </c>
      <c r="AE6" s="52" t="s">
        <v>164</v>
      </c>
      <c r="AF6" s="53" t="s">
        <v>165</v>
      </c>
      <c r="AG6" s="53" t="s">
        <v>165</v>
      </c>
      <c r="AH6" s="53" t="s">
        <v>165</v>
      </c>
      <c r="AI6" s="53" t="s">
        <v>164</v>
      </c>
      <c r="AJ6" s="53" t="s">
        <v>164</v>
      </c>
      <c r="AK6" s="53" t="s">
        <v>164</v>
      </c>
      <c r="AL6" s="53" t="s">
        <v>164</v>
      </c>
      <c r="AM6" s="53" t="s">
        <v>165</v>
      </c>
      <c r="AN6" s="53" t="s">
        <v>165</v>
      </c>
      <c r="AO6" s="53" t="s">
        <v>165</v>
      </c>
      <c r="AP6" s="53" t="s">
        <v>164</v>
      </c>
      <c r="AQ6" s="53" t="s">
        <v>164</v>
      </c>
      <c r="AR6" s="53" t="s">
        <v>164</v>
      </c>
      <c r="AS6" s="53" t="s">
        <v>164</v>
      </c>
      <c r="AT6" s="54">
        <v>0</v>
      </c>
      <c r="AU6" s="53" t="s">
        <v>308</v>
      </c>
      <c r="AV6" s="53" t="str">
        <f>IF(LEFT(A6,1)="[",LEFT(A6,5)&amp;AU6&amp;A6,"")</f>
        <v>[VEN]State[VEN] Aragua</v>
      </c>
      <c r="AW6" s="53" t="str">
        <f>C6&amp;A6</f>
        <v>2[VEN] Aragua</v>
      </c>
      <c r="AX6" s="55"/>
      <c r="AY6" s="55"/>
      <c r="AZ6" s="56" t="s">
        <v>234</v>
      </c>
      <c r="BA6" s="56" t="s">
        <v>234</v>
      </c>
      <c r="BB6" s="56"/>
      <c r="BC6" s="57"/>
      <c r="BD6" s="58" t="s">
        <v>167</v>
      </c>
      <c r="BE6" s="59"/>
      <c r="BF6" s="58" t="s">
        <v>154</v>
      </c>
      <c r="BG6" s="58" t="s">
        <v>155</v>
      </c>
      <c r="BH6" s="58" t="s">
        <v>154</v>
      </c>
      <c r="BI6" s="58"/>
      <c r="BJ6" s="58"/>
      <c r="BK6" s="59"/>
      <c r="BL6" s="58" t="s">
        <v>151</v>
      </c>
      <c r="BM6" s="58" t="s">
        <v>152</v>
      </c>
      <c r="BN6" s="58" t="s">
        <v>153</v>
      </c>
      <c r="BO6" s="58" t="s">
        <v>154</v>
      </c>
      <c r="BP6" s="58" t="s">
        <v>155</v>
      </c>
      <c r="BQ6" s="58" t="s">
        <v>156</v>
      </c>
      <c r="BR6" s="58" t="s">
        <v>234</v>
      </c>
      <c r="BS6" s="58" t="s">
        <v>234</v>
      </c>
      <c r="BT6" s="58" t="s">
        <v>159</v>
      </c>
      <c r="BU6" s="60"/>
      <c r="BV6" s="61"/>
      <c r="BW6" s="61">
        <v>0</v>
      </c>
      <c r="BX6" s="59"/>
      <c r="BY6" s="44" t="s">
        <v>164</v>
      </c>
      <c r="CB6" s="5"/>
      <c r="CC6" s="5"/>
      <c r="CD6" s="62">
        <v>0</v>
      </c>
      <c r="CE6" s="62">
        <v>0</v>
      </c>
      <c r="CF6" s="62" t="e">
        <f>COUNTIF([1]Sheet7!$B$2:'[1]Sheet7'!$B$100,VEN!A10)</f>
        <v>#REF!</v>
      </c>
      <c r="CG6" s="75" cm="1">
        <f t="array" ref="CG6">SUMPRODUCT(--(LEN(TRIM(BL6:BT6))&gt;0))</f>
        <v>7</v>
      </c>
      <c r="CH6" s="53" t="str">
        <f>IF(CG6=2,"y","n")</f>
        <v>n</v>
      </c>
      <c r="CI6" s="53" t="str">
        <f>IF(CG6=3,"y","n")</f>
        <v>n</v>
      </c>
      <c r="CJ6" s="53" t="str">
        <f>IF(CG6=4,"y","n")</f>
        <v>n</v>
      </c>
      <c r="CK6" s="53" t="str">
        <f>IF(CG6&gt;4,"y","n")</f>
        <v>y</v>
      </c>
      <c r="CL6" s="53" t="str">
        <f>IF(S6=0,"y","n")</f>
        <v>n</v>
      </c>
      <c r="CM6" s="53" t="str">
        <f>IF(S6=2,"y","n")</f>
        <v>n</v>
      </c>
      <c r="CN6" s="53" t="str">
        <f>IF(S6=3,"y","n")</f>
        <v>y</v>
      </c>
      <c r="CO6" s="53" t="str">
        <f>IF(S6&gt;=4,"y","n")</f>
        <v>n</v>
      </c>
      <c r="CP6" s="53" t="str">
        <f>IF(AT6=0,"y","n")</f>
        <v>y</v>
      </c>
      <c r="CQ6" s="53" t="str">
        <f>IF(AT6=1,"y","n")</f>
        <v>n</v>
      </c>
      <c r="CR6" s="53" t="str">
        <f>IF(AT6=2,"y","n")</f>
        <v>n</v>
      </c>
      <c r="CS6" s="53" t="str">
        <f>IF(AT6&gt;=3,"y","n")</f>
        <v>n</v>
      </c>
      <c r="CT6" s="38" t="str">
        <f>CHAR(34)&amp;A6&amp;CHAR(34)</f>
        <v>"[VEN] Aragua"</v>
      </c>
      <c r="CU6" s="63" t="str">
        <f>CHAR(34)&amp;"rgn_"&amp;R6&amp;CHAR(34)</f>
        <v>"rgn_South America"</v>
      </c>
      <c r="CV6" s="44" t="str">
        <f>CHAR(34)&amp;D6&amp;CHAR(34)</f>
        <v>"https://upload.wikimedia.org/wikipedia/commons/thumb/4/4f/Flag_of_Aragua_State.svg/320px-Flag_of_Aragua_State.svg.png"</v>
      </c>
      <c r="CW6" s="44" t="str">
        <f>IF(CH6="y",CHAR(34)&amp;CH$1&amp;CHAR(34)&amp;",","")</f>
        <v/>
      </c>
      <c r="CX6" s="44" t="str">
        <f>IF(CI6="y",CHAR(34)&amp;CI$1&amp;CHAR(34)&amp;",","")</f>
        <v/>
      </c>
      <c r="CY6" s="44" t="str">
        <f>IF(CJ6="y",CHAR(34)&amp;CJ$1&amp;CHAR(34)&amp;",","")</f>
        <v/>
      </c>
      <c r="CZ6" s="44" t="str">
        <f>IF(CK6="y",CHAR(34)&amp;CK$1&amp;CHAR(34)&amp;",","")</f>
        <v>"5+Colo",</v>
      </c>
      <c r="DA6" s="44" t="str">
        <f>IF(Q6&gt;1,CHAR(34)&amp;"words2"&amp;CHAR(34)&amp;",","")</f>
        <v/>
      </c>
      <c r="DB6" s="44" t="str">
        <f>IF(Q6&gt;2,CHAR(34)&amp;"words3"&amp;CHAR(34)&amp;",","")</f>
        <v/>
      </c>
      <c r="DD6" s="44"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"lets06",</v>
      </c>
      <c r="DE6" s="44" t="str">
        <f>CHAR(34)&amp;"start"&amp;IFERROR(LEFT(SUBSTITUTE(A6,"["&amp;MID(A6,FIND("[",A6)+1,FIND("]",A6)-FIND("[",A6)-1)&amp;"] ",""),1),LEFT(A6,1))&amp;CHAR(34)&amp;","</f>
        <v>"startA",</v>
      </c>
      <c r="DF6" s="44" t="str">
        <f>IFERROR(IF(SEARCH("tan",A6)&gt;0,CHAR(34)&amp;"withtn"&amp;CHAR(34)&amp;",",""),"")</f>
        <v/>
      </c>
      <c r="DG6" s="44" t="str">
        <f>IFERROR(IF(SEARCH("q",A6)&gt;0,CHAR(34)&amp;"with_q"&amp;CHAR(34)&amp;",",""),"")</f>
        <v/>
      </c>
      <c r="DH6" s="44" t="str">
        <f>IFERROR(IF(SEARCH("v",A6)&gt;0,CHAR(34)&amp;"with_v"&amp;CHAR(34)&amp;",",""),"")</f>
        <v>"with_v",</v>
      </c>
      <c r="DI6" s="44" t="str">
        <f>IFERROR(IF(SEARCH("w",A6)&gt;0,CHAR(34)&amp;"with_w"&amp;CHAR(34)&amp;",",""),"")</f>
        <v/>
      </c>
      <c r="DJ6" s="44" t="str">
        <f>IFERROR(IF(SEARCH("y",A6)&gt;0,CHAR(34)&amp;"with_y"&amp;CHAR(34)&amp;",",""),"")</f>
        <v/>
      </c>
      <c r="DK6" s="44" t="str">
        <f>IFERROR(IF(SEARCH("z",A6)&gt;0,CHAR(34)&amp;"with_z"&amp;CHAR(34)&amp;",",""),"")</f>
        <v/>
      </c>
      <c r="DL6" s="44" t="str">
        <f>IF(CG6=2, CHAR(34) &amp; _xlfn.TEXTJOIN("", TRUE, _xlfn._xlws.SORT(HP6:HX6)) &amp; CHAR(34) &amp; ",", "")</f>
        <v/>
      </c>
      <c r="DM6" s="44" t="str" cm="1">
        <f t="array" ref="DM6">IF(CG6=3,CHAR(34) &amp; _xlfn.TEXTJOIN("", TRUE, RIGHT(HP6:HX6, 2)) &amp; CHAR(34) &amp; ",", "")</f>
        <v/>
      </c>
      <c r="DN6" s="44" t="str">
        <f>IF(AND(ISNUMBER(SEARCH("18", O6)), ISERROR(SEARCH("1918", O6)), ISERROR(SEARCH("2018", O6))), CHAR(34) &amp; "year18" &amp; CHAR(34) &amp; ",", "")</f>
        <v/>
      </c>
      <c r="DO6" s="44" t="str">
        <f>IF(AND(ISNUMBER(SEARCH("19", O6)), ISERROR(SEARCH("1819", O6)),  ISERROR(SEARCH("1219", O6)),ISERROR(SEARCH("1119", O6)),ISERROR(SEARCH("1190", O6)),ISERROR(SEARCH("2019", O6))), CHAR(34) &amp; "year19" &amp; CHAR(34) &amp; ",", "")</f>
        <v>"year19",</v>
      </c>
      <c r="DP6" s="5" t="str">
        <f>IF(AND(ISNUMBER(SEARCH("20", O6)), ISERROR(SEARCH("1920", O6))), CHAR(34)&amp;"year00"&amp;CHAR(34)&amp;",", "")</f>
        <v/>
      </c>
      <c r="DQ6" s="5" t="str">
        <f>IF(CC6="y",CHAR(34)&amp;"soviet"&amp;CHAR(34)&amp;",","")</f>
        <v/>
      </c>
      <c r="DR6" s="5" t="str">
        <f>IF(BY6="y",CHAR(34)&amp;"dgband"&amp;CHAR(34)&amp;",","")</f>
        <v/>
      </c>
      <c r="DS6" s="5" t="str">
        <f>IF(W6="y",IF(AND(V6="n",BY6&lt;&gt;"y"),CHAR(34)&amp;"allver"&amp;CHAR(34)&amp;",",""),"")</f>
        <v/>
      </c>
      <c r="DT6" s="5" t="str">
        <f>IF(V6="y",IF(AND(W6="n",BY6&lt;&gt;"y"),CHAR(34)&amp;"allhor"&amp;CHAR(34)&amp;",",""),"")</f>
        <v/>
      </c>
      <c r="DU6" s="5" t="str">
        <f>IF(BY6="y",IF(AND(W6="n",V6="n"),CHAR(34)&amp;"alldia"&amp;CHAR(34)&amp;",",""),"")</f>
        <v/>
      </c>
      <c r="DW6" s="44" t="str">
        <f>IF(CL6="y",CHAR(34)&amp;CL$1&amp;CHAR(34)&amp;",","")</f>
        <v/>
      </c>
      <c r="DX6" s="44" t="str">
        <f>IF(CM6="y",CHAR(34)&amp;CM$1&amp;CHAR(34)&amp;",","")</f>
        <v/>
      </c>
      <c r="DY6" s="44" t="str">
        <f>IF(CN6="y",CHAR(34)&amp;CN$1&amp;CHAR(34)&amp;",","")</f>
        <v>"3Bands",</v>
      </c>
      <c r="DZ6" s="44" t="str">
        <f>IF(CO6="y",CHAR(34)&amp;CO$1&amp;CHAR(34)&amp;",","")</f>
        <v/>
      </c>
      <c r="EA6" s="44" t="str">
        <f>IF(T6="y",CHAR(34)&amp;T$1&amp;CHAR(34)&amp;",","")</f>
        <v>"Diagon",</v>
      </c>
      <c r="EB6" s="44" t="str">
        <f>IF(U6="y",CHAR(34)&amp;U$1&amp;CHAR(34)&amp;",","")</f>
        <v/>
      </c>
      <c r="EC6" s="44" t="str">
        <f>IF(V6="y",CHAR(34)&amp;V$1&amp;CHAR(34)&amp;",","")</f>
        <v/>
      </c>
      <c r="ED6" s="44" t="str">
        <f>IF(W6="y",CHAR(34)&amp;W$1&amp;CHAR(34)&amp;",","")</f>
        <v/>
      </c>
      <c r="EE6" s="44" t="str">
        <f>IF(X6="y",CHAR(34)&amp;X$1&amp;CHAR(34)&amp;",","")</f>
        <v>"Circle",</v>
      </c>
      <c r="EF6" s="44" t="str">
        <f>IF(AND(Y6&lt;&gt;"n",Y6&lt;&gt;""),CHAR(34)&amp;Y$1&amp;CHAR(34)&amp;",","")</f>
        <v>"Animal",</v>
      </c>
      <c r="EG6" s="44" t="str">
        <f>IF(Z6="y",CHAR(34)&amp;Z$1&amp;CHAR(34)&amp;",","")</f>
        <v/>
      </c>
      <c r="EH6" s="44" t="str">
        <f>IF(AA6="y",CHAR(34)&amp;AA$1&amp;CHAR(34)&amp;",","")</f>
        <v>"Plants",</v>
      </c>
      <c r="EI6" s="44" t="str">
        <f>IF(AB6="y",CHAR(34)&amp;AB$1&amp;CHAR(34)&amp;",","")</f>
        <v>"Texted",</v>
      </c>
      <c r="EJ6" s="44" t="str">
        <f>IF(AC6="y",CHAR(34)&amp;AC$1&amp;CHAR(34)&amp;",","")</f>
        <v/>
      </c>
      <c r="EK6" s="44" t="str">
        <f>IF(AD6="y",CHAR(34)&amp;AD$1&amp;CHAR(34)&amp;",","")</f>
        <v>"HasSun",</v>
      </c>
      <c r="EL6" s="44" t="str">
        <f>IF(AE6="y",CHAR(34)&amp;AE$1&amp;CHAR(34)&amp;",","")</f>
        <v/>
      </c>
      <c r="EM6" s="44" t="str">
        <f>IF(AF6="y",CHAR(34)&amp;AF$1&amp;CHAR(34)&amp;",","")</f>
        <v>"Trside",</v>
      </c>
      <c r="EN6" s="44" t="str">
        <f>IF(AG6="y",CHAR(34)&amp;AG$1&amp;CHAR(34)&amp;",","")</f>
        <v>"Unequa",</v>
      </c>
      <c r="EO6" s="44" t="str">
        <f>IF(AH6="y",CHAR(34)&amp;AH$1&amp;CHAR(34)&amp;",","")</f>
        <v>"Center",</v>
      </c>
      <c r="EP6" s="44" t="str">
        <f>IF(AI6="y",CHAR(34)&amp;AI$1&amp;CHAR(34)&amp;",","")</f>
        <v/>
      </c>
      <c r="EQ6" s="44" t="str">
        <f>IF(AJ6="y",CHAR(34)&amp;AJ$1&amp;CHAR(34)&amp;",","")</f>
        <v/>
      </c>
      <c r="ER6" s="44" t="str">
        <f>IF(AK6="y",CHAR(34)&amp;AK$1&amp;CHAR(34)&amp;",","")</f>
        <v/>
      </c>
      <c r="ES6" s="44" t="str">
        <f>IF(AL6="y",CHAR(34)&amp;AL$1&amp;CHAR(34)&amp;",","")</f>
        <v/>
      </c>
      <c r="ET6" s="44" t="str">
        <f>IF(AM6="y",CHAR(34)&amp;AM$1&amp;CHAR(34)&amp;",","")</f>
        <v>"Geogrh",</v>
      </c>
      <c r="EU6" s="44" t="str">
        <f>IF(AN6="y",CHAR(34)&amp;AN$1&amp;CHAR(34)&amp;",","")</f>
        <v>"Humans",</v>
      </c>
      <c r="EV6" s="44" t="str">
        <f>IF(AO6="y",CHAR(34)&amp;AO$1&amp;CHAR(34)&amp;",","")</f>
        <v>"Builds",</v>
      </c>
      <c r="EW6" s="44" t="str">
        <f>IF(AP6="y",CHAR(34)&amp;AP$1&amp;CHAR(34)&amp;",","")</f>
        <v/>
      </c>
      <c r="EX6" s="44" t="str">
        <f>IF(AQ6="y",CHAR(34)&amp;AQ$1&amp;CHAR(34)&amp;",","")</f>
        <v/>
      </c>
      <c r="EY6" s="44" t="str">
        <f>IF(AR6="y",CHAR(34)&amp;AR$1&amp;CHAR(34)&amp;",","")</f>
        <v/>
      </c>
      <c r="EZ6" s="44" t="str">
        <f>IF(AS6="y",CHAR(34)&amp;AS$1&amp;CHAR(34)&amp;",","")</f>
        <v/>
      </c>
      <c r="FA6" s="44" t="str">
        <f>IF(AT6&gt;0,CHAR(34)&amp;"sta"&amp;AZ6&amp;CHAR(34)&amp;",","")</f>
        <v/>
      </c>
      <c r="FB6" s="44" t="str">
        <f>IF(AND(AT6&gt;0,BA6&lt;&gt;""),CHAR(34)&amp;"sta"&amp;BA6&amp;CHAR(34)&amp;",","")</f>
        <v/>
      </c>
      <c r="FD6" s="44" t="str">
        <f>IF(BV6="n",CHAR(34)&amp;"tcWHYE"&amp;CHAR(34)&amp;",",IF(BV6="y",CHAR(34)&amp;FD$1&amp;CHAR(34)&amp;",",""))</f>
        <v/>
      </c>
      <c r="FE6" s="44" t="str">
        <f>IF(COUNTIF(BL6:BT6,"BLU")=0,CHAR(34)&amp;"NO_BLU"&amp;CHAR(34)&amp;",", "")</f>
        <v/>
      </c>
      <c r="FF6" s="44" t="str">
        <f>IF(COUNTIF(BL6:BT6,"WHI")=0,CHAR(34)&amp;"NO_WHI"&amp;CHAR(34)&amp;",", "")</f>
        <v/>
      </c>
      <c r="FG6" s="44" t="str">
        <f>IF(COUNTIF(BL6:BT6,"RED")=0,CHAR(34)&amp;"NO_RED"&amp;CHAR(34)&amp;",", "")</f>
        <v/>
      </c>
      <c r="FH6" s="44" t="str">
        <f>IF(COUNTIF(BL6:BS6,"GRE")=0,CHAR(34)&amp;"NO_GRE"&amp;CHAR(34)&amp;",", "")</f>
        <v/>
      </c>
      <c r="FI6" s="44" t="str">
        <f>IF(COUNTIF(BL6:BT6,"YEL")=0,CHAR(34)&amp;"NO_YEL"&amp;CHAR(34)&amp;",", "")</f>
        <v/>
      </c>
      <c r="FJ6" s="44" t="str">
        <f>IF(COUNTIF(BL6:BT6,"BLA")=0,CHAR(34)&amp;"NO_BLA"&amp;CHAR(34)&amp;",", "")</f>
        <v/>
      </c>
      <c r="FK6" s="44" t="str">
        <f>IF(AND(FH6&lt;&gt;"",FF6&lt;&gt;""),CHAR(34)&amp;"WHGRNO"&amp;CHAR(34)&amp;",","")</f>
        <v/>
      </c>
      <c r="FL6" s="44" t="str">
        <f>IF(AND(FI6&lt;&gt;"",FF6&lt;&gt;""),CHAR(34)&amp;"WHYENO"&amp;CHAR(34)&amp;",","")</f>
        <v/>
      </c>
      <c r="FM6" s="44" t="str">
        <f>IF(AND(FJ6&lt;&gt;"",FF6&lt;&gt;""),CHAR(34)&amp;"BAWHNO"&amp;CHAR(34)&amp;",","")</f>
        <v/>
      </c>
      <c r="FN6" s="44" t="str">
        <f>IF(AND(FE6&lt;&gt;"",FF6&lt;&gt;""),CHAR(34)&amp;"BLWHNO"&amp;CHAR(34)&amp;",","")</f>
        <v/>
      </c>
      <c r="FO6" s="44" t="str">
        <f>IF(AND(FE6&lt;&gt;"",FG6&lt;&gt;""),CHAR(34)&amp;"BLRENO"&amp;CHAR(34)&amp;",","")</f>
        <v/>
      </c>
      <c r="FP6" s="44" t="str">
        <f>IF(AND(FF6&lt;&gt;"",FF6&lt;&gt;""),CHAR(34)&amp;"WHRENO"&amp;CHAR(34)&amp;",","")</f>
        <v/>
      </c>
      <c r="FQ6" s="44" t="str">
        <f>IF(LEN(BF6)=3,CHAR(34)&amp;"001"&amp;BF6&amp;CHAR(34)&amp;",","")</f>
        <v>"001RED",</v>
      </c>
      <c r="FR6" s="44" t="str">
        <f>IF(LEN(BG6)=3,CHAR(34)&amp;"002"&amp;BG6&amp;CHAR(34)&amp;",","")</f>
        <v>"002YEL",</v>
      </c>
      <c r="FS6" s="44" t="str">
        <f>IF(LEN(BH6)=3,CHAR(34)&amp;"003"&amp;BH6&amp;CHAR(34)&amp;",","")</f>
        <v>"003RED",</v>
      </c>
      <c r="FT6" s="44" t="str">
        <f>CHAR(34)&amp;"myr"&amp;BD6&amp;CHAR(34)&amp;","</f>
        <v>"myrEQ",</v>
      </c>
      <c r="FU6" s="44" t="str">
        <f>IF(AY6="y",CHAR(34)&amp;"island"&amp;CHAR(34)&amp;",","")</f>
        <v/>
      </c>
      <c r="FV6" s="44" t="str">
        <f>IF(BZ6="y",CHAR(34)&amp;"landlo"&amp;CHAR(34)&amp;",","")</f>
        <v/>
      </c>
      <c r="FW6" s="44" t="str">
        <f>IF(CA6="y",CHAR(34)&amp;"eunion"&amp;CHAR(34)&amp;",","")</f>
        <v/>
      </c>
      <c r="FY6" s="44" t="str">
        <f>IFERROR(IF(SEARCH("Arabic",CB6)&gt;0,CHAR(34)&amp;"arabic"&amp;CHAR(34)&amp;",",""),"")</f>
        <v/>
      </c>
      <c r="FZ6" s="44" t="str">
        <f>IFERROR(IF(SEARCH("English",CB6)&gt;0,CHAR(34)&amp;"englis"&amp;CHAR(34)&amp;",",""),"")</f>
        <v/>
      </c>
      <c r="GA6" s="44" t="str">
        <f>IFERROR(IF(SEARCH("French",CB6)&gt;0,CHAR(34)&amp;"french"&amp;CHAR(34)&amp;",",""),"")</f>
        <v/>
      </c>
      <c r="GB6" s="44" t="str">
        <f>IFERROR(IF(SEARCH("Spanish",CB6)&gt;0,CHAR(34)&amp;"spanis"&amp;CHAR(34)&amp;",",""),"")</f>
        <v/>
      </c>
      <c r="GE6" s="44" t="str">
        <f>IFERROR(IF(SEARCH("Dutch",CB6)&gt;0,CHAR(34)&amp;"dutchs"&amp;CHAR(34)&amp;",",""),"")</f>
        <v/>
      </c>
      <c r="GF6" s="44" t="str">
        <f>IFERROR(IF(SEARCH("Historical",AU6)&gt;0,CHAR(34)&amp;"histor"&amp;CHAR(34)&amp;",",""),"")</f>
        <v/>
      </c>
      <c r="GG6" s="44" t="str">
        <f>IF(BU6="y",CHAR(34)&amp;"unjack"&amp;CHAR(34)&amp;",","")</f>
        <v/>
      </c>
      <c r="GH6" s="44" t="str">
        <f>IF(CD6=1,CHAR(34)&amp;"southc"&amp;CHAR(34)&amp;",","")</f>
        <v/>
      </c>
      <c r="GI6" s="44" t="str">
        <f>IF(CE6=1,CHAR(34)&amp;"hasmap"&amp;CHAR(34)&amp;",","")</f>
        <v/>
      </c>
      <c r="GJ6" s="44" t="str">
        <f>IF(CP6="y",CHAR(34)&amp;CP$1&amp;CHAR(34)&amp;",","")</f>
        <v>"NoStar",</v>
      </c>
      <c r="GK6" s="44" t="str">
        <f>IF(GJ6="",CHAR(34)&amp;"HasSta"&amp;CHAR(34)&amp;",","")</f>
        <v/>
      </c>
      <c r="GL6" s="44" t="str">
        <f>IF(CQ6="y",CHAR(34)&amp;CQ$1&amp;CHAR(34)&amp;",","")</f>
        <v/>
      </c>
      <c r="GM6" s="44" t="str">
        <f>IF(CR6="y",CHAR(34)&amp;CR$1&amp;CHAR(34)&amp;",","")</f>
        <v/>
      </c>
      <c r="GN6" s="44" t="str">
        <f>IF(CS6="y",CHAR(34)&amp;CS$1&amp;CHAR(34)&amp;",","")</f>
        <v/>
      </c>
      <c r="GP6" s="44" t="str">
        <f>CHAR(34)&amp;AU6&amp;CHAR(34)</f>
        <v>"State"</v>
      </c>
      <c r="GS6" s="44" t="str">
        <f>SUBSTITUTE("["&amp;_xlfn.CONCAT(CW6:GN6)&amp;"]",",]","]")</f>
        <v>["5+Colo","lets06","startA","with_v","year19","3Bands","Diagon","Circle","Animal","Plants","Texted","HasSun","Trside","Unequa","Center","Geogrh","Humans","Builds","001RED","002YEL","003RED","myrEQ","NoStar"]</v>
      </c>
      <c r="GT6" s="44" t="str">
        <f>IF(BL6&lt;&gt;"",CHAR(34)&amp;"cl_"&amp;BL6&amp;CHAR(34)&amp;",","")</f>
        <v>"cl_BLA",</v>
      </c>
      <c r="GU6" s="44" t="str">
        <f>IF(BM6&lt;&gt;"",CHAR(34)&amp;"cl_"&amp;BM6&amp;CHAR(34)&amp;",","")</f>
        <v>"cl_BLU",</v>
      </c>
      <c r="GV6" s="44" t="str">
        <f>IF(BN6&lt;&gt;"",CHAR(34)&amp;"cl_"&amp;BN6&amp;CHAR(34)&amp;",","")</f>
        <v>"cl_GRE",</v>
      </c>
      <c r="GW6" s="44" t="str">
        <f>IF(BO6&lt;&gt;"",CHAR(34)&amp;"cl_"&amp;BO6&amp;CHAR(34)&amp;",","")</f>
        <v>"cl_RED",</v>
      </c>
      <c r="GX6" s="44" t="str">
        <f>IF(BP6&lt;&gt;"",CHAR(34)&amp;"cl_"&amp;BP6&amp;CHAR(34)&amp;",","")</f>
        <v>"cl_YEL",</v>
      </c>
      <c r="GY6" s="44" t="str">
        <f>IF(BQ6&lt;&gt;"",CHAR(34)&amp;"cl_"&amp;BQ6&amp;CHAR(34)&amp;",","")</f>
        <v>"cl_ORA",</v>
      </c>
      <c r="GZ6" s="44" t="str">
        <f>IF(BR6&lt;&gt;"",CHAR(34)&amp;"cl_"&amp;BR6&amp;CHAR(34)&amp;",","")</f>
        <v/>
      </c>
      <c r="HA6" s="44" t="str">
        <f>IF(BS6&lt;&gt;"",CHAR(34)&amp;"cl_"&amp;BS6&amp;CHAR(34)&amp;",","")</f>
        <v/>
      </c>
      <c r="HB6" s="44" t="str">
        <f>IF(BT6&lt;&gt;"",CHAR(34)&amp;"cl_"&amp;BT6&amp;CHAR(34)&amp;",","")</f>
        <v>"cl_WHI",</v>
      </c>
      <c r="HC6" s="44" t="str">
        <f>SUBSTITUTE("["&amp;_xlfn.CONCAT(GT6:HB6)&amp;"]",",]","]")</f>
        <v>["cl_BLA","cl_BLU","cl_GRE","cl_RED","cl_YEL","cl_ORA","cl_WHI"]</v>
      </c>
      <c r="HE6" s="64"/>
      <c r="HF6" s="65" t="str">
        <f>"{couname:"&amp;CT6&amp;(IF(HK6&lt;&gt;"",",subtype:"&amp;CHAR(34)&amp;HK6&amp;CHAR(34),""))&amp;",year:"&amp;HJ6&amp;",region:"&amp;CU6&amp;",Colors:"&amp;HC6&amp;",Items:"&amp;GS6&amp;",Flag:"&amp;CV6&amp;",HDFlag:"&amp;CHAR(34)&amp;E6&amp;CHAR(34)&amp;",type:"&amp;GP6&amp;", describe: "&amp;HH6&amp;", isnew:"&amp;CHAR(34)&amp;F6&amp;CHAR(34)&amp;", links: "&amp;HL6&amp;"},"</f>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links: "https://en.wikipedia.org/wiki/Flag_of_Aragua"},</v>
      </c>
      <c r="HG6" s="66" t="str">
        <f>"{couname:"&amp;CT6&amp;(IF(HK6&lt;&gt;"",",subtype:"&amp;CHAR(34)&amp;HK6&amp;CHAR(34),""))&amp;",year:"&amp;HJ6&amp;",region:"&amp;CU6&amp;",Colors:"&amp;HC6&amp;",Items:"&amp;GS6&amp;",Flag:"&amp;CV6&amp;",HDFlag:"&amp;CHAR(34)&amp;E6&amp;CHAR(34)&amp;",type:"&amp;GP6&amp;", describe: "&amp;HI6&amp;", links: "&amp;HL6&amp;"},"</f>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links: "https://en.wikipedia.org/wiki/Flag_of_Aragua"},</v>
      </c>
      <c r="HH6" s="44" t="str">
        <f>IF(P6&lt;&gt;"",CHAR(34)&amp;"\n"&amp;P6&amp;CHAR(34),CHAR(34)&amp;CHAR(34))</f>
        <v>"\nThe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v>
      </c>
      <c r="HI6" s="44" t="str">
        <f>IF(J6=0,CHAR(34)&amp;CHAR(34),HH6)</f>
        <v>"\nThe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v>
      </c>
      <c r="HJ6" s="44" t="str">
        <f>CHAR(34)&amp;O6&amp;CHAR(34)</f>
        <v>"1993"</v>
      </c>
      <c r="HL6" s="44" t="str">
        <f>CHAR(34)&amp;I6&amp;CHAR(34)</f>
        <v>"https://en.wikipedia.org/wiki/Flag_of_Aragua"</v>
      </c>
      <c r="HM6" s="65"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 "links": "https://en.wikipedia.org/wiki/Flag_of_Aragua"},</v>
      </c>
      <c r="HN6" s="67"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 "links": "https://en.wikipedia.org/wiki/Flag_of_Aragua"},</v>
      </c>
      <c r="HO6" s="71">
        <v>45610</v>
      </c>
      <c r="HP6" s="44" t="str" cm="1">
        <f t="array" ref="HP6">IF(_xlfn.TEXTJOIN(", ", TRUE, IF(ISNUMBER(SEARCH("BLA", BL6:BT6)), COLUMN(BL6:BT6) - COLUMN(BL6) + 1, ""))&lt;&gt;"","BLA","")</f>
        <v>BLA</v>
      </c>
      <c r="HQ6" s="44" t="str" cm="1">
        <f t="array" ref="HQ6">IF(_xlfn.TEXTJOIN(", ", TRUE, IF(ISNUMBER(SEARCH("BLU", BL6:BT6)), COLUMN(BL6:BT6) - COLUMN(BL6) + 1, ""))&lt;&gt;"","BLU","")</f>
        <v>BLU</v>
      </c>
      <c r="HR6" s="44" t="str" cm="1">
        <f t="array" ref="HR6">IF(_xlfn.TEXTJOIN(", ", TRUE, IF(ISNUMBER(SEARCH("GRE", BL6:BT6)), COLUMN(BL6:BT6) - COLUMN(BL6) + 1, ""))&lt;&gt;"","GRE","")</f>
        <v>GRE</v>
      </c>
      <c r="HS6" s="44" t="str" cm="1">
        <f t="array" ref="HS6">IF(_xlfn.TEXTJOIN(", ", TRUE, IF(ISNUMBER(SEARCH("RED", BL6:BT6)), COLUMN(BL6:BT6) - COLUMN(BL6) + 1, ""))&lt;&gt;"","RED","")</f>
        <v>RED</v>
      </c>
      <c r="HT6" s="44" t="str" cm="1">
        <f t="array" ref="HT6">IF(_xlfn.TEXTJOIN(", ", TRUE, IF(ISNUMBER(SEARCH("YEL", BL6:BT6)), COLUMN(BL6:BT6) - COLUMN(BL6) + 1, ""))&lt;&gt;"","YEL","")</f>
        <v>YEL</v>
      </c>
      <c r="HU6" s="44" t="str" cm="1">
        <f t="array" ref="HU6">IF(_xlfn.TEXTJOIN(", ", TRUE, IF(ISNUMBER(SEARCH("ORA", BL6:BT6)), COLUMN(BL6:BT6) - COLUMN(BL6) + 1, ""))&lt;&gt;"","ORA","")</f>
        <v>ORA</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M6" s="42">
        <f>COUNTIF(IC6:IK6,"&gt;0")-CG6</f>
        <v>-7</v>
      </c>
      <c r="IN6" s="69" t="str">
        <f>"http://mkweb.bcgsc.ca/color-summarizer/?url="&amp;D6&amp;"&amp;precision=low&amp;num_clusters="&amp;CG6&amp;"&amp;text=1"</f>
        <v>http://mkweb.bcgsc.ca/color-summarizer/?url=https://upload.wikimedia.org/wikipedia/commons/thumb/4/4f/Flag_of_Aragua_State.svg/320px-Flag_of_Aragua_State.svg.png&amp;precision=low&amp;num_clusters=7&amp;text=1</v>
      </c>
      <c r="IO6" s="44" t="str">
        <f>IF(HP6&lt;&gt;"",CHAR(34)&amp;"black"&amp;CHAR(34),"")</f>
        <v>"black"</v>
      </c>
      <c r="IP6" s="44" t="str">
        <f>IF(HQ6&lt;&gt;"",CHAR(34)&amp;"blue"&amp;CHAR(34),"")</f>
        <v>"blue"</v>
      </c>
      <c r="IQ6" s="44" t="str">
        <f>IF(HR6&lt;&gt;"",CHAR(34)&amp;"green"&amp;CHAR(34),"")</f>
        <v>"green"</v>
      </c>
      <c r="IR6" s="44" t="str">
        <f>IF(HS6&lt;&gt;"",CHAR(34)&amp;"red"&amp;CHAR(34),"")</f>
        <v>"red"</v>
      </c>
      <c r="IS6" s="44" t="str">
        <f>IF(HT6&lt;&gt;"",CHAR(34)&amp;"yellow"&amp;CHAR(34),"")</f>
        <v>"yellow"</v>
      </c>
      <c r="IT6" s="44" t="str">
        <f>IF(HU6&lt;&gt;"",CHAR(34)&amp;"orange"&amp;CHAR(34),"")</f>
        <v>"orange"</v>
      </c>
      <c r="IU6" s="44" t="str">
        <f>IF(HV6&lt;&gt;"",CHAR(34)&amp;"brown"&amp;CHAR(34),"")</f>
        <v/>
      </c>
      <c r="IV6" s="44" t="str">
        <f>IF(HW6&lt;&gt;"",CHAR(34)&amp;"purple"&amp;CHAR(34),"")</f>
        <v/>
      </c>
      <c r="IW6" s="44" t="str">
        <f>IF(HX6&lt;&gt;"",CHAR(34)&amp;"white"&amp;CHAR(34),"")</f>
        <v>"white"</v>
      </c>
      <c r="IX6" s="44" t="str">
        <f>"{"&amp;CHAR(34)&amp;"url"&amp;CHAR(34)&amp;":"&amp;CHAR(34)&amp;IN6&amp;CHAR(34)&amp;","&amp;CHAR(34)&amp;"name"&amp;CHAR(34)&amp;":"&amp;CHAR(34)&amp;A6&amp;CHAR(34)&amp;"},"</f>
        <v>{"url":"http://mkweb.bcgsc.ca/color-summarizer/?url=https://upload.wikimedia.org/wikipedia/commons/thumb/4/4f/Flag_of_Aragua_State.svg/320px-Flag_of_Aragua_State.svg.png&amp;precision=low&amp;num_clusters=7&amp;text=1","name":"[VEN] Aragua"},</v>
      </c>
      <c r="IY6" s="44">
        <v>1470</v>
      </c>
    </row>
    <row r="7" spans="1:259" s="44" customFormat="1" ht="38.4" customHeight="1" thickBot="1" x14ac:dyDescent="0.35">
      <c r="A7" s="84" t="s">
        <v>751</v>
      </c>
      <c r="B7" s="83"/>
      <c r="C7" s="39">
        <v>2</v>
      </c>
      <c r="D7" s="70" t="s">
        <v>752</v>
      </c>
      <c r="E7" s="40" t="s">
        <v>753</v>
      </c>
      <c r="F7" s="41" t="s">
        <v>163</v>
      </c>
      <c r="G7" s="42">
        <f>COUNTIF($A$1:$A$8305,A7)</f>
        <v>1</v>
      </c>
      <c r="H7" s="43"/>
      <c r="I7" s="59" t="s">
        <v>754</v>
      </c>
      <c r="J7" s="44" t="str">
        <f>""</f>
        <v/>
      </c>
      <c r="K7" s="45"/>
      <c r="L7" s="46"/>
      <c r="M7" s="46"/>
      <c r="N7" s="47"/>
      <c r="O7" s="74">
        <v>1997</v>
      </c>
      <c r="P7" s="48" t="s">
        <v>755</v>
      </c>
      <c r="Q7" s="73">
        <v>1</v>
      </c>
      <c r="R7" s="49" t="str">
        <f>_xlfn.XLOOKUP(LEFT(A7,5),[1]CODES!$D$2:$D$244,[1]CODES!$B$2:$B$244)</f>
        <v>South America</v>
      </c>
      <c r="S7" s="50">
        <v>3</v>
      </c>
      <c r="T7" s="51" t="s">
        <v>164</v>
      </c>
      <c r="U7" s="52" t="s">
        <v>164</v>
      </c>
      <c r="V7" s="52" t="s">
        <v>165</v>
      </c>
      <c r="W7" s="52" t="s">
        <v>164</v>
      </c>
      <c r="X7" s="52" t="s">
        <v>164</v>
      </c>
      <c r="Y7" s="52" t="s">
        <v>164</v>
      </c>
      <c r="Z7" s="52" t="s">
        <v>164</v>
      </c>
      <c r="AA7" s="52" t="s">
        <v>165</v>
      </c>
      <c r="AB7" s="52" t="s">
        <v>164</v>
      </c>
      <c r="AC7" s="52" t="s">
        <v>164</v>
      </c>
      <c r="AD7" s="52" t="s">
        <v>165</v>
      </c>
      <c r="AE7" s="52" t="s">
        <v>164</v>
      </c>
      <c r="AF7" s="53" t="s">
        <v>164</v>
      </c>
      <c r="AG7" s="53" t="s">
        <v>165</v>
      </c>
      <c r="AH7" s="53" t="s">
        <v>165</v>
      </c>
      <c r="AI7" s="53" t="s">
        <v>164</v>
      </c>
      <c r="AJ7" s="53" t="s">
        <v>164</v>
      </c>
      <c r="AK7" s="53" t="s">
        <v>164</v>
      </c>
      <c r="AL7" s="53" t="s">
        <v>164</v>
      </c>
      <c r="AM7" s="53" t="s">
        <v>164</v>
      </c>
      <c r="AN7" s="53" t="s">
        <v>164</v>
      </c>
      <c r="AO7" s="53" t="s">
        <v>164</v>
      </c>
      <c r="AP7" s="53" t="s">
        <v>164</v>
      </c>
      <c r="AQ7" s="53" t="s">
        <v>164</v>
      </c>
      <c r="AR7" s="53" t="s">
        <v>164</v>
      </c>
      <c r="AS7" s="53" t="s">
        <v>164</v>
      </c>
      <c r="AT7" s="54">
        <v>0</v>
      </c>
      <c r="AU7" s="53" t="s">
        <v>308</v>
      </c>
      <c r="AV7" s="53" t="str">
        <f>IF(LEFT(A7,1)="[",LEFT(A7,5)&amp;AU7&amp;A7,"")</f>
        <v>[VEN]State[VEN] Barinas</v>
      </c>
      <c r="AW7" s="53" t="str">
        <f>C7&amp;A7</f>
        <v>2[VEN] Barinas</v>
      </c>
      <c r="AX7" s="55"/>
      <c r="AY7" s="55"/>
      <c r="AZ7" s="56" t="s">
        <v>234</v>
      </c>
      <c r="BA7" s="56" t="s">
        <v>234</v>
      </c>
      <c r="BB7" s="56"/>
      <c r="BC7" s="57"/>
      <c r="BD7" s="58" t="s">
        <v>153</v>
      </c>
      <c r="BE7" s="59"/>
      <c r="BF7" s="58" t="s">
        <v>152</v>
      </c>
      <c r="BG7" s="58" t="s">
        <v>159</v>
      </c>
      <c r="BH7" s="58" t="s">
        <v>153</v>
      </c>
      <c r="BI7" s="58"/>
      <c r="BJ7" s="58"/>
      <c r="BK7" s="59"/>
      <c r="BL7" s="58" t="s">
        <v>234</v>
      </c>
      <c r="BM7" s="58" t="s">
        <v>152</v>
      </c>
      <c r="BN7" s="58" t="s">
        <v>153</v>
      </c>
      <c r="BO7" s="58" t="s">
        <v>154</v>
      </c>
      <c r="BP7" s="58" t="s">
        <v>155</v>
      </c>
      <c r="BQ7" s="58" t="s">
        <v>234</v>
      </c>
      <c r="BR7" s="58" t="s">
        <v>234</v>
      </c>
      <c r="BS7" s="58" t="s">
        <v>234</v>
      </c>
      <c r="BT7" s="58" t="s">
        <v>159</v>
      </c>
      <c r="BU7" s="60"/>
      <c r="BV7" s="61"/>
      <c r="BW7" s="61">
        <v>0</v>
      </c>
      <c r="BX7" s="59"/>
      <c r="CB7" s="5"/>
      <c r="CC7" s="5"/>
      <c r="CD7" s="62">
        <v>0</v>
      </c>
      <c r="CE7" s="62">
        <v>0</v>
      </c>
      <c r="CF7" s="62" t="e">
        <f>COUNTIF([1]Sheet7!$B$2:'[1]Sheet7'!$B$100,VEN!A11)</f>
        <v>#REF!</v>
      </c>
      <c r="CG7" s="75" cm="1">
        <f t="array" ref="CG7">SUMPRODUCT(--(LEN(TRIM(BL7:BT7))&gt;0))</f>
        <v>5</v>
      </c>
      <c r="CH7" s="53" t="str">
        <f>IF(CG7=2,"y","n")</f>
        <v>n</v>
      </c>
      <c r="CI7" s="53" t="str">
        <f>IF(CG7=3,"y","n")</f>
        <v>n</v>
      </c>
      <c r="CJ7" s="53" t="str">
        <f>IF(CG7=4,"y","n")</f>
        <v>n</v>
      </c>
      <c r="CK7" s="53" t="str">
        <f>IF(CG7&gt;4,"y","n")</f>
        <v>y</v>
      </c>
      <c r="CL7" s="53" t="str">
        <f>IF(S7=0,"y","n")</f>
        <v>n</v>
      </c>
      <c r="CM7" s="53" t="str">
        <f>IF(S7=2,"y","n")</f>
        <v>n</v>
      </c>
      <c r="CN7" s="53" t="str">
        <f>IF(S7=3,"y","n")</f>
        <v>y</v>
      </c>
      <c r="CO7" s="53" t="str">
        <f>IF(S7&gt;=4,"y","n")</f>
        <v>n</v>
      </c>
      <c r="CP7" s="53" t="str">
        <f>IF(AT7=0,"y","n")</f>
        <v>y</v>
      </c>
      <c r="CQ7" s="53" t="str">
        <f>IF(AT7=1,"y","n")</f>
        <v>n</v>
      </c>
      <c r="CR7" s="53" t="str">
        <f>IF(AT7=2,"y","n")</f>
        <v>n</v>
      </c>
      <c r="CS7" s="53" t="str">
        <f>IF(AT7&gt;=3,"y","n")</f>
        <v>n</v>
      </c>
      <c r="CT7" s="38" t="str">
        <f>CHAR(34)&amp;A7&amp;CHAR(34)</f>
        <v>"[VEN] Barinas"</v>
      </c>
      <c r="CU7" s="63" t="str">
        <f>CHAR(34)&amp;"rgn_"&amp;R7&amp;CHAR(34)</f>
        <v>"rgn_South America"</v>
      </c>
      <c r="CV7" s="44" t="str">
        <f>CHAR(34)&amp;D7&amp;CHAR(34)</f>
        <v>"https://upload.wikimedia.org/wikipedia/commons/thumb/5/5e/Flag_of_Barinas_State.svg/320px-Flag_of_Barinas_State.svg.png"</v>
      </c>
      <c r="CW7" s="44" t="str">
        <f>IF(CH7="y",CHAR(34)&amp;CH$1&amp;CHAR(34)&amp;",","")</f>
        <v/>
      </c>
      <c r="CX7" s="44" t="str">
        <f>IF(CI7="y",CHAR(34)&amp;CI$1&amp;CHAR(34)&amp;",","")</f>
        <v/>
      </c>
      <c r="CY7" s="44" t="str">
        <f>IF(CJ7="y",CHAR(34)&amp;CJ$1&amp;CHAR(34)&amp;",","")</f>
        <v/>
      </c>
      <c r="CZ7" s="44" t="str">
        <f>IF(CK7="y",CHAR(34)&amp;CK$1&amp;CHAR(34)&amp;",","")</f>
        <v>"5+Colo",</v>
      </c>
      <c r="DA7" s="44" t="str">
        <f>IF(Q7&gt;1,CHAR(34)&amp;"words2"&amp;CHAR(34)&amp;",","")</f>
        <v/>
      </c>
      <c r="DB7" s="44" t="str">
        <f>IF(Q7&gt;2,CHAR(34)&amp;"words3"&amp;CHAR(34)&amp;",","")</f>
        <v/>
      </c>
      <c r="DD7" s="44" t="str">
        <f>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"lets07",</v>
      </c>
      <c r="DE7" s="44" t="str">
        <f>CHAR(34)&amp;"start"&amp;IFERROR(LEFT(SUBSTITUTE(A7,"["&amp;MID(A7,FIND("[",A7)+1,FIND("]",A7)-FIND("[",A7)-1)&amp;"] ",""),1),LEFT(A7,1))&amp;CHAR(34)&amp;","</f>
        <v>"startB",</v>
      </c>
      <c r="DF7" s="44" t="str">
        <f>IFERROR(IF(SEARCH("tan",A7)&gt;0,CHAR(34)&amp;"withtn"&amp;CHAR(34)&amp;",",""),"")</f>
        <v/>
      </c>
      <c r="DG7" s="44" t="str">
        <f>IFERROR(IF(SEARCH("q",A7)&gt;0,CHAR(34)&amp;"with_q"&amp;CHAR(34)&amp;",",""),"")</f>
        <v/>
      </c>
      <c r="DH7" s="44" t="str">
        <f>IFERROR(IF(SEARCH("v",A7)&gt;0,CHAR(34)&amp;"with_v"&amp;CHAR(34)&amp;",",""),"")</f>
        <v>"with_v",</v>
      </c>
      <c r="DI7" s="44" t="str">
        <f>IFERROR(IF(SEARCH("w",A7)&gt;0,CHAR(34)&amp;"with_w"&amp;CHAR(34)&amp;",",""),"")</f>
        <v/>
      </c>
      <c r="DJ7" s="44" t="str">
        <f>IFERROR(IF(SEARCH("y",A7)&gt;0,CHAR(34)&amp;"with_y"&amp;CHAR(34)&amp;",",""),"")</f>
        <v/>
      </c>
      <c r="DK7" s="44" t="str">
        <f>IFERROR(IF(SEARCH("z",A7)&gt;0,CHAR(34)&amp;"with_z"&amp;CHAR(34)&amp;",",""),"")</f>
        <v/>
      </c>
      <c r="DL7" s="44" t="str">
        <f>IF(CG7=2, CHAR(34) &amp; _xlfn.TEXTJOIN("", TRUE, _xlfn._xlws.SORT(HP7:HX7)) &amp; CHAR(34) &amp; ",", "")</f>
        <v/>
      </c>
      <c r="DM7" s="44" t="str" cm="1">
        <f t="array" ref="DM7">IF(CG7=3,CHAR(34) &amp; _xlfn.TEXTJOIN("", TRUE, RIGHT(HP7:HX7, 2)) &amp; CHAR(34) &amp; ",", "")</f>
        <v/>
      </c>
      <c r="DN7" s="44" t="str">
        <f>IF(AND(ISNUMBER(SEARCH("18", O7)), ISERROR(SEARCH("1918", O7)), ISERROR(SEARCH("2018", O7))), CHAR(34) &amp; "year18" &amp; CHAR(34) &amp; ",", "")</f>
        <v/>
      </c>
      <c r="DO7" s="44" t="str">
        <f>IF(AND(ISNUMBER(SEARCH("19", O7)), ISERROR(SEARCH("1819", O7)),  ISERROR(SEARCH("1219", O7)),ISERROR(SEARCH("1119", O7)),ISERROR(SEARCH("1190", O7)),ISERROR(SEARCH("2019", O7))), CHAR(34) &amp; "year19" &amp; CHAR(34) &amp; ",", "")</f>
        <v>"year19",</v>
      </c>
      <c r="DP7" s="5" t="str">
        <f>IF(AND(ISNUMBER(SEARCH("20", O7)), ISERROR(SEARCH("1920", O7))), CHAR(34)&amp;"year00"&amp;CHAR(34)&amp;",", "")</f>
        <v/>
      </c>
      <c r="DQ7" s="5" t="str">
        <f>IF(CC7="y",CHAR(34)&amp;"soviet"&amp;CHAR(34)&amp;",","")</f>
        <v/>
      </c>
      <c r="DR7" s="5" t="str">
        <f>IF(BY7="y",CHAR(34)&amp;"dgband"&amp;CHAR(34)&amp;",","")</f>
        <v/>
      </c>
      <c r="DS7" s="5" t="str">
        <f>IF(W7="y",IF(AND(V7="n",BY7&lt;&gt;"y"),CHAR(34)&amp;"allver"&amp;CHAR(34)&amp;",",""),"")</f>
        <v/>
      </c>
      <c r="DT7" s="5" t="str">
        <f>IF(V7="y",IF(AND(W7="n",BY7&lt;&gt;"y"),CHAR(34)&amp;"allhor"&amp;CHAR(34)&amp;",",""),"")</f>
        <v>"allhor",</v>
      </c>
      <c r="DU7" s="5" t="str">
        <f>IF(BY7="y",IF(AND(W7="n",V7="n"),CHAR(34)&amp;"alldia"&amp;CHAR(34)&amp;",",""),"")</f>
        <v/>
      </c>
      <c r="DW7" s="44" t="str">
        <f>IF(CL7="y",CHAR(34)&amp;CL$1&amp;CHAR(34)&amp;",","")</f>
        <v/>
      </c>
      <c r="DX7" s="44" t="str">
        <f>IF(CM7="y",CHAR(34)&amp;CM$1&amp;CHAR(34)&amp;",","")</f>
        <v/>
      </c>
      <c r="DY7" s="44" t="str">
        <f>IF(CN7="y",CHAR(34)&amp;CN$1&amp;CHAR(34)&amp;",","")</f>
        <v>"3Bands",</v>
      </c>
      <c r="DZ7" s="44" t="str">
        <f>IF(CO7="y",CHAR(34)&amp;CO$1&amp;CHAR(34)&amp;",","")</f>
        <v/>
      </c>
      <c r="EA7" s="44" t="str">
        <f>IF(T7="y",CHAR(34)&amp;T$1&amp;CHAR(34)&amp;",","")</f>
        <v/>
      </c>
      <c r="EB7" s="44" t="str">
        <f>IF(U7="y",CHAR(34)&amp;U$1&amp;CHAR(34)&amp;",","")</f>
        <v/>
      </c>
      <c r="EC7" s="44" t="str">
        <f>IF(V7="y",CHAR(34)&amp;V$1&amp;CHAR(34)&amp;",","")</f>
        <v>"Horizo",</v>
      </c>
      <c r="ED7" s="44" t="str">
        <f>IF(W7="y",CHAR(34)&amp;W$1&amp;CHAR(34)&amp;",","")</f>
        <v/>
      </c>
      <c r="EE7" s="44" t="str">
        <f>IF(X7="y",CHAR(34)&amp;X$1&amp;CHAR(34)&amp;",","")</f>
        <v/>
      </c>
      <c r="EF7" s="44" t="str">
        <f>IF(AND(Y7&lt;&gt;"n",Y7&lt;&gt;""),CHAR(34)&amp;Y$1&amp;CHAR(34)&amp;",","")</f>
        <v/>
      </c>
      <c r="EG7" s="44" t="str">
        <f>IF(Z7="y",CHAR(34)&amp;Z$1&amp;CHAR(34)&amp;",","")</f>
        <v/>
      </c>
      <c r="EH7" s="44" t="str">
        <f>IF(AA7="y",CHAR(34)&amp;AA$1&amp;CHAR(34)&amp;",","")</f>
        <v>"Plants",</v>
      </c>
      <c r="EI7" s="44" t="str">
        <f>IF(AB7="y",CHAR(34)&amp;AB$1&amp;CHAR(34)&amp;",","")</f>
        <v/>
      </c>
      <c r="EJ7" s="44" t="str">
        <f>IF(AC7="y",CHAR(34)&amp;AC$1&amp;CHAR(34)&amp;",","")</f>
        <v/>
      </c>
      <c r="EK7" s="44" t="str">
        <f>IF(AD7="y",CHAR(34)&amp;AD$1&amp;CHAR(34)&amp;",","")</f>
        <v>"HasSun",</v>
      </c>
      <c r="EL7" s="44" t="str">
        <f>IF(AE7="y",CHAR(34)&amp;AE$1&amp;CHAR(34)&amp;",","")</f>
        <v/>
      </c>
      <c r="EM7" s="44" t="str">
        <f>IF(AF7="y",CHAR(34)&amp;AF$1&amp;CHAR(34)&amp;",","")</f>
        <v/>
      </c>
      <c r="EN7" s="44" t="str">
        <f>IF(AG7="y",CHAR(34)&amp;AG$1&amp;CHAR(34)&amp;",","")</f>
        <v>"Unequa",</v>
      </c>
      <c r="EO7" s="44" t="str">
        <f>IF(AH7="y",CHAR(34)&amp;AH$1&amp;CHAR(34)&amp;",","")</f>
        <v>"Center",</v>
      </c>
      <c r="EP7" s="44" t="str">
        <f>IF(AI7="y",CHAR(34)&amp;AI$1&amp;CHAR(34)&amp;",","")</f>
        <v/>
      </c>
      <c r="EQ7" s="44" t="str">
        <f>IF(AJ7="y",CHAR(34)&amp;AJ$1&amp;CHAR(34)&amp;",","")</f>
        <v/>
      </c>
      <c r="ER7" s="44" t="str">
        <f>IF(AK7="y",CHAR(34)&amp;AK$1&amp;CHAR(34)&amp;",","")</f>
        <v/>
      </c>
      <c r="ES7" s="44" t="str">
        <f>IF(AL7="y",CHAR(34)&amp;AL$1&amp;CHAR(34)&amp;",","")</f>
        <v/>
      </c>
      <c r="ET7" s="44" t="str">
        <f>IF(AM7="y",CHAR(34)&amp;AM$1&amp;CHAR(34)&amp;",","")</f>
        <v/>
      </c>
      <c r="EU7" s="44" t="str">
        <f>IF(AN7="y",CHAR(34)&amp;AN$1&amp;CHAR(34)&amp;",","")</f>
        <v/>
      </c>
      <c r="EV7" s="44" t="str">
        <f>IF(AO7="y",CHAR(34)&amp;AO$1&amp;CHAR(34)&amp;",","")</f>
        <v/>
      </c>
      <c r="EW7" s="44" t="str">
        <f>IF(AP7="y",CHAR(34)&amp;AP$1&amp;CHAR(34)&amp;",","")</f>
        <v/>
      </c>
      <c r="EX7" s="44" t="str">
        <f>IF(AQ7="y",CHAR(34)&amp;AQ$1&amp;CHAR(34)&amp;",","")</f>
        <v/>
      </c>
      <c r="EY7" s="44" t="str">
        <f>IF(AR7="y",CHAR(34)&amp;AR$1&amp;CHAR(34)&amp;",","")</f>
        <v/>
      </c>
      <c r="EZ7" s="44" t="str">
        <f>IF(AS7="y",CHAR(34)&amp;AS$1&amp;CHAR(34)&amp;",","")</f>
        <v/>
      </c>
      <c r="FA7" s="44" t="str">
        <f>IF(AT7&gt;0,CHAR(34)&amp;"sta"&amp;AZ7&amp;CHAR(34)&amp;",","")</f>
        <v/>
      </c>
      <c r="FB7" s="44" t="str">
        <f>IF(AND(AT7&gt;0,BA7&lt;&gt;""),CHAR(34)&amp;"sta"&amp;BA7&amp;CHAR(34)&amp;",","")</f>
        <v/>
      </c>
      <c r="FD7" s="44" t="str">
        <f>IF(BV7="n",CHAR(34)&amp;"tcWHYE"&amp;CHAR(34)&amp;",",IF(BV7="y",CHAR(34)&amp;FD$1&amp;CHAR(34)&amp;",",""))</f>
        <v/>
      </c>
      <c r="FE7" s="44" t="str">
        <f>IF(COUNTIF(BL7:BT7,"BLU")=0,CHAR(34)&amp;"NO_BLU"&amp;CHAR(34)&amp;",", "")</f>
        <v/>
      </c>
      <c r="FF7" s="44" t="str">
        <f>IF(COUNTIF(BL7:BT7,"WHI")=0,CHAR(34)&amp;"NO_WHI"&amp;CHAR(34)&amp;",", "")</f>
        <v/>
      </c>
      <c r="FG7" s="44" t="str">
        <f>IF(COUNTIF(BL7:BT7,"RED")=0,CHAR(34)&amp;"NO_RED"&amp;CHAR(34)&amp;",", "")</f>
        <v/>
      </c>
      <c r="FH7" s="44" t="str">
        <f>IF(COUNTIF(BL7:BS7,"GRE")=0,CHAR(34)&amp;"NO_GRE"&amp;CHAR(34)&amp;",", "")</f>
        <v/>
      </c>
      <c r="FI7" s="44" t="str">
        <f>IF(COUNTIF(BL7:BT7,"YEL")=0,CHAR(34)&amp;"NO_YEL"&amp;CHAR(34)&amp;",", "")</f>
        <v/>
      </c>
      <c r="FJ7" s="44" t="str">
        <f>IF(COUNTIF(BL7:BT7,"BLA")=0,CHAR(34)&amp;"NO_BLA"&amp;CHAR(34)&amp;",", "")</f>
        <v>"NO_BLA",</v>
      </c>
      <c r="FK7" s="44" t="str">
        <f>IF(AND(FH7&lt;&gt;"",FF7&lt;&gt;""),CHAR(34)&amp;"WHGRNO"&amp;CHAR(34)&amp;",","")</f>
        <v/>
      </c>
      <c r="FL7" s="44" t="str">
        <f>IF(AND(FI7&lt;&gt;"",FF7&lt;&gt;""),CHAR(34)&amp;"WHYENO"&amp;CHAR(34)&amp;",","")</f>
        <v/>
      </c>
      <c r="FM7" s="44" t="str">
        <f>IF(AND(FJ7&lt;&gt;"",FF7&lt;&gt;""),CHAR(34)&amp;"BAWHNO"&amp;CHAR(34)&amp;",","")</f>
        <v/>
      </c>
      <c r="FN7" s="44" t="str">
        <f>IF(AND(FE7&lt;&gt;"",FF7&lt;&gt;""),CHAR(34)&amp;"BLWHNO"&amp;CHAR(34)&amp;",","")</f>
        <v/>
      </c>
      <c r="FO7" s="44" t="str">
        <f>IF(AND(FE7&lt;&gt;"",FG7&lt;&gt;""),CHAR(34)&amp;"BLRENO"&amp;CHAR(34)&amp;",","")</f>
        <v/>
      </c>
      <c r="FP7" s="44" t="str">
        <f>IF(AND(FF7&lt;&gt;"",FF7&lt;&gt;""),CHAR(34)&amp;"WHRENO"&amp;CHAR(34)&amp;",","")</f>
        <v/>
      </c>
      <c r="FQ7" s="44" t="str">
        <f>IF(LEN(BF7)=3,CHAR(34)&amp;"001"&amp;BF7&amp;CHAR(34)&amp;",","")</f>
        <v>"001BLU",</v>
      </c>
      <c r="FR7" s="44" t="str">
        <f>IF(LEN(BG7)=3,CHAR(34)&amp;"002"&amp;BG7&amp;CHAR(34)&amp;",","")</f>
        <v>"002WHI",</v>
      </c>
      <c r="FS7" s="44" t="str">
        <f>IF(LEN(BH7)=3,CHAR(34)&amp;"003"&amp;BH7&amp;CHAR(34)&amp;",","")</f>
        <v>"003GRE",</v>
      </c>
      <c r="FT7" s="44" t="str">
        <f>CHAR(34)&amp;"myr"&amp;BD7&amp;CHAR(34)&amp;","</f>
        <v>"myrGRE",</v>
      </c>
      <c r="FU7" s="44" t="str">
        <f>IF(AY7="y",CHAR(34)&amp;"island"&amp;CHAR(34)&amp;",","")</f>
        <v/>
      </c>
      <c r="FV7" s="44" t="str">
        <f>IF(BZ7="y",CHAR(34)&amp;"landlo"&amp;CHAR(34)&amp;",","")</f>
        <v/>
      </c>
      <c r="FW7" s="44" t="str">
        <f>IF(CA7="y",CHAR(34)&amp;"eunion"&amp;CHAR(34)&amp;",","")</f>
        <v/>
      </c>
      <c r="FY7" s="44" t="str">
        <f>IFERROR(IF(SEARCH("Arabic",CB7)&gt;0,CHAR(34)&amp;"arabic"&amp;CHAR(34)&amp;",",""),"")</f>
        <v/>
      </c>
      <c r="FZ7" s="44" t="str">
        <f>IFERROR(IF(SEARCH("English",CB7)&gt;0,CHAR(34)&amp;"englis"&amp;CHAR(34)&amp;",",""),"")</f>
        <v/>
      </c>
      <c r="GA7" s="44" t="str">
        <f>IFERROR(IF(SEARCH("French",CB7)&gt;0,CHAR(34)&amp;"french"&amp;CHAR(34)&amp;",",""),"")</f>
        <v/>
      </c>
      <c r="GB7" s="44" t="str">
        <f>IFERROR(IF(SEARCH("Spanish",CB7)&gt;0,CHAR(34)&amp;"spanis"&amp;CHAR(34)&amp;",",""),"")</f>
        <v/>
      </c>
      <c r="GE7" s="44" t="str">
        <f>IFERROR(IF(SEARCH("Dutch",CB7)&gt;0,CHAR(34)&amp;"dutchs"&amp;CHAR(34)&amp;",",""),"")</f>
        <v/>
      </c>
      <c r="GF7" s="44" t="str">
        <f>IFERROR(IF(SEARCH("Historical",AU7)&gt;0,CHAR(34)&amp;"histor"&amp;CHAR(34)&amp;",",""),"")</f>
        <v/>
      </c>
      <c r="GG7" s="44" t="str">
        <f>IF(BU7="y",CHAR(34)&amp;"unjack"&amp;CHAR(34)&amp;",","")</f>
        <v/>
      </c>
      <c r="GH7" s="44" t="str">
        <f>IF(CD7=1,CHAR(34)&amp;"southc"&amp;CHAR(34)&amp;",","")</f>
        <v/>
      </c>
      <c r="GI7" s="44" t="str">
        <f>IF(CE7=1,CHAR(34)&amp;"hasmap"&amp;CHAR(34)&amp;",","")</f>
        <v/>
      </c>
      <c r="GJ7" s="44" t="str">
        <f>IF(CP7="y",CHAR(34)&amp;CP$1&amp;CHAR(34)&amp;",","")</f>
        <v>"NoStar",</v>
      </c>
      <c r="GK7" s="44" t="str">
        <f>IF(GJ7="",CHAR(34)&amp;"HasSta"&amp;CHAR(34)&amp;",","")</f>
        <v/>
      </c>
      <c r="GL7" s="44" t="str">
        <f>IF(CQ7="y",CHAR(34)&amp;CQ$1&amp;CHAR(34)&amp;",","")</f>
        <v/>
      </c>
      <c r="GM7" s="44" t="str">
        <f>IF(CR7="y",CHAR(34)&amp;CR$1&amp;CHAR(34)&amp;",","")</f>
        <v/>
      </c>
      <c r="GN7" s="44" t="str">
        <f>IF(CS7="y",CHAR(34)&amp;CS$1&amp;CHAR(34)&amp;",","")</f>
        <v/>
      </c>
      <c r="GP7" s="44" t="str">
        <f>CHAR(34)&amp;AU7&amp;CHAR(34)</f>
        <v>"State"</v>
      </c>
      <c r="GS7" s="44" t="str">
        <f>SUBSTITUTE("["&amp;_xlfn.CONCAT(CW7:GN7)&amp;"]",",]","]")</f>
        <v>["5+Colo","lets07","startB","with_v","year19","allhor","3Bands","Horizo","Plants","HasSun","Unequa","Center","NO_BLA","001BLU","002WHI","003GRE","myrGRE","NoStar"]</v>
      </c>
      <c r="GT7" s="44" t="str">
        <f>IF(BL7&lt;&gt;"",CHAR(34)&amp;"cl_"&amp;BL7&amp;CHAR(34)&amp;",","")</f>
        <v/>
      </c>
      <c r="GU7" s="44" t="str">
        <f>IF(BM7&lt;&gt;"",CHAR(34)&amp;"cl_"&amp;BM7&amp;CHAR(34)&amp;",","")</f>
        <v>"cl_BLU",</v>
      </c>
      <c r="GV7" s="44" t="str">
        <f>IF(BN7&lt;&gt;"",CHAR(34)&amp;"cl_"&amp;BN7&amp;CHAR(34)&amp;",","")</f>
        <v>"cl_GRE",</v>
      </c>
      <c r="GW7" s="44" t="str">
        <f>IF(BO7&lt;&gt;"",CHAR(34)&amp;"cl_"&amp;BO7&amp;CHAR(34)&amp;",","")</f>
        <v>"cl_RED",</v>
      </c>
      <c r="GX7" s="44" t="str">
        <f>IF(BP7&lt;&gt;"",CHAR(34)&amp;"cl_"&amp;BP7&amp;CHAR(34)&amp;",","")</f>
        <v>"cl_YEL",</v>
      </c>
      <c r="GY7" s="44" t="str">
        <f>IF(BQ7&lt;&gt;"",CHAR(34)&amp;"cl_"&amp;BQ7&amp;CHAR(34)&amp;",","")</f>
        <v/>
      </c>
      <c r="GZ7" s="44" t="str">
        <f>IF(BR7&lt;&gt;"",CHAR(34)&amp;"cl_"&amp;BR7&amp;CHAR(34)&amp;",","")</f>
        <v/>
      </c>
      <c r="HA7" s="44" t="str">
        <f>IF(BS7&lt;&gt;"",CHAR(34)&amp;"cl_"&amp;BS7&amp;CHAR(34)&amp;",","")</f>
        <v/>
      </c>
      <c r="HB7" s="44" t="str">
        <f>IF(BT7&lt;&gt;"",CHAR(34)&amp;"cl_"&amp;BT7&amp;CHAR(34)&amp;",","")</f>
        <v>"cl_WHI",</v>
      </c>
      <c r="HC7" s="44" t="str">
        <f>SUBSTITUTE("["&amp;_xlfn.CONCAT(GT7:HB7)&amp;"]",",]","]")</f>
        <v>["cl_BLU","cl_GRE","cl_RED","cl_YEL","cl_WHI"]</v>
      </c>
      <c r="HE7" s="64"/>
      <c r="HF7" s="65" t="str">
        <f>"{couname:"&amp;CT7&amp;(IF(HK7&lt;&gt;"",",subtype:"&amp;CHAR(34)&amp;HK7&amp;CHAR(34),""))&amp;",year:"&amp;HJ7&amp;",region:"&amp;CU7&amp;",Colors:"&amp;HC7&amp;",Items:"&amp;GS7&amp;",Flag:"&amp;CV7&amp;",HDFlag:"&amp;CHAR(34)&amp;E7&amp;CHAR(34)&amp;",type:"&amp;GP7&amp;", describe: "&amp;HH7&amp;", isnew:"&amp;CHAR(34)&amp;F7&amp;CHAR(34)&amp;", links: "&amp;HL7&amp;"},"</f>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links: "https://www.crwflags.com/fotw/flags/ve-e.html"},</v>
      </c>
      <c r="HG7" s="66" t="str">
        <f>"{couname:"&amp;CT7&amp;(IF(HK7&lt;&gt;"",",subtype:"&amp;CHAR(34)&amp;HK7&amp;CHAR(34),""))&amp;",year:"&amp;HJ7&amp;",region:"&amp;CU7&amp;",Colors:"&amp;HC7&amp;",Items:"&amp;GS7&amp;",Flag:"&amp;CV7&amp;",HDFlag:"&amp;CHAR(34)&amp;E7&amp;CHAR(34)&amp;",type:"&amp;GP7&amp;", describe: "&amp;HI7&amp;", links: "&amp;HL7&amp;"},"</f>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links: "https://www.crwflags.com/fotw/flags/ve-e.html"},</v>
      </c>
      <c r="HH7" s="44" t="str">
        <f>IF(P7&lt;&gt;"",CHAR(34)&amp;"\n"&amp;P7&amp;CHAR(34),CHAR(34)&amp;CHAR(34))</f>
        <v>"\nThe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v>
      </c>
      <c r="HI7" s="44" t="str">
        <f>IF(J7=0,CHAR(34)&amp;CHAR(34),HH7)</f>
        <v>"\nThe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v>
      </c>
      <c r="HJ7" s="44" t="str">
        <f>CHAR(34)&amp;O7&amp;CHAR(34)</f>
        <v>"1997"</v>
      </c>
      <c r="HL7" s="44" t="str">
        <f>CHAR(34)&amp;I7&amp;CHAR(34)</f>
        <v>"https://www.crwflags.com/fotw/flags/ve-e.html"</v>
      </c>
      <c r="HM7" s="65"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 "links": "https://www.crwflags.com/fotw/flags/ve-e.html"},</v>
      </c>
      <c r="HN7" s="67"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 "links": "https://www.crwflags.com/fotw/flags/ve-e.html"},</v>
      </c>
      <c r="HO7" s="71">
        <v>45610</v>
      </c>
      <c r="HP7" s="44" t="str" cm="1">
        <f t="array" ref="HP7">IF(_xlfn.TEXTJOIN(", ", TRUE, IF(ISNUMBER(SEARCH("BLA", BL7:BT7)), COLUMN(BL7:BT7) - COLUMN(BL7) + 1, ""))&lt;&gt;"","BLA","")</f>
        <v/>
      </c>
      <c r="HQ7" s="44" t="str" cm="1">
        <f t="array" ref="HQ7">IF(_xlfn.TEXTJOIN(", ", TRUE, IF(ISNUMBER(SEARCH("BLU", BL7:BT7)), COLUMN(BL7:BT7) - COLUMN(BL7) + 1, ""))&lt;&gt;"","BLU","")</f>
        <v>BLU</v>
      </c>
      <c r="HR7" s="44" t="str" cm="1">
        <f t="array" ref="HR7">IF(_xlfn.TEXTJOIN(", ", TRUE, IF(ISNUMBER(SEARCH("GRE", BL7:BT7)), COLUMN(BL7:BT7) - COLUMN(BL7) + 1, ""))&lt;&gt;"","GRE","")</f>
        <v>GRE</v>
      </c>
      <c r="HS7" s="44" t="str" cm="1">
        <f t="array" ref="HS7">IF(_xlfn.TEXTJOIN(", ", TRUE, IF(ISNUMBER(SEARCH("RED", BL7:BT7)), COLUMN(BL7:BT7) - COLUMN(BL7) + 1, ""))&lt;&gt;"","RED","")</f>
        <v>RED</v>
      </c>
      <c r="HT7" s="44" t="str" cm="1">
        <f t="array" ref="HT7">IF(_xlfn.TEXTJOIN(", ", TRUE, IF(ISNUMBER(SEARCH("YEL", BL7:BT7)), COLUMN(BL7:BT7) - COLUMN(BL7) + 1, ""))&lt;&gt;"","YEL","")</f>
        <v>YEL</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M7" s="42">
        <f>COUNTIF(IC7:IK7,"&gt;0")-CG7</f>
        <v>-5</v>
      </c>
      <c r="IN7" s="69" t="str">
        <f>"http://mkweb.bcgsc.ca/color-summarizer/?url="&amp;D7&amp;"&amp;precision=low&amp;num_clusters="&amp;CG7&amp;"&amp;text=1"</f>
        <v>http://mkweb.bcgsc.ca/color-summarizer/?url=https://upload.wikimedia.org/wikipedia/commons/thumb/5/5e/Flag_of_Barinas_State.svg/320px-Flag_of_Barinas_State.svg.png&amp;precision=low&amp;num_clusters=5&amp;text=1</v>
      </c>
      <c r="IO7" s="44" t="str">
        <f>IF(HP7&lt;&gt;"",CHAR(34)&amp;"black"&amp;CHAR(34),"")</f>
        <v/>
      </c>
      <c r="IP7" s="44" t="str">
        <f>IF(HQ7&lt;&gt;"",CHAR(34)&amp;"blue"&amp;CHAR(34),"")</f>
        <v>"blue"</v>
      </c>
      <c r="IQ7" s="44" t="str">
        <f>IF(HR7&lt;&gt;"",CHAR(34)&amp;"green"&amp;CHAR(34),"")</f>
        <v>"green"</v>
      </c>
      <c r="IR7" s="44" t="str">
        <f>IF(HS7&lt;&gt;"",CHAR(34)&amp;"red"&amp;CHAR(34),"")</f>
        <v>"red"</v>
      </c>
      <c r="IS7" s="44" t="str">
        <f>IF(HT7&lt;&gt;"",CHAR(34)&amp;"yellow"&amp;CHAR(34),"")</f>
        <v>"yellow"</v>
      </c>
      <c r="IT7" s="44" t="str">
        <f>IF(HU7&lt;&gt;"",CHAR(34)&amp;"orange"&amp;CHAR(34),"")</f>
        <v/>
      </c>
      <c r="IU7" s="44" t="str">
        <f>IF(HV7&lt;&gt;"",CHAR(34)&amp;"brown"&amp;CHAR(34),"")</f>
        <v/>
      </c>
      <c r="IV7" s="44" t="str">
        <f>IF(HW7&lt;&gt;"",CHAR(34)&amp;"purple"&amp;CHAR(34),"")</f>
        <v/>
      </c>
      <c r="IW7" s="44" t="str">
        <f>IF(HX7&lt;&gt;"",CHAR(34)&amp;"white"&amp;CHAR(34),"")</f>
        <v>"white"</v>
      </c>
      <c r="IX7" s="44" t="str">
        <f>"{"&amp;CHAR(34)&amp;"url"&amp;CHAR(34)&amp;":"&amp;CHAR(34)&amp;IN7&amp;CHAR(34)&amp;","&amp;CHAR(34)&amp;"name"&amp;CHAR(34)&amp;":"&amp;CHAR(34)&amp;A7&amp;CHAR(34)&amp;"},"</f>
        <v>{"url":"http://mkweb.bcgsc.ca/color-summarizer/?url=https://upload.wikimedia.org/wikipedia/commons/thumb/5/5e/Flag_of_Barinas_State.svg/320px-Flag_of_Barinas_State.svg.png&amp;precision=low&amp;num_clusters=5&amp;text=1","name":"[VEN] Barinas"},</v>
      </c>
      <c r="IY7" s="44">
        <v>1471</v>
      </c>
    </row>
    <row r="8" spans="1:259" s="44" customFormat="1" ht="38.4" customHeight="1" thickBot="1" x14ac:dyDescent="0.35">
      <c r="A8" s="84" t="s">
        <v>756</v>
      </c>
      <c r="B8" s="83"/>
      <c r="C8" s="39">
        <v>2</v>
      </c>
      <c r="D8" s="70" t="s">
        <v>757</v>
      </c>
      <c r="E8" s="40" t="s">
        <v>758</v>
      </c>
      <c r="F8" s="41" t="s">
        <v>163</v>
      </c>
      <c r="G8" s="42">
        <f>COUNTIF($A$1:$A$8305,A8)</f>
        <v>1</v>
      </c>
      <c r="H8" s="43"/>
      <c r="I8" s="59" t="s">
        <v>759</v>
      </c>
      <c r="J8" s="44" t="str">
        <f>""</f>
        <v/>
      </c>
      <c r="K8" s="45"/>
      <c r="L8" s="46"/>
      <c r="M8" s="46"/>
      <c r="N8" s="47"/>
      <c r="O8" s="74">
        <v>2000</v>
      </c>
      <c r="P8" s="48" t="s">
        <v>760</v>
      </c>
      <c r="Q8" s="73">
        <v>1</v>
      </c>
      <c r="R8" s="49" t="str">
        <f>_xlfn.XLOOKUP(LEFT(A8,5),[1]CODES!$D$2:$D$244,[1]CODES!$B$2:$B$244)</f>
        <v>South America</v>
      </c>
      <c r="S8" s="50">
        <v>7</v>
      </c>
      <c r="T8" s="51" t="s">
        <v>164</v>
      </c>
      <c r="U8" s="52" t="s">
        <v>164</v>
      </c>
      <c r="V8" s="52" t="s">
        <v>165</v>
      </c>
      <c r="W8" s="52" t="s">
        <v>164</v>
      </c>
      <c r="X8" s="52" t="s">
        <v>165</v>
      </c>
      <c r="Y8" s="52" t="s">
        <v>164</v>
      </c>
      <c r="Z8" s="52" t="s">
        <v>164</v>
      </c>
      <c r="AA8" s="52" t="s">
        <v>165</v>
      </c>
      <c r="AB8" s="52" t="s">
        <v>165</v>
      </c>
      <c r="AC8" s="52" t="s">
        <v>164</v>
      </c>
      <c r="AD8" s="52" t="s">
        <v>165</v>
      </c>
      <c r="AE8" s="52" t="s">
        <v>164</v>
      </c>
      <c r="AF8" s="53" t="s">
        <v>164</v>
      </c>
      <c r="AG8" s="53" t="s">
        <v>164</v>
      </c>
      <c r="AH8" s="53" t="s">
        <v>165</v>
      </c>
      <c r="AI8" s="53" t="s">
        <v>165</v>
      </c>
      <c r="AJ8" s="53" t="s">
        <v>164</v>
      </c>
      <c r="AK8" s="53" t="s">
        <v>164</v>
      </c>
      <c r="AL8" s="53" t="s">
        <v>164</v>
      </c>
      <c r="AM8" s="53" t="s">
        <v>165</v>
      </c>
      <c r="AN8" s="53" t="s">
        <v>165</v>
      </c>
      <c r="AO8" s="53" t="s">
        <v>164</v>
      </c>
      <c r="AP8" s="53" t="s">
        <v>164</v>
      </c>
      <c r="AQ8" s="53" t="s">
        <v>164</v>
      </c>
      <c r="AR8" s="53" t="s">
        <v>164</v>
      </c>
      <c r="AS8" s="53" t="s">
        <v>164</v>
      </c>
      <c r="AT8" s="54">
        <v>8</v>
      </c>
      <c r="AU8" s="53" t="s">
        <v>308</v>
      </c>
      <c r="AV8" s="53" t="str">
        <f>IF(LEFT(A8,1)="[",LEFT(A8,5)&amp;AU8&amp;A8,"")</f>
        <v>[VEN]State[VEN] Bolívar</v>
      </c>
      <c r="AW8" s="53" t="str">
        <f>C8&amp;A8</f>
        <v>2[VEN] Bolívar</v>
      </c>
      <c r="AX8" s="55"/>
      <c r="AY8" s="55"/>
      <c r="AZ8" s="56" t="s">
        <v>159</v>
      </c>
      <c r="BA8" s="56"/>
      <c r="BB8" s="56"/>
      <c r="BC8" s="57"/>
      <c r="BD8" s="58" t="s">
        <v>155</v>
      </c>
      <c r="BE8" s="59"/>
      <c r="BF8" s="58" t="s">
        <v>155</v>
      </c>
      <c r="BG8" s="58" t="s">
        <v>152</v>
      </c>
      <c r="BH8" s="58" t="s">
        <v>155</v>
      </c>
      <c r="BI8" s="58"/>
      <c r="BJ8" s="58"/>
      <c r="BK8" s="59"/>
      <c r="BL8" s="58" t="s">
        <v>151</v>
      </c>
      <c r="BM8" s="58" t="s">
        <v>152</v>
      </c>
      <c r="BN8" s="58" t="s">
        <v>153</v>
      </c>
      <c r="BO8" s="58" t="s">
        <v>154</v>
      </c>
      <c r="BP8" s="58" t="s">
        <v>155</v>
      </c>
      <c r="BQ8" s="58" t="s">
        <v>234</v>
      </c>
      <c r="BR8" s="58" t="s">
        <v>234</v>
      </c>
      <c r="BS8" s="58" t="s">
        <v>234</v>
      </c>
      <c r="BT8" s="58" t="s">
        <v>159</v>
      </c>
      <c r="BU8" s="60" t="s">
        <v>164</v>
      </c>
      <c r="BV8" s="61"/>
      <c r="BW8" s="61">
        <v>0</v>
      </c>
      <c r="BX8" s="59"/>
      <c r="CB8" s="5"/>
      <c r="CC8" s="5"/>
      <c r="CD8" s="62">
        <v>0</v>
      </c>
      <c r="CE8" s="62">
        <v>0</v>
      </c>
      <c r="CF8" s="62" t="e">
        <f>COUNTIF([1]Sheet7!$B$2:'[1]Sheet7'!$B$100,VEN!A12)</f>
        <v>#REF!</v>
      </c>
      <c r="CG8" s="75" cm="1">
        <f t="array" ref="CG8">SUMPRODUCT(--(LEN(TRIM(BL8:BT8))&gt;0))</f>
        <v>6</v>
      </c>
      <c r="CH8" s="53" t="str">
        <f>IF(CG8=2,"y","n")</f>
        <v>n</v>
      </c>
      <c r="CI8" s="53" t="str">
        <f>IF(CG8=3,"y","n")</f>
        <v>n</v>
      </c>
      <c r="CJ8" s="53" t="str">
        <f>IF(CG8=4,"y","n")</f>
        <v>n</v>
      </c>
      <c r="CK8" s="53" t="str">
        <f>IF(CG8&gt;4,"y","n")</f>
        <v>y</v>
      </c>
      <c r="CL8" s="53" t="str">
        <f>IF(S8=0,"y","n")</f>
        <v>n</v>
      </c>
      <c r="CM8" s="53" t="str">
        <f>IF(S8=2,"y","n")</f>
        <v>n</v>
      </c>
      <c r="CN8" s="53" t="str">
        <f>IF(S8=3,"y","n")</f>
        <v>n</v>
      </c>
      <c r="CO8" s="53" t="str">
        <f>IF(S8&gt;=4,"y","n")</f>
        <v>y</v>
      </c>
      <c r="CP8" s="53" t="str">
        <f>IF(AT8=0,"y","n")</f>
        <v>n</v>
      </c>
      <c r="CQ8" s="53" t="str">
        <f>IF(AT8=1,"y","n")</f>
        <v>n</v>
      </c>
      <c r="CR8" s="53" t="str">
        <f>IF(AT8=2,"y","n")</f>
        <v>n</v>
      </c>
      <c r="CS8" s="53" t="str">
        <f>IF(AT8&gt;=3,"y","n")</f>
        <v>y</v>
      </c>
      <c r="CT8" s="38" t="str">
        <f>CHAR(34)&amp;A8&amp;CHAR(34)</f>
        <v>"[VEN] Bolívar"</v>
      </c>
      <c r="CU8" s="63" t="str">
        <f>CHAR(34)&amp;"rgn_"&amp;R8&amp;CHAR(34)</f>
        <v>"rgn_South America"</v>
      </c>
      <c r="CV8" s="44" t="str">
        <f>CHAR(34)&amp;D8&amp;CHAR(34)</f>
        <v>"https://upload.wikimedia.org/wikipedia/commons/thumb/0/06/Flag_of_Bol%C3%ADvar_State.svg/320px-Flag_of_Bol%C3%ADvar_State.svg.png"</v>
      </c>
      <c r="CW8" s="44" t="str">
        <f>IF(CH8="y",CHAR(34)&amp;CH$1&amp;CHAR(34)&amp;",","")</f>
        <v/>
      </c>
      <c r="CX8" s="44" t="str">
        <f>IF(CI8="y",CHAR(34)&amp;CI$1&amp;CHAR(34)&amp;",","")</f>
        <v/>
      </c>
      <c r="CY8" s="44" t="str">
        <f>IF(CJ8="y",CHAR(34)&amp;CJ$1&amp;CHAR(34)&amp;",","")</f>
        <v/>
      </c>
      <c r="CZ8" s="44" t="str">
        <f>IF(CK8="y",CHAR(34)&amp;CK$1&amp;CHAR(34)&amp;",","")</f>
        <v>"5+Colo",</v>
      </c>
      <c r="DA8" s="44" t="str">
        <f>IF(Q8&gt;1,CHAR(34)&amp;"words2"&amp;CHAR(34)&amp;",","")</f>
        <v/>
      </c>
      <c r="DB8" s="44" t="str">
        <f>IF(Q8&gt;2,CHAR(34)&amp;"words3"&amp;CHAR(34)&amp;",","")</f>
        <v/>
      </c>
      <c r="DD8" s="44"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"lets07",</v>
      </c>
      <c r="DE8" s="44" t="str">
        <f>CHAR(34)&amp;"start"&amp;IFERROR(LEFT(SUBSTITUTE(A8,"["&amp;MID(A8,FIND("[",A8)+1,FIND("]",A8)-FIND("[",A8)-1)&amp;"] ",""),1),LEFT(A8,1))&amp;CHAR(34)&amp;","</f>
        <v>"startB",</v>
      </c>
      <c r="DF8" s="44" t="str">
        <f>IFERROR(IF(SEARCH("tan",A8)&gt;0,CHAR(34)&amp;"withtn"&amp;CHAR(34)&amp;",",""),"")</f>
        <v/>
      </c>
      <c r="DG8" s="44" t="str">
        <f>IFERROR(IF(SEARCH("q",A8)&gt;0,CHAR(34)&amp;"with_q"&amp;CHAR(34)&amp;",",""),"")</f>
        <v/>
      </c>
      <c r="DH8" s="44" t="str">
        <f>IFERROR(IF(SEARCH("v",A8)&gt;0,CHAR(34)&amp;"with_v"&amp;CHAR(34)&amp;",",""),"")</f>
        <v>"with_v",</v>
      </c>
      <c r="DI8" s="44" t="str">
        <f>IFERROR(IF(SEARCH("w",A8)&gt;0,CHAR(34)&amp;"with_w"&amp;CHAR(34)&amp;",",""),"")</f>
        <v/>
      </c>
      <c r="DJ8" s="44" t="str">
        <f>IFERROR(IF(SEARCH("y",A8)&gt;0,CHAR(34)&amp;"with_y"&amp;CHAR(34)&amp;",",""),"")</f>
        <v/>
      </c>
      <c r="DK8" s="44" t="str">
        <f>IFERROR(IF(SEARCH("z",A8)&gt;0,CHAR(34)&amp;"with_z"&amp;CHAR(34)&amp;",",""),"")</f>
        <v/>
      </c>
      <c r="DL8" s="44" t="str">
        <f>IF(CG8=2, CHAR(34) &amp; _xlfn.TEXTJOIN("", TRUE, _xlfn._xlws.SORT(HP8:HX8)) &amp; CHAR(34) &amp; ",", "")</f>
        <v/>
      </c>
      <c r="DM8" s="44" t="str" cm="1">
        <f t="array" ref="DM8">IF(CG8=3,CHAR(34) &amp; _xlfn.TEXTJOIN("", TRUE, RIGHT(HP8:HX8, 2)) &amp; CHAR(34) &amp; ",", "")</f>
        <v/>
      </c>
      <c r="DN8" s="44" t="str">
        <f>IF(AND(ISNUMBER(SEARCH("18", O8)), ISERROR(SEARCH("1918", O8)), ISERROR(SEARCH("2018", O8))), CHAR(34) &amp; "year18" &amp; CHAR(34) &amp; ",", "")</f>
        <v/>
      </c>
      <c r="DO8" s="44" t="str">
        <f>IF(AND(ISNUMBER(SEARCH("19", O8)), ISERROR(SEARCH("1819", O8)),  ISERROR(SEARCH("1219", O8)),ISERROR(SEARCH("1119", O8)),ISERROR(SEARCH("1190", O8)),ISERROR(SEARCH("2019", O8))), CHAR(34) &amp; "year19" &amp; CHAR(34) &amp; ",", "")</f>
        <v/>
      </c>
      <c r="DP8" s="5" t="str">
        <f>IF(AND(ISNUMBER(SEARCH("20", O8)), ISERROR(SEARCH("1920", O8))), CHAR(34)&amp;"year00"&amp;CHAR(34)&amp;",", "")</f>
        <v>"year00",</v>
      </c>
      <c r="DQ8" s="5" t="str">
        <f>IF(CC8="y",CHAR(34)&amp;"soviet"&amp;CHAR(34)&amp;",","")</f>
        <v/>
      </c>
      <c r="DR8" s="5" t="str">
        <f>IF(BY8="y",CHAR(34)&amp;"dgband"&amp;CHAR(34)&amp;",","")</f>
        <v/>
      </c>
      <c r="DS8" s="5" t="str">
        <f>IF(W8="y",IF(AND(V8="n",BY8&lt;&gt;"y"),CHAR(34)&amp;"allver"&amp;CHAR(34)&amp;",",""),"")</f>
        <v/>
      </c>
      <c r="DT8" s="5" t="str">
        <f>IF(V8="y",IF(AND(W8="n",BY8&lt;&gt;"y"),CHAR(34)&amp;"allhor"&amp;CHAR(34)&amp;",",""),"")</f>
        <v>"allhor",</v>
      </c>
      <c r="DU8" s="5" t="str">
        <f>IF(BY8="y",IF(AND(W8="n",V8="n"),CHAR(34)&amp;"alldia"&amp;CHAR(34)&amp;",",""),"")</f>
        <v/>
      </c>
      <c r="DW8" s="44" t="str">
        <f>IF(CL8="y",CHAR(34)&amp;CL$1&amp;CHAR(34)&amp;",","")</f>
        <v/>
      </c>
      <c r="DX8" s="44" t="str">
        <f>IF(CM8="y",CHAR(34)&amp;CM$1&amp;CHAR(34)&amp;",","")</f>
        <v/>
      </c>
      <c r="DY8" s="44" t="str">
        <f>IF(CN8="y",CHAR(34)&amp;CN$1&amp;CHAR(34)&amp;",","")</f>
        <v/>
      </c>
      <c r="DZ8" s="44" t="str">
        <f>IF(CO8="y",CHAR(34)&amp;CO$1&amp;CHAR(34)&amp;",","")</f>
        <v>"4+Band",</v>
      </c>
      <c r="EA8" s="44" t="str">
        <f>IF(T8="y",CHAR(34)&amp;T$1&amp;CHAR(34)&amp;",","")</f>
        <v/>
      </c>
      <c r="EB8" s="44" t="str">
        <f>IF(U8="y",CHAR(34)&amp;U$1&amp;CHAR(34)&amp;",","")</f>
        <v/>
      </c>
      <c r="EC8" s="44" t="str">
        <f>IF(V8="y",CHAR(34)&amp;V$1&amp;CHAR(34)&amp;",","")</f>
        <v>"Horizo",</v>
      </c>
      <c r="ED8" s="44" t="str">
        <f>IF(W8="y",CHAR(34)&amp;W$1&amp;CHAR(34)&amp;",","")</f>
        <v/>
      </c>
      <c r="EE8" s="44" t="str">
        <f>IF(X8="y",CHAR(34)&amp;X$1&amp;CHAR(34)&amp;",","")</f>
        <v>"Circle",</v>
      </c>
      <c r="EF8" s="44" t="str">
        <f>IF(AND(Y8&lt;&gt;"n",Y8&lt;&gt;""),CHAR(34)&amp;Y$1&amp;CHAR(34)&amp;",","")</f>
        <v/>
      </c>
      <c r="EG8" s="44" t="str">
        <f>IF(Z8="y",CHAR(34)&amp;Z$1&amp;CHAR(34)&amp;",","")</f>
        <v/>
      </c>
      <c r="EH8" s="44" t="str">
        <f>IF(AA8="y",CHAR(34)&amp;AA$1&amp;CHAR(34)&amp;",","")</f>
        <v>"Plants",</v>
      </c>
      <c r="EI8" s="44" t="str">
        <f>IF(AB8="y",CHAR(34)&amp;AB$1&amp;CHAR(34)&amp;",","")</f>
        <v>"Texted",</v>
      </c>
      <c r="EJ8" s="44" t="str">
        <f>IF(AC8="y",CHAR(34)&amp;AC$1&amp;CHAR(34)&amp;",","")</f>
        <v/>
      </c>
      <c r="EK8" s="44" t="str">
        <f>IF(AD8="y",CHAR(34)&amp;AD$1&amp;CHAR(34)&amp;",","")</f>
        <v>"HasSun",</v>
      </c>
      <c r="EL8" s="44" t="str">
        <f>IF(AE8="y",CHAR(34)&amp;AE$1&amp;CHAR(34)&amp;",","")</f>
        <v/>
      </c>
      <c r="EM8" s="44" t="str">
        <f>IF(AF8="y",CHAR(34)&amp;AF$1&amp;CHAR(34)&amp;",","")</f>
        <v/>
      </c>
      <c r="EN8" s="44" t="str">
        <f>IF(AG8="y",CHAR(34)&amp;AG$1&amp;CHAR(34)&amp;",","")</f>
        <v/>
      </c>
      <c r="EO8" s="44" t="str">
        <f>IF(AH8="y",CHAR(34)&amp;AH$1&amp;CHAR(34)&amp;",","")</f>
        <v>"Center",</v>
      </c>
      <c r="EP8" s="44" t="str">
        <f>IF(AI8="y",CHAR(34)&amp;AI$1&amp;CHAR(34)&amp;",","")</f>
        <v>"Canton",</v>
      </c>
      <c r="EQ8" s="44" t="str">
        <f>IF(AJ8="y",CHAR(34)&amp;AJ$1&amp;CHAR(34)&amp;",","")</f>
        <v/>
      </c>
      <c r="ER8" s="44" t="str">
        <f>IF(AK8="y",CHAR(34)&amp;AK$1&amp;CHAR(34)&amp;",","")</f>
        <v/>
      </c>
      <c r="ES8" s="44" t="str">
        <f>IF(AL8="y",CHAR(34)&amp;AL$1&amp;CHAR(34)&amp;",","")</f>
        <v/>
      </c>
      <c r="ET8" s="44" t="str">
        <f>IF(AM8="y",CHAR(34)&amp;AM$1&amp;CHAR(34)&amp;",","")</f>
        <v>"Geogrh",</v>
      </c>
      <c r="EU8" s="44" t="str">
        <f>IF(AN8="y",CHAR(34)&amp;AN$1&amp;CHAR(34)&amp;",","")</f>
        <v>"Humans",</v>
      </c>
      <c r="EV8" s="44" t="str">
        <f>IF(AO8="y",CHAR(34)&amp;AO$1&amp;CHAR(34)&amp;",","")</f>
        <v/>
      </c>
      <c r="EW8" s="44" t="str">
        <f>IF(AP8="y",CHAR(34)&amp;AP$1&amp;CHAR(34)&amp;",","")</f>
        <v/>
      </c>
      <c r="EX8" s="44" t="str">
        <f>IF(AQ8="y",CHAR(34)&amp;AQ$1&amp;CHAR(34)&amp;",","")</f>
        <v/>
      </c>
      <c r="EY8" s="44" t="str">
        <f>IF(AR8="y",CHAR(34)&amp;AR$1&amp;CHAR(34)&amp;",","")</f>
        <v/>
      </c>
      <c r="EZ8" s="44" t="str">
        <f>IF(AS8="y",CHAR(34)&amp;AS$1&amp;CHAR(34)&amp;",","")</f>
        <v/>
      </c>
      <c r="FA8" s="44" t="str">
        <f>IF(AT8&gt;0,CHAR(34)&amp;"sta"&amp;AZ8&amp;CHAR(34)&amp;",","")</f>
        <v>"staWHI",</v>
      </c>
      <c r="FB8" s="44" t="str">
        <f>IF(AND(AT8&gt;0,BA8&lt;&gt;""),CHAR(34)&amp;"sta"&amp;BA8&amp;CHAR(34)&amp;",","")</f>
        <v/>
      </c>
      <c r="FD8" s="44" t="str">
        <f>IF(BV8="n",CHAR(34)&amp;"tcWHYE"&amp;CHAR(34)&amp;",",IF(BV8="y",CHAR(34)&amp;FD$1&amp;CHAR(34)&amp;",",""))</f>
        <v/>
      </c>
      <c r="FE8" s="44" t="str">
        <f>IF(COUNTIF(BL8:BT8,"BLU")=0,CHAR(34)&amp;"NO_BLU"&amp;CHAR(34)&amp;",", "")</f>
        <v/>
      </c>
      <c r="FF8" s="44" t="str">
        <f>IF(COUNTIF(BL8:BT8,"WHI")=0,CHAR(34)&amp;"NO_WHI"&amp;CHAR(34)&amp;",", "")</f>
        <v/>
      </c>
      <c r="FG8" s="44" t="str">
        <f>IF(COUNTIF(BL8:BT8,"RED")=0,CHAR(34)&amp;"NO_RED"&amp;CHAR(34)&amp;",", "")</f>
        <v/>
      </c>
      <c r="FH8" s="44" t="str">
        <f>IF(COUNTIF(BL8:BS8,"GRE")=0,CHAR(34)&amp;"NO_GRE"&amp;CHAR(34)&amp;",", "")</f>
        <v/>
      </c>
      <c r="FI8" s="44" t="str">
        <f>IF(COUNTIF(BL8:BT8,"YEL")=0,CHAR(34)&amp;"NO_YEL"&amp;CHAR(34)&amp;",", "")</f>
        <v/>
      </c>
      <c r="FJ8" s="44" t="str">
        <f>IF(COUNTIF(BL8:BT8,"BLA")=0,CHAR(34)&amp;"NO_BLA"&amp;CHAR(34)&amp;",", "")</f>
        <v/>
      </c>
      <c r="FK8" s="44" t="str">
        <f>IF(AND(FH8&lt;&gt;"",FF8&lt;&gt;""),CHAR(34)&amp;"WHGRNO"&amp;CHAR(34)&amp;",","")</f>
        <v/>
      </c>
      <c r="FL8" s="44" t="str">
        <f>IF(AND(FI8&lt;&gt;"",FF8&lt;&gt;""),CHAR(34)&amp;"WHYENO"&amp;CHAR(34)&amp;",","")</f>
        <v/>
      </c>
      <c r="FM8" s="44" t="str">
        <f>IF(AND(FJ8&lt;&gt;"",FF8&lt;&gt;""),CHAR(34)&amp;"BAWHNO"&amp;CHAR(34)&amp;",","")</f>
        <v/>
      </c>
      <c r="FN8" s="44" t="str">
        <f>IF(AND(FE8&lt;&gt;"",FF8&lt;&gt;""),CHAR(34)&amp;"BLWHNO"&amp;CHAR(34)&amp;",","")</f>
        <v/>
      </c>
      <c r="FO8" s="44" t="str">
        <f>IF(AND(FE8&lt;&gt;"",FG8&lt;&gt;""),CHAR(34)&amp;"BLRENO"&amp;CHAR(34)&amp;",","")</f>
        <v/>
      </c>
      <c r="FP8" s="44" t="str">
        <f>IF(AND(FF8&lt;&gt;"",FF8&lt;&gt;""),CHAR(34)&amp;"WHRENO"&amp;CHAR(34)&amp;",","")</f>
        <v/>
      </c>
      <c r="FQ8" s="44" t="str">
        <f>IF(LEN(BF8)=3,CHAR(34)&amp;"001"&amp;BF8&amp;CHAR(34)&amp;",","")</f>
        <v>"001YEL",</v>
      </c>
      <c r="FR8" s="44" t="str">
        <f>IF(LEN(BG8)=3,CHAR(34)&amp;"002"&amp;BG8&amp;CHAR(34)&amp;",","")</f>
        <v>"002BLU",</v>
      </c>
      <c r="FS8" s="44" t="str">
        <f>IF(LEN(BH8)=3,CHAR(34)&amp;"003"&amp;BH8&amp;CHAR(34)&amp;",","")</f>
        <v>"003YEL",</v>
      </c>
      <c r="FT8" s="44" t="str">
        <f>CHAR(34)&amp;"myr"&amp;BD8&amp;CHAR(34)&amp;","</f>
        <v>"myrYEL",</v>
      </c>
      <c r="FU8" s="44" t="str">
        <f>IF(AY8="y",CHAR(34)&amp;"island"&amp;CHAR(34)&amp;",","")</f>
        <v/>
      </c>
      <c r="FV8" s="44" t="str">
        <f>IF(BZ8="y",CHAR(34)&amp;"landlo"&amp;CHAR(34)&amp;",","")</f>
        <v/>
      </c>
      <c r="FW8" s="44" t="str">
        <f>IF(CA8="y",CHAR(34)&amp;"eunion"&amp;CHAR(34)&amp;",","")</f>
        <v/>
      </c>
      <c r="FY8" s="44" t="str">
        <f>IFERROR(IF(SEARCH("Arabic",CB8)&gt;0,CHAR(34)&amp;"arabic"&amp;CHAR(34)&amp;",",""),"")</f>
        <v/>
      </c>
      <c r="FZ8" s="44" t="str">
        <f>IFERROR(IF(SEARCH("English",CB8)&gt;0,CHAR(34)&amp;"englis"&amp;CHAR(34)&amp;",",""),"")</f>
        <v/>
      </c>
      <c r="GA8" s="44" t="str">
        <f>IFERROR(IF(SEARCH("French",CB8)&gt;0,CHAR(34)&amp;"french"&amp;CHAR(34)&amp;",",""),"")</f>
        <v/>
      </c>
      <c r="GB8" s="44" t="str">
        <f>IFERROR(IF(SEARCH("Spanish",CB8)&gt;0,CHAR(34)&amp;"spanis"&amp;CHAR(34)&amp;",",""),"")</f>
        <v/>
      </c>
      <c r="GE8" s="44" t="str">
        <f>IFERROR(IF(SEARCH("Dutch",CB8)&gt;0,CHAR(34)&amp;"dutchs"&amp;CHAR(34)&amp;",",""),"")</f>
        <v/>
      </c>
      <c r="GF8" s="44" t="str">
        <f>IFERROR(IF(SEARCH("Historical",AU8)&gt;0,CHAR(34)&amp;"histor"&amp;CHAR(34)&amp;",",""),"")</f>
        <v/>
      </c>
      <c r="GG8" s="44" t="str">
        <f>IF(BU8="y",CHAR(34)&amp;"unjack"&amp;CHAR(34)&amp;",","")</f>
        <v/>
      </c>
      <c r="GH8" s="44" t="str">
        <f>IF(CD8=1,CHAR(34)&amp;"southc"&amp;CHAR(34)&amp;",","")</f>
        <v/>
      </c>
      <c r="GI8" s="44" t="str">
        <f>IF(CE8=1,CHAR(34)&amp;"hasmap"&amp;CHAR(34)&amp;",","")</f>
        <v/>
      </c>
      <c r="GJ8" s="44" t="str">
        <f>IF(CP8="y",CHAR(34)&amp;CP$1&amp;CHAR(34)&amp;",","")</f>
        <v/>
      </c>
      <c r="GK8" s="44" t="str">
        <f>IF(GJ8="",CHAR(34)&amp;"HasSta"&amp;CHAR(34)&amp;",","")</f>
        <v>"HasSta",</v>
      </c>
      <c r="GL8" s="44" t="str">
        <f>IF(CQ8="y",CHAR(34)&amp;CQ$1&amp;CHAR(34)&amp;",","")</f>
        <v/>
      </c>
      <c r="GM8" s="44" t="str">
        <f>IF(CR8="y",CHAR(34)&amp;CR$1&amp;CHAR(34)&amp;",","")</f>
        <v/>
      </c>
      <c r="GN8" s="44" t="str">
        <f>IF(CS8="y",CHAR(34)&amp;CS$1&amp;CHAR(34)&amp;",","")</f>
        <v>"3+Star",</v>
      </c>
      <c r="GP8" s="44" t="str">
        <f>CHAR(34)&amp;AU8&amp;CHAR(34)</f>
        <v>"State"</v>
      </c>
      <c r="GS8" s="44" t="str">
        <f>SUBSTITUTE("["&amp;_xlfn.CONCAT(CW8:GN8)&amp;"]",",]","]")</f>
        <v>["5+Colo","lets07","startB","with_v","year00","allhor","4+Band","Horizo","Circle","Plants","Texted","HasSun","Center","Canton","Geogrh","Humans","staWHI","001YEL","002BLU","003YEL","myrYEL","HasSta","3+Star"]</v>
      </c>
      <c r="GT8" s="44" t="str">
        <f>IF(BL8&lt;&gt;"",CHAR(34)&amp;"cl_"&amp;BL8&amp;CHAR(34)&amp;",","")</f>
        <v>"cl_BLA",</v>
      </c>
      <c r="GU8" s="44" t="str">
        <f>IF(BM8&lt;&gt;"",CHAR(34)&amp;"cl_"&amp;BM8&amp;CHAR(34)&amp;",","")</f>
        <v>"cl_BLU",</v>
      </c>
      <c r="GV8" s="44" t="str">
        <f>IF(BN8&lt;&gt;"",CHAR(34)&amp;"cl_"&amp;BN8&amp;CHAR(34)&amp;",","")</f>
        <v>"cl_GRE",</v>
      </c>
      <c r="GW8" s="44" t="str">
        <f>IF(BO8&lt;&gt;"",CHAR(34)&amp;"cl_"&amp;BO8&amp;CHAR(34)&amp;",","")</f>
        <v>"cl_RED",</v>
      </c>
      <c r="GX8" s="44" t="str">
        <f>IF(BP8&lt;&gt;"",CHAR(34)&amp;"cl_"&amp;BP8&amp;CHAR(34)&amp;",","")</f>
        <v>"cl_YEL",</v>
      </c>
      <c r="GY8" s="44" t="str">
        <f>IF(BQ8&lt;&gt;"",CHAR(34)&amp;"cl_"&amp;BQ8&amp;CHAR(34)&amp;",","")</f>
        <v/>
      </c>
      <c r="GZ8" s="44" t="str">
        <f>IF(BR8&lt;&gt;"",CHAR(34)&amp;"cl_"&amp;BR8&amp;CHAR(34)&amp;",","")</f>
        <v/>
      </c>
      <c r="HA8" s="44" t="str">
        <f>IF(BS8&lt;&gt;"",CHAR(34)&amp;"cl_"&amp;BS8&amp;CHAR(34)&amp;",","")</f>
        <v/>
      </c>
      <c r="HB8" s="44" t="str">
        <f>IF(BT8&lt;&gt;"",CHAR(34)&amp;"cl_"&amp;BT8&amp;CHAR(34)&amp;",","")</f>
        <v>"cl_WHI",</v>
      </c>
      <c r="HC8" s="44" t="str">
        <f>SUBSTITUTE("["&amp;_xlfn.CONCAT(GT8:HB8)&amp;"]",",]","]")</f>
        <v>["cl_BLA","cl_BLU","cl_GRE","cl_RED","cl_YEL","cl_WHI"]</v>
      </c>
      <c r="HE8" s="64"/>
      <c r="HF8" s="65" t="str">
        <f>"{couname:"&amp;CT8&amp;(IF(HK8&lt;&gt;"",",subtype:"&amp;CHAR(34)&amp;HK8&amp;CHAR(34),""))&amp;",year:"&amp;HJ8&amp;",region:"&amp;CU8&amp;",Colors:"&amp;HC8&amp;",Items:"&amp;GS8&amp;",Flag:"&amp;CV8&amp;",HDFlag:"&amp;CHAR(34)&amp;E8&amp;CHAR(34)&amp;",type:"&amp;GP8&amp;", describe: "&amp;HH8&amp;", isnew:"&amp;CHAR(34)&amp;F8&amp;CHAR(34)&amp;", links: "&amp;HL8&amp;"},"</f>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links: "https://en.wikipedia.org/wiki/Flag_of_Bol%C3%ADvar_State"},</v>
      </c>
      <c r="HG8" s="66" t="str">
        <f>"{couname:"&amp;CT8&amp;(IF(HK8&lt;&gt;"",",subtype:"&amp;CHAR(34)&amp;HK8&amp;CHAR(34),""))&amp;",year:"&amp;HJ8&amp;",region:"&amp;CU8&amp;",Colors:"&amp;HC8&amp;",Items:"&amp;GS8&amp;",Flag:"&amp;CV8&amp;",HDFlag:"&amp;CHAR(34)&amp;E8&amp;CHAR(34)&amp;",type:"&amp;GP8&amp;", describe: "&amp;HI8&amp;", links: "&amp;HL8&amp;"},"</f>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links: "https://en.wikipedia.org/wiki/Flag_of_Bol%C3%ADvar_State"},</v>
      </c>
      <c r="HH8" s="44" t="str">
        <f>IF(P8&lt;&gt;"",CHAR(34)&amp;"\n"&amp;P8&amp;CHAR(34),CHAR(34)&amp;CHAR(34))</f>
        <v>"\nThe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v>
      </c>
      <c r="HI8" s="44" t="str">
        <f>IF(J8=0,CHAR(34)&amp;CHAR(34),HH8)</f>
        <v>"\nThe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v>
      </c>
      <c r="HJ8" s="44" t="str">
        <f>CHAR(34)&amp;O8&amp;CHAR(34)</f>
        <v>"2000"</v>
      </c>
      <c r="HL8" s="44" t="str">
        <f>CHAR(34)&amp;I8&amp;CHAR(34)</f>
        <v>"https://en.wikipedia.org/wiki/Flag_of_Bol%C3%ADvar_State"</v>
      </c>
      <c r="HM8" s="65"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 "links": "https://en.wikipedia.org/wiki/Flag_of_Bol%C3%ADvar_State"},</v>
      </c>
      <c r="HN8" s="67"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 "links": "https://en.wikipedia.org/wiki/Flag_of_Bol%C3%ADvar_State"},</v>
      </c>
      <c r="HO8" s="71">
        <v>45610</v>
      </c>
      <c r="HP8" s="44" t="str" cm="1">
        <f t="array" ref="HP8">IF(_xlfn.TEXTJOIN(", ", TRUE, IF(ISNUMBER(SEARCH("BLA", BL8:BT8)), COLUMN(BL8:BT8) - COLUMN(BL8) + 1, ""))&lt;&gt;"","BLA","")</f>
        <v>BLA</v>
      </c>
      <c r="HQ8" s="44" t="str" cm="1">
        <f t="array" ref="HQ8">IF(_xlfn.TEXTJOIN(", ", TRUE, IF(ISNUMBER(SEARCH("BLU", BL8:BT8)), COLUMN(BL8:BT8) - COLUMN(BL8) + 1, ""))&lt;&gt;"","BLU","")</f>
        <v>BLU</v>
      </c>
      <c r="HR8" s="44" t="str" cm="1">
        <f t="array" ref="HR8">IF(_xlfn.TEXTJOIN(", ", TRUE, IF(ISNUMBER(SEARCH("GRE", BL8:BT8)), COLUMN(BL8:BT8) - COLUMN(BL8) + 1, ""))&lt;&gt;"","GRE","")</f>
        <v>GRE</v>
      </c>
      <c r="HS8" s="44" t="str" cm="1">
        <f t="array" ref="HS8">IF(_xlfn.TEXTJOIN(", ", TRUE, IF(ISNUMBER(SEARCH("RED", BL8:BT8)), COLUMN(BL8:BT8) - COLUMN(BL8) + 1, ""))&lt;&gt;"","RED","")</f>
        <v>RED</v>
      </c>
      <c r="HT8" s="44" t="str" cm="1">
        <f t="array" ref="HT8">IF(_xlfn.TEXTJOIN(", ", TRUE, IF(ISNUMBER(SEARCH("YEL", BL8:BT8)), COLUMN(BL8:BT8) - COLUMN(BL8) + 1, ""))&lt;&gt;"","YEL","")</f>
        <v>YEL</v>
      </c>
      <c r="HU8" s="44" t="str" cm="1">
        <f t="array" ref="HU8">IF(_xlfn.TEXTJOIN(", ", TRUE, IF(ISNUMBER(SEARCH("ORA", BL8:BT8)), COLUMN(BL8:BT8) - COLUMN(BL8) + 1, ""))&lt;&gt;"","ORA","")</f>
        <v/>
      </c>
      <c r="HV8" s="44" t="str" cm="1">
        <f t="array" ref="HV8">IF(_xlfn.TEXTJOIN(", ", TRUE, IF(ISNUMBER(SEARCH("BRO", BL8:BT8)), COLUMN(BL8:BT8) - COLUMN(BL8) + 1, ""))&lt;&gt;"","BRO","")</f>
        <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c r="IB8" s="5"/>
      <c r="IC8" s="68"/>
      <c r="ID8" s="68"/>
      <c r="IE8" s="68"/>
      <c r="IF8" s="68"/>
      <c r="IG8" s="68"/>
      <c r="IH8" s="68"/>
      <c r="II8" s="68"/>
      <c r="IJ8" s="68"/>
      <c r="IK8" s="68"/>
      <c r="IM8" s="42">
        <f>COUNTIF(IC8:IK8,"&gt;0")-CG8</f>
        <v>-6</v>
      </c>
      <c r="IN8" s="69" t="str">
        <f>"http://mkweb.bcgsc.ca/color-summarizer/?url="&amp;D8&amp;"&amp;precision=low&amp;num_clusters="&amp;CG8&amp;"&amp;text=1"</f>
        <v>http://mkweb.bcgsc.ca/color-summarizer/?url=https://upload.wikimedia.org/wikipedia/commons/thumb/0/06/Flag_of_Bol%C3%ADvar_State.svg/320px-Flag_of_Bol%C3%ADvar_State.svg.png&amp;precision=low&amp;num_clusters=6&amp;text=1</v>
      </c>
      <c r="IO8" s="44" t="str">
        <f>IF(HP8&lt;&gt;"",CHAR(34)&amp;"black"&amp;CHAR(34),"")</f>
        <v>"black"</v>
      </c>
      <c r="IP8" s="44" t="str">
        <f>IF(HQ8&lt;&gt;"",CHAR(34)&amp;"blue"&amp;CHAR(34),"")</f>
        <v>"blue"</v>
      </c>
      <c r="IQ8" s="44" t="str">
        <f>IF(HR8&lt;&gt;"",CHAR(34)&amp;"green"&amp;CHAR(34),"")</f>
        <v>"green"</v>
      </c>
      <c r="IR8" s="44" t="str">
        <f>IF(HS8&lt;&gt;"",CHAR(34)&amp;"red"&amp;CHAR(34),"")</f>
        <v>"red"</v>
      </c>
      <c r="IS8" s="44" t="str">
        <f>IF(HT8&lt;&gt;"",CHAR(34)&amp;"yellow"&amp;CHAR(34),"")</f>
        <v>"yellow"</v>
      </c>
      <c r="IT8" s="44" t="str">
        <f>IF(HU8&lt;&gt;"",CHAR(34)&amp;"orange"&amp;CHAR(34),"")</f>
        <v/>
      </c>
      <c r="IU8" s="44" t="str">
        <f>IF(HV8&lt;&gt;"",CHAR(34)&amp;"brown"&amp;CHAR(34),"")</f>
        <v/>
      </c>
      <c r="IV8" s="44" t="str">
        <f>IF(HW8&lt;&gt;"",CHAR(34)&amp;"purple"&amp;CHAR(34),"")</f>
        <v/>
      </c>
      <c r="IW8" s="44" t="str">
        <f>IF(HX8&lt;&gt;"",CHAR(34)&amp;"white"&amp;CHAR(34),"")</f>
        <v>"white"</v>
      </c>
      <c r="IX8" s="44" t="str">
        <f>"{"&amp;CHAR(34)&amp;"url"&amp;CHAR(34)&amp;":"&amp;CHAR(34)&amp;IN8&amp;CHAR(34)&amp;","&amp;CHAR(34)&amp;"name"&amp;CHAR(34)&amp;":"&amp;CHAR(34)&amp;A8&amp;CHAR(34)&amp;"},"</f>
        <v>{"url":"http://mkweb.bcgsc.ca/color-summarizer/?url=https://upload.wikimedia.org/wikipedia/commons/thumb/0/06/Flag_of_Bol%C3%ADvar_State.svg/320px-Flag_of_Bol%C3%ADvar_State.svg.png&amp;precision=low&amp;num_clusters=6&amp;text=1","name":"[VEN] Bolívar"},</v>
      </c>
      <c r="IY8" s="44">
        <v>1472</v>
      </c>
    </row>
    <row r="9" spans="1:259" s="44" customFormat="1" ht="38.4" customHeight="1" thickBot="1" x14ac:dyDescent="0.35">
      <c r="A9" s="84" t="s">
        <v>761</v>
      </c>
      <c r="B9" s="83"/>
      <c r="C9" s="39">
        <v>2</v>
      </c>
      <c r="D9" s="70" t="s">
        <v>762</v>
      </c>
      <c r="E9" s="40" t="s">
        <v>763</v>
      </c>
      <c r="F9" s="41" t="s">
        <v>163</v>
      </c>
      <c r="G9" s="42">
        <f>COUNTIF($A$1:$A$8305,A9)</f>
        <v>1</v>
      </c>
      <c r="H9" s="43"/>
      <c r="I9" s="59" t="s">
        <v>764</v>
      </c>
      <c r="J9" s="44" t="str">
        <f>""</f>
        <v/>
      </c>
      <c r="K9" s="45"/>
      <c r="L9" s="46"/>
      <c r="M9" s="46"/>
      <c r="N9" s="47"/>
      <c r="O9" s="74">
        <v>2022</v>
      </c>
      <c r="P9" s="48" t="s">
        <v>765</v>
      </c>
      <c r="Q9" s="73">
        <v>3</v>
      </c>
      <c r="R9" s="49" t="str">
        <f>_xlfn.XLOOKUP(LEFT(A9,5),[1]CODES!$D$2:$D$244,[1]CODES!$B$2:$B$244)</f>
        <v>South America</v>
      </c>
      <c r="S9" s="50">
        <v>3</v>
      </c>
      <c r="T9" s="51" t="s">
        <v>165</v>
      </c>
      <c r="U9" s="52" t="s">
        <v>164</v>
      </c>
      <c r="V9" s="52" t="s">
        <v>164</v>
      </c>
      <c r="W9" s="52" t="s">
        <v>164</v>
      </c>
      <c r="X9" s="52" t="s">
        <v>164</v>
      </c>
      <c r="Y9" s="52" t="s">
        <v>164</v>
      </c>
      <c r="Z9" s="52" t="s">
        <v>164</v>
      </c>
      <c r="AA9" s="52" t="s">
        <v>164</v>
      </c>
      <c r="AB9" s="52" t="s">
        <v>164</v>
      </c>
      <c r="AC9" s="52" t="s">
        <v>164</v>
      </c>
      <c r="AD9" s="52" t="s">
        <v>164</v>
      </c>
      <c r="AE9" s="52" t="s">
        <v>164</v>
      </c>
      <c r="AF9" s="53" t="s">
        <v>165</v>
      </c>
      <c r="AG9" s="53" t="s">
        <v>164</v>
      </c>
      <c r="AH9" s="53" t="s">
        <v>164</v>
      </c>
      <c r="AI9" s="53" t="s">
        <v>164</v>
      </c>
      <c r="AJ9" s="53" t="s">
        <v>164</v>
      </c>
      <c r="AK9" s="53" t="s">
        <v>164</v>
      </c>
      <c r="AL9" s="53" t="s">
        <v>164</v>
      </c>
      <c r="AM9" s="53" t="s">
        <v>165</v>
      </c>
      <c r="AN9" s="53" t="s">
        <v>164</v>
      </c>
      <c r="AO9" s="53" t="s">
        <v>164</v>
      </c>
      <c r="AP9" s="53" t="s">
        <v>164</v>
      </c>
      <c r="AQ9" s="53" t="s">
        <v>164</v>
      </c>
      <c r="AR9" s="53" t="s">
        <v>164</v>
      </c>
      <c r="AS9" s="53" t="s">
        <v>164</v>
      </c>
      <c r="AT9" s="54">
        <v>1</v>
      </c>
      <c r="AU9" s="53" t="s">
        <v>308</v>
      </c>
      <c r="AV9" s="53" t="str">
        <f>IF(LEFT(A9,1)="[",LEFT(A9,5)&amp;AU9&amp;A9,"")</f>
        <v>[VEN]State[VEN] Capital District (Caracas)</v>
      </c>
      <c r="AW9" s="53" t="str">
        <f>C9&amp;A9</f>
        <v>2[VEN] Capital District (Caracas)</v>
      </c>
      <c r="AX9" s="55"/>
      <c r="AY9" s="55"/>
      <c r="AZ9" s="56" t="s">
        <v>159</v>
      </c>
      <c r="BA9" s="56" t="s">
        <v>234</v>
      </c>
      <c r="BB9" s="56"/>
      <c r="BC9" s="57"/>
      <c r="BD9" s="58" t="s">
        <v>154</v>
      </c>
      <c r="BE9" s="59"/>
      <c r="BF9" s="58" t="s">
        <v>154</v>
      </c>
      <c r="BG9" s="58" t="s">
        <v>152</v>
      </c>
      <c r="BH9" s="58" t="s">
        <v>154</v>
      </c>
      <c r="BI9" s="58"/>
      <c r="BJ9" s="58"/>
      <c r="BK9" s="59"/>
      <c r="BL9" s="58" t="s">
        <v>234</v>
      </c>
      <c r="BM9" s="58" t="s">
        <v>152</v>
      </c>
      <c r="BN9" s="58" t="s">
        <v>153</v>
      </c>
      <c r="BO9" s="58" t="s">
        <v>154</v>
      </c>
      <c r="BP9" s="58" t="s">
        <v>234</v>
      </c>
      <c r="BQ9" s="58" t="s">
        <v>234</v>
      </c>
      <c r="BR9" s="58" t="s">
        <v>234</v>
      </c>
      <c r="BS9" s="58" t="s">
        <v>234</v>
      </c>
      <c r="BT9" s="58" t="s">
        <v>159</v>
      </c>
      <c r="BU9" s="60"/>
      <c r="BV9" s="61"/>
      <c r="BW9" s="61">
        <v>0</v>
      </c>
      <c r="BX9" s="59"/>
      <c r="BY9" s="44" t="s">
        <v>164</v>
      </c>
      <c r="CB9" s="5"/>
      <c r="CC9" s="5"/>
      <c r="CD9" s="62">
        <v>0</v>
      </c>
      <c r="CE9" s="62">
        <v>0</v>
      </c>
      <c r="CF9" s="62" t="e">
        <f>COUNTIF([1]Sheet7!$B$2:'[1]Sheet7'!$B$100,VEN!A13)</f>
        <v>#REF!</v>
      </c>
      <c r="CG9" s="75" cm="1">
        <f t="array" ref="CG9">SUMPRODUCT(--(LEN(TRIM(BL9:BT9))&gt;0))</f>
        <v>4</v>
      </c>
      <c r="CH9" s="53" t="str">
        <f>IF(CG9=2,"y","n")</f>
        <v>n</v>
      </c>
      <c r="CI9" s="53" t="str">
        <f>IF(CG9=3,"y","n")</f>
        <v>n</v>
      </c>
      <c r="CJ9" s="53" t="str">
        <f>IF(CG9=4,"y","n")</f>
        <v>y</v>
      </c>
      <c r="CK9" s="53" t="str">
        <f>IF(CG9&gt;4,"y","n")</f>
        <v>n</v>
      </c>
      <c r="CL9" s="53" t="str">
        <f>IF(S9=0,"y","n")</f>
        <v>n</v>
      </c>
      <c r="CM9" s="53" t="str">
        <f>IF(S9=2,"y","n")</f>
        <v>n</v>
      </c>
      <c r="CN9" s="53" t="str">
        <f>IF(S9=3,"y","n")</f>
        <v>y</v>
      </c>
      <c r="CO9" s="53" t="str">
        <f>IF(S9&gt;=4,"y","n")</f>
        <v>n</v>
      </c>
      <c r="CP9" s="53" t="str">
        <f>IF(AT9=0,"y","n")</f>
        <v>n</v>
      </c>
      <c r="CQ9" s="53" t="str">
        <f>IF(AT9=1,"y","n")</f>
        <v>y</v>
      </c>
      <c r="CR9" s="53" t="str">
        <f>IF(AT9=2,"y","n")</f>
        <v>n</v>
      </c>
      <c r="CS9" s="53" t="str">
        <f>IF(AT9&gt;=3,"y","n")</f>
        <v>n</v>
      </c>
      <c r="CT9" s="38" t="str">
        <f>CHAR(34)&amp;A9&amp;CHAR(34)</f>
        <v>"[VEN] Capital District (Caracas)"</v>
      </c>
      <c r="CU9" s="63" t="str">
        <f>CHAR(34)&amp;"rgn_"&amp;R9&amp;CHAR(34)</f>
        <v>"rgn_South America"</v>
      </c>
      <c r="CV9" s="44" t="str">
        <f>CHAR(34)&amp;D9&amp;CHAR(34)</f>
        <v>"https://upload.wikimedia.org/wikipedia/commons/thumb/0/08/Flag_of_Caracas_%282022%29.svg/320px-Flag_of_Caracas_%282022%29.svg.png"</v>
      </c>
      <c r="CW9" s="44" t="str">
        <f>IF(CH9="y",CHAR(34)&amp;CH$1&amp;CHAR(34)&amp;",","")</f>
        <v/>
      </c>
      <c r="CX9" s="44" t="str">
        <f>IF(CI9="y",CHAR(34)&amp;CI$1&amp;CHAR(34)&amp;",","")</f>
        <v/>
      </c>
      <c r="CY9" s="44" t="str">
        <f>IF(CJ9="y",CHAR(34)&amp;CJ$1&amp;CHAR(34)&amp;",","")</f>
        <v>"4Color",</v>
      </c>
      <c r="CZ9" s="44" t="str">
        <f>IF(CK9="y",CHAR(34)&amp;CK$1&amp;CHAR(34)&amp;",","")</f>
        <v/>
      </c>
      <c r="DA9" s="44" t="str">
        <f>IF(Q9&gt;1,CHAR(34)&amp;"words2"&amp;CHAR(34)&amp;",","")</f>
        <v>"words2",</v>
      </c>
      <c r="DB9" s="44" t="str">
        <f>IF(Q9&gt;2,CHAR(34)&amp;"words3"&amp;CHAR(34)&amp;",","")</f>
        <v>"words3",</v>
      </c>
      <c r="DD9" s="44" t="str">
        <f>IF(LEN(CHAR(34)&amp;"lets"&amp;LEN(SUBSTITUTE(SUBSTITUTE(IFERROR(TRIM(SUBSTITUTE(A9,MID(A9,FIND("[",A9),FIND("]",A9)-FIND("[",A9)+1),"")),A9)," ",""),"-",""))&amp;CHAR(34)&amp;",")=9,CHAR(34)&amp;"lets"&amp;LEN(SUBSTITUTE(SUBSTITUTE(IFERROR(TRIM(SUBSTITUTE(A9,MID(A9,FIND("[",A9),FIND("]",A9)-FIND("[",A9)+1),"")),A9)," ",""),"-",""))&amp;CHAR(34)&amp;",",CHAR(34)&amp;"lets0"&amp;LEN(SUBSTITUTE(SUBSTITUTE(IFERROR(TRIM(SUBSTITUTE(A9,MID(A9,FIND("[",A9),FIND("]",A9)-FIND("[",A9)+1),"")),A9)," ",""),"-",""))&amp;CHAR(34)&amp;",")</f>
        <v>"lets24",</v>
      </c>
      <c r="DE9" s="44" t="str">
        <f>CHAR(34)&amp;"start"&amp;IFERROR(LEFT(SUBSTITUTE(A9,"["&amp;MID(A9,FIND("[",A9)+1,FIND("]",A9)-FIND("[",A9)-1)&amp;"] ",""),1),LEFT(A9,1))&amp;CHAR(34)&amp;","</f>
        <v>"startC",</v>
      </c>
      <c r="DF9" s="44" t="str">
        <f>IFERROR(IF(SEARCH("tan",A9)&gt;0,CHAR(34)&amp;"withtn"&amp;CHAR(34)&amp;",",""),"")</f>
        <v/>
      </c>
      <c r="DG9" s="44" t="str">
        <f>IFERROR(IF(SEARCH("q",A9)&gt;0,CHAR(34)&amp;"with_q"&amp;CHAR(34)&amp;",",""),"")</f>
        <v/>
      </c>
      <c r="DH9" s="44" t="str">
        <f>IFERROR(IF(SEARCH("v",A9)&gt;0,CHAR(34)&amp;"with_v"&amp;CHAR(34)&amp;",",""),"")</f>
        <v>"with_v",</v>
      </c>
      <c r="DI9" s="44" t="str">
        <f>IFERROR(IF(SEARCH("w",A9)&gt;0,CHAR(34)&amp;"with_w"&amp;CHAR(34)&amp;",",""),"")</f>
        <v/>
      </c>
      <c r="DJ9" s="44" t="str">
        <f>IFERROR(IF(SEARCH("y",A9)&gt;0,CHAR(34)&amp;"with_y"&amp;CHAR(34)&amp;",",""),"")</f>
        <v/>
      </c>
      <c r="DK9" s="44" t="str">
        <f>IFERROR(IF(SEARCH("z",A9)&gt;0,CHAR(34)&amp;"with_z"&amp;CHAR(34)&amp;",",""),"")</f>
        <v/>
      </c>
      <c r="DL9" s="44" t="str">
        <f>IF(CG9=2, CHAR(34) &amp; _xlfn.TEXTJOIN("", TRUE, _xlfn._xlws.SORT(HP9:HX9)) &amp; CHAR(34) &amp; ",", "")</f>
        <v/>
      </c>
      <c r="DM9" s="44" t="str" cm="1">
        <f t="array" ref="DM9">IF(CG9=3,CHAR(34) &amp; _xlfn.TEXTJOIN("", TRUE, RIGHT(HP9:HX9, 2)) &amp; CHAR(34) &amp; ",", "")</f>
        <v/>
      </c>
      <c r="DN9" s="44" t="str">
        <f>IF(AND(ISNUMBER(SEARCH("18", O9)), ISERROR(SEARCH("1918", O9)), ISERROR(SEARCH("2018", O9))), CHAR(34) &amp; "year18" &amp; CHAR(34) &amp; ",", "")</f>
        <v/>
      </c>
      <c r="DO9" s="44" t="str">
        <f>IF(AND(ISNUMBER(SEARCH("19", O9)), ISERROR(SEARCH("1819", O9)),  ISERROR(SEARCH("1219", O9)),ISERROR(SEARCH("1119", O9)),ISERROR(SEARCH("1190", O9)),ISERROR(SEARCH("2019", O9))), CHAR(34) &amp; "year19" &amp; CHAR(34) &amp; ",", "")</f>
        <v/>
      </c>
      <c r="DP9" s="5" t="str">
        <f>IF(AND(ISNUMBER(SEARCH("20", O9)), ISERROR(SEARCH("1920", O9))), CHAR(34)&amp;"year00"&amp;CHAR(34)&amp;",", "")</f>
        <v>"year00",</v>
      </c>
      <c r="DQ9" s="5" t="str">
        <f>IF(CC9="y",CHAR(34)&amp;"soviet"&amp;CHAR(34)&amp;",","")</f>
        <v/>
      </c>
      <c r="DR9" s="5" t="str">
        <f>IF(BY9="y",CHAR(34)&amp;"dgband"&amp;CHAR(34)&amp;",","")</f>
        <v/>
      </c>
      <c r="DS9" s="5" t="str">
        <f>IF(W9="y",IF(AND(V9="n",BY9&lt;&gt;"y"),CHAR(34)&amp;"allver"&amp;CHAR(34)&amp;",",""),"")</f>
        <v/>
      </c>
      <c r="DT9" s="5" t="str">
        <f>IF(V9="y",IF(AND(W9="n",BY9&lt;&gt;"y"),CHAR(34)&amp;"allhor"&amp;CHAR(34)&amp;",",""),"")</f>
        <v/>
      </c>
      <c r="DU9" s="5" t="str">
        <f>IF(BY9="y",IF(AND(W9="n",V9="n"),CHAR(34)&amp;"alldia"&amp;CHAR(34)&amp;",",""),"")</f>
        <v/>
      </c>
      <c r="DW9" s="44" t="str">
        <f>IF(CL9="y",CHAR(34)&amp;CL$1&amp;CHAR(34)&amp;",","")</f>
        <v/>
      </c>
      <c r="DX9" s="44" t="str">
        <f>IF(CM9="y",CHAR(34)&amp;CM$1&amp;CHAR(34)&amp;",","")</f>
        <v/>
      </c>
      <c r="DY9" s="44" t="str">
        <f>IF(CN9="y",CHAR(34)&amp;CN$1&amp;CHAR(34)&amp;",","")</f>
        <v>"3Bands",</v>
      </c>
      <c r="DZ9" s="44" t="str">
        <f>IF(CO9="y",CHAR(34)&amp;CO$1&amp;CHAR(34)&amp;",","")</f>
        <v/>
      </c>
      <c r="EA9" s="44" t="str">
        <f>IF(T9="y",CHAR(34)&amp;T$1&amp;CHAR(34)&amp;",","")</f>
        <v>"Diagon",</v>
      </c>
      <c r="EB9" s="44" t="str">
        <f>IF(U9="y",CHAR(34)&amp;U$1&amp;CHAR(34)&amp;",","")</f>
        <v/>
      </c>
      <c r="EC9" s="44" t="str">
        <f>IF(V9="y",CHAR(34)&amp;V$1&amp;CHAR(34)&amp;",","")</f>
        <v/>
      </c>
      <c r="ED9" s="44" t="str">
        <f>IF(W9="y",CHAR(34)&amp;W$1&amp;CHAR(34)&amp;",","")</f>
        <v/>
      </c>
      <c r="EE9" s="44" t="str">
        <f>IF(X9="y",CHAR(34)&amp;X$1&amp;CHAR(34)&amp;",","")</f>
        <v/>
      </c>
      <c r="EF9" s="44" t="str">
        <f>IF(AND(Y9&lt;&gt;"n",Y9&lt;&gt;""),CHAR(34)&amp;Y$1&amp;CHAR(34)&amp;",","")</f>
        <v/>
      </c>
      <c r="EG9" s="44" t="str">
        <f>IF(Z9="y",CHAR(34)&amp;Z$1&amp;CHAR(34)&amp;",","")</f>
        <v/>
      </c>
      <c r="EH9" s="44" t="str">
        <f>IF(AA9="y",CHAR(34)&amp;AA$1&amp;CHAR(34)&amp;",","")</f>
        <v/>
      </c>
      <c r="EI9" s="44" t="str">
        <f>IF(AB9="y",CHAR(34)&amp;AB$1&amp;CHAR(34)&amp;",","")</f>
        <v/>
      </c>
      <c r="EJ9" s="44" t="str">
        <f>IF(AC9="y",CHAR(34)&amp;AC$1&amp;CHAR(34)&amp;",","")</f>
        <v/>
      </c>
      <c r="EK9" s="44" t="str">
        <f>IF(AD9="y",CHAR(34)&amp;AD$1&amp;CHAR(34)&amp;",","")</f>
        <v/>
      </c>
      <c r="EL9" s="44" t="str">
        <f>IF(AE9="y",CHAR(34)&amp;AE$1&amp;CHAR(34)&amp;",","")</f>
        <v/>
      </c>
      <c r="EM9" s="44" t="str">
        <f>IF(AF9="y",CHAR(34)&amp;AF$1&amp;CHAR(34)&amp;",","")</f>
        <v>"Trside",</v>
      </c>
      <c r="EN9" s="44" t="str">
        <f>IF(AG9="y",CHAR(34)&amp;AG$1&amp;CHAR(34)&amp;",","")</f>
        <v/>
      </c>
      <c r="EO9" s="44" t="str">
        <f>IF(AH9="y",CHAR(34)&amp;AH$1&amp;CHAR(34)&amp;",","")</f>
        <v/>
      </c>
      <c r="EP9" s="44" t="str">
        <f>IF(AI9="y",CHAR(34)&amp;AI$1&amp;CHAR(34)&amp;",","")</f>
        <v/>
      </c>
      <c r="EQ9" s="44" t="str">
        <f>IF(AJ9="y",CHAR(34)&amp;AJ$1&amp;CHAR(34)&amp;",","")</f>
        <v/>
      </c>
      <c r="ER9" s="44" t="str">
        <f>IF(AK9="y",CHAR(34)&amp;AK$1&amp;CHAR(34)&amp;",","")</f>
        <v/>
      </c>
      <c r="ES9" s="44" t="str">
        <f>IF(AL9="y",CHAR(34)&amp;AL$1&amp;CHAR(34)&amp;",","")</f>
        <v/>
      </c>
      <c r="ET9" s="44" t="str">
        <f>IF(AM9="y",CHAR(34)&amp;AM$1&amp;CHAR(34)&amp;",","")</f>
        <v>"Geogrh",</v>
      </c>
      <c r="EU9" s="44" t="str">
        <f>IF(AN9="y",CHAR(34)&amp;AN$1&amp;CHAR(34)&amp;",","")</f>
        <v/>
      </c>
      <c r="EV9" s="44" t="str">
        <f>IF(AO9="y",CHAR(34)&amp;AO$1&amp;CHAR(34)&amp;",","")</f>
        <v/>
      </c>
      <c r="EW9" s="44" t="str">
        <f>IF(AP9="y",CHAR(34)&amp;AP$1&amp;CHAR(34)&amp;",","")</f>
        <v/>
      </c>
      <c r="EX9" s="44" t="str">
        <f>IF(AQ9="y",CHAR(34)&amp;AQ$1&amp;CHAR(34)&amp;",","")</f>
        <v/>
      </c>
      <c r="EY9" s="44" t="str">
        <f>IF(AR9="y",CHAR(34)&amp;AR$1&amp;CHAR(34)&amp;",","")</f>
        <v/>
      </c>
      <c r="EZ9" s="44" t="str">
        <f>IF(AS9="y",CHAR(34)&amp;AS$1&amp;CHAR(34)&amp;",","")</f>
        <v/>
      </c>
      <c r="FA9" s="44" t="str">
        <f>IF(AT9&gt;0,CHAR(34)&amp;"sta"&amp;AZ9&amp;CHAR(34)&amp;",","")</f>
        <v>"staWHI",</v>
      </c>
      <c r="FB9" s="44" t="str">
        <f>IF(AND(AT9&gt;0,BA9&lt;&gt;""),CHAR(34)&amp;"sta"&amp;BA9&amp;CHAR(34)&amp;",","")</f>
        <v/>
      </c>
      <c r="FD9" s="44" t="str">
        <f>IF(BV9="n",CHAR(34)&amp;"tcWHYE"&amp;CHAR(34)&amp;",",IF(BV9="y",CHAR(34)&amp;FD$1&amp;CHAR(34)&amp;",",""))</f>
        <v/>
      </c>
      <c r="FE9" s="44" t="str">
        <f>IF(COUNTIF(BL9:BT9,"BLU")=0,CHAR(34)&amp;"NO_BLU"&amp;CHAR(34)&amp;",", "")</f>
        <v/>
      </c>
      <c r="FF9" s="44" t="str">
        <f>IF(COUNTIF(BL9:BT9,"WHI")=0,CHAR(34)&amp;"NO_WHI"&amp;CHAR(34)&amp;",", "")</f>
        <v/>
      </c>
      <c r="FG9" s="44" t="str">
        <f>IF(COUNTIF(BL9:BT9,"RED")=0,CHAR(34)&amp;"NO_RED"&amp;CHAR(34)&amp;",", "")</f>
        <v/>
      </c>
      <c r="FH9" s="44" t="str">
        <f>IF(COUNTIF(BL9:BS9,"GRE")=0,CHAR(34)&amp;"NO_GRE"&amp;CHAR(34)&amp;",", "")</f>
        <v/>
      </c>
      <c r="FI9" s="44" t="str">
        <f>IF(COUNTIF(BL9:BT9,"YEL")=0,CHAR(34)&amp;"NO_YEL"&amp;CHAR(34)&amp;",", "")</f>
        <v>"NO_YEL",</v>
      </c>
      <c r="FJ9" s="44" t="str">
        <f>IF(COUNTIF(BL9:BT9,"BLA")=0,CHAR(34)&amp;"NO_BLA"&amp;CHAR(34)&amp;",", "")</f>
        <v>"NO_BLA",</v>
      </c>
      <c r="FK9" s="44" t="str">
        <f>IF(AND(FH9&lt;&gt;"",FF9&lt;&gt;""),CHAR(34)&amp;"WHGRNO"&amp;CHAR(34)&amp;",","")</f>
        <v/>
      </c>
      <c r="FL9" s="44" t="str">
        <f>IF(AND(FI9&lt;&gt;"",FF9&lt;&gt;""),CHAR(34)&amp;"WHYENO"&amp;CHAR(34)&amp;",","")</f>
        <v/>
      </c>
      <c r="FM9" s="44" t="str">
        <f>IF(AND(FJ9&lt;&gt;"",FF9&lt;&gt;""),CHAR(34)&amp;"BAWHNO"&amp;CHAR(34)&amp;",","")</f>
        <v/>
      </c>
      <c r="FN9" s="44" t="str">
        <f>IF(AND(FE9&lt;&gt;"",FF9&lt;&gt;""),CHAR(34)&amp;"BLWHNO"&amp;CHAR(34)&amp;",","")</f>
        <v/>
      </c>
      <c r="FO9" s="44" t="str">
        <f>IF(AND(FE9&lt;&gt;"",FG9&lt;&gt;""),CHAR(34)&amp;"BLRENO"&amp;CHAR(34)&amp;",","")</f>
        <v/>
      </c>
      <c r="FP9" s="44" t="str">
        <f>IF(AND(FF9&lt;&gt;"",FF9&lt;&gt;""),CHAR(34)&amp;"WHRENO"&amp;CHAR(34)&amp;",","")</f>
        <v/>
      </c>
      <c r="FQ9" s="44" t="str">
        <f>IF(LEN(BF9)=3,CHAR(34)&amp;"001"&amp;BF9&amp;CHAR(34)&amp;",","")</f>
        <v>"001RED",</v>
      </c>
      <c r="FR9" s="44" t="str">
        <f>IF(LEN(BG9)=3,CHAR(34)&amp;"002"&amp;BG9&amp;CHAR(34)&amp;",","")</f>
        <v>"002BLU",</v>
      </c>
      <c r="FS9" s="44" t="str">
        <f>IF(LEN(BH9)=3,CHAR(34)&amp;"003"&amp;BH9&amp;CHAR(34)&amp;",","")</f>
        <v>"003RED",</v>
      </c>
      <c r="FT9" s="44" t="str">
        <f>CHAR(34)&amp;"myr"&amp;BD9&amp;CHAR(34)&amp;","</f>
        <v>"myrRED",</v>
      </c>
      <c r="FU9" s="44" t="str">
        <f>IF(AY9="y",CHAR(34)&amp;"island"&amp;CHAR(34)&amp;",","")</f>
        <v/>
      </c>
      <c r="FV9" s="44" t="str">
        <f>IF(BZ9="y",CHAR(34)&amp;"landlo"&amp;CHAR(34)&amp;",","")</f>
        <v/>
      </c>
      <c r="FW9" s="44" t="str">
        <f>IF(CA9="y",CHAR(34)&amp;"eunion"&amp;CHAR(34)&amp;",","")</f>
        <v/>
      </c>
      <c r="FY9" s="44" t="str">
        <f>IFERROR(IF(SEARCH("Arabic",CB9)&gt;0,CHAR(34)&amp;"arabic"&amp;CHAR(34)&amp;",",""),"")</f>
        <v/>
      </c>
      <c r="FZ9" s="44" t="str">
        <f>IFERROR(IF(SEARCH("English",CB9)&gt;0,CHAR(34)&amp;"englis"&amp;CHAR(34)&amp;",",""),"")</f>
        <v/>
      </c>
      <c r="GA9" s="44" t="str">
        <f>IFERROR(IF(SEARCH("French",CB9)&gt;0,CHAR(34)&amp;"french"&amp;CHAR(34)&amp;",",""),"")</f>
        <v/>
      </c>
      <c r="GB9" s="44" t="str">
        <f>IFERROR(IF(SEARCH("Spanish",CB9)&gt;0,CHAR(34)&amp;"spanis"&amp;CHAR(34)&amp;",",""),"")</f>
        <v/>
      </c>
      <c r="GE9" s="44" t="str">
        <f>IFERROR(IF(SEARCH("Dutch",CB9)&gt;0,CHAR(34)&amp;"dutchs"&amp;CHAR(34)&amp;",",""),"")</f>
        <v/>
      </c>
      <c r="GF9" s="44" t="str">
        <f>IFERROR(IF(SEARCH("Historical",AU9)&gt;0,CHAR(34)&amp;"histor"&amp;CHAR(34)&amp;",",""),"")</f>
        <v/>
      </c>
      <c r="GG9" s="44" t="str">
        <f>IF(BU9="y",CHAR(34)&amp;"unjack"&amp;CHAR(34)&amp;",","")</f>
        <v/>
      </c>
      <c r="GH9" s="44" t="str">
        <f>IF(CD9=1,CHAR(34)&amp;"southc"&amp;CHAR(34)&amp;",","")</f>
        <v/>
      </c>
      <c r="GI9" s="44" t="str">
        <f>IF(CE9=1,CHAR(34)&amp;"hasmap"&amp;CHAR(34)&amp;",","")</f>
        <v/>
      </c>
      <c r="GJ9" s="44" t="str">
        <f>IF(CP9="y",CHAR(34)&amp;CP$1&amp;CHAR(34)&amp;",","")</f>
        <v/>
      </c>
      <c r="GK9" s="44" t="str">
        <f>IF(GJ9="",CHAR(34)&amp;"HasSta"&amp;CHAR(34)&amp;",","")</f>
        <v>"HasSta",</v>
      </c>
      <c r="GL9" s="44" t="str">
        <f>IF(CQ9="y",CHAR(34)&amp;CQ$1&amp;CHAR(34)&amp;",","")</f>
        <v>"1Stars",</v>
      </c>
      <c r="GM9" s="44" t="str">
        <f>IF(CR9="y",CHAR(34)&amp;CR$1&amp;CHAR(34)&amp;",","")</f>
        <v/>
      </c>
      <c r="GN9" s="44" t="str">
        <f>IF(CS9="y",CHAR(34)&amp;CS$1&amp;CHAR(34)&amp;",","")</f>
        <v/>
      </c>
      <c r="GP9" s="44" t="str">
        <f>CHAR(34)&amp;AU9&amp;CHAR(34)</f>
        <v>"State"</v>
      </c>
      <c r="GS9" s="44" t="str">
        <f>SUBSTITUTE("["&amp;_xlfn.CONCAT(CW9:GN9)&amp;"]",",]","]")</f>
        <v>["4Color","words2","words3","lets24","startC","with_v","year00","3Bands","Diagon","Trside","Geogrh","staWHI","NO_YEL","NO_BLA","001RED","002BLU","003RED","myrRED","HasSta","1Stars"]</v>
      </c>
      <c r="GT9" s="44" t="str">
        <f>IF(BL9&lt;&gt;"",CHAR(34)&amp;"cl_"&amp;BL9&amp;CHAR(34)&amp;",","")</f>
        <v/>
      </c>
      <c r="GU9" s="44" t="str">
        <f>IF(BM9&lt;&gt;"",CHAR(34)&amp;"cl_"&amp;BM9&amp;CHAR(34)&amp;",","")</f>
        <v>"cl_BLU",</v>
      </c>
      <c r="GV9" s="44" t="str">
        <f>IF(BN9&lt;&gt;"",CHAR(34)&amp;"cl_"&amp;BN9&amp;CHAR(34)&amp;",","")</f>
        <v>"cl_GRE",</v>
      </c>
      <c r="GW9" s="44" t="str">
        <f>IF(BO9&lt;&gt;"",CHAR(34)&amp;"cl_"&amp;BO9&amp;CHAR(34)&amp;",","")</f>
        <v>"cl_RED",</v>
      </c>
      <c r="GX9" s="44" t="str">
        <f>IF(BP9&lt;&gt;"",CHAR(34)&amp;"cl_"&amp;BP9&amp;CHAR(34)&amp;",","")</f>
        <v/>
      </c>
      <c r="GY9" s="44" t="str">
        <f>IF(BQ9&lt;&gt;"",CHAR(34)&amp;"cl_"&amp;BQ9&amp;CHAR(34)&amp;",","")</f>
        <v/>
      </c>
      <c r="GZ9" s="44" t="str">
        <f>IF(BR9&lt;&gt;"",CHAR(34)&amp;"cl_"&amp;BR9&amp;CHAR(34)&amp;",","")</f>
        <v/>
      </c>
      <c r="HA9" s="44" t="str">
        <f>IF(BS9&lt;&gt;"",CHAR(34)&amp;"cl_"&amp;BS9&amp;CHAR(34)&amp;",","")</f>
        <v/>
      </c>
      <c r="HB9" s="44" t="str">
        <f>IF(BT9&lt;&gt;"",CHAR(34)&amp;"cl_"&amp;BT9&amp;CHAR(34)&amp;",","")</f>
        <v>"cl_WHI",</v>
      </c>
      <c r="HC9" s="44" t="str">
        <f>SUBSTITUTE("["&amp;_xlfn.CONCAT(GT9:HB9)&amp;"]",",]","]")</f>
        <v>["cl_BLU","cl_GRE","cl_RED","cl_WHI"]</v>
      </c>
      <c r="HE9" s="64"/>
      <c r="HF9" s="65" t="str">
        <f>"{couname:"&amp;CT9&amp;(IF(HK9&lt;&gt;"",",subtype:"&amp;CHAR(34)&amp;HK9&amp;CHAR(34),""))&amp;",year:"&amp;HJ9&amp;",region:"&amp;CU9&amp;",Colors:"&amp;HC9&amp;",Items:"&amp;GS9&amp;",Flag:"&amp;CV9&amp;",HDFlag:"&amp;CHAR(34)&amp;E9&amp;CHAR(34)&amp;",type:"&amp;GP9&amp;", describe: "&amp;HH9&amp;", isnew:"&amp;CHAR(34)&amp;F9&amp;CHAR(34)&amp;", links: "&amp;HL9&amp;"},"</f>
        <v>{couname:"[VEN] Capital District (Caracas)",year:"2022",region:"rgn_South America",Colors:["cl_BLU","cl_GRE","cl_RED","cl_WHI"],Items:["4Color","words2","words3","lets24","startC","with_v","year00","3Bands","Diagon","Trside","Geogrh","staWHI","NO_YEL","NO_BLA","001RED","002BLU","003RED","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links: "https://en.wikipedia.org/wiki/List_of_flags_of_Venezuela#Administrative_divisions_flags"},</v>
      </c>
      <c r="HG9" s="66" t="str">
        <f>"{couname:"&amp;CT9&amp;(IF(HK9&lt;&gt;"",",subtype:"&amp;CHAR(34)&amp;HK9&amp;CHAR(34),""))&amp;",year:"&amp;HJ9&amp;",region:"&amp;CU9&amp;",Colors:"&amp;HC9&amp;",Items:"&amp;GS9&amp;",Flag:"&amp;CV9&amp;",HDFlag:"&amp;CHAR(34)&amp;E9&amp;CHAR(34)&amp;",type:"&amp;GP9&amp;", describe: "&amp;HI9&amp;", links: "&amp;HL9&amp;"},"</f>
        <v>{couname:"[VEN] Capital District (Caracas)",year:"2022",region:"rgn_South America",Colors:["cl_BLU","cl_GRE","cl_RED","cl_WHI"],Items:["4Color","words2","words3","lets24","startC","with_v","year00","3Bands","Diagon","Trside","Geogrh","staWHI","NO_YEL","NO_BLA","001RED","002BLU","003RED","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links: "https://en.wikipedia.org/wiki/List_of_flags_of_Venezuela#Administrative_divisions_flags"},</v>
      </c>
      <c r="HH9" s="44" t="str">
        <f>IF(P9&lt;&gt;"",CHAR(34)&amp;"\n"&amp;P9&amp;CHAR(34),CHAR(34)&amp;CHAR(34))</f>
        <v>"\nThe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v>
      </c>
      <c r="HI9" s="44" t="str">
        <f>IF(J9=0,CHAR(34)&amp;CHAR(34),HH9)</f>
        <v>"\nThe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v>
      </c>
      <c r="HJ9" s="44" t="str">
        <f>CHAR(34)&amp;O9&amp;CHAR(34)</f>
        <v>"2022"</v>
      </c>
      <c r="HL9" s="44" t="str">
        <f>CHAR(34)&amp;I9&amp;CHAR(34)</f>
        <v>"https://en.wikipedia.org/wiki/List_of_flags_of_Venezuela#Administrative_divisions_flags"</v>
      </c>
      <c r="HM9" s="65"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{"couname":"[VEN] Capital District (Caracas)","year":"2022","region":"rgn_South America","Colors":["cl_BLU","cl_GRE","cl_RED","cl_WHI"],"Items":["4Color","words2","words3","lets24","startC","with_v","year00","3Bands","Diagon","Trside","Geogrh","staWHI","NO_YEL","NO_BLA","001RED","002BLU","003RED","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 "links": "https://en.wikipedia.org/wiki/List_of_flags_of_Venezuela#Administrative_divisions_flags"},</v>
      </c>
      <c r="HN9" s="67"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{"couname":"[VEN] Capital District (Caracas)","year":"2022","region":"rgn_South America","Colors":["cl_BLU","cl_GRE","cl_RED","cl_WHI"],"Items":["4Color","words2","words3","lets24","startC","with_v","year00","3Bands","Diagon","Trside","Geogrh","staWHI","NO_YEL","NO_BLA","001RED","002BLU","003RED","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 "links": "https://en.wikipedia.org/wiki/List_of_flags_of_Venezuela#Administrative_divisions_flags"},</v>
      </c>
      <c r="HO9" s="71">
        <v>45610</v>
      </c>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GRE</v>
      </c>
      <c r="HS9" s="44" t="str" cm="1">
        <f t="array" ref="HS9">IF(_xlfn.TEXTJOIN(", ", TRUE, IF(ISNUMBER(SEARCH("RED", BL9:BT9)), COLUMN(BL9:BT9) - COLUMN(BL9) + 1, ""))&lt;&gt;"","RED","")</f>
        <v>RED</v>
      </c>
      <c r="HT9" s="44" t="str" cm="1">
        <f t="array" ref="HT9">IF(_xlfn.TEXTJOIN(", ", TRUE, IF(ISNUMBER(SEARCH("YEL", BL9:BT9)), COLUMN(BL9:BT9) - COLUMN(BL9) + 1, ""))&lt;&gt;"","YEL","")</f>
        <v/>
      </c>
      <c r="HU9" s="44" t="str" cm="1">
        <f t="array" ref="HU9">IF(_xlfn.TEXTJOIN(", ", TRUE, IF(ISNUMBER(SEARCH("ORA", BL9:BT9)), COLUMN(BL9:BT9) - COLUMN(BL9) + 1, ""))&lt;&gt;"","ORA","")</f>
        <v/>
      </c>
      <c r="HV9" s="44" t="str" cm="1">
        <f t="array" ref="HV9">IF(_xlfn.TEXTJOIN(", ", TRUE, IF(ISNUMBER(SEARCH("BRO", BL9:BT9)), COLUMN(BL9:BT9) - COLUMN(BL9) + 1, ""))&lt;&gt;"","BRO","")</f>
        <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c r="IB9" s="5"/>
      <c r="IC9" s="68"/>
      <c r="ID9" s="68"/>
      <c r="IE9" s="68"/>
      <c r="IF9" s="68"/>
      <c r="IG9" s="68"/>
      <c r="IH9" s="68"/>
      <c r="II9" s="68"/>
      <c r="IJ9" s="68"/>
      <c r="IK9" s="68"/>
      <c r="IM9" s="42">
        <f>COUNTIF(IC9:IK9,"&gt;0")-CG9</f>
        <v>-4</v>
      </c>
      <c r="IN9" s="69" t="str">
        <f>"http://mkweb.bcgsc.ca/color-summarizer/?url="&amp;D9&amp;"&amp;precision=low&amp;num_clusters="&amp;CG9&amp;"&amp;text=1"</f>
        <v>http://mkweb.bcgsc.ca/color-summarizer/?url=https://upload.wikimedia.org/wikipedia/commons/thumb/0/08/Flag_of_Caracas_%282022%29.svg/320px-Flag_of_Caracas_%282022%29.svg.png&amp;precision=low&amp;num_clusters=4&amp;text=1</v>
      </c>
      <c r="IO9" s="44" t="str">
        <f>IF(HP9&lt;&gt;"",CHAR(34)&amp;"black"&amp;CHAR(34),"")</f>
        <v/>
      </c>
      <c r="IP9" s="44" t="str">
        <f>IF(HQ9&lt;&gt;"",CHAR(34)&amp;"blue"&amp;CHAR(34),"")</f>
        <v>"blue"</v>
      </c>
      <c r="IQ9" s="44" t="str">
        <f>IF(HR9&lt;&gt;"",CHAR(34)&amp;"green"&amp;CHAR(34),"")</f>
        <v>"green"</v>
      </c>
      <c r="IR9" s="44" t="str">
        <f>IF(HS9&lt;&gt;"",CHAR(34)&amp;"red"&amp;CHAR(34),"")</f>
        <v>"red"</v>
      </c>
      <c r="IS9" s="44" t="str">
        <f>IF(HT9&lt;&gt;"",CHAR(34)&amp;"yellow"&amp;CHAR(34),"")</f>
        <v/>
      </c>
      <c r="IT9" s="44" t="str">
        <f>IF(HU9&lt;&gt;"",CHAR(34)&amp;"orange"&amp;CHAR(34),"")</f>
        <v/>
      </c>
      <c r="IU9" s="44" t="str">
        <f>IF(HV9&lt;&gt;"",CHAR(34)&amp;"brown"&amp;CHAR(34),"")</f>
        <v/>
      </c>
      <c r="IV9" s="44" t="str">
        <f>IF(HW9&lt;&gt;"",CHAR(34)&amp;"purple"&amp;CHAR(34),"")</f>
        <v/>
      </c>
      <c r="IW9" s="44" t="str">
        <f>IF(HX9&lt;&gt;"",CHAR(34)&amp;"white"&amp;CHAR(34),"")</f>
        <v>"white"</v>
      </c>
      <c r="IX9" s="44" t="str">
        <f>"{"&amp;CHAR(34)&amp;"url"&amp;CHAR(34)&amp;":"&amp;CHAR(34)&amp;IN9&amp;CHAR(34)&amp;","&amp;CHAR(34)&amp;"name"&amp;CHAR(34)&amp;":"&amp;CHAR(34)&amp;A9&amp;CHAR(34)&amp;"},"</f>
        <v>{"url":"http://mkweb.bcgsc.ca/color-summarizer/?url=https://upload.wikimedia.org/wikipedia/commons/thumb/0/08/Flag_of_Caracas_%282022%29.svg/320px-Flag_of_Caracas_%282022%29.svg.png&amp;precision=low&amp;num_clusters=4&amp;text=1","name":"[VEN] Capital District (Caracas)"},</v>
      </c>
      <c r="IY9" s="44">
        <v>1473</v>
      </c>
    </row>
    <row r="10" spans="1:259" s="44" customFormat="1" ht="38.4" customHeight="1" thickBot="1" x14ac:dyDescent="0.35">
      <c r="A10" s="84" t="s">
        <v>766</v>
      </c>
      <c r="B10" s="83"/>
      <c r="C10" s="39">
        <v>2</v>
      </c>
      <c r="D10" s="70" t="s">
        <v>767</v>
      </c>
      <c r="E10" s="40" t="s">
        <v>768</v>
      </c>
      <c r="F10" s="41" t="s">
        <v>163</v>
      </c>
      <c r="G10" s="42">
        <f>COUNTIF($A$1:$A$8305,A10)</f>
        <v>1</v>
      </c>
      <c r="H10" s="43"/>
      <c r="I10" s="59" t="s">
        <v>764</v>
      </c>
      <c r="J10" s="44" t="str">
        <f>""</f>
        <v/>
      </c>
      <c r="K10" s="45"/>
      <c r="L10" s="46"/>
      <c r="M10" s="46"/>
      <c r="N10" s="47"/>
      <c r="O10" s="74">
        <v>1995</v>
      </c>
      <c r="P10" s="48" t="s">
        <v>769</v>
      </c>
      <c r="Q10" s="73">
        <v>1</v>
      </c>
      <c r="R10" s="49" t="str">
        <f>_xlfn.XLOOKUP(LEFT(A10,5),[1]CODES!$D$2:$D$244,[1]CODES!$B$2:$B$244)</f>
        <v>South America</v>
      </c>
      <c r="S10" s="50">
        <v>4</v>
      </c>
      <c r="T10" s="51" t="s">
        <v>165</v>
      </c>
      <c r="U10" s="52" t="s">
        <v>164</v>
      </c>
      <c r="V10" s="52" t="s">
        <v>165</v>
      </c>
      <c r="W10" s="52" t="s">
        <v>164</v>
      </c>
      <c r="X10" s="52" t="s">
        <v>164</v>
      </c>
      <c r="Y10" s="52" t="s">
        <v>164</v>
      </c>
      <c r="Z10" s="52" t="s">
        <v>164</v>
      </c>
      <c r="AA10" s="52" t="s">
        <v>164</v>
      </c>
      <c r="AB10" s="52" t="s">
        <v>164</v>
      </c>
      <c r="AC10" s="52" t="s">
        <v>164</v>
      </c>
      <c r="AD10" s="52" t="s">
        <v>165</v>
      </c>
      <c r="AE10" s="52" t="s">
        <v>164</v>
      </c>
      <c r="AF10" s="53" t="s">
        <v>164</v>
      </c>
      <c r="AG10" s="53" t="s">
        <v>164</v>
      </c>
      <c r="AH10" s="53" t="s">
        <v>164</v>
      </c>
      <c r="AI10" s="53" t="s">
        <v>164</v>
      </c>
      <c r="AJ10" s="53" t="s">
        <v>164</v>
      </c>
      <c r="AK10" s="53" t="s">
        <v>164</v>
      </c>
      <c r="AL10" s="53" t="s">
        <v>164</v>
      </c>
      <c r="AM10" s="53" t="s">
        <v>164</v>
      </c>
      <c r="AN10" s="53" t="s">
        <v>164</v>
      </c>
      <c r="AO10" s="53" t="s">
        <v>165</v>
      </c>
      <c r="AP10" s="53" t="s">
        <v>164</v>
      </c>
      <c r="AQ10" s="53" t="s">
        <v>164</v>
      </c>
      <c r="AR10" s="53" t="s">
        <v>164</v>
      </c>
      <c r="AS10" s="53" t="s">
        <v>164</v>
      </c>
      <c r="AT10" s="54">
        <v>0</v>
      </c>
      <c r="AU10" s="53" t="s">
        <v>308</v>
      </c>
      <c r="AV10" s="53" t="str">
        <f>IF(LEFT(A10,1)="[",LEFT(A10,5)&amp;AU10&amp;A10,"")</f>
        <v>[VEN]State[VEN] Carabobo</v>
      </c>
      <c r="AW10" s="53" t="str">
        <f>C10&amp;A10</f>
        <v>2[VEN] Carabobo</v>
      </c>
      <c r="AX10" s="55"/>
      <c r="AY10" s="55"/>
      <c r="AZ10" s="56" t="s">
        <v>234</v>
      </c>
      <c r="BA10" s="56" t="s">
        <v>234</v>
      </c>
      <c r="BB10" s="56"/>
      <c r="BC10" s="57"/>
      <c r="BD10" s="58" t="s">
        <v>154</v>
      </c>
      <c r="BE10" s="59"/>
      <c r="BF10" s="58" t="s">
        <v>154</v>
      </c>
      <c r="BG10" s="58" t="s">
        <v>234</v>
      </c>
      <c r="BH10" s="58" t="s">
        <v>154</v>
      </c>
      <c r="BI10" s="58"/>
      <c r="BJ10" s="58"/>
      <c r="BK10" s="59"/>
      <c r="BL10" s="58" t="s">
        <v>234</v>
      </c>
      <c r="BM10" s="58" t="s">
        <v>152</v>
      </c>
      <c r="BN10" s="58" t="s">
        <v>153</v>
      </c>
      <c r="BO10" s="58" t="s">
        <v>154</v>
      </c>
      <c r="BP10" s="58" t="s">
        <v>155</v>
      </c>
      <c r="BQ10" s="58" t="s">
        <v>234</v>
      </c>
      <c r="BR10" s="58" t="s">
        <v>234</v>
      </c>
      <c r="BS10" s="58" t="s">
        <v>234</v>
      </c>
      <c r="BT10" s="58" t="s">
        <v>234</v>
      </c>
      <c r="BU10" s="60"/>
      <c r="BV10" s="61"/>
      <c r="BW10" s="61">
        <v>0</v>
      </c>
      <c r="BX10" s="59"/>
      <c r="BY10" s="44" t="s">
        <v>164</v>
      </c>
      <c r="CB10" s="5"/>
      <c r="CC10" s="5"/>
      <c r="CD10" s="62">
        <v>0</v>
      </c>
      <c r="CE10" s="62">
        <v>0</v>
      </c>
      <c r="CF10" s="62" t="e">
        <f>COUNTIF([1]Sheet7!$B$2:'[1]Sheet7'!$B$100,VEN!A14)</f>
        <v>#REF!</v>
      </c>
      <c r="CG10" s="75" cm="1">
        <f t="array" ref="CG10">SUMPRODUCT(--(LEN(TRIM(BL10:BT10))&gt;0))</f>
        <v>4</v>
      </c>
      <c r="CH10" s="53" t="str">
        <f>IF(CG10=2,"y","n")</f>
        <v>n</v>
      </c>
      <c r="CI10" s="53" t="str">
        <f>IF(CG10=3,"y","n")</f>
        <v>n</v>
      </c>
      <c r="CJ10" s="53" t="str">
        <f>IF(CG10=4,"y","n")</f>
        <v>y</v>
      </c>
      <c r="CK10" s="53" t="str">
        <f>IF(CG10&gt;4,"y","n")</f>
        <v>n</v>
      </c>
      <c r="CL10" s="53" t="str">
        <f>IF(S10=0,"y","n")</f>
        <v>n</v>
      </c>
      <c r="CM10" s="53" t="str">
        <f>IF(S10=2,"y","n")</f>
        <v>n</v>
      </c>
      <c r="CN10" s="53" t="str">
        <f>IF(S10=3,"y","n")</f>
        <v>n</v>
      </c>
      <c r="CO10" s="53" t="str">
        <f>IF(S10&gt;=4,"y","n")</f>
        <v>y</v>
      </c>
      <c r="CP10" s="53" t="str">
        <f>IF(AT10=0,"y","n")</f>
        <v>y</v>
      </c>
      <c r="CQ10" s="53" t="str">
        <f>IF(AT10=1,"y","n")</f>
        <v>n</v>
      </c>
      <c r="CR10" s="53" t="str">
        <f>IF(AT10=2,"y","n")</f>
        <v>n</v>
      </c>
      <c r="CS10" s="53" t="str">
        <f>IF(AT10&gt;=3,"y","n")</f>
        <v>n</v>
      </c>
      <c r="CT10" s="38" t="str">
        <f>CHAR(34)&amp;A10&amp;CHAR(34)</f>
        <v>"[VEN] Carabobo"</v>
      </c>
      <c r="CU10" s="63" t="str">
        <f>CHAR(34)&amp;"rgn_"&amp;R10&amp;CHAR(34)</f>
        <v>"rgn_South America"</v>
      </c>
      <c r="CV10" s="44" t="str">
        <f>CHAR(34)&amp;D10&amp;CHAR(34)</f>
        <v>"https://upload.wikimedia.org/wikipedia/commons/thumb/5/52/Flag_of_Carabobo_State.svg/320px-Flag_of_Carabobo_State.svg.png"</v>
      </c>
      <c r="CW10" s="44" t="str">
        <f>IF(CH10="y",CHAR(34)&amp;CH$1&amp;CHAR(34)&amp;",","")</f>
        <v/>
      </c>
      <c r="CX10" s="44" t="str">
        <f>IF(CI10="y",CHAR(34)&amp;CI$1&amp;CHAR(34)&amp;",","")</f>
        <v/>
      </c>
      <c r="CY10" s="44" t="str">
        <f>IF(CJ10="y",CHAR(34)&amp;CJ$1&amp;CHAR(34)&amp;",","")</f>
        <v>"4Color",</v>
      </c>
      <c r="CZ10" s="44" t="str">
        <f>IF(CK10="y",CHAR(34)&amp;CK$1&amp;CHAR(34)&amp;",","")</f>
        <v/>
      </c>
      <c r="DA10" s="44" t="str">
        <f>IF(Q10&gt;1,CHAR(34)&amp;"words2"&amp;CHAR(34)&amp;",","")</f>
        <v/>
      </c>
      <c r="DB10" s="44" t="str">
        <f>IF(Q10&gt;2,CHAR(34)&amp;"words3"&amp;CHAR(34)&amp;",","")</f>
        <v/>
      </c>
      <c r="DD10" s="44"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"lets08",</v>
      </c>
      <c r="DE10" s="44" t="str">
        <f>CHAR(34)&amp;"start"&amp;IFERROR(LEFT(SUBSTITUTE(A10,"["&amp;MID(A10,FIND("[",A10)+1,FIND("]",A10)-FIND("[",A10)-1)&amp;"] ",""),1),LEFT(A10,1))&amp;CHAR(34)&amp;","</f>
        <v>"startC",</v>
      </c>
      <c r="DF10" s="44" t="str">
        <f>IFERROR(IF(SEARCH("tan",A10)&gt;0,CHAR(34)&amp;"withtn"&amp;CHAR(34)&amp;",",""),"")</f>
        <v/>
      </c>
      <c r="DG10" s="44" t="str">
        <f>IFERROR(IF(SEARCH("q",A10)&gt;0,CHAR(34)&amp;"with_q"&amp;CHAR(34)&amp;",",""),"")</f>
        <v/>
      </c>
      <c r="DH10" s="44" t="str">
        <f>IFERROR(IF(SEARCH("v",A10)&gt;0,CHAR(34)&amp;"with_v"&amp;CHAR(34)&amp;",",""),"")</f>
        <v>"with_v",</v>
      </c>
      <c r="DI10" s="44" t="str">
        <f>IFERROR(IF(SEARCH("w",A10)&gt;0,CHAR(34)&amp;"with_w"&amp;CHAR(34)&amp;",",""),"")</f>
        <v/>
      </c>
      <c r="DJ10" s="44" t="str">
        <f>IFERROR(IF(SEARCH("y",A10)&gt;0,CHAR(34)&amp;"with_y"&amp;CHAR(34)&amp;",",""),"")</f>
        <v/>
      </c>
      <c r="DK10" s="44" t="str">
        <f>IFERROR(IF(SEARCH("z",A10)&gt;0,CHAR(34)&amp;"with_z"&amp;CHAR(34)&amp;",",""),"")</f>
        <v/>
      </c>
      <c r="DL10" s="44" t="str">
        <f>IF(CG10=2, CHAR(34) &amp; _xlfn.TEXTJOIN("", TRUE, _xlfn._xlws.SORT(HP10:HX10)) &amp; CHAR(34) &amp; ",", "")</f>
        <v/>
      </c>
      <c r="DM10" s="44" t="str" cm="1">
        <f t="array" ref="DM10">IF(CG10=3,CHAR(34) &amp; _xlfn.TEXTJOIN("", TRUE, RIGHT(HP10:HX10, 2)) &amp; CHAR(34) &amp; ",", "")</f>
        <v/>
      </c>
      <c r="DN10" s="44" t="str">
        <f>IF(AND(ISNUMBER(SEARCH("18", O10)), ISERROR(SEARCH("1918", O10)), ISERROR(SEARCH("2018", O10))), CHAR(34) &amp; "year18" &amp; CHAR(34) &amp; ",", "")</f>
        <v/>
      </c>
      <c r="DO10" s="44" t="str">
        <f>IF(AND(ISNUMBER(SEARCH("19", O10)), ISERROR(SEARCH("1819", O10)),  ISERROR(SEARCH("1219", O10)),ISERROR(SEARCH("1119", O10)),ISERROR(SEARCH("1190", O10)),ISERROR(SEARCH("2019", O10))), CHAR(34) &amp; "year19" &amp; CHAR(34) &amp; ",", "")</f>
        <v>"year19",</v>
      </c>
      <c r="DP10" s="5" t="str">
        <f>IF(AND(ISNUMBER(SEARCH("20", O10)), ISERROR(SEARCH("1920", O10))), CHAR(34)&amp;"year00"&amp;CHAR(34)&amp;",", "")</f>
        <v/>
      </c>
      <c r="DQ10" s="5" t="str">
        <f>IF(CC10="y",CHAR(34)&amp;"soviet"&amp;CHAR(34)&amp;",","")</f>
        <v/>
      </c>
      <c r="DR10" s="5" t="str">
        <f>IF(BY10="y",CHAR(34)&amp;"dgband"&amp;CHAR(34)&amp;",","")</f>
        <v/>
      </c>
      <c r="DS10" s="5" t="str">
        <f>IF(W10="y",IF(AND(V10="n",BY10&lt;&gt;"y"),CHAR(34)&amp;"allver"&amp;CHAR(34)&amp;",",""),"")</f>
        <v/>
      </c>
      <c r="DT10" s="5" t="str">
        <f>IF(V10="y",IF(AND(W10="n",BY10&lt;&gt;"y"),CHAR(34)&amp;"allhor"&amp;CHAR(34)&amp;",",""),"")</f>
        <v>"allhor",</v>
      </c>
      <c r="DU10" s="5" t="str">
        <f>IF(BY10="y",IF(AND(W10="n",V10="n"),CHAR(34)&amp;"alldia"&amp;CHAR(34)&amp;",",""),"")</f>
        <v/>
      </c>
      <c r="DW10" s="44" t="str">
        <f>IF(CL10="y",CHAR(34)&amp;CL$1&amp;CHAR(34)&amp;",","")</f>
        <v/>
      </c>
      <c r="DX10" s="44" t="str">
        <f>IF(CM10="y",CHAR(34)&amp;CM$1&amp;CHAR(34)&amp;",","")</f>
        <v/>
      </c>
      <c r="DY10" s="44" t="str">
        <f>IF(CN10="y",CHAR(34)&amp;CN$1&amp;CHAR(34)&amp;",","")</f>
        <v/>
      </c>
      <c r="DZ10" s="44" t="str">
        <f>IF(CO10="y",CHAR(34)&amp;CO$1&amp;CHAR(34)&amp;",","")</f>
        <v>"4+Band",</v>
      </c>
      <c r="EA10" s="44" t="str">
        <f>IF(T10="y",CHAR(34)&amp;T$1&amp;CHAR(34)&amp;",","")</f>
        <v>"Diagon",</v>
      </c>
      <c r="EB10" s="44" t="str">
        <f>IF(U10="y",CHAR(34)&amp;U$1&amp;CHAR(34)&amp;",","")</f>
        <v/>
      </c>
      <c r="EC10" s="44" t="str">
        <f>IF(V10="y",CHAR(34)&amp;V$1&amp;CHAR(34)&amp;",","")</f>
        <v>"Horizo",</v>
      </c>
      <c r="ED10" s="44" t="str">
        <f>IF(W10="y",CHAR(34)&amp;W$1&amp;CHAR(34)&amp;",","")</f>
        <v/>
      </c>
      <c r="EE10" s="44" t="str">
        <f>IF(X10="y",CHAR(34)&amp;X$1&amp;CHAR(34)&amp;",","")</f>
        <v/>
      </c>
      <c r="EF10" s="44" t="str">
        <f>IF(AND(Y10&lt;&gt;"n",Y10&lt;&gt;""),CHAR(34)&amp;Y$1&amp;CHAR(34)&amp;",","")</f>
        <v/>
      </c>
      <c r="EG10" s="44" t="str">
        <f>IF(Z10="y",CHAR(34)&amp;Z$1&amp;CHAR(34)&amp;",","")</f>
        <v/>
      </c>
      <c r="EH10" s="44" t="str">
        <f>IF(AA10="y",CHAR(34)&amp;AA$1&amp;CHAR(34)&amp;",","")</f>
        <v/>
      </c>
      <c r="EI10" s="44" t="str">
        <f>IF(AB10="y",CHAR(34)&amp;AB$1&amp;CHAR(34)&amp;",","")</f>
        <v/>
      </c>
      <c r="EJ10" s="44" t="str">
        <f>IF(AC10="y",CHAR(34)&amp;AC$1&amp;CHAR(34)&amp;",","")</f>
        <v/>
      </c>
      <c r="EK10" s="44" t="str">
        <f>IF(AD10="y",CHAR(34)&amp;AD$1&amp;CHAR(34)&amp;",","")</f>
        <v>"HasSun",</v>
      </c>
      <c r="EL10" s="44" t="str">
        <f>IF(AE10="y",CHAR(34)&amp;AE$1&amp;CHAR(34)&amp;",","")</f>
        <v/>
      </c>
      <c r="EM10" s="44" t="str">
        <f>IF(AF10="y",CHAR(34)&amp;AF$1&amp;CHAR(34)&amp;",","")</f>
        <v/>
      </c>
      <c r="EN10" s="44" t="str">
        <f>IF(AG10="y",CHAR(34)&amp;AG$1&amp;CHAR(34)&amp;",","")</f>
        <v/>
      </c>
      <c r="EO10" s="44" t="str">
        <f>IF(AH10="y",CHAR(34)&amp;AH$1&amp;CHAR(34)&amp;",","")</f>
        <v/>
      </c>
      <c r="EP10" s="44" t="str">
        <f>IF(AI10="y",CHAR(34)&amp;AI$1&amp;CHAR(34)&amp;",","")</f>
        <v/>
      </c>
      <c r="EQ10" s="44" t="str">
        <f>IF(AJ10="y",CHAR(34)&amp;AJ$1&amp;CHAR(34)&amp;",","")</f>
        <v/>
      </c>
      <c r="ER10" s="44" t="str">
        <f>IF(AK10="y",CHAR(34)&amp;AK$1&amp;CHAR(34)&amp;",","")</f>
        <v/>
      </c>
      <c r="ES10" s="44" t="str">
        <f>IF(AL10="y",CHAR(34)&amp;AL$1&amp;CHAR(34)&amp;",","")</f>
        <v/>
      </c>
      <c r="ET10" s="44" t="str">
        <f>IF(AM10="y",CHAR(34)&amp;AM$1&amp;CHAR(34)&amp;",","")</f>
        <v/>
      </c>
      <c r="EU10" s="44" t="str">
        <f>IF(AN10="y",CHAR(34)&amp;AN$1&amp;CHAR(34)&amp;",","")</f>
        <v/>
      </c>
      <c r="EV10" s="44" t="str">
        <f>IF(AO10="y",CHAR(34)&amp;AO$1&amp;CHAR(34)&amp;",","")</f>
        <v>"Builds",</v>
      </c>
      <c r="EW10" s="44" t="str">
        <f>IF(AP10="y",CHAR(34)&amp;AP$1&amp;CHAR(34)&amp;",","")</f>
        <v/>
      </c>
      <c r="EX10" s="44" t="str">
        <f>IF(AQ10="y",CHAR(34)&amp;AQ$1&amp;CHAR(34)&amp;",","")</f>
        <v/>
      </c>
      <c r="EY10" s="44" t="str">
        <f>IF(AR10="y",CHAR(34)&amp;AR$1&amp;CHAR(34)&amp;",","")</f>
        <v/>
      </c>
      <c r="EZ10" s="44" t="str">
        <f>IF(AS10="y",CHAR(34)&amp;AS$1&amp;CHAR(34)&amp;",","")</f>
        <v/>
      </c>
      <c r="FA10" s="44" t="str">
        <f>IF(AT10&gt;0,CHAR(34)&amp;"sta"&amp;AZ10&amp;CHAR(34)&amp;",","")</f>
        <v/>
      </c>
      <c r="FB10" s="44" t="str">
        <f>IF(AND(AT10&gt;0,BA10&lt;&gt;""),CHAR(34)&amp;"sta"&amp;BA10&amp;CHAR(34)&amp;",","")</f>
        <v/>
      </c>
      <c r="FD10" s="44" t="str">
        <f>IF(BV10="n",CHAR(34)&amp;"tcWHYE"&amp;CHAR(34)&amp;",",IF(BV10="y",CHAR(34)&amp;FD$1&amp;CHAR(34)&amp;",",""))</f>
        <v/>
      </c>
      <c r="FE10" s="44" t="str">
        <f>IF(COUNTIF(BL10:BT10,"BLU")=0,CHAR(34)&amp;"NO_BLU"&amp;CHAR(34)&amp;",", "")</f>
        <v/>
      </c>
      <c r="FF10" s="44" t="str">
        <f>IF(COUNTIF(BL10:BT10,"WHI")=0,CHAR(34)&amp;"NO_WHI"&amp;CHAR(34)&amp;",", "")</f>
        <v>"NO_WHI",</v>
      </c>
      <c r="FG10" s="44" t="str">
        <f>IF(COUNTIF(BL10:BT10,"RED")=0,CHAR(34)&amp;"NO_RED"&amp;CHAR(34)&amp;",", "")</f>
        <v/>
      </c>
      <c r="FH10" s="44" t="str">
        <f>IF(COUNTIF(BL10:BS10,"GRE")=0,CHAR(34)&amp;"NO_GRE"&amp;CHAR(34)&amp;",", "")</f>
        <v/>
      </c>
      <c r="FI10" s="44" t="str">
        <f>IF(COUNTIF(BL10:BT10,"YEL")=0,CHAR(34)&amp;"NO_YEL"&amp;CHAR(34)&amp;",", "")</f>
        <v/>
      </c>
      <c r="FJ10" s="44" t="str">
        <f>IF(COUNTIF(BL10:BT10,"BLA")=0,CHAR(34)&amp;"NO_BLA"&amp;CHAR(34)&amp;",", "")</f>
        <v>"NO_BLA",</v>
      </c>
      <c r="FK10" s="44" t="str">
        <f>IF(AND(FH10&lt;&gt;"",FF10&lt;&gt;""),CHAR(34)&amp;"WHGRNO"&amp;CHAR(34)&amp;",","")</f>
        <v/>
      </c>
      <c r="FL10" s="44" t="str">
        <f>IF(AND(FI10&lt;&gt;"",FF10&lt;&gt;""),CHAR(34)&amp;"WHYENO"&amp;CHAR(34)&amp;",","")</f>
        <v/>
      </c>
      <c r="FM10" s="44" t="str">
        <f>IF(AND(FJ10&lt;&gt;"",FF10&lt;&gt;""),CHAR(34)&amp;"BAWHNO"&amp;CHAR(34)&amp;",","")</f>
        <v>"BAWHNO",</v>
      </c>
      <c r="FN10" s="44" t="str">
        <f>IF(AND(FE10&lt;&gt;"",FF10&lt;&gt;""),CHAR(34)&amp;"BLWHNO"&amp;CHAR(34)&amp;",","")</f>
        <v/>
      </c>
      <c r="FO10" s="44" t="str">
        <f>IF(AND(FE10&lt;&gt;"",FG10&lt;&gt;""),CHAR(34)&amp;"BLRENO"&amp;CHAR(34)&amp;",","")</f>
        <v/>
      </c>
      <c r="FP10" s="44" t="str">
        <f>IF(AND(FF10&lt;&gt;"",FF10&lt;&gt;""),CHAR(34)&amp;"WHRENO"&amp;CHAR(34)&amp;",","")</f>
        <v>"WHRENO",</v>
      </c>
      <c r="FQ10" s="44" t="str">
        <f>IF(LEN(BF10)=3,CHAR(34)&amp;"001"&amp;BF10&amp;CHAR(34)&amp;",","")</f>
        <v>"001RED",</v>
      </c>
      <c r="FR10" s="44" t="str">
        <f>IF(LEN(BG10)=3,CHAR(34)&amp;"002"&amp;BG10&amp;CHAR(34)&amp;",","")</f>
        <v/>
      </c>
      <c r="FS10" s="44" t="str">
        <f>IF(LEN(BH10)=3,CHAR(34)&amp;"003"&amp;BH10&amp;CHAR(34)&amp;",","")</f>
        <v>"003RED",</v>
      </c>
      <c r="FT10" s="44" t="str">
        <f>CHAR(34)&amp;"myr"&amp;BD10&amp;CHAR(34)&amp;","</f>
        <v>"myrRED",</v>
      </c>
      <c r="FU10" s="44" t="str">
        <f>IF(AY10="y",CHAR(34)&amp;"island"&amp;CHAR(34)&amp;",","")</f>
        <v/>
      </c>
      <c r="FV10" s="44" t="str">
        <f>IF(BZ10="y",CHAR(34)&amp;"landlo"&amp;CHAR(34)&amp;",","")</f>
        <v/>
      </c>
      <c r="FW10" s="44" t="str">
        <f>IF(CA10="y",CHAR(34)&amp;"eunion"&amp;CHAR(34)&amp;",","")</f>
        <v/>
      </c>
      <c r="FY10" s="44" t="str">
        <f>IFERROR(IF(SEARCH("Arabic",CB10)&gt;0,CHAR(34)&amp;"arabic"&amp;CHAR(34)&amp;",",""),"")</f>
        <v/>
      </c>
      <c r="FZ10" s="44" t="str">
        <f>IFERROR(IF(SEARCH("English",CB10)&gt;0,CHAR(34)&amp;"englis"&amp;CHAR(34)&amp;",",""),"")</f>
        <v/>
      </c>
      <c r="GA10" s="44" t="str">
        <f>IFERROR(IF(SEARCH("French",CB10)&gt;0,CHAR(34)&amp;"french"&amp;CHAR(34)&amp;",",""),"")</f>
        <v/>
      </c>
      <c r="GB10" s="44" t="str">
        <f>IFERROR(IF(SEARCH("Spanish",CB10)&gt;0,CHAR(34)&amp;"spanis"&amp;CHAR(34)&amp;",",""),"")</f>
        <v/>
      </c>
      <c r="GE10" s="44" t="str">
        <f>IFERROR(IF(SEARCH("Dutch",CB10)&gt;0,CHAR(34)&amp;"dutchs"&amp;CHAR(34)&amp;",",""),"")</f>
        <v/>
      </c>
      <c r="GF10" s="44" t="str">
        <f>IFERROR(IF(SEARCH("Historical",AU10)&gt;0,CHAR(34)&amp;"histor"&amp;CHAR(34)&amp;",",""),"")</f>
        <v/>
      </c>
      <c r="GG10" s="44" t="str">
        <f>IF(BU10="y",CHAR(34)&amp;"unjack"&amp;CHAR(34)&amp;",","")</f>
        <v/>
      </c>
      <c r="GH10" s="44" t="str">
        <f>IF(CD10=1,CHAR(34)&amp;"southc"&amp;CHAR(34)&amp;",","")</f>
        <v/>
      </c>
      <c r="GI10" s="44" t="str">
        <f>IF(CE10=1,CHAR(34)&amp;"hasmap"&amp;CHAR(34)&amp;",","")</f>
        <v/>
      </c>
      <c r="GJ10" s="44" t="str">
        <f>IF(CP10="y",CHAR(34)&amp;CP$1&amp;CHAR(34)&amp;",","")</f>
        <v>"NoStar",</v>
      </c>
      <c r="GK10" s="44" t="str">
        <f>IF(GJ10="",CHAR(34)&amp;"HasSta"&amp;CHAR(34)&amp;",","")</f>
        <v/>
      </c>
      <c r="GL10" s="44" t="str">
        <f>IF(CQ10="y",CHAR(34)&amp;CQ$1&amp;CHAR(34)&amp;",","")</f>
        <v/>
      </c>
      <c r="GM10" s="44" t="str">
        <f>IF(CR10="y",CHAR(34)&amp;CR$1&amp;CHAR(34)&amp;",","")</f>
        <v/>
      </c>
      <c r="GN10" s="44" t="str">
        <f>IF(CS10="y",CHAR(34)&amp;CS$1&amp;CHAR(34)&amp;",","")</f>
        <v/>
      </c>
      <c r="GP10" s="44" t="str">
        <f>CHAR(34)&amp;AU10&amp;CHAR(34)</f>
        <v>"State"</v>
      </c>
      <c r="GS10" s="44" t="str">
        <f>SUBSTITUTE("["&amp;_xlfn.CONCAT(CW10:GN10)&amp;"]",",]","]")</f>
        <v>["4Color","lets08","startC","with_v","year19","allhor","4+Band","Diagon","Horizo","HasSun","Builds","NO_WHI","NO_BLA","BAWHNO","WHRENO","001RED","003RED","myrRED","NoStar"]</v>
      </c>
      <c r="GT10" s="44" t="str">
        <f>IF(BL10&lt;&gt;"",CHAR(34)&amp;"cl_"&amp;BL10&amp;CHAR(34)&amp;",","")</f>
        <v/>
      </c>
      <c r="GU10" s="44" t="str">
        <f>IF(BM10&lt;&gt;"",CHAR(34)&amp;"cl_"&amp;BM10&amp;CHAR(34)&amp;",","")</f>
        <v>"cl_BLU",</v>
      </c>
      <c r="GV10" s="44" t="str">
        <f>IF(BN10&lt;&gt;"",CHAR(34)&amp;"cl_"&amp;BN10&amp;CHAR(34)&amp;",","")</f>
        <v>"cl_GRE",</v>
      </c>
      <c r="GW10" s="44" t="str">
        <f>IF(BO10&lt;&gt;"",CHAR(34)&amp;"cl_"&amp;BO10&amp;CHAR(34)&amp;",","")</f>
        <v>"cl_RED",</v>
      </c>
      <c r="GX10" s="44" t="str">
        <f>IF(BP10&lt;&gt;"",CHAR(34)&amp;"cl_"&amp;BP10&amp;CHAR(34)&amp;",","")</f>
        <v>"cl_YEL",</v>
      </c>
      <c r="GY10" s="44" t="str">
        <f>IF(BQ10&lt;&gt;"",CHAR(34)&amp;"cl_"&amp;BQ10&amp;CHAR(34)&amp;",","")</f>
        <v/>
      </c>
      <c r="GZ10" s="44" t="str">
        <f>IF(BR10&lt;&gt;"",CHAR(34)&amp;"cl_"&amp;BR10&amp;CHAR(34)&amp;",","")</f>
        <v/>
      </c>
      <c r="HA10" s="44" t="str">
        <f>IF(BS10&lt;&gt;"",CHAR(34)&amp;"cl_"&amp;BS10&amp;CHAR(34)&amp;",","")</f>
        <v/>
      </c>
      <c r="HB10" s="44" t="str">
        <f>IF(BT10&lt;&gt;"",CHAR(34)&amp;"cl_"&amp;BT10&amp;CHAR(34)&amp;",","")</f>
        <v/>
      </c>
      <c r="HC10" s="44" t="str">
        <f>SUBSTITUTE("["&amp;_xlfn.CONCAT(GT10:HB10)&amp;"]",",]","]")</f>
        <v>["cl_BLU","cl_GRE","cl_RED","cl_YEL"]</v>
      </c>
      <c r="HE10" s="64"/>
      <c r="HF10" s="65" t="str">
        <f>"{couname:"&amp;CT10&amp;(IF(HK10&lt;&gt;"",",subtype:"&amp;CHAR(34)&amp;HK10&amp;CHAR(34),""))&amp;",year:"&amp;HJ10&amp;",region:"&amp;CU10&amp;",Colors:"&amp;HC10&amp;",Items:"&amp;GS10&amp;",Flag:"&amp;CV10&amp;",HDFlag:"&amp;CHAR(34)&amp;E10&amp;CHAR(34)&amp;",type:"&amp;GP10&amp;", describe: "&amp;HH10&amp;", isnew:"&amp;CHAR(34)&amp;F10&amp;CHAR(34)&amp;", links: "&amp;HL10&amp;"},"</f>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links: "https://en.wikipedia.org/wiki/List_of_flags_of_Venezuela#Administrative_divisions_flags"},</v>
      </c>
      <c r="HG10" s="66" t="str">
        <f>"{couname:"&amp;CT10&amp;(IF(HK10&lt;&gt;"",",subtype:"&amp;CHAR(34)&amp;HK10&amp;CHAR(34),""))&amp;",year:"&amp;HJ10&amp;",region:"&amp;CU10&amp;",Colors:"&amp;HC10&amp;",Items:"&amp;GS10&amp;",Flag:"&amp;CV10&amp;",HDFlag:"&amp;CHAR(34)&amp;E10&amp;CHAR(34)&amp;",type:"&amp;GP10&amp;", describe: "&amp;HI10&amp;", links: "&amp;HL10&amp;"},"</f>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links: "https://en.wikipedia.org/wiki/List_of_flags_of_Venezuela#Administrative_divisions_flags"},</v>
      </c>
      <c r="HH10" s="44" t="str">
        <f>IF(P10&lt;&gt;"",CHAR(34)&amp;"\n"&amp;P10&amp;CHAR(34),CHAR(34)&amp;CHAR(34))</f>
        <v>"\nHorizontal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v>
      </c>
      <c r="HI10" s="44" t="str">
        <f>IF(J10=0,CHAR(34)&amp;CHAR(34),HH10)</f>
        <v>"\nHorizontal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v>
      </c>
      <c r="HJ10" s="44" t="str">
        <f>CHAR(34)&amp;O10&amp;CHAR(34)</f>
        <v>"1995"</v>
      </c>
      <c r="HL10" s="44" t="str">
        <f>CHAR(34)&amp;I10&amp;CHAR(34)</f>
        <v>"https://en.wikipedia.org/wiki/List_of_flags_of_Venezuela#Administrative_divisions_flags"</v>
      </c>
      <c r="HM10" s="65"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 "links": "https://en.wikipedia.org/wiki/List_of_flags_of_Venezuela#Administrative_divisions_flags"},</v>
      </c>
      <c r="HN10" s="67"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 "links": "https://en.wikipedia.org/wiki/List_of_flags_of_Venezuela#Administrative_divisions_flags"},</v>
      </c>
      <c r="HO10" s="71">
        <v>45610</v>
      </c>
      <c r="HP10" s="44" t="str" cm="1">
        <f t="array" ref="HP10">IF(_xlfn.TEXTJOIN(", ", TRUE, IF(ISNUMBER(SEARCH("BLA", BL10:BT10)), COLUMN(BL10:BT10) - COLUMN(BL10) + 1, ""))&lt;&gt;"","BLA","")</f>
        <v/>
      </c>
      <c r="HQ10" s="44" t="str" cm="1">
        <f t="array" ref="HQ10">IF(_xlfn.TEXTJOIN(", ", TRUE, IF(ISNUMBER(SEARCH("BLU", BL10:BT10)), COLUMN(BL10:BT10) - COLUMN(BL10) + 1, ""))&lt;&gt;"","BLU","")</f>
        <v>BLU</v>
      </c>
      <c r="HR10" s="44" t="str" cm="1">
        <f t="array" ref="HR10">IF(_xlfn.TEXTJOIN(", ", TRUE, IF(ISNUMBER(SEARCH("GRE", BL10:BT10)), COLUMN(BL10:BT10) - COLUMN(BL10) + 1, ""))&lt;&gt;"","GRE","")</f>
        <v>GRE</v>
      </c>
      <c r="HS10" s="44" t="str" cm="1">
        <f t="array" ref="HS10">IF(_xlfn.TEXTJOIN(", ", TRUE, IF(ISNUMBER(SEARCH("RED", BL10:BT10)), COLUMN(BL10:BT10) - COLUMN(BL10) + 1, ""))&lt;&gt;"","RED","")</f>
        <v>RED</v>
      </c>
      <c r="HT10" s="44" t="str" cm="1">
        <f t="array" ref="HT10">IF(_xlfn.TEXTJOIN(", ", TRUE, IF(ISNUMBER(SEARCH("YEL", BL10:BT10)), COLUMN(BL10:BT10) - COLUMN(BL10) + 1, ""))&lt;&gt;"","YEL","")</f>
        <v>YEL</v>
      </c>
      <c r="HU10" s="44" t="str" cm="1">
        <f t="array" ref="HU10">IF(_xlfn.TEXTJOIN(", ", TRUE, IF(ISNUMBER(SEARCH("ORA", BL10:BT10)), COLUMN(BL10:BT10) - COLUMN(BL10) + 1, ""))&lt;&gt;"","ORA","")</f>
        <v/>
      </c>
      <c r="HV10" s="44" t="str" cm="1">
        <f t="array" ref="HV10">IF(_xlfn.TEXTJOIN(", ", TRUE, IF(ISNUMBER(SEARCH("BRO", BL10:BT10)), COLUMN(BL10:BT10) - COLUMN(BL10) + 1, ""))&lt;&gt;"","BRO","")</f>
        <v/>
      </c>
      <c r="HW10" s="44" t="str" cm="1">
        <f t="array" ref="HW10">IF(_xlfn.TEXTJOIN(", ", TRUE, IF(ISNUMBER(SEARCH("PUR", BL10:BT10)), COLUMN(BL10:BT10) - COLUMN(BL10) + 1, ""))&lt;&gt;"","PUR","")</f>
        <v/>
      </c>
      <c r="HX10" s="44" t="str" cm="1">
        <f t="array" ref="HX10">IF(_xlfn.TEXTJOIN(", ", TRUE, IF(ISNUMBER(SEARCH("WHI", BL10:BT10)), COLUMN(BL10:BT10) - COLUMN(BL10) + 1, ""))&lt;&gt;"","WHI","")</f>
        <v/>
      </c>
      <c r="HY10" s="72"/>
      <c r="HZ10" s="72"/>
      <c r="IA10" s="5"/>
      <c r="IB10" s="5"/>
      <c r="IC10" s="68"/>
      <c r="ID10" s="68"/>
      <c r="IE10" s="68"/>
      <c r="IF10" s="68"/>
      <c r="IG10" s="68"/>
      <c r="IH10" s="68"/>
      <c r="II10" s="68"/>
      <c r="IJ10" s="68"/>
      <c r="IK10" s="68"/>
      <c r="IM10" s="42">
        <f>COUNTIF(IC10:IK10,"&gt;0")-CG10</f>
        <v>-4</v>
      </c>
      <c r="IN10" s="69" t="str">
        <f>"http://mkweb.bcgsc.ca/color-summarizer/?url="&amp;D10&amp;"&amp;precision=low&amp;num_clusters="&amp;CG10&amp;"&amp;text=1"</f>
        <v>http://mkweb.bcgsc.ca/color-summarizer/?url=https://upload.wikimedia.org/wikipedia/commons/thumb/5/52/Flag_of_Carabobo_State.svg/320px-Flag_of_Carabobo_State.svg.png&amp;precision=low&amp;num_clusters=4&amp;text=1</v>
      </c>
      <c r="IO10" s="44" t="str">
        <f>IF(HP10&lt;&gt;"",CHAR(34)&amp;"black"&amp;CHAR(34),"")</f>
        <v/>
      </c>
      <c r="IP10" s="44" t="str">
        <f>IF(HQ10&lt;&gt;"",CHAR(34)&amp;"blue"&amp;CHAR(34),"")</f>
        <v>"blue"</v>
      </c>
      <c r="IQ10" s="44" t="str">
        <f>IF(HR10&lt;&gt;"",CHAR(34)&amp;"green"&amp;CHAR(34),"")</f>
        <v>"green"</v>
      </c>
      <c r="IR10" s="44" t="str">
        <f>IF(HS10&lt;&gt;"",CHAR(34)&amp;"red"&amp;CHAR(34),"")</f>
        <v>"red"</v>
      </c>
      <c r="IS10" s="44" t="str">
        <f>IF(HT10&lt;&gt;"",CHAR(34)&amp;"yellow"&amp;CHAR(34),"")</f>
        <v>"yellow"</v>
      </c>
      <c r="IT10" s="44" t="str">
        <f>IF(HU10&lt;&gt;"",CHAR(34)&amp;"orange"&amp;CHAR(34),"")</f>
        <v/>
      </c>
      <c r="IU10" s="44" t="str">
        <f>IF(HV10&lt;&gt;"",CHAR(34)&amp;"brown"&amp;CHAR(34),"")</f>
        <v/>
      </c>
      <c r="IV10" s="44" t="str">
        <f>IF(HW10&lt;&gt;"",CHAR(34)&amp;"purple"&amp;CHAR(34),"")</f>
        <v/>
      </c>
      <c r="IW10" s="44" t="str">
        <f>IF(HX10&lt;&gt;"",CHAR(34)&amp;"white"&amp;CHAR(34),"")</f>
        <v/>
      </c>
      <c r="IX10" s="44" t="str">
        <f>"{"&amp;CHAR(34)&amp;"url"&amp;CHAR(34)&amp;":"&amp;CHAR(34)&amp;IN10&amp;CHAR(34)&amp;","&amp;CHAR(34)&amp;"name"&amp;CHAR(34)&amp;":"&amp;CHAR(34)&amp;A10&amp;CHAR(34)&amp;"},"</f>
        <v>{"url":"http://mkweb.bcgsc.ca/color-summarizer/?url=https://upload.wikimedia.org/wikipedia/commons/thumb/5/52/Flag_of_Carabobo_State.svg/320px-Flag_of_Carabobo_State.svg.png&amp;precision=low&amp;num_clusters=4&amp;text=1","name":"[VEN] Carabobo"},</v>
      </c>
      <c r="IY10" s="44">
        <v>1474</v>
      </c>
    </row>
    <row r="11" spans="1:259" s="44" customFormat="1" ht="38.4" customHeight="1" thickBot="1" x14ac:dyDescent="0.35">
      <c r="A11" s="84" t="s">
        <v>770</v>
      </c>
      <c r="B11" s="83"/>
      <c r="C11" s="39">
        <v>2</v>
      </c>
      <c r="D11" s="70" t="s">
        <v>771</v>
      </c>
      <c r="E11" s="40" t="s">
        <v>772</v>
      </c>
      <c r="F11" s="41" t="s">
        <v>163</v>
      </c>
      <c r="G11" s="42">
        <f>COUNTIF($A$1:$A$8305,A11)</f>
        <v>1</v>
      </c>
      <c r="H11" s="43"/>
      <c r="I11" s="59" t="s">
        <v>773</v>
      </c>
      <c r="J11" s="44" t="str">
        <f>""</f>
        <v/>
      </c>
      <c r="K11" s="45"/>
      <c r="L11" s="46"/>
      <c r="M11" s="46"/>
      <c r="N11" s="47"/>
      <c r="O11" s="74">
        <v>1997</v>
      </c>
      <c r="P11" s="48" t="s">
        <v>774</v>
      </c>
      <c r="Q11" s="73">
        <v>1</v>
      </c>
      <c r="R11" s="49" t="str">
        <f>_xlfn.XLOOKUP(LEFT(A11,5),[1]CODES!$D$2:$D$244,[1]CODES!$B$2:$B$244)</f>
        <v>South America</v>
      </c>
      <c r="S11" s="50">
        <v>3</v>
      </c>
      <c r="T11" s="51" t="s">
        <v>164</v>
      </c>
      <c r="U11" s="52" t="s">
        <v>164</v>
      </c>
      <c r="V11" s="52" t="s">
        <v>165</v>
      </c>
      <c r="W11" s="52" t="s">
        <v>164</v>
      </c>
      <c r="X11" s="52" t="s">
        <v>165</v>
      </c>
      <c r="Y11" s="52" t="s">
        <v>164</v>
      </c>
      <c r="Z11" s="52" t="s">
        <v>164</v>
      </c>
      <c r="AA11" s="52" t="s">
        <v>164</v>
      </c>
      <c r="AB11" s="52" t="s">
        <v>164</v>
      </c>
      <c r="AC11" s="52" t="s">
        <v>164</v>
      </c>
      <c r="AD11" s="52" t="s">
        <v>165</v>
      </c>
      <c r="AE11" s="52" t="s">
        <v>164</v>
      </c>
      <c r="AF11" s="53" t="s">
        <v>164</v>
      </c>
      <c r="AG11" s="53" t="s">
        <v>164</v>
      </c>
      <c r="AH11" s="53" t="s">
        <v>164</v>
      </c>
      <c r="AI11" s="53" t="s">
        <v>164</v>
      </c>
      <c r="AJ11" s="53" t="s">
        <v>164</v>
      </c>
      <c r="AK11" s="53" t="s">
        <v>164</v>
      </c>
      <c r="AL11" s="53" t="s">
        <v>164</v>
      </c>
      <c r="AM11" s="53" t="s">
        <v>164</v>
      </c>
      <c r="AN11" s="53" t="s">
        <v>164</v>
      </c>
      <c r="AO11" s="53" t="s">
        <v>164</v>
      </c>
      <c r="AP11" s="53" t="s">
        <v>164</v>
      </c>
      <c r="AQ11" s="53" t="s">
        <v>164</v>
      </c>
      <c r="AR11" s="53" t="s">
        <v>164</v>
      </c>
      <c r="AS11" s="53" t="s">
        <v>164</v>
      </c>
      <c r="AT11" s="54">
        <v>0</v>
      </c>
      <c r="AU11" s="53" t="s">
        <v>308</v>
      </c>
      <c r="AV11" s="53" t="str">
        <f>IF(LEFT(A11,1)="[",LEFT(A11,5)&amp;AU11&amp;A11,"")</f>
        <v>[VEN]State[VEN] Cojedes</v>
      </c>
      <c r="AW11" s="53" t="str">
        <f>C11&amp;A11</f>
        <v>2[VEN] Cojedes</v>
      </c>
      <c r="AX11" s="55"/>
      <c r="AY11" s="55"/>
      <c r="AZ11" s="56" t="s">
        <v>234</v>
      </c>
      <c r="BA11" s="56" t="s">
        <v>234</v>
      </c>
      <c r="BB11" s="56"/>
      <c r="BC11" s="57"/>
      <c r="BD11" s="58" t="s">
        <v>156</v>
      </c>
      <c r="BE11" s="59"/>
      <c r="BF11" s="58" t="s">
        <v>156</v>
      </c>
      <c r="BG11" s="58" t="s">
        <v>151</v>
      </c>
      <c r="BH11" s="58" t="s">
        <v>152</v>
      </c>
      <c r="BI11" s="58"/>
      <c r="BJ11" s="58"/>
      <c r="BK11" s="59"/>
      <c r="BL11" s="58" t="s">
        <v>151</v>
      </c>
      <c r="BM11" s="58" t="s">
        <v>152</v>
      </c>
      <c r="BN11" s="58" t="s">
        <v>234</v>
      </c>
      <c r="BO11" s="58" t="s">
        <v>234</v>
      </c>
      <c r="BP11" s="58" t="s">
        <v>155</v>
      </c>
      <c r="BQ11" s="58" t="s">
        <v>156</v>
      </c>
      <c r="BR11" s="58" t="s">
        <v>234</v>
      </c>
      <c r="BS11" s="58" t="s">
        <v>234</v>
      </c>
      <c r="BT11" s="58" t="s">
        <v>234</v>
      </c>
      <c r="BU11" s="60"/>
      <c r="BV11" s="61"/>
      <c r="BW11" s="61">
        <v>0</v>
      </c>
      <c r="BX11" s="59"/>
      <c r="CB11" s="5"/>
      <c r="CC11" s="5"/>
      <c r="CD11" s="62">
        <v>0</v>
      </c>
      <c r="CE11" s="62">
        <v>0</v>
      </c>
      <c r="CF11" s="62" t="e">
        <f>COUNTIF([1]Sheet7!$B$2:'[1]Sheet7'!$B$100,VEN!A15)</f>
        <v>#REF!</v>
      </c>
      <c r="CG11" s="75" cm="1">
        <f t="array" ref="CG11">SUMPRODUCT(--(LEN(TRIM(BL11:BT11))&gt;0))</f>
        <v>4</v>
      </c>
      <c r="CH11" s="53" t="str">
        <f>IF(CG11=2,"y","n")</f>
        <v>n</v>
      </c>
      <c r="CI11" s="53" t="str">
        <f>IF(CG11=3,"y","n")</f>
        <v>n</v>
      </c>
      <c r="CJ11" s="53" t="str">
        <f>IF(CG11=4,"y","n")</f>
        <v>y</v>
      </c>
      <c r="CK11" s="53" t="str">
        <f>IF(CG11&gt;4,"y","n")</f>
        <v>n</v>
      </c>
      <c r="CL11" s="53" t="str">
        <f>IF(S11=0,"y","n")</f>
        <v>n</v>
      </c>
      <c r="CM11" s="53" t="str">
        <f>IF(S11=2,"y","n")</f>
        <v>n</v>
      </c>
      <c r="CN11" s="53" t="str">
        <f>IF(S11=3,"y","n")</f>
        <v>y</v>
      </c>
      <c r="CO11" s="53" t="str">
        <f>IF(S11&gt;=4,"y","n")</f>
        <v>n</v>
      </c>
      <c r="CP11" s="53" t="str">
        <f>IF(AT11=0,"y","n")</f>
        <v>y</v>
      </c>
      <c r="CQ11" s="53" t="str">
        <f>IF(AT11=1,"y","n")</f>
        <v>n</v>
      </c>
      <c r="CR11" s="53" t="str">
        <f>IF(AT11=2,"y","n")</f>
        <v>n</v>
      </c>
      <c r="CS11" s="53" t="str">
        <f>IF(AT11&gt;=3,"y","n")</f>
        <v>n</v>
      </c>
      <c r="CT11" s="38" t="str">
        <f>CHAR(34)&amp;A11&amp;CHAR(34)</f>
        <v>"[VEN] Cojedes"</v>
      </c>
      <c r="CU11" s="63" t="str">
        <f>CHAR(34)&amp;"rgn_"&amp;R11&amp;CHAR(34)</f>
        <v>"rgn_South America"</v>
      </c>
      <c r="CV11" s="44" t="str">
        <f>CHAR(34)&amp;D11&amp;CHAR(34)</f>
        <v>"https://upload.wikimedia.org/wikipedia/commons/thumb/7/7d/Flag_of_Cojedes_State.svg/320px-Flag_of_Cojedes_State.svg.png"</v>
      </c>
      <c r="CW11" s="44" t="str">
        <f>IF(CH11="y",CHAR(34)&amp;CH$1&amp;CHAR(34)&amp;",","")</f>
        <v/>
      </c>
      <c r="CX11" s="44" t="str">
        <f>IF(CI11="y",CHAR(34)&amp;CI$1&amp;CHAR(34)&amp;",","")</f>
        <v/>
      </c>
      <c r="CY11" s="44" t="str">
        <f>IF(CJ11="y",CHAR(34)&amp;CJ$1&amp;CHAR(34)&amp;",","")</f>
        <v>"4Color",</v>
      </c>
      <c r="CZ11" s="44" t="str">
        <f>IF(CK11="y",CHAR(34)&amp;CK$1&amp;CHAR(34)&amp;",","")</f>
        <v/>
      </c>
      <c r="DA11" s="44" t="str">
        <f>IF(Q11&gt;1,CHAR(34)&amp;"words2"&amp;CHAR(34)&amp;",","")</f>
        <v/>
      </c>
      <c r="DB11" s="44" t="str">
        <f>IF(Q11&gt;2,CHAR(34)&amp;"words3"&amp;CHAR(34)&amp;",","")</f>
        <v/>
      </c>
      <c r="DD11" s="44" t="str">
        <f>IF(LEN(CHAR(34)&amp;"lets"&amp;LEN(SUBSTITUTE(SUBSTITUTE(IFERROR(TRIM(SUBSTITUTE(A11,MID(A11,FIND("[",A11),FIND("]",A11)-FIND("[",A11)+1),"")),A11)," ",""),"-",""))&amp;CHAR(34)&amp;",")=9,CHAR(34)&amp;"lets"&amp;LEN(SUBSTITUTE(SUBSTITUTE(IFERROR(TRIM(SUBSTITUTE(A11,MID(A11,FIND("[",A11),FIND("]",A11)-FIND("[",A11)+1),"")),A11)," ",""),"-",""))&amp;CHAR(34)&amp;",",CHAR(34)&amp;"lets0"&amp;LEN(SUBSTITUTE(SUBSTITUTE(IFERROR(TRIM(SUBSTITUTE(A11,MID(A11,FIND("[",A11),FIND("]",A11)-FIND("[",A11)+1),"")),A11)," ",""),"-",""))&amp;CHAR(34)&amp;",")</f>
        <v>"lets07",</v>
      </c>
      <c r="DE11" s="44" t="str">
        <f>CHAR(34)&amp;"start"&amp;IFERROR(LEFT(SUBSTITUTE(A11,"["&amp;MID(A11,FIND("[",A11)+1,FIND("]",A11)-FIND("[",A11)-1)&amp;"] ",""),1),LEFT(A11,1))&amp;CHAR(34)&amp;","</f>
        <v>"startC",</v>
      </c>
      <c r="DF11" s="44" t="str">
        <f>IFERROR(IF(SEARCH("tan",A11)&gt;0,CHAR(34)&amp;"withtn"&amp;CHAR(34)&amp;",",""),"")</f>
        <v/>
      </c>
      <c r="DG11" s="44" t="str">
        <f>IFERROR(IF(SEARCH("q",A11)&gt;0,CHAR(34)&amp;"with_q"&amp;CHAR(34)&amp;",",""),"")</f>
        <v/>
      </c>
      <c r="DH11" s="44" t="str">
        <f>IFERROR(IF(SEARCH("v",A11)&gt;0,CHAR(34)&amp;"with_v"&amp;CHAR(34)&amp;",",""),"")</f>
        <v>"with_v",</v>
      </c>
      <c r="DI11" s="44" t="str">
        <f>IFERROR(IF(SEARCH("w",A11)&gt;0,CHAR(34)&amp;"with_w"&amp;CHAR(34)&amp;",",""),"")</f>
        <v/>
      </c>
      <c r="DJ11" s="44" t="str">
        <f>IFERROR(IF(SEARCH("y",A11)&gt;0,CHAR(34)&amp;"with_y"&amp;CHAR(34)&amp;",",""),"")</f>
        <v/>
      </c>
      <c r="DK11" s="44" t="str">
        <f>IFERROR(IF(SEARCH("z",A11)&gt;0,CHAR(34)&amp;"with_z"&amp;CHAR(34)&amp;",",""),"")</f>
        <v/>
      </c>
      <c r="DL11" s="44" t="str">
        <f>IF(CG11=2, CHAR(34) &amp; _xlfn.TEXTJOIN("", TRUE, _xlfn._xlws.SORT(HP11:HX11)) &amp; CHAR(34) &amp; ",", "")</f>
        <v/>
      </c>
      <c r="DM11" s="44" t="str" cm="1">
        <f t="array" ref="DM11">IF(CG11=3,CHAR(34) &amp; _xlfn.TEXTJOIN("", TRUE, RIGHT(HP11:HX11, 2)) &amp; CHAR(34) &amp; ",", "")</f>
        <v/>
      </c>
      <c r="DN11" s="44" t="str">
        <f>IF(AND(ISNUMBER(SEARCH("18", O11)), ISERROR(SEARCH("1918", O11)), ISERROR(SEARCH("2018", O11))), CHAR(34) &amp; "year18" &amp; CHAR(34) &amp; ",", "")</f>
        <v/>
      </c>
      <c r="DO11" s="44" t="str">
        <f>IF(AND(ISNUMBER(SEARCH("19", O11)), ISERROR(SEARCH("1819", O11)),  ISERROR(SEARCH("1219", O11)),ISERROR(SEARCH("1119", O11)),ISERROR(SEARCH("1190", O11)),ISERROR(SEARCH("2019", O11))), CHAR(34) &amp; "year19" &amp; CHAR(34) &amp; ",", "")</f>
        <v>"year19",</v>
      </c>
      <c r="DP11" s="5" t="str">
        <f>IF(AND(ISNUMBER(SEARCH("20", O11)), ISERROR(SEARCH("1920", O11))), CHAR(34)&amp;"year00"&amp;CHAR(34)&amp;",", "")</f>
        <v/>
      </c>
      <c r="DQ11" s="5" t="str">
        <f>IF(CC11="y",CHAR(34)&amp;"soviet"&amp;CHAR(34)&amp;",","")</f>
        <v/>
      </c>
      <c r="DR11" s="5" t="str">
        <f>IF(BY11="y",CHAR(34)&amp;"dgband"&amp;CHAR(34)&amp;",","")</f>
        <v/>
      </c>
      <c r="DS11" s="5" t="str">
        <f>IF(W11="y",IF(AND(V11="n",BY11&lt;&gt;"y"),CHAR(34)&amp;"allver"&amp;CHAR(34)&amp;",",""),"")</f>
        <v/>
      </c>
      <c r="DT11" s="5" t="str">
        <f>IF(V11="y",IF(AND(W11="n",BY11&lt;&gt;"y"),CHAR(34)&amp;"allhor"&amp;CHAR(34)&amp;",",""),"")</f>
        <v>"allhor",</v>
      </c>
      <c r="DU11" s="5" t="str">
        <f>IF(BY11="y",IF(AND(W11="n",V11="n"),CHAR(34)&amp;"alldia"&amp;CHAR(34)&amp;",",""),"")</f>
        <v/>
      </c>
      <c r="DW11" s="44" t="str">
        <f>IF(CL11="y",CHAR(34)&amp;CL$1&amp;CHAR(34)&amp;",","")</f>
        <v/>
      </c>
      <c r="DX11" s="44" t="str">
        <f>IF(CM11="y",CHAR(34)&amp;CM$1&amp;CHAR(34)&amp;",","")</f>
        <v/>
      </c>
      <c r="DY11" s="44" t="str">
        <f>IF(CN11="y",CHAR(34)&amp;CN$1&amp;CHAR(34)&amp;",","")</f>
        <v>"3Bands",</v>
      </c>
      <c r="DZ11" s="44" t="str">
        <f>IF(CO11="y",CHAR(34)&amp;CO$1&amp;CHAR(34)&amp;",","")</f>
        <v/>
      </c>
      <c r="EA11" s="44" t="str">
        <f>IF(T11="y",CHAR(34)&amp;T$1&amp;CHAR(34)&amp;",","")</f>
        <v/>
      </c>
      <c r="EB11" s="44" t="str">
        <f>IF(U11="y",CHAR(34)&amp;U$1&amp;CHAR(34)&amp;",","")</f>
        <v/>
      </c>
      <c r="EC11" s="44" t="str">
        <f>IF(V11="y",CHAR(34)&amp;V$1&amp;CHAR(34)&amp;",","")</f>
        <v>"Horizo",</v>
      </c>
      <c r="ED11" s="44" t="str">
        <f>IF(W11="y",CHAR(34)&amp;W$1&amp;CHAR(34)&amp;",","")</f>
        <v/>
      </c>
      <c r="EE11" s="44" t="str">
        <f>IF(X11="y",CHAR(34)&amp;X$1&amp;CHAR(34)&amp;",","")</f>
        <v>"Circle",</v>
      </c>
      <c r="EF11" s="44" t="str">
        <f>IF(AND(Y11&lt;&gt;"n",Y11&lt;&gt;""),CHAR(34)&amp;Y$1&amp;CHAR(34)&amp;",","")</f>
        <v/>
      </c>
      <c r="EG11" s="44" t="str">
        <f>IF(Z11="y",CHAR(34)&amp;Z$1&amp;CHAR(34)&amp;",","")</f>
        <v/>
      </c>
      <c r="EH11" s="44" t="str">
        <f>IF(AA11="y",CHAR(34)&amp;AA$1&amp;CHAR(34)&amp;",","")</f>
        <v/>
      </c>
      <c r="EI11" s="44" t="str">
        <f>IF(AB11="y",CHAR(34)&amp;AB$1&amp;CHAR(34)&amp;",","")</f>
        <v/>
      </c>
      <c r="EJ11" s="44" t="str">
        <f>IF(AC11="y",CHAR(34)&amp;AC$1&amp;CHAR(34)&amp;",","")</f>
        <v/>
      </c>
      <c r="EK11" s="44" t="str">
        <f>IF(AD11="y",CHAR(34)&amp;AD$1&amp;CHAR(34)&amp;",","")</f>
        <v>"HasSun",</v>
      </c>
      <c r="EL11" s="44" t="str">
        <f>IF(AE11="y",CHAR(34)&amp;AE$1&amp;CHAR(34)&amp;",","")</f>
        <v/>
      </c>
      <c r="EM11" s="44" t="str">
        <f>IF(AF11="y",CHAR(34)&amp;AF$1&amp;CHAR(34)&amp;",","")</f>
        <v/>
      </c>
      <c r="EN11" s="44" t="str">
        <f>IF(AG11="y",CHAR(34)&amp;AG$1&amp;CHAR(34)&amp;",","")</f>
        <v/>
      </c>
      <c r="EO11" s="44" t="str">
        <f>IF(AH11="y",CHAR(34)&amp;AH$1&amp;CHAR(34)&amp;",","")</f>
        <v/>
      </c>
      <c r="EP11" s="44" t="str">
        <f>IF(AI11="y",CHAR(34)&amp;AI$1&amp;CHAR(34)&amp;",","")</f>
        <v/>
      </c>
      <c r="EQ11" s="44" t="str">
        <f>IF(AJ11="y",CHAR(34)&amp;AJ$1&amp;CHAR(34)&amp;",","")</f>
        <v/>
      </c>
      <c r="ER11" s="44" t="str">
        <f>IF(AK11="y",CHAR(34)&amp;AK$1&amp;CHAR(34)&amp;",","")</f>
        <v/>
      </c>
      <c r="ES11" s="44" t="str">
        <f>IF(AL11="y",CHAR(34)&amp;AL$1&amp;CHAR(34)&amp;",","")</f>
        <v/>
      </c>
      <c r="ET11" s="44" t="str">
        <f>IF(AM11="y",CHAR(34)&amp;AM$1&amp;CHAR(34)&amp;",","")</f>
        <v/>
      </c>
      <c r="EU11" s="44" t="str">
        <f>IF(AN11="y",CHAR(34)&amp;AN$1&amp;CHAR(34)&amp;",","")</f>
        <v/>
      </c>
      <c r="EV11" s="44" t="str">
        <f>IF(AO11="y",CHAR(34)&amp;AO$1&amp;CHAR(34)&amp;",","")</f>
        <v/>
      </c>
      <c r="EW11" s="44" t="str">
        <f>IF(AP11="y",CHAR(34)&amp;AP$1&amp;CHAR(34)&amp;",","")</f>
        <v/>
      </c>
      <c r="EX11" s="44" t="str">
        <f>IF(AQ11="y",CHAR(34)&amp;AQ$1&amp;CHAR(34)&amp;",","")</f>
        <v/>
      </c>
      <c r="EY11" s="44" t="str">
        <f>IF(AR11="y",CHAR(34)&amp;AR$1&amp;CHAR(34)&amp;",","")</f>
        <v/>
      </c>
      <c r="EZ11" s="44" t="str">
        <f>IF(AS11="y",CHAR(34)&amp;AS$1&amp;CHAR(34)&amp;",","")</f>
        <v/>
      </c>
      <c r="FA11" s="44" t="str">
        <f>IF(AT11&gt;0,CHAR(34)&amp;"sta"&amp;AZ11&amp;CHAR(34)&amp;",","")</f>
        <v/>
      </c>
      <c r="FB11" s="44" t="str">
        <f>IF(AND(AT11&gt;0,BA11&lt;&gt;""),CHAR(34)&amp;"sta"&amp;BA11&amp;CHAR(34)&amp;",","")</f>
        <v/>
      </c>
      <c r="FD11" s="44" t="str">
        <f>IF(BV11="n",CHAR(34)&amp;"tcWHYE"&amp;CHAR(34)&amp;",",IF(BV11="y",CHAR(34)&amp;FD$1&amp;CHAR(34)&amp;",",""))</f>
        <v/>
      </c>
      <c r="FE11" s="44" t="str">
        <f>IF(COUNTIF(BL11:BT11,"BLU")=0,CHAR(34)&amp;"NO_BLU"&amp;CHAR(34)&amp;",", "")</f>
        <v/>
      </c>
      <c r="FF11" s="44" t="str">
        <f>IF(COUNTIF(BL11:BT11,"WHI")=0,CHAR(34)&amp;"NO_WHI"&amp;CHAR(34)&amp;",", "")</f>
        <v>"NO_WHI",</v>
      </c>
      <c r="FG11" s="44" t="str">
        <f>IF(COUNTIF(BL11:BT11,"RED")=0,CHAR(34)&amp;"NO_RED"&amp;CHAR(34)&amp;",", "")</f>
        <v>"NO_RED",</v>
      </c>
      <c r="FH11" s="44" t="str">
        <f>IF(COUNTIF(BL11:BS11,"GRE")=0,CHAR(34)&amp;"NO_GRE"&amp;CHAR(34)&amp;",", "")</f>
        <v>"NO_GRE",</v>
      </c>
      <c r="FI11" s="44" t="str">
        <f>IF(COUNTIF(BL11:BT11,"YEL")=0,CHAR(34)&amp;"NO_YEL"&amp;CHAR(34)&amp;",", "")</f>
        <v/>
      </c>
      <c r="FJ11" s="44" t="str">
        <f>IF(COUNTIF(BL11:BT11,"BLA")=0,CHAR(34)&amp;"NO_BLA"&amp;CHAR(34)&amp;",", "")</f>
        <v/>
      </c>
      <c r="FK11" s="44" t="str">
        <f>IF(AND(FH11&lt;&gt;"",FF11&lt;&gt;""),CHAR(34)&amp;"WHGRNO"&amp;CHAR(34)&amp;",","")</f>
        <v>"WHGRNO",</v>
      </c>
      <c r="FL11" s="44" t="str">
        <f>IF(AND(FI11&lt;&gt;"",FF11&lt;&gt;""),CHAR(34)&amp;"WHYENO"&amp;CHAR(34)&amp;",","")</f>
        <v/>
      </c>
      <c r="FM11" s="44" t="str">
        <f>IF(AND(FJ11&lt;&gt;"",FF11&lt;&gt;""),CHAR(34)&amp;"BAWHNO"&amp;CHAR(34)&amp;",","")</f>
        <v/>
      </c>
      <c r="FN11" s="44" t="str">
        <f>IF(AND(FE11&lt;&gt;"",FF11&lt;&gt;""),CHAR(34)&amp;"BLWHNO"&amp;CHAR(34)&amp;",","")</f>
        <v/>
      </c>
      <c r="FO11" s="44" t="str">
        <f>IF(AND(FE11&lt;&gt;"",FG11&lt;&gt;""),CHAR(34)&amp;"BLRENO"&amp;CHAR(34)&amp;",","")</f>
        <v/>
      </c>
      <c r="FP11" s="44" t="str">
        <f>IF(AND(FF11&lt;&gt;"",FF11&lt;&gt;""),CHAR(34)&amp;"WHRENO"&amp;CHAR(34)&amp;",","")</f>
        <v>"WHRENO",</v>
      </c>
      <c r="FQ11" s="44" t="str">
        <f>IF(LEN(BF11)=3,CHAR(34)&amp;"001"&amp;BF11&amp;CHAR(34)&amp;",","")</f>
        <v>"001ORA",</v>
      </c>
      <c r="FR11" s="44" t="str">
        <f>IF(LEN(BG11)=3,CHAR(34)&amp;"002"&amp;BG11&amp;CHAR(34)&amp;",","")</f>
        <v>"002BLA",</v>
      </c>
      <c r="FS11" s="44" t="str">
        <f>IF(LEN(BH11)=3,CHAR(34)&amp;"003"&amp;BH11&amp;CHAR(34)&amp;",","")</f>
        <v>"003BLU",</v>
      </c>
      <c r="FT11" s="44" t="str">
        <f>CHAR(34)&amp;"myr"&amp;BD11&amp;CHAR(34)&amp;","</f>
        <v>"myrORA",</v>
      </c>
      <c r="FU11" s="44" t="str">
        <f>IF(AY11="y",CHAR(34)&amp;"island"&amp;CHAR(34)&amp;",","")</f>
        <v/>
      </c>
      <c r="FV11" s="44" t="str">
        <f>IF(BZ11="y",CHAR(34)&amp;"landlo"&amp;CHAR(34)&amp;",","")</f>
        <v/>
      </c>
      <c r="FW11" s="44" t="str">
        <f>IF(CA11="y",CHAR(34)&amp;"eunion"&amp;CHAR(34)&amp;",","")</f>
        <v/>
      </c>
      <c r="FY11" s="44" t="str">
        <f>IFERROR(IF(SEARCH("Arabic",CB11)&gt;0,CHAR(34)&amp;"arabic"&amp;CHAR(34)&amp;",",""),"")</f>
        <v/>
      </c>
      <c r="FZ11" s="44" t="str">
        <f>IFERROR(IF(SEARCH("English",CB11)&gt;0,CHAR(34)&amp;"englis"&amp;CHAR(34)&amp;",",""),"")</f>
        <v/>
      </c>
      <c r="GA11" s="44" t="str">
        <f>IFERROR(IF(SEARCH("French",CB11)&gt;0,CHAR(34)&amp;"french"&amp;CHAR(34)&amp;",",""),"")</f>
        <v/>
      </c>
      <c r="GB11" s="44" t="str">
        <f>IFERROR(IF(SEARCH("Spanish",CB11)&gt;0,CHAR(34)&amp;"spanis"&amp;CHAR(34)&amp;",",""),"")</f>
        <v/>
      </c>
      <c r="GE11" s="44" t="str">
        <f>IFERROR(IF(SEARCH("Dutch",CB11)&gt;0,CHAR(34)&amp;"dutchs"&amp;CHAR(34)&amp;",",""),"")</f>
        <v/>
      </c>
      <c r="GF11" s="44" t="str">
        <f>IFERROR(IF(SEARCH("Historical",AU11)&gt;0,CHAR(34)&amp;"histor"&amp;CHAR(34)&amp;",",""),"")</f>
        <v/>
      </c>
      <c r="GG11" s="44" t="str">
        <f>IF(BU11="y",CHAR(34)&amp;"unjack"&amp;CHAR(34)&amp;",","")</f>
        <v/>
      </c>
      <c r="GH11" s="44" t="str">
        <f>IF(CD11=1,CHAR(34)&amp;"southc"&amp;CHAR(34)&amp;",","")</f>
        <v/>
      </c>
      <c r="GI11" s="44" t="str">
        <f>IF(CE11=1,CHAR(34)&amp;"hasmap"&amp;CHAR(34)&amp;",","")</f>
        <v/>
      </c>
      <c r="GJ11" s="44" t="str">
        <f>IF(CP11="y",CHAR(34)&amp;CP$1&amp;CHAR(34)&amp;",","")</f>
        <v>"NoStar",</v>
      </c>
      <c r="GK11" s="44" t="str">
        <f>IF(GJ11="",CHAR(34)&amp;"HasSta"&amp;CHAR(34)&amp;",","")</f>
        <v/>
      </c>
      <c r="GL11" s="44" t="str">
        <f>IF(CQ11="y",CHAR(34)&amp;CQ$1&amp;CHAR(34)&amp;",","")</f>
        <v/>
      </c>
      <c r="GM11" s="44" t="str">
        <f>IF(CR11="y",CHAR(34)&amp;CR$1&amp;CHAR(34)&amp;",","")</f>
        <v/>
      </c>
      <c r="GN11" s="44" t="str">
        <f>IF(CS11="y",CHAR(34)&amp;CS$1&amp;CHAR(34)&amp;",","")</f>
        <v/>
      </c>
      <c r="GP11" s="44" t="str">
        <f>CHAR(34)&amp;AU11&amp;CHAR(34)</f>
        <v>"State"</v>
      </c>
      <c r="GS11" s="44" t="str">
        <f>SUBSTITUTE("["&amp;_xlfn.CONCAT(CW11:GN11)&amp;"]",",]","]")</f>
        <v>["4Color","lets07","startC","with_v","year19","allhor","3Bands","Horizo","Circle","HasSun","NO_WHI","NO_RED","NO_GRE","WHGRNO","WHRENO","001ORA","002BLA","003BLU","myrORA","NoStar"]</v>
      </c>
      <c r="GT11" s="44" t="str">
        <f>IF(BL11&lt;&gt;"",CHAR(34)&amp;"cl_"&amp;BL11&amp;CHAR(34)&amp;",","")</f>
        <v>"cl_BLA",</v>
      </c>
      <c r="GU11" s="44" t="str">
        <f>IF(BM11&lt;&gt;"",CHAR(34)&amp;"cl_"&amp;BM11&amp;CHAR(34)&amp;",","")</f>
        <v>"cl_BLU",</v>
      </c>
      <c r="GV11" s="44" t="str">
        <f>IF(BN11&lt;&gt;"",CHAR(34)&amp;"cl_"&amp;BN11&amp;CHAR(34)&amp;",","")</f>
        <v/>
      </c>
      <c r="GW11" s="44" t="str">
        <f>IF(BO11&lt;&gt;"",CHAR(34)&amp;"cl_"&amp;BO11&amp;CHAR(34)&amp;",","")</f>
        <v/>
      </c>
      <c r="GX11" s="44" t="str">
        <f>IF(BP11&lt;&gt;"",CHAR(34)&amp;"cl_"&amp;BP11&amp;CHAR(34)&amp;",","")</f>
        <v>"cl_YEL",</v>
      </c>
      <c r="GY11" s="44" t="str">
        <f>IF(BQ11&lt;&gt;"",CHAR(34)&amp;"cl_"&amp;BQ11&amp;CHAR(34)&amp;",","")</f>
        <v>"cl_ORA",</v>
      </c>
      <c r="GZ11" s="44" t="str">
        <f>IF(BR11&lt;&gt;"",CHAR(34)&amp;"cl_"&amp;BR11&amp;CHAR(34)&amp;",","")</f>
        <v/>
      </c>
      <c r="HA11" s="44" t="str">
        <f>IF(BS11&lt;&gt;"",CHAR(34)&amp;"cl_"&amp;BS11&amp;CHAR(34)&amp;",","")</f>
        <v/>
      </c>
      <c r="HB11" s="44" t="str">
        <f>IF(BT11&lt;&gt;"",CHAR(34)&amp;"cl_"&amp;BT11&amp;CHAR(34)&amp;",","")</f>
        <v/>
      </c>
      <c r="HC11" s="44" t="str">
        <f>SUBSTITUTE("["&amp;_xlfn.CONCAT(GT11:HB11)&amp;"]",",]","]")</f>
        <v>["cl_BLA","cl_BLU","cl_YEL","cl_ORA"]</v>
      </c>
      <c r="HE11" s="64"/>
      <c r="HF11" s="65" t="str">
        <f>"{couname:"&amp;CT11&amp;(IF(HK11&lt;&gt;"",",subtype:"&amp;CHAR(34)&amp;HK11&amp;CHAR(34),""))&amp;",year:"&amp;HJ11&amp;",region:"&amp;CU11&amp;",Colors:"&amp;HC11&amp;",Items:"&amp;GS11&amp;",Flag:"&amp;CV11&amp;",HDFlag:"&amp;CHAR(34)&amp;E11&amp;CHAR(34)&amp;",type:"&amp;GP11&amp;", describe: "&amp;HH11&amp;", isnew:"&amp;CHAR(34)&amp;F11&amp;CHAR(34)&amp;", links: "&amp;HL11&amp;"},"</f>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links: "https://www.crwflags.com/fotw/flags/ve-h.html"},</v>
      </c>
      <c r="HG11" s="66" t="str">
        <f>"{couname:"&amp;CT11&amp;(IF(HK11&lt;&gt;"",",subtype:"&amp;CHAR(34)&amp;HK11&amp;CHAR(34),""))&amp;",year:"&amp;HJ11&amp;",region:"&amp;CU11&amp;",Colors:"&amp;HC11&amp;",Items:"&amp;GS11&amp;",Flag:"&amp;CV11&amp;",HDFlag:"&amp;CHAR(34)&amp;E11&amp;CHAR(34)&amp;",type:"&amp;GP11&amp;", describe: "&amp;HI11&amp;", links: "&amp;HL11&amp;"},"</f>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links: "https://www.crwflags.com/fotw/flags/ve-h.html"},</v>
      </c>
      <c r="HH11" s="44" t="str">
        <f>IF(P11&lt;&gt;"",CHAR(34)&amp;"\n"&amp;P11&amp;CHAR(34),CHAR(34)&amp;CHAR(34))</f>
        <v>"\nThe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v>
      </c>
      <c r="HI11" s="44" t="str">
        <f>IF(J11=0,CHAR(34)&amp;CHAR(34),HH11)</f>
        <v>"\nThe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v>
      </c>
      <c r="HJ11" s="44" t="str">
        <f>CHAR(34)&amp;O11&amp;CHAR(34)</f>
        <v>"1997"</v>
      </c>
      <c r="HL11" s="44" t="str">
        <f>CHAR(34)&amp;I11&amp;CHAR(34)</f>
        <v>"https://www.crwflags.com/fotw/flags/ve-h.html"</v>
      </c>
      <c r="HM11" s="65"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 "links": "https://www.crwflags.com/fotw/flags/ve-h.html"},</v>
      </c>
      <c r="HN11" s="67"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 "links": "https://www.crwflags.com/fotw/flags/ve-h.html"},</v>
      </c>
      <c r="HO11" s="71">
        <v>45610</v>
      </c>
      <c r="HP11" s="44" t="str" cm="1">
        <f t="array" ref="HP11">IF(_xlfn.TEXTJOIN(", ", TRUE, IF(ISNUMBER(SEARCH("BLA", BL11:BT11)), COLUMN(BL11:BT11) - COLUMN(BL11) + 1, ""))&lt;&gt;"","BLA","")</f>
        <v>BLA</v>
      </c>
      <c r="HQ11" s="44" t="str" cm="1">
        <f t="array" ref="HQ11">IF(_xlfn.TEXTJOIN(", ", TRUE, IF(ISNUMBER(SEARCH("BLU", BL11:BT11)), COLUMN(BL11:BT11) - COLUMN(BL11) + 1, ""))&lt;&gt;"","BLU","")</f>
        <v>BLU</v>
      </c>
      <c r="HR11" s="44" t="str" cm="1">
        <f t="array" ref="HR11">IF(_xlfn.TEXTJOIN(", ", TRUE, IF(ISNUMBER(SEARCH("GRE", BL11:BT11)), COLUMN(BL11:BT11) - COLUMN(BL11) + 1, ""))&lt;&gt;"","GRE","")</f>
        <v/>
      </c>
      <c r="HS11" s="44" t="str" cm="1">
        <f t="array" ref="HS11">IF(_xlfn.TEXTJOIN(", ", TRUE, IF(ISNUMBER(SEARCH("RED", BL11:BT11)), COLUMN(BL11:BT11) - COLUMN(BL11) + 1, ""))&lt;&gt;"","RED","")</f>
        <v/>
      </c>
      <c r="HT11" s="44" t="str" cm="1">
        <f t="array" ref="HT11">IF(_xlfn.TEXTJOIN(", ", TRUE, IF(ISNUMBER(SEARCH("YEL", BL11:BT11)), COLUMN(BL11:BT11) - COLUMN(BL11) + 1, ""))&lt;&gt;"","YEL","")</f>
        <v>YEL</v>
      </c>
      <c r="HU11" s="44" t="str" cm="1">
        <f t="array" ref="HU11">IF(_xlfn.TEXTJOIN(", ", TRUE, IF(ISNUMBER(SEARCH("ORA", BL11:BT11)), COLUMN(BL11:BT11) - COLUMN(BL11) + 1, ""))&lt;&gt;"","ORA","")</f>
        <v>ORA</v>
      </c>
      <c r="HV11" s="44" t="str" cm="1">
        <f t="array" ref="HV11">IF(_xlfn.TEXTJOIN(", ", TRUE, IF(ISNUMBER(SEARCH("BRO", BL11:BT11)), COLUMN(BL11:BT11) - COLUMN(BL11) + 1, ""))&lt;&gt;"","BRO","")</f>
        <v/>
      </c>
      <c r="HW11" s="44" t="str" cm="1">
        <f t="array" ref="HW11">IF(_xlfn.TEXTJOIN(", ", TRUE, IF(ISNUMBER(SEARCH("PUR", BL11:BT11)), COLUMN(BL11:BT11) - COLUMN(BL11) + 1, ""))&lt;&gt;"","PUR","")</f>
        <v/>
      </c>
      <c r="HX11" s="44" t="str" cm="1">
        <f t="array" ref="HX11">IF(_xlfn.TEXTJOIN(", ", TRUE, IF(ISNUMBER(SEARCH("WHI", BL11:BT11)), COLUMN(BL11:BT11) - COLUMN(BL11) + 1, ""))&lt;&gt;"","WHI","")</f>
        <v/>
      </c>
      <c r="HY11" s="72"/>
      <c r="HZ11" s="72"/>
      <c r="IA11" s="5"/>
      <c r="IB11" s="5"/>
      <c r="IC11" s="68"/>
      <c r="ID11" s="68"/>
      <c r="IE11" s="68"/>
      <c r="IF11" s="68"/>
      <c r="IG11" s="68"/>
      <c r="IH11" s="68"/>
      <c r="II11" s="68"/>
      <c r="IJ11" s="68"/>
      <c r="IK11" s="68"/>
      <c r="IM11" s="42">
        <f>COUNTIF(IC11:IK11,"&gt;0")-CG11</f>
        <v>-4</v>
      </c>
      <c r="IN11" s="69" t="str">
        <f>"http://mkweb.bcgsc.ca/color-summarizer/?url="&amp;D11&amp;"&amp;precision=low&amp;num_clusters="&amp;CG11&amp;"&amp;text=1"</f>
        <v>http://mkweb.bcgsc.ca/color-summarizer/?url=https://upload.wikimedia.org/wikipedia/commons/thumb/7/7d/Flag_of_Cojedes_State.svg/320px-Flag_of_Cojedes_State.svg.png&amp;precision=low&amp;num_clusters=4&amp;text=1</v>
      </c>
      <c r="IO11" s="44" t="str">
        <f>IF(HP11&lt;&gt;"",CHAR(34)&amp;"black"&amp;CHAR(34),"")</f>
        <v>"black"</v>
      </c>
      <c r="IP11" s="44" t="str">
        <f>IF(HQ11&lt;&gt;"",CHAR(34)&amp;"blue"&amp;CHAR(34),"")</f>
        <v>"blue"</v>
      </c>
      <c r="IQ11" s="44" t="str">
        <f>IF(HR11&lt;&gt;"",CHAR(34)&amp;"green"&amp;CHAR(34),"")</f>
        <v/>
      </c>
      <c r="IR11" s="44" t="str">
        <f>IF(HS11&lt;&gt;"",CHAR(34)&amp;"red"&amp;CHAR(34),"")</f>
        <v/>
      </c>
      <c r="IS11" s="44" t="str">
        <f>IF(HT11&lt;&gt;"",CHAR(34)&amp;"yellow"&amp;CHAR(34),"")</f>
        <v>"yellow"</v>
      </c>
      <c r="IT11" s="44" t="str">
        <f>IF(HU11&lt;&gt;"",CHAR(34)&amp;"orange"&amp;CHAR(34),"")</f>
        <v>"orange"</v>
      </c>
      <c r="IU11" s="44" t="str">
        <f>IF(HV11&lt;&gt;"",CHAR(34)&amp;"brown"&amp;CHAR(34),"")</f>
        <v/>
      </c>
      <c r="IV11" s="44" t="str">
        <f>IF(HW11&lt;&gt;"",CHAR(34)&amp;"purple"&amp;CHAR(34),"")</f>
        <v/>
      </c>
      <c r="IW11" s="44" t="str">
        <f>IF(HX11&lt;&gt;"",CHAR(34)&amp;"white"&amp;CHAR(34),"")</f>
        <v/>
      </c>
      <c r="IX11" s="44" t="str">
        <f>"{"&amp;CHAR(34)&amp;"url"&amp;CHAR(34)&amp;":"&amp;CHAR(34)&amp;IN11&amp;CHAR(34)&amp;","&amp;CHAR(34)&amp;"name"&amp;CHAR(34)&amp;":"&amp;CHAR(34)&amp;A11&amp;CHAR(34)&amp;"},"</f>
        <v>{"url":"http://mkweb.bcgsc.ca/color-summarizer/?url=https://upload.wikimedia.org/wikipedia/commons/thumb/7/7d/Flag_of_Cojedes_State.svg/320px-Flag_of_Cojedes_State.svg.png&amp;precision=low&amp;num_clusters=4&amp;text=1","name":"[VEN] Cojedes"},</v>
      </c>
      <c r="IY11" s="44">
        <v>1475</v>
      </c>
    </row>
    <row r="12" spans="1:259" s="44" customFormat="1" ht="38.4" customHeight="1" thickBot="1" x14ac:dyDescent="0.35">
      <c r="A12" s="84" t="s">
        <v>775</v>
      </c>
      <c r="B12" s="83"/>
      <c r="C12" s="39">
        <v>2</v>
      </c>
      <c r="D12" s="70" t="s">
        <v>776</v>
      </c>
      <c r="E12" s="40" t="s">
        <v>777</v>
      </c>
      <c r="F12" s="41" t="s">
        <v>163</v>
      </c>
      <c r="G12" s="42">
        <f>COUNTIF($A$1:$A$8305,A12)</f>
        <v>1</v>
      </c>
      <c r="H12" s="43"/>
      <c r="I12" s="59" t="s">
        <v>778</v>
      </c>
      <c r="J12" s="44" t="str">
        <f>""</f>
        <v/>
      </c>
      <c r="K12" s="45"/>
      <c r="L12" s="46"/>
      <c r="M12" s="46"/>
      <c r="N12" s="47"/>
      <c r="O12" s="74">
        <v>2004</v>
      </c>
      <c r="P12" s="48" t="s">
        <v>779</v>
      </c>
      <c r="Q12" s="73">
        <v>2</v>
      </c>
      <c r="R12" s="49" t="str">
        <f>_xlfn.XLOOKUP(LEFT(A12,5),[1]CODES!$D$2:$D$244,[1]CODES!$B$2:$B$244)</f>
        <v>South America</v>
      </c>
      <c r="S12" s="50">
        <v>3</v>
      </c>
      <c r="T12" s="51" t="s">
        <v>165</v>
      </c>
      <c r="U12" s="52" t="s">
        <v>164</v>
      </c>
      <c r="V12" s="52" t="s">
        <v>165</v>
      </c>
      <c r="W12" s="52" t="s">
        <v>164</v>
      </c>
      <c r="X12" s="52" t="s">
        <v>165</v>
      </c>
      <c r="Y12" s="52" t="s">
        <v>164</v>
      </c>
      <c r="Z12" s="52" t="s">
        <v>164</v>
      </c>
      <c r="AA12" s="52" t="s">
        <v>165</v>
      </c>
      <c r="AB12" s="52" t="s">
        <v>165</v>
      </c>
      <c r="AC12" s="52" t="s">
        <v>164</v>
      </c>
      <c r="AD12" s="52" t="s">
        <v>165</v>
      </c>
      <c r="AE12" s="52" t="s">
        <v>164</v>
      </c>
      <c r="AF12" s="53" t="s">
        <v>165</v>
      </c>
      <c r="AG12" s="53" t="s">
        <v>165</v>
      </c>
      <c r="AH12" s="53" t="s">
        <v>164</v>
      </c>
      <c r="AI12" s="53" t="s">
        <v>164</v>
      </c>
      <c r="AJ12" s="53" t="s">
        <v>164</v>
      </c>
      <c r="AK12" s="53" t="s">
        <v>164</v>
      </c>
      <c r="AL12" s="53" t="s">
        <v>164</v>
      </c>
      <c r="AM12" s="53" t="s">
        <v>165</v>
      </c>
      <c r="AN12" s="53" t="s">
        <v>165</v>
      </c>
      <c r="AO12" s="53" t="s">
        <v>164</v>
      </c>
      <c r="AP12" s="53" t="s">
        <v>164</v>
      </c>
      <c r="AQ12" s="53" t="s">
        <v>164</v>
      </c>
      <c r="AR12" s="53" t="s">
        <v>164</v>
      </c>
      <c r="AS12" s="53" t="s">
        <v>164</v>
      </c>
      <c r="AT12" s="54">
        <v>5</v>
      </c>
      <c r="AU12" s="53" t="s">
        <v>308</v>
      </c>
      <c r="AV12" s="53" t="str">
        <f>IF(LEFT(A12,1)="[",LEFT(A12,5)&amp;AU12&amp;A12,"")</f>
        <v>[VEN]State[VEN] Delta Amacuro</v>
      </c>
      <c r="AW12" s="53" t="str">
        <f>C12&amp;A12</f>
        <v>2[VEN] Delta Amacuro</v>
      </c>
      <c r="AX12" s="55"/>
      <c r="AY12" s="55"/>
      <c r="AZ12" s="56" t="s">
        <v>159</v>
      </c>
      <c r="BA12" s="56"/>
      <c r="BB12" s="56"/>
      <c r="BC12" s="57"/>
      <c r="BD12" s="58" t="s">
        <v>167</v>
      </c>
      <c r="BE12" s="59"/>
      <c r="BF12" s="58" t="s">
        <v>152</v>
      </c>
      <c r="BG12" s="58" t="s">
        <v>153</v>
      </c>
      <c r="BH12" s="58" t="s">
        <v>152</v>
      </c>
      <c r="BI12" s="58"/>
      <c r="BJ12" s="58"/>
      <c r="BK12" s="59"/>
      <c r="BL12" s="58" t="s">
        <v>151</v>
      </c>
      <c r="BM12" s="58" t="s">
        <v>152</v>
      </c>
      <c r="BN12" s="58" t="s">
        <v>153</v>
      </c>
      <c r="BO12" s="58" t="s">
        <v>154</v>
      </c>
      <c r="BP12" s="58" t="s">
        <v>155</v>
      </c>
      <c r="BQ12" s="58" t="s">
        <v>156</v>
      </c>
      <c r="BR12" s="58" t="s">
        <v>157</v>
      </c>
      <c r="BS12" s="58" t="s">
        <v>234</v>
      </c>
      <c r="BT12" s="58" t="s">
        <v>159</v>
      </c>
      <c r="BU12" s="60"/>
      <c r="BV12" s="61"/>
      <c r="BW12" s="61">
        <v>0</v>
      </c>
      <c r="BX12" s="59"/>
      <c r="BY12" s="44" t="s">
        <v>164</v>
      </c>
      <c r="CB12" s="5"/>
      <c r="CC12" s="5"/>
      <c r="CD12" s="62">
        <v>0</v>
      </c>
      <c r="CE12" s="62">
        <v>1</v>
      </c>
      <c r="CF12" s="62" t="e">
        <f>COUNTIF([1]Sheet7!$B$2:'[1]Sheet7'!$B$100,VEN!A16)</f>
        <v>#REF!</v>
      </c>
      <c r="CG12" s="75" cm="1">
        <f t="array" ref="CG12">SUMPRODUCT(--(LEN(TRIM(BL12:BT12))&gt;0))</f>
        <v>8</v>
      </c>
      <c r="CH12" s="53" t="str">
        <f>IF(CG12=2,"y","n")</f>
        <v>n</v>
      </c>
      <c r="CI12" s="53" t="str">
        <f>IF(CG12=3,"y","n")</f>
        <v>n</v>
      </c>
      <c r="CJ12" s="53" t="str">
        <f>IF(CG12=4,"y","n")</f>
        <v>n</v>
      </c>
      <c r="CK12" s="53" t="str">
        <f>IF(CG12&gt;4,"y","n")</f>
        <v>y</v>
      </c>
      <c r="CL12" s="53" t="str">
        <f>IF(S12=0,"y","n")</f>
        <v>n</v>
      </c>
      <c r="CM12" s="53" t="str">
        <f>IF(S12=2,"y","n")</f>
        <v>n</v>
      </c>
      <c r="CN12" s="53" t="str">
        <f>IF(S12=3,"y","n")</f>
        <v>y</v>
      </c>
      <c r="CO12" s="53" t="str">
        <f>IF(S12&gt;=4,"y","n")</f>
        <v>n</v>
      </c>
      <c r="CP12" s="53" t="str">
        <f>IF(AT12=0,"y","n")</f>
        <v>n</v>
      </c>
      <c r="CQ12" s="53" t="str">
        <f>IF(AT12=1,"y","n")</f>
        <v>n</v>
      </c>
      <c r="CR12" s="53" t="str">
        <f>IF(AT12=2,"y","n")</f>
        <v>n</v>
      </c>
      <c r="CS12" s="53" t="str">
        <f>IF(AT12&gt;=3,"y","n")</f>
        <v>y</v>
      </c>
      <c r="CT12" s="38" t="str">
        <f>CHAR(34)&amp;A12&amp;CHAR(34)</f>
        <v>"[VEN] Delta Amacuro"</v>
      </c>
      <c r="CU12" s="63" t="str">
        <f>CHAR(34)&amp;"rgn_"&amp;R12&amp;CHAR(34)</f>
        <v>"rgn_South America"</v>
      </c>
      <c r="CV12" s="44" t="str">
        <f>CHAR(34)&amp;D12&amp;CHAR(34)</f>
        <v>"https://upload.wikimedia.org/wikipedia/commons/thumb/2/20/Flag_of_Delta_Amacuro_State.svg/320px-Flag_of_Delta_Amacuro_State.svg.png"</v>
      </c>
      <c r="CW12" s="44" t="str">
        <f>IF(CH12="y",CHAR(34)&amp;CH$1&amp;CHAR(34)&amp;",","")</f>
        <v/>
      </c>
      <c r="CX12" s="44" t="str">
        <f>IF(CI12="y",CHAR(34)&amp;CI$1&amp;CHAR(34)&amp;",","")</f>
        <v/>
      </c>
      <c r="CY12" s="44" t="str">
        <f>IF(CJ12="y",CHAR(34)&amp;CJ$1&amp;CHAR(34)&amp;",","")</f>
        <v/>
      </c>
      <c r="CZ12" s="44" t="str">
        <f>IF(CK12="y",CHAR(34)&amp;CK$1&amp;CHAR(34)&amp;",","")</f>
        <v>"5+Colo",</v>
      </c>
      <c r="DA12" s="44" t="str">
        <f>IF(Q12&gt;1,CHAR(34)&amp;"words2"&amp;CHAR(34)&amp;",","")</f>
        <v>"words2",</v>
      </c>
      <c r="DB12" s="44" t="str">
        <f>IF(Q12&gt;2,CHAR(34)&amp;"words3"&amp;CHAR(34)&amp;",","")</f>
        <v/>
      </c>
      <c r="DD12" s="44" t="str">
        <f>IF(LEN(CHAR(34)&amp;"lets"&amp;LEN(SUBSTITUTE(SUBSTITUTE(IFERROR(TRIM(SUBSTITUTE(A12,MID(A12,FIND("[",A12),FIND("]",A12)-FIND("[",A12)+1),"")),A12)," ",""),"-",""))&amp;CHAR(34)&amp;",")=9,CHAR(34)&amp;"lets"&amp;LEN(SUBSTITUTE(SUBSTITUTE(IFERROR(TRIM(SUBSTITUTE(A12,MID(A12,FIND("[",A12),FIND("]",A12)-FIND("[",A12)+1),"")),A12)," ",""),"-",""))&amp;CHAR(34)&amp;",",CHAR(34)&amp;"lets0"&amp;LEN(SUBSTITUTE(SUBSTITUTE(IFERROR(TRIM(SUBSTITUTE(A12,MID(A12,FIND("[",A12),FIND("]",A12)-FIND("[",A12)+1),"")),A12)," ",""),"-",""))&amp;CHAR(34)&amp;",")</f>
        <v>"lets12",</v>
      </c>
      <c r="DE12" s="44" t="str">
        <f>CHAR(34)&amp;"start"&amp;IFERROR(LEFT(SUBSTITUTE(A12,"["&amp;MID(A12,FIND("[",A12)+1,FIND("]",A12)-FIND("[",A12)-1)&amp;"] ",""),1),LEFT(A12,1))&amp;CHAR(34)&amp;","</f>
        <v>"startD",</v>
      </c>
      <c r="DF12" s="44" t="str">
        <f>IFERROR(IF(SEARCH("tan",A12)&gt;0,CHAR(34)&amp;"withtn"&amp;CHAR(34)&amp;",",""),"")</f>
        <v/>
      </c>
      <c r="DG12" s="44" t="str">
        <f>IFERROR(IF(SEARCH("q",A12)&gt;0,CHAR(34)&amp;"with_q"&amp;CHAR(34)&amp;",",""),"")</f>
        <v/>
      </c>
      <c r="DH12" s="44" t="str">
        <f>IFERROR(IF(SEARCH("v",A12)&gt;0,CHAR(34)&amp;"with_v"&amp;CHAR(34)&amp;",",""),"")</f>
        <v>"with_v",</v>
      </c>
      <c r="DI12" s="44" t="str">
        <f>IFERROR(IF(SEARCH("w",A12)&gt;0,CHAR(34)&amp;"with_w"&amp;CHAR(34)&amp;",",""),"")</f>
        <v/>
      </c>
      <c r="DJ12" s="44" t="str">
        <f>IFERROR(IF(SEARCH("y",A12)&gt;0,CHAR(34)&amp;"with_y"&amp;CHAR(34)&amp;",",""),"")</f>
        <v/>
      </c>
      <c r="DK12" s="44" t="str">
        <f>IFERROR(IF(SEARCH("z",A12)&gt;0,CHAR(34)&amp;"with_z"&amp;CHAR(34)&amp;",",""),"")</f>
        <v/>
      </c>
      <c r="DL12" s="44" t="str">
        <f>IF(CG12=2, CHAR(34) &amp; _xlfn.TEXTJOIN("", TRUE, _xlfn._xlws.SORT(HP12:HX12)) &amp; CHAR(34) &amp; ",", "")</f>
        <v/>
      </c>
      <c r="DM12" s="44" t="str" cm="1">
        <f t="array" ref="DM12">IF(CG12=3,CHAR(34) &amp; _xlfn.TEXTJOIN("", TRUE, RIGHT(HP12:HX12, 2)) &amp; CHAR(34) &amp; ",", "")</f>
        <v/>
      </c>
      <c r="DN12" s="44" t="str">
        <f>IF(AND(ISNUMBER(SEARCH("18", O12)), ISERROR(SEARCH("1918", O12)), ISERROR(SEARCH("2018", O12))), CHAR(34) &amp; "year18" &amp; CHAR(34) &amp; ",", "")</f>
        <v/>
      </c>
      <c r="DO12" s="44" t="str">
        <f>IF(AND(ISNUMBER(SEARCH("19", O12)), ISERROR(SEARCH("1819", O12)),  ISERROR(SEARCH("1219", O12)),ISERROR(SEARCH("1119", O12)),ISERROR(SEARCH("1190", O12)),ISERROR(SEARCH("2019", O12))), CHAR(34) &amp; "year19" &amp; CHAR(34) &amp; ",", "")</f>
        <v/>
      </c>
      <c r="DP12" s="5" t="str">
        <f>IF(AND(ISNUMBER(SEARCH("20", O12)), ISERROR(SEARCH("1920", O12))), CHAR(34)&amp;"year00"&amp;CHAR(34)&amp;",", "")</f>
        <v>"year00",</v>
      </c>
      <c r="DQ12" s="5" t="str">
        <f>IF(CC12="y",CHAR(34)&amp;"soviet"&amp;CHAR(34)&amp;",","")</f>
        <v/>
      </c>
      <c r="DR12" s="5" t="str">
        <f>IF(BY12="y",CHAR(34)&amp;"dgband"&amp;CHAR(34)&amp;",","")</f>
        <v/>
      </c>
      <c r="DS12" s="5" t="str">
        <f>IF(W12="y",IF(AND(V12="n",BY12&lt;&gt;"y"),CHAR(34)&amp;"allver"&amp;CHAR(34)&amp;",",""),"")</f>
        <v/>
      </c>
      <c r="DT12" s="5" t="str">
        <f>IF(V12="y",IF(AND(W12="n",BY12&lt;&gt;"y"),CHAR(34)&amp;"allhor"&amp;CHAR(34)&amp;",",""),"")</f>
        <v>"allhor",</v>
      </c>
      <c r="DU12" s="5" t="str">
        <f>IF(BY12="y",IF(AND(W12="n",V12="n"),CHAR(34)&amp;"alldia"&amp;CHAR(34)&amp;",",""),"")</f>
        <v/>
      </c>
      <c r="DW12" s="44" t="str">
        <f>IF(CL12="y",CHAR(34)&amp;CL$1&amp;CHAR(34)&amp;",","")</f>
        <v/>
      </c>
      <c r="DX12" s="44" t="str">
        <f>IF(CM12="y",CHAR(34)&amp;CM$1&amp;CHAR(34)&amp;",","")</f>
        <v/>
      </c>
      <c r="DY12" s="44" t="str">
        <f>IF(CN12="y",CHAR(34)&amp;CN$1&amp;CHAR(34)&amp;",","")</f>
        <v>"3Bands",</v>
      </c>
      <c r="DZ12" s="44" t="str">
        <f>IF(CO12="y",CHAR(34)&amp;CO$1&amp;CHAR(34)&amp;",","")</f>
        <v/>
      </c>
      <c r="EA12" s="44" t="str">
        <f>IF(T12="y",CHAR(34)&amp;T$1&amp;CHAR(34)&amp;",","")</f>
        <v>"Diagon",</v>
      </c>
      <c r="EB12" s="44" t="str">
        <f>IF(U12="y",CHAR(34)&amp;U$1&amp;CHAR(34)&amp;",","")</f>
        <v/>
      </c>
      <c r="EC12" s="44" t="str">
        <f>IF(V12="y",CHAR(34)&amp;V$1&amp;CHAR(34)&amp;",","")</f>
        <v>"Horizo",</v>
      </c>
      <c r="ED12" s="44" t="str">
        <f>IF(W12="y",CHAR(34)&amp;W$1&amp;CHAR(34)&amp;",","")</f>
        <v/>
      </c>
      <c r="EE12" s="44" t="str">
        <f>IF(X12="y",CHAR(34)&amp;X$1&amp;CHAR(34)&amp;",","")</f>
        <v>"Circle",</v>
      </c>
      <c r="EF12" s="44" t="str">
        <f>IF(AND(Y12&lt;&gt;"n",Y12&lt;&gt;""),CHAR(34)&amp;Y$1&amp;CHAR(34)&amp;",","")</f>
        <v/>
      </c>
      <c r="EG12" s="44" t="str">
        <f>IF(Z12="y",CHAR(34)&amp;Z$1&amp;CHAR(34)&amp;",","")</f>
        <v/>
      </c>
      <c r="EH12" s="44" t="str">
        <f>IF(AA12="y",CHAR(34)&amp;AA$1&amp;CHAR(34)&amp;",","")</f>
        <v>"Plants",</v>
      </c>
      <c r="EI12" s="44" t="str">
        <f>IF(AB12="y",CHAR(34)&amp;AB$1&amp;CHAR(34)&amp;",","")</f>
        <v>"Texted",</v>
      </c>
      <c r="EJ12" s="44" t="str">
        <f>IF(AC12="y",CHAR(34)&amp;AC$1&amp;CHAR(34)&amp;",","")</f>
        <v/>
      </c>
      <c r="EK12" s="44" t="str">
        <f>IF(AD12="y",CHAR(34)&amp;AD$1&amp;CHAR(34)&amp;",","")</f>
        <v>"HasSun",</v>
      </c>
      <c r="EL12" s="44" t="str">
        <f>IF(AE12="y",CHAR(34)&amp;AE$1&amp;CHAR(34)&amp;",","")</f>
        <v/>
      </c>
      <c r="EM12" s="44" t="str">
        <f>IF(AF12="y",CHAR(34)&amp;AF$1&amp;CHAR(34)&amp;",","")</f>
        <v>"Trside",</v>
      </c>
      <c r="EN12" s="44" t="str">
        <f>IF(AG12="y",CHAR(34)&amp;AG$1&amp;CHAR(34)&amp;",","")</f>
        <v>"Unequa",</v>
      </c>
      <c r="EO12" s="44" t="str">
        <f>IF(AH12="y",CHAR(34)&amp;AH$1&amp;CHAR(34)&amp;",","")</f>
        <v/>
      </c>
      <c r="EP12" s="44" t="str">
        <f>IF(AI12="y",CHAR(34)&amp;AI$1&amp;CHAR(34)&amp;",","")</f>
        <v/>
      </c>
      <c r="EQ12" s="44" t="str">
        <f>IF(AJ12="y",CHAR(34)&amp;AJ$1&amp;CHAR(34)&amp;",","")</f>
        <v/>
      </c>
      <c r="ER12" s="44" t="str">
        <f>IF(AK12="y",CHAR(34)&amp;AK$1&amp;CHAR(34)&amp;",","")</f>
        <v/>
      </c>
      <c r="ES12" s="44" t="str">
        <f>IF(AL12="y",CHAR(34)&amp;AL$1&amp;CHAR(34)&amp;",","")</f>
        <v/>
      </c>
      <c r="ET12" s="44" t="str">
        <f>IF(AM12="y",CHAR(34)&amp;AM$1&amp;CHAR(34)&amp;",","")</f>
        <v>"Geogrh",</v>
      </c>
      <c r="EU12" s="44" t="str">
        <f>IF(AN12="y",CHAR(34)&amp;AN$1&amp;CHAR(34)&amp;",","")</f>
        <v>"Humans",</v>
      </c>
      <c r="EV12" s="44" t="str">
        <f>IF(AO12="y",CHAR(34)&amp;AO$1&amp;CHAR(34)&amp;",","")</f>
        <v/>
      </c>
      <c r="EW12" s="44" t="str">
        <f>IF(AP12="y",CHAR(34)&amp;AP$1&amp;CHAR(34)&amp;",","")</f>
        <v/>
      </c>
      <c r="EX12" s="44" t="str">
        <f>IF(AQ12="y",CHAR(34)&amp;AQ$1&amp;CHAR(34)&amp;",","")</f>
        <v/>
      </c>
      <c r="EY12" s="44" t="str">
        <f>IF(AR12="y",CHAR(34)&amp;AR$1&amp;CHAR(34)&amp;",","")</f>
        <v/>
      </c>
      <c r="EZ12" s="44" t="str">
        <f>IF(AS12="y",CHAR(34)&amp;AS$1&amp;CHAR(34)&amp;",","")</f>
        <v/>
      </c>
      <c r="FA12" s="44" t="str">
        <f>IF(AT12&gt;0,CHAR(34)&amp;"sta"&amp;AZ12&amp;CHAR(34)&amp;",","")</f>
        <v>"staWHI",</v>
      </c>
      <c r="FB12" s="44" t="str">
        <f>IF(AND(AT12&gt;0,BA12&lt;&gt;""),CHAR(34)&amp;"sta"&amp;BA12&amp;CHAR(34)&amp;",","")</f>
        <v/>
      </c>
      <c r="FD12" s="44" t="str">
        <f>IF(BV12="n",CHAR(34)&amp;"tcWHYE"&amp;CHAR(34)&amp;",",IF(BV12="y",CHAR(34)&amp;FD$1&amp;CHAR(34)&amp;",",""))</f>
        <v/>
      </c>
      <c r="FE12" s="44" t="str">
        <f>IF(COUNTIF(BL12:BT12,"BLU")=0,CHAR(34)&amp;"NO_BLU"&amp;CHAR(34)&amp;",", "")</f>
        <v/>
      </c>
      <c r="FF12" s="44" t="str">
        <f>IF(COUNTIF(BL12:BT12,"WHI")=0,CHAR(34)&amp;"NO_WHI"&amp;CHAR(34)&amp;",", "")</f>
        <v/>
      </c>
      <c r="FG12" s="44" t="str">
        <f>IF(COUNTIF(BL12:BT12,"RED")=0,CHAR(34)&amp;"NO_RED"&amp;CHAR(34)&amp;",", "")</f>
        <v/>
      </c>
      <c r="FH12" s="44" t="str">
        <f>IF(COUNTIF(BL12:BS12,"GRE")=0,CHAR(34)&amp;"NO_GRE"&amp;CHAR(34)&amp;",", "")</f>
        <v/>
      </c>
      <c r="FI12" s="44" t="str">
        <f>IF(COUNTIF(BL12:BT12,"YEL")=0,CHAR(34)&amp;"NO_YEL"&amp;CHAR(34)&amp;",", "")</f>
        <v/>
      </c>
      <c r="FJ12" s="44" t="str">
        <f>IF(COUNTIF(BL12:BT12,"BLA")=0,CHAR(34)&amp;"NO_BLA"&amp;CHAR(34)&amp;",", "")</f>
        <v/>
      </c>
      <c r="FK12" s="44" t="str">
        <f>IF(AND(FH12&lt;&gt;"",FF12&lt;&gt;""),CHAR(34)&amp;"WHGRNO"&amp;CHAR(34)&amp;",","")</f>
        <v/>
      </c>
      <c r="FL12" s="44" t="str">
        <f>IF(AND(FI12&lt;&gt;"",FF12&lt;&gt;""),CHAR(34)&amp;"WHYENO"&amp;CHAR(34)&amp;",","")</f>
        <v/>
      </c>
      <c r="FM12" s="44" t="str">
        <f>IF(AND(FJ12&lt;&gt;"",FF12&lt;&gt;""),CHAR(34)&amp;"BAWHNO"&amp;CHAR(34)&amp;",","")</f>
        <v/>
      </c>
      <c r="FN12" s="44" t="str">
        <f>IF(AND(FE12&lt;&gt;"",FF12&lt;&gt;""),CHAR(34)&amp;"BLWHNO"&amp;CHAR(34)&amp;",","")</f>
        <v/>
      </c>
      <c r="FO12" s="44" t="str">
        <f>IF(AND(FE12&lt;&gt;"",FG12&lt;&gt;""),CHAR(34)&amp;"BLRENO"&amp;CHAR(34)&amp;",","")</f>
        <v/>
      </c>
      <c r="FP12" s="44" t="str">
        <f>IF(AND(FF12&lt;&gt;"",FF12&lt;&gt;""),CHAR(34)&amp;"WHRENO"&amp;CHAR(34)&amp;",","")</f>
        <v/>
      </c>
      <c r="FQ12" s="44" t="str">
        <f>IF(LEN(BF12)=3,CHAR(34)&amp;"001"&amp;BF12&amp;CHAR(34)&amp;",","")</f>
        <v>"001BLU",</v>
      </c>
      <c r="FR12" s="44" t="str">
        <f>IF(LEN(BG12)=3,CHAR(34)&amp;"002"&amp;BG12&amp;CHAR(34)&amp;",","")</f>
        <v>"002GRE",</v>
      </c>
      <c r="FS12" s="44" t="str">
        <f>IF(LEN(BH12)=3,CHAR(34)&amp;"003"&amp;BH12&amp;CHAR(34)&amp;",","")</f>
        <v>"003BLU",</v>
      </c>
      <c r="FT12" s="44" t="str">
        <f>CHAR(34)&amp;"myr"&amp;BD12&amp;CHAR(34)&amp;","</f>
        <v>"myrEQ",</v>
      </c>
      <c r="FU12" s="44" t="str">
        <f>IF(AY12="y",CHAR(34)&amp;"island"&amp;CHAR(34)&amp;",","")</f>
        <v/>
      </c>
      <c r="FV12" s="44" t="str">
        <f>IF(BZ12="y",CHAR(34)&amp;"landlo"&amp;CHAR(34)&amp;",","")</f>
        <v/>
      </c>
      <c r="FW12" s="44" t="str">
        <f>IF(CA12="y",CHAR(34)&amp;"eunion"&amp;CHAR(34)&amp;",","")</f>
        <v/>
      </c>
      <c r="FY12" s="44" t="str">
        <f>IFERROR(IF(SEARCH("Arabic",CB12)&gt;0,CHAR(34)&amp;"arabic"&amp;CHAR(34)&amp;",",""),"")</f>
        <v/>
      </c>
      <c r="FZ12" s="44" t="str">
        <f>IFERROR(IF(SEARCH("English",CB12)&gt;0,CHAR(34)&amp;"englis"&amp;CHAR(34)&amp;",",""),"")</f>
        <v/>
      </c>
      <c r="GA12" s="44" t="str">
        <f>IFERROR(IF(SEARCH("French",CB12)&gt;0,CHAR(34)&amp;"french"&amp;CHAR(34)&amp;",",""),"")</f>
        <v/>
      </c>
      <c r="GB12" s="44" t="str">
        <f>IFERROR(IF(SEARCH("Spanish",CB12)&gt;0,CHAR(34)&amp;"spanis"&amp;CHAR(34)&amp;",",""),"")</f>
        <v/>
      </c>
      <c r="GE12" s="44" t="str">
        <f>IFERROR(IF(SEARCH("Dutch",CB12)&gt;0,CHAR(34)&amp;"dutchs"&amp;CHAR(34)&amp;",",""),"")</f>
        <v/>
      </c>
      <c r="GF12" s="44" t="str">
        <f>IFERROR(IF(SEARCH("Historical",AU12)&gt;0,CHAR(34)&amp;"histor"&amp;CHAR(34)&amp;",",""),"")</f>
        <v/>
      </c>
      <c r="GG12" s="44" t="str">
        <f>IF(BU12="y",CHAR(34)&amp;"unjack"&amp;CHAR(34)&amp;",","")</f>
        <v/>
      </c>
      <c r="GH12" s="44" t="str">
        <f>IF(CD12=1,CHAR(34)&amp;"southc"&amp;CHAR(34)&amp;",","")</f>
        <v/>
      </c>
      <c r="GI12" s="44" t="str">
        <f>IF(CE12=1,CHAR(34)&amp;"hasmap"&amp;CHAR(34)&amp;",","")</f>
        <v>"hasmap",</v>
      </c>
      <c r="GJ12" s="44" t="str">
        <f>IF(CP12="y",CHAR(34)&amp;CP$1&amp;CHAR(34)&amp;",","")</f>
        <v/>
      </c>
      <c r="GK12" s="44" t="str">
        <f>IF(GJ12="",CHAR(34)&amp;"HasSta"&amp;CHAR(34)&amp;",","")</f>
        <v>"HasSta",</v>
      </c>
      <c r="GL12" s="44" t="str">
        <f>IF(CQ12="y",CHAR(34)&amp;CQ$1&amp;CHAR(34)&amp;",","")</f>
        <v/>
      </c>
      <c r="GM12" s="44" t="str">
        <f>IF(CR12="y",CHAR(34)&amp;CR$1&amp;CHAR(34)&amp;",","")</f>
        <v/>
      </c>
      <c r="GN12" s="44" t="str">
        <f>IF(CS12="y",CHAR(34)&amp;CS$1&amp;CHAR(34)&amp;",","")</f>
        <v>"3+Star",</v>
      </c>
      <c r="GP12" s="44" t="str">
        <f>CHAR(34)&amp;AU12&amp;CHAR(34)</f>
        <v>"State"</v>
      </c>
      <c r="GS12" s="44" t="str">
        <f>SUBSTITUTE("["&amp;_xlfn.CONCAT(CW12:GN12)&amp;"]",",]","]")</f>
        <v>["5+Colo","words2","lets12","startD","with_v","year00","allhor","3Bands","Diagon","Horizo","Circle","Plants","Texted","HasSun","Trside","Unequa","Geogrh","Humans","staWHI","001BLU","002GRE","003BLU","myrEQ","hasmap","HasSta","3+Star"]</v>
      </c>
      <c r="GT12" s="44" t="str">
        <f>IF(BL12&lt;&gt;"",CHAR(34)&amp;"cl_"&amp;BL12&amp;CHAR(34)&amp;",","")</f>
        <v>"cl_BLA",</v>
      </c>
      <c r="GU12" s="44" t="str">
        <f>IF(BM12&lt;&gt;"",CHAR(34)&amp;"cl_"&amp;BM12&amp;CHAR(34)&amp;",","")</f>
        <v>"cl_BLU",</v>
      </c>
      <c r="GV12" s="44" t="str">
        <f>IF(BN12&lt;&gt;"",CHAR(34)&amp;"cl_"&amp;BN12&amp;CHAR(34)&amp;",","")</f>
        <v>"cl_GRE",</v>
      </c>
      <c r="GW12" s="44" t="str">
        <f>IF(BO12&lt;&gt;"",CHAR(34)&amp;"cl_"&amp;BO12&amp;CHAR(34)&amp;",","")</f>
        <v>"cl_RED",</v>
      </c>
      <c r="GX12" s="44" t="str">
        <f>IF(BP12&lt;&gt;"",CHAR(34)&amp;"cl_"&amp;BP12&amp;CHAR(34)&amp;",","")</f>
        <v>"cl_YEL",</v>
      </c>
      <c r="GY12" s="44" t="str">
        <f>IF(BQ12&lt;&gt;"",CHAR(34)&amp;"cl_"&amp;BQ12&amp;CHAR(34)&amp;",","")</f>
        <v>"cl_ORA",</v>
      </c>
      <c r="GZ12" s="44" t="str">
        <f>IF(BR12&lt;&gt;"",CHAR(34)&amp;"cl_"&amp;BR12&amp;CHAR(34)&amp;",","")</f>
        <v>"cl_BRO",</v>
      </c>
      <c r="HA12" s="44" t="str">
        <f>IF(BS12&lt;&gt;"",CHAR(34)&amp;"cl_"&amp;BS12&amp;CHAR(34)&amp;",","")</f>
        <v/>
      </c>
      <c r="HB12" s="44" t="str">
        <f>IF(BT12&lt;&gt;"",CHAR(34)&amp;"cl_"&amp;BT12&amp;CHAR(34)&amp;",","")</f>
        <v>"cl_WHI",</v>
      </c>
      <c r="HC12" s="44" t="str">
        <f>SUBSTITUTE("["&amp;_xlfn.CONCAT(GT12:HB12)&amp;"]",",]","]")</f>
        <v>["cl_BLA","cl_BLU","cl_GRE","cl_RED","cl_YEL","cl_ORA","cl_BRO","cl_WHI"]</v>
      </c>
      <c r="HE12" s="64"/>
      <c r="HF12" s="65" t="str">
        <f>"{couname:"&amp;CT12&amp;(IF(HK12&lt;&gt;"",",subtype:"&amp;CHAR(34)&amp;HK12&amp;CHAR(34),""))&amp;",year:"&amp;HJ12&amp;",region:"&amp;CU12&amp;",Colors:"&amp;HC12&amp;",Items:"&amp;GS12&amp;",Flag:"&amp;CV12&amp;",HDFlag:"&amp;CHAR(34)&amp;E12&amp;CHAR(34)&amp;",type:"&amp;GP12&amp;", describe: "&amp;HH12&amp;", isnew:"&amp;CHAR(34)&amp;F12&amp;CHAR(34)&amp;", links: "&amp;HL12&amp;"},"</f>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links: "https://www.crwflags.com/fotw/flags/ve-y.html"},</v>
      </c>
      <c r="HG12" s="66" t="str">
        <f>"{couname:"&amp;CT12&amp;(IF(HK12&lt;&gt;"",",subtype:"&amp;CHAR(34)&amp;HK12&amp;CHAR(34),""))&amp;",year:"&amp;HJ12&amp;",region:"&amp;CU12&amp;",Colors:"&amp;HC12&amp;",Items:"&amp;GS12&amp;",Flag:"&amp;CV12&amp;",HDFlag:"&amp;CHAR(34)&amp;E12&amp;CHAR(34)&amp;",type:"&amp;GP12&amp;", describe: "&amp;HI12&amp;", links: "&amp;HL12&amp;"},"</f>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links: "https://www.crwflags.com/fotw/flags/ve-y.html"},</v>
      </c>
      <c r="HH12" s="44" t="str">
        <f>IF(P12&lt;&gt;"",CHAR(34)&amp;"\n"&amp;P12&amp;CHAR(34),CHAR(34)&amp;CHAR(34))</f>
        <v>"\nThe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v>
      </c>
      <c r="HI12" s="44" t="str">
        <f>IF(J12=0,CHAR(34)&amp;CHAR(34),HH12)</f>
        <v>"\nThe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v>
      </c>
      <c r="HJ12" s="44" t="str">
        <f>CHAR(34)&amp;O12&amp;CHAR(34)</f>
        <v>"2004"</v>
      </c>
      <c r="HL12" s="44" t="str">
        <f>CHAR(34)&amp;I12&amp;CHAR(34)</f>
        <v>"https://www.crwflags.com/fotw/flags/ve-y.html"</v>
      </c>
      <c r="HM12" s="65"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 "links": "https://www.crwflags.com/fotw/flags/ve-y.html"},</v>
      </c>
      <c r="HN12" s="67"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 "links": "https://www.crwflags.com/fotw/flags/ve-y.html"},</v>
      </c>
      <c r="HO12" s="71">
        <v>45610</v>
      </c>
      <c r="HP12" s="44" t="str" cm="1">
        <f t="array" ref="HP12">IF(_xlfn.TEXTJOIN(", ", TRUE, IF(ISNUMBER(SEARCH("BLA", BL12:BT12)), COLUMN(BL12:BT12) - COLUMN(BL12) + 1, ""))&lt;&gt;"","BLA","")</f>
        <v>BLA</v>
      </c>
      <c r="HQ12" s="44" t="str" cm="1">
        <f t="array" ref="HQ12">IF(_xlfn.TEXTJOIN(", ", TRUE, IF(ISNUMBER(SEARCH("BLU", BL12:BT12)), COLUMN(BL12:BT12) - COLUMN(BL12) + 1, ""))&lt;&gt;"","BLU","")</f>
        <v>BLU</v>
      </c>
      <c r="HR12" s="44" t="str" cm="1">
        <f t="array" ref="HR12">IF(_xlfn.TEXTJOIN(", ", TRUE, IF(ISNUMBER(SEARCH("GRE", BL12:BT12)), COLUMN(BL12:BT12) - COLUMN(BL12) + 1, ""))&lt;&gt;"","GRE","")</f>
        <v>GRE</v>
      </c>
      <c r="HS12" s="44" t="str" cm="1">
        <f t="array" ref="HS12">IF(_xlfn.TEXTJOIN(", ", TRUE, IF(ISNUMBER(SEARCH("RED", BL12:BT12)), COLUMN(BL12:BT12) - COLUMN(BL12) + 1, ""))&lt;&gt;"","RED","")</f>
        <v>RED</v>
      </c>
      <c r="HT12" s="44" t="str" cm="1">
        <f t="array" ref="HT12">IF(_xlfn.TEXTJOIN(", ", TRUE, IF(ISNUMBER(SEARCH("YEL", BL12:BT12)), COLUMN(BL12:BT12) - COLUMN(BL12) + 1, ""))&lt;&gt;"","YEL","")</f>
        <v>YEL</v>
      </c>
      <c r="HU12" s="44" t="str" cm="1">
        <f t="array" ref="HU12">IF(_xlfn.TEXTJOIN(", ", TRUE, IF(ISNUMBER(SEARCH("ORA", BL12:BT12)), COLUMN(BL12:BT12) - COLUMN(BL12) + 1, ""))&lt;&gt;"","ORA","")</f>
        <v>ORA</v>
      </c>
      <c r="HV12" s="44" t="str" cm="1">
        <f t="array" ref="HV12">IF(_xlfn.TEXTJOIN(", ", TRUE, IF(ISNUMBER(SEARCH("BRO", BL12:BT12)), COLUMN(BL12:BT12) - COLUMN(BL12) + 1, ""))&lt;&gt;"","BRO","")</f>
        <v>BRO</v>
      </c>
      <c r="HW12" s="44" t="str" cm="1">
        <f t="array" ref="HW12">IF(_xlfn.TEXTJOIN(", ", TRUE, IF(ISNUMBER(SEARCH("PUR", BL12:BT12)), COLUMN(BL12:BT12) - COLUMN(BL12) + 1, ""))&lt;&gt;"","PUR","")</f>
        <v/>
      </c>
      <c r="HX12" s="44" t="str" cm="1">
        <f t="array" ref="HX12">IF(_xlfn.TEXTJOIN(", ", TRUE, IF(ISNUMBER(SEARCH("WHI", BL12:BT12)), COLUMN(BL12:BT12) - COLUMN(BL12) + 1, ""))&lt;&gt;"","WHI","")</f>
        <v>WHI</v>
      </c>
      <c r="HY12" s="72"/>
      <c r="HZ12" s="72"/>
      <c r="IA12" s="5"/>
      <c r="IB12" s="5"/>
      <c r="IC12" s="68"/>
      <c r="ID12" s="68"/>
      <c r="IE12" s="68"/>
      <c r="IF12" s="68"/>
      <c r="IG12" s="68"/>
      <c r="IH12" s="68"/>
      <c r="II12" s="68"/>
      <c r="IJ12" s="68"/>
      <c r="IK12" s="68"/>
      <c r="IM12" s="42">
        <f>COUNTIF(IC12:IK12,"&gt;0")-CG12</f>
        <v>-8</v>
      </c>
      <c r="IN12" s="69" t="str">
        <f>"http://mkweb.bcgsc.ca/color-summarizer/?url="&amp;D12&amp;"&amp;precision=low&amp;num_clusters="&amp;CG12&amp;"&amp;text=1"</f>
        <v>http://mkweb.bcgsc.ca/color-summarizer/?url=https://upload.wikimedia.org/wikipedia/commons/thumb/2/20/Flag_of_Delta_Amacuro_State.svg/320px-Flag_of_Delta_Amacuro_State.svg.png&amp;precision=low&amp;num_clusters=8&amp;text=1</v>
      </c>
      <c r="IO12" s="44" t="str">
        <f>IF(HP12&lt;&gt;"",CHAR(34)&amp;"black"&amp;CHAR(34),"")</f>
        <v>"black"</v>
      </c>
      <c r="IP12" s="44" t="str">
        <f>IF(HQ12&lt;&gt;"",CHAR(34)&amp;"blue"&amp;CHAR(34),"")</f>
        <v>"blue"</v>
      </c>
      <c r="IQ12" s="44" t="str">
        <f>IF(HR12&lt;&gt;"",CHAR(34)&amp;"green"&amp;CHAR(34),"")</f>
        <v>"green"</v>
      </c>
      <c r="IR12" s="44" t="str">
        <f>IF(HS12&lt;&gt;"",CHAR(34)&amp;"red"&amp;CHAR(34),"")</f>
        <v>"red"</v>
      </c>
      <c r="IS12" s="44" t="str">
        <f>IF(HT12&lt;&gt;"",CHAR(34)&amp;"yellow"&amp;CHAR(34),"")</f>
        <v>"yellow"</v>
      </c>
      <c r="IT12" s="44" t="str">
        <f>IF(HU12&lt;&gt;"",CHAR(34)&amp;"orange"&amp;CHAR(34),"")</f>
        <v>"orange"</v>
      </c>
      <c r="IU12" s="44" t="str">
        <f>IF(HV12&lt;&gt;"",CHAR(34)&amp;"brown"&amp;CHAR(34),"")</f>
        <v>"brown"</v>
      </c>
      <c r="IV12" s="44" t="str">
        <f>IF(HW12&lt;&gt;"",CHAR(34)&amp;"purple"&amp;CHAR(34),"")</f>
        <v/>
      </c>
      <c r="IW12" s="44" t="str">
        <f>IF(HX12&lt;&gt;"",CHAR(34)&amp;"white"&amp;CHAR(34),"")</f>
        <v>"white"</v>
      </c>
      <c r="IX12" s="44" t="str">
        <f>"{"&amp;CHAR(34)&amp;"url"&amp;CHAR(34)&amp;":"&amp;CHAR(34)&amp;IN12&amp;CHAR(34)&amp;","&amp;CHAR(34)&amp;"name"&amp;CHAR(34)&amp;":"&amp;CHAR(34)&amp;A12&amp;CHAR(34)&amp;"},"</f>
        <v>{"url":"http://mkweb.bcgsc.ca/color-summarizer/?url=https://upload.wikimedia.org/wikipedia/commons/thumb/2/20/Flag_of_Delta_Amacuro_State.svg/320px-Flag_of_Delta_Amacuro_State.svg.png&amp;precision=low&amp;num_clusters=8&amp;text=1","name":"[VEN] Delta Amacuro"},</v>
      </c>
      <c r="IY12" s="44">
        <v>1476</v>
      </c>
    </row>
    <row r="13" spans="1:259" s="44" customFormat="1" ht="38.4" customHeight="1" thickBot="1" x14ac:dyDescent="0.35">
      <c r="A13" s="84" t="s">
        <v>780</v>
      </c>
      <c r="B13" s="83"/>
      <c r="C13" s="39">
        <v>2</v>
      </c>
      <c r="D13" s="70" t="s">
        <v>781</v>
      </c>
      <c r="E13" s="40" t="s">
        <v>782</v>
      </c>
      <c r="F13" s="41" t="s">
        <v>163</v>
      </c>
      <c r="G13" s="42">
        <f>COUNTIF($A$1:$A$8305,A13)</f>
        <v>1</v>
      </c>
      <c r="H13" s="43"/>
      <c r="I13" s="59" t="s">
        <v>783</v>
      </c>
      <c r="J13" s="44" t="str">
        <f>""</f>
        <v/>
      </c>
      <c r="K13" s="45"/>
      <c r="L13" s="46"/>
      <c r="M13" s="46"/>
      <c r="N13" s="47"/>
      <c r="O13" s="74">
        <v>2006</v>
      </c>
      <c r="P13" s="48" t="s">
        <v>784</v>
      </c>
      <c r="Q13" s="73">
        <v>1</v>
      </c>
      <c r="R13" s="49" t="str">
        <f>_xlfn.XLOOKUP(LEFT(A13,5),[1]CODES!$D$2:$D$244,[1]CODES!$B$2:$B$244)</f>
        <v>South America</v>
      </c>
      <c r="S13" s="50">
        <v>2</v>
      </c>
      <c r="T13" s="51" t="s">
        <v>164</v>
      </c>
      <c r="U13" s="52" t="s">
        <v>164</v>
      </c>
      <c r="V13" s="52" t="s">
        <v>165</v>
      </c>
      <c r="W13" s="52" t="s">
        <v>164</v>
      </c>
      <c r="X13" s="52" t="s">
        <v>165</v>
      </c>
      <c r="Y13" s="52" t="s">
        <v>164</v>
      </c>
      <c r="Z13" s="52" t="s">
        <v>164</v>
      </c>
      <c r="AA13" s="52" t="s">
        <v>164</v>
      </c>
      <c r="AB13" s="52" t="s">
        <v>165</v>
      </c>
      <c r="AC13" s="52" t="s">
        <v>164</v>
      </c>
      <c r="AD13" s="52" t="s">
        <v>165</v>
      </c>
      <c r="AE13" s="52" t="s">
        <v>165</v>
      </c>
      <c r="AF13" s="53" t="s">
        <v>164</v>
      </c>
      <c r="AG13" s="53" t="s">
        <v>164</v>
      </c>
      <c r="AH13" s="53" t="s">
        <v>164</v>
      </c>
      <c r="AI13" s="53" t="s">
        <v>164</v>
      </c>
      <c r="AJ13" s="53" t="s">
        <v>164</v>
      </c>
      <c r="AK13" s="53" t="s">
        <v>164</v>
      </c>
      <c r="AL13" s="53" t="s">
        <v>164</v>
      </c>
      <c r="AM13" s="53" t="s">
        <v>164</v>
      </c>
      <c r="AN13" s="53" t="s">
        <v>164</v>
      </c>
      <c r="AO13" s="53" t="s">
        <v>164</v>
      </c>
      <c r="AP13" s="53" t="s">
        <v>164</v>
      </c>
      <c r="AQ13" s="53" t="s">
        <v>164</v>
      </c>
      <c r="AR13" s="53" t="s">
        <v>164</v>
      </c>
      <c r="AS13" s="53" t="s">
        <v>164</v>
      </c>
      <c r="AT13" s="54">
        <v>0</v>
      </c>
      <c r="AU13" s="53" t="s">
        <v>308</v>
      </c>
      <c r="AV13" s="53" t="str">
        <f>IF(LEFT(A13,1)="[",LEFT(A13,5)&amp;AU13&amp;A13,"")</f>
        <v>[VEN]State[VEN] Falcón</v>
      </c>
      <c r="AW13" s="53" t="str">
        <f>C13&amp;A13</f>
        <v>2[VEN] Falcón</v>
      </c>
      <c r="AX13" s="55"/>
      <c r="AY13" s="55"/>
      <c r="AZ13" s="56" t="s">
        <v>234</v>
      </c>
      <c r="BA13" s="56" t="s">
        <v>234</v>
      </c>
      <c r="BB13" s="56"/>
      <c r="BC13" s="57"/>
      <c r="BD13" s="58" t="s">
        <v>152</v>
      </c>
      <c r="BE13" s="59"/>
      <c r="BF13" s="58" t="s">
        <v>154</v>
      </c>
      <c r="BG13" s="58" t="s">
        <v>234</v>
      </c>
      <c r="BH13" s="58" t="s">
        <v>152</v>
      </c>
      <c r="BI13" s="58"/>
      <c r="BJ13" s="58"/>
      <c r="BK13" s="59"/>
      <c r="BL13" s="58" t="s">
        <v>234</v>
      </c>
      <c r="BM13" s="58" t="s">
        <v>152</v>
      </c>
      <c r="BN13" s="58" t="s">
        <v>234</v>
      </c>
      <c r="BO13" s="58" t="s">
        <v>154</v>
      </c>
      <c r="BP13" s="58" t="s">
        <v>155</v>
      </c>
      <c r="BQ13" s="58" t="s">
        <v>234</v>
      </c>
      <c r="BR13" s="58" t="s">
        <v>234</v>
      </c>
      <c r="BS13" s="58" t="s">
        <v>234</v>
      </c>
      <c r="BT13" s="58" t="s">
        <v>159</v>
      </c>
      <c r="BU13" s="60"/>
      <c r="BV13" s="61"/>
      <c r="BW13" s="61">
        <v>0</v>
      </c>
      <c r="BX13" s="59"/>
      <c r="CB13" s="5"/>
      <c r="CC13" s="5"/>
      <c r="CD13" s="62">
        <v>0</v>
      </c>
      <c r="CE13" s="62">
        <v>0</v>
      </c>
      <c r="CF13" s="62" t="e">
        <f>COUNTIF([1]Sheet7!$B$2:'[1]Sheet7'!$B$100,VEN!A17)</f>
        <v>#REF!</v>
      </c>
      <c r="CG13" s="75" cm="1">
        <f t="array" ref="CG13">SUMPRODUCT(--(LEN(TRIM(BL13:BT13))&gt;0))</f>
        <v>4</v>
      </c>
      <c r="CH13" s="53" t="str">
        <f>IF(CG13=2,"y","n")</f>
        <v>n</v>
      </c>
      <c r="CI13" s="53" t="str">
        <f>IF(CG13=3,"y","n")</f>
        <v>n</v>
      </c>
      <c r="CJ13" s="53" t="str">
        <f>IF(CG13=4,"y","n")</f>
        <v>y</v>
      </c>
      <c r="CK13" s="53" t="str">
        <f>IF(CG13&gt;4,"y","n")</f>
        <v>n</v>
      </c>
      <c r="CL13" s="53" t="str">
        <f>IF(S13=0,"y","n")</f>
        <v>n</v>
      </c>
      <c r="CM13" s="53" t="str">
        <f>IF(S13=2,"y","n")</f>
        <v>y</v>
      </c>
      <c r="CN13" s="53" t="str">
        <f>IF(S13=3,"y","n")</f>
        <v>n</v>
      </c>
      <c r="CO13" s="53" t="str">
        <f>IF(S13&gt;=4,"y","n")</f>
        <v>n</v>
      </c>
      <c r="CP13" s="53" t="str">
        <f>IF(AT13=0,"y","n")</f>
        <v>y</v>
      </c>
      <c r="CQ13" s="53" t="str">
        <f>IF(AT13=1,"y","n")</f>
        <v>n</v>
      </c>
      <c r="CR13" s="53" t="str">
        <f>IF(AT13=2,"y","n")</f>
        <v>n</v>
      </c>
      <c r="CS13" s="53" t="str">
        <f>IF(AT13&gt;=3,"y","n")</f>
        <v>n</v>
      </c>
      <c r="CT13" s="38" t="str">
        <f>CHAR(34)&amp;A13&amp;CHAR(34)</f>
        <v>"[VEN] Falcón"</v>
      </c>
      <c r="CU13" s="63" t="str">
        <f>CHAR(34)&amp;"rgn_"&amp;R13&amp;CHAR(34)</f>
        <v>"rgn_South America"</v>
      </c>
      <c r="CV13" s="44" t="str">
        <f>CHAR(34)&amp;D13&amp;CHAR(34)</f>
        <v>"https://upload.wikimedia.org/wikipedia/commons/thumb/0/0e/Flag_of_Falc%C3%B3n.svg/320px-Flag_of_Falc%C3%B3n.svg.png"</v>
      </c>
      <c r="CW13" s="44" t="str">
        <f>IF(CH13="y",CHAR(34)&amp;CH$1&amp;CHAR(34)&amp;",","")</f>
        <v/>
      </c>
      <c r="CX13" s="44" t="str">
        <f>IF(CI13="y",CHAR(34)&amp;CI$1&amp;CHAR(34)&amp;",","")</f>
        <v/>
      </c>
      <c r="CY13" s="44" t="str">
        <f>IF(CJ13="y",CHAR(34)&amp;CJ$1&amp;CHAR(34)&amp;",","")</f>
        <v>"4Color",</v>
      </c>
      <c r="CZ13" s="44" t="str">
        <f>IF(CK13="y",CHAR(34)&amp;CK$1&amp;CHAR(34)&amp;",","")</f>
        <v/>
      </c>
      <c r="DA13" s="44" t="str">
        <f>IF(Q13&gt;1,CHAR(34)&amp;"words2"&amp;CHAR(34)&amp;",","")</f>
        <v/>
      </c>
      <c r="DB13" s="44" t="str">
        <f>IF(Q13&gt;2,CHAR(34)&amp;"words3"&amp;CHAR(34)&amp;",","")</f>
        <v/>
      </c>
      <c r="DD13" s="44" t="str">
        <f>IF(LEN(CHAR(34)&amp;"lets"&amp;LEN(SUBSTITUTE(SUBSTITUTE(IFERROR(TRIM(SUBSTITUTE(A13,MID(A13,FIND("[",A13),FIND("]",A13)-FIND("[",A13)+1),"")),A13)," ",""),"-",""))&amp;CHAR(34)&amp;",")=9,CHAR(34)&amp;"lets"&amp;LEN(SUBSTITUTE(SUBSTITUTE(IFERROR(TRIM(SUBSTITUTE(A13,MID(A13,FIND("[",A13),FIND("]",A13)-FIND("[",A13)+1),"")),A13)," ",""),"-",""))&amp;CHAR(34)&amp;",",CHAR(34)&amp;"lets0"&amp;LEN(SUBSTITUTE(SUBSTITUTE(IFERROR(TRIM(SUBSTITUTE(A13,MID(A13,FIND("[",A13),FIND("]",A13)-FIND("[",A13)+1),"")),A13)," ",""),"-",""))&amp;CHAR(34)&amp;",")</f>
        <v>"lets06",</v>
      </c>
      <c r="DE13" s="44" t="str">
        <f>CHAR(34)&amp;"start"&amp;IFERROR(LEFT(SUBSTITUTE(A13,"["&amp;MID(A13,FIND("[",A13)+1,FIND("]",A13)-FIND("[",A13)-1)&amp;"] ",""),1),LEFT(A13,1))&amp;CHAR(34)&amp;","</f>
        <v>"startF",</v>
      </c>
      <c r="DF13" s="44" t="str">
        <f>IFERROR(IF(SEARCH("tan",A13)&gt;0,CHAR(34)&amp;"withtn"&amp;CHAR(34)&amp;",",""),"")</f>
        <v/>
      </c>
      <c r="DG13" s="44" t="str">
        <f>IFERROR(IF(SEARCH("q",A13)&gt;0,CHAR(34)&amp;"with_q"&amp;CHAR(34)&amp;",",""),"")</f>
        <v/>
      </c>
      <c r="DH13" s="44" t="str">
        <f>IFERROR(IF(SEARCH("v",A13)&gt;0,CHAR(34)&amp;"with_v"&amp;CHAR(34)&amp;",",""),"")</f>
        <v>"with_v",</v>
      </c>
      <c r="DI13" s="44" t="str">
        <f>IFERROR(IF(SEARCH("w",A13)&gt;0,CHAR(34)&amp;"with_w"&amp;CHAR(34)&amp;",",""),"")</f>
        <v/>
      </c>
      <c r="DJ13" s="44" t="str">
        <f>IFERROR(IF(SEARCH("y",A13)&gt;0,CHAR(34)&amp;"with_y"&amp;CHAR(34)&amp;",",""),"")</f>
        <v/>
      </c>
      <c r="DK13" s="44" t="str">
        <f>IFERROR(IF(SEARCH("z",A13)&gt;0,CHAR(34)&amp;"with_z"&amp;CHAR(34)&amp;",",""),"")</f>
        <v/>
      </c>
      <c r="DL13" s="44" t="str">
        <f>IF(CG13=2, CHAR(34) &amp; _xlfn.TEXTJOIN("", TRUE, _xlfn._xlws.SORT(HP13:HX13)) &amp; CHAR(34) &amp; ",", "")</f>
        <v/>
      </c>
      <c r="DM13" s="44" t="str" cm="1">
        <f t="array" ref="DM13">IF(CG13=3,CHAR(34) &amp; _xlfn.TEXTJOIN("", TRUE, RIGHT(HP13:HX13, 2)) &amp; CHAR(34) &amp; ",", "")</f>
        <v/>
      </c>
      <c r="DN13" s="44" t="str">
        <f>IF(AND(ISNUMBER(SEARCH("18", O13)), ISERROR(SEARCH("1918", O13)), ISERROR(SEARCH("2018", O13))), CHAR(34) &amp; "year18" &amp; CHAR(34) &amp; ",", "")</f>
        <v/>
      </c>
      <c r="DO13" s="44" t="str">
        <f>IF(AND(ISNUMBER(SEARCH("19", O13)), ISERROR(SEARCH("1819", O13)),  ISERROR(SEARCH("1219", O13)),ISERROR(SEARCH("1119", O13)),ISERROR(SEARCH("1190", O13)),ISERROR(SEARCH("2019", O13))), CHAR(34) &amp; "year19" &amp; CHAR(34) &amp; ",", "")</f>
        <v/>
      </c>
      <c r="DP13" s="5" t="str">
        <f>IF(AND(ISNUMBER(SEARCH("20", O13)), ISERROR(SEARCH("1920", O13))), CHAR(34)&amp;"year00"&amp;CHAR(34)&amp;",", "")</f>
        <v>"year00",</v>
      </c>
      <c r="DQ13" s="5" t="str">
        <f>IF(CC13="y",CHAR(34)&amp;"soviet"&amp;CHAR(34)&amp;",","")</f>
        <v/>
      </c>
      <c r="DR13" s="5" t="str">
        <f>IF(BY13="y",CHAR(34)&amp;"dgband"&amp;CHAR(34)&amp;",","")</f>
        <v/>
      </c>
      <c r="DS13" s="5" t="str">
        <f>IF(W13="y",IF(AND(V13="n",BY13&lt;&gt;"y"),CHAR(34)&amp;"allver"&amp;CHAR(34)&amp;",",""),"")</f>
        <v/>
      </c>
      <c r="DT13" s="5" t="str">
        <f>IF(V13="y",IF(AND(W13="n",BY13&lt;&gt;"y"),CHAR(34)&amp;"allhor"&amp;CHAR(34)&amp;",",""),"")</f>
        <v>"allhor",</v>
      </c>
      <c r="DU13" s="5" t="str">
        <f>IF(BY13="y",IF(AND(W13="n",V13="n"),CHAR(34)&amp;"alldia"&amp;CHAR(34)&amp;",",""),"")</f>
        <v/>
      </c>
      <c r="DW13" s="44" t="str">
        <f>IF(CL13="y",CHAR(34)&amp;CL$1&amp;CHAR(34)&amp;",","")</f>
        <v/>
      </c>
      <c r="DX13" s="44" t="str">
        <f>IF(CM13="y",CHAR(34)&amp;CM$1&amp;CHAR(34)&amp;",","")</f>
        <v>"2Bands",</v>
      </c>
      <c r="DY13" s="44" t="str">
        <f>IF(CN13="y",CHAR(34)&amp;CN$1&amp;CHAR(34)&amp;",","")</f>
        <v/>
      </c>
      <c r="DZ13" s="44" t="str">
        <f>IF(CO13="y",CHAR(34)&amp;CO$1&amp;CHAR(34)&amp;",","")</f>
        <v/>
      </c>
      <c r="EA13" s="44" t="str">
        <f>IF(T13="y",CHAR(34)&amp;T$1&amp;CHAR(34)&amp;",","")</f>
        <v/>
      </c>
      <c r="EB13" s="44" t="str">
        <f>IF(U13="y",CHAR(34)&amp;U$1&amp;CHAR(34)&amp;",","")</f>
        <v/>
      </c>
      <c r="EC13" s="44" t="str">
        <f>IF(V13="y",CHAR(34)&amp;V$1&amp;CHAR(34)&amp;",","")</f>
        <v>"Horizo",</v>
      </c>
      <c r="ED13" s="44" t="str">
        <f>IF(W13="y",CHAR(34)&amp;W$1&amp;CHAR(34)&amp;",","")</f>
        <v/>
      </c>
      <c r="EE13" s="44" t="str">
        <f>IF(X13="y",CHAR(34)&amp;X$1&amp;CHAR(34)&amp;",","")</f>
        <v>"Circle",</v>
      </c>
      <c r="EF13" s="44" t="str">
        <f>IF(AND(Y13&lt;&gt;"n",Y13&lt;&gt;""),CHAR(34)&amp;Y$1&amp;CHAR(34)&amp;",","")</f>
        <v/>
      </c>
      <c r="EG13" s="44" t="str">
        <f>IF(Z13="y",CHAR(34)&amp;Z$1&amp;CHAR(34)&amp;",","")</f>
        <v/>
      </c>
      <c r="EH13" s="44" t="str">
        <f>IF(AA13="y",CHAR(34)&amp;AA$1&amp;CHAR(34)&amp;",","")</f>
        <v/>
      </c>
      <c r="EI13" s="44" t="str">
        <f>IF(AB13="y",CHAR(34)&amp;AB$1&amp;CHAR(34)&amp;",","")</f>
        <v>"Texted",</v>
      </c>
      <c r="EJ13" s="44" t="str">
        <f>IF(AC13="y",CHAR(34)&amp;AC$1&amp;CHAR(34)&amp;",","")</f>
        <v/>
      </c>
      <c r="EK13" s="44" t="str">
        <f>IF(AD13="y",CHAR(34)&amp;AD$1&amp;CHAR(34)&amp;",","")</f>
        <v>"HasSun",</v>
      </c>
      <c r="EL13" s="44" t="str">
        <f>IF(AE13="y",CHAR(34)&amp;AE$1&amp;CHAR(34)&amp;",","")</f>
        <v>"IsMoon",</v>
      </c>
      <c r="EM13" s="44" t="str">
        <f>IF(AF13="y",CHAR(34)&amp;AF$1&amp;CHAR(34)&amp;",","")</f>
        <v/>
      </c>
      <c r="EN13" s="44" t="str">
        <f>IF(AG13="y",CHAR(34)&amp;AG$1&amp;CHAR(34)&amp;",","")</f>
        <v/>
      </c>
      <c r="EO13" s="44" t="str">
        <f>IF(AH13="y",CHAR(34)&amp;AH$1&amp;CHAR(34)&amp;",","")</f>
        <v/>
      </c>
      <c r="EP13" s="44" t="str">
        <f>IF(AI13="y",CHAR(34)&amp;AI$1&amp;CHAR(34)&amp;",","")</f>
        <v/>
      </c>
      <c r="EQ13" s="44" t="str">
        <f>IF(AJ13="y",CHAR(34)&amp;AJ$1&amp;CHAR(34)&amp;",","")</f>
        <v/>
      </c>
      <c r="ER13" s="44" t="str">
        <f>IF(AK13="y",CHAR(34)&amp;AK$1&amp;CHAR(34)&amp;",","")</f>
        <v/>
      </c>
      <c r="ES13" s="44" t="str">
        <f>IF(AL13="y",CHAR(34)&amp;AL$1&amp;CHAR(34)&amp;",","")</f>
        <v/>
      </c>
      <c r="ET13" s="44" t="str">
        <f>IF(AM13="y",CHAR(34)&amp;AM$1&amp;CHAR(34)&amp;",","")</f>
        <v/>
      </c>
      <c r="EU13" s="44" t="str">
        <f>IF(AN13="y",CHAR(34)&amp;AN$1&amp;CHAR(34)&amp;",","")</f>
        <v/>
      </c>
      <c r="EV13" s="44" t="str">
        <f>IF(AO13="y",CHAR(34)&amp;AO$1&amp;CHAR(34)&amp;",","")</f>
        <v/>
      </c>
      <c r="EW13" s="44" t="str">
        <f>IF(AP13="y",CHAR(34)&amp;AP$1&amp;CHAR(34)&amp;",","")</f>
        <v/>
      </c>
      <c r="EX13" s="44" t="str">
        <f>IF(AQ13="y",CHAR(34)&amp;AQ$1&amp;CHAR(34)&amp;",","")</f>
        <v/>
      </c>
      <c r="EY13" s="44" t="str">
        <f>IF(AR13="y",CHAR(34)&amp;AR$1&amp;CHAR(34)&amp;",","")</f>
        <v/>
      </c>
      <c r="EZ13" s="44" t="str">
        <f>IF(AS13="y",CHAR(34)&amp;AS$1&amp;CHAR(34)&amp;",","")</f>
        <v/>
      </c>
      <c r="FA13" s="44" t="str">
        <f>IF(AT13&gt;0,CHAR(34)&amp;"sta"&amp;AZ13&amp;CHAR(34)&amp;",","")</f>
        <v/>
      </c>
      <c r="FB13" s="44" t="str">
        <f>IF(AND(AT13&gt;0,BA13&lt;&gt;""),CHAR(34)&amp;"sta"&amp;BA13&amp;CHAR(34)&amp;",","")</f>
        <v/>
      </c>
      <c r="FD13" s="44" t="str">
        <f>IF(BV13="n",CHAR(34)&amp;"tcWHYE"&amp;CHAR(34)&amp;",",IF(BV13="y",CHAR(34)&amp;FD$1&amp;CHAR(34)&amp;",",""))</f>
        <v/>
      </c>
      <c r="FE13" s="44" t="str">
        <f>IF(COUNTIF(BL13:BT13,"BLU")=0,CHAR(34)&amp;"NO_BLU"&amp;CHAR(34)&amp;",", "")</f>
        <v/>
      </c>
      <c r="FF13" s="44" t="str">
        <f>IF(COUNTIF(BL13:BT13,"WHI")=0,CHAR(34)&amp;"NO_WHI"&amp;CHAR(34)&amp;",", "")</f>
        <v/>
      </c>
      <c r="FG13" s="44" t="str">
        <f>IF(COUNTIF(BL13:BT13,"RED")=0,CHAR(34)&amp;"NO_RED"&amp;CHAR(34)&amp;",", "")</f>
        <v/>
      </c>
      <c r="FH13" s="44" t="str">
        <f>IF(COUNTIF(BL13:BS13,"GRE")=0,CHAR(34)&amp;"NO_GRE"&amp;CHAR(34)&amp;",", "")</f>
        <v>"NO_GRE",</v>
      </c>
      <c r="FI13" s="44" t="str">
        <f>IF(COUNTIF(BL13:BT13,"YEL")=0,CHAR(34)&amp;"NO_YEL"&amp;CHAR(34)&amp;",", "")</f>
        <v/>
      </c>
      <c r="FJ13" s="44" t="str">
        <f>IF(COUNTIF(BL13:BT13,"BLA")=0,CHAR(34)&amp;"NO_BLA"&amp;CHAR(34)&amp;",", "")</f>
        <v>"NO_BLA",</v>
      </c>
      <c r="FK13" s="44" t="str">
        <f>IF(AND(FH13&lt;&gt;"",FF13&lt;&gt;""),CHAR(34)&amp;"WHGRNO"&amp;CHAR(34)&amp;",","")</f>
        <v/>
      </c>
      <c r="FL13" s="44" t="str">
        <f>IF(AND(FI13&lt;&gt;"",FF13&lt;&gt;""),CHAR(34)&amp;"WHYENO"&amp;CHAR(34)&amp;",","")</f>
        <v/>
      </c>
      <c r="FM13" s="44" t="str">
        <f>IF(AND(FJ13&lt;&gt;"",FF13&lt;&gt;""),CHAR(34)&amp;"BAWHNO"&amp;CHAR(34)&amp;",","")</f>
        <v/>
      </c>
      <c r="FN13" s="44" t="str">
        <f>IF(AND(FE13&lt;&gt;"",FF13&lt;&gt;""),CHAR(34)&amp;"BLWHNO"&amp;CHAR(34)&amp;",","")</f>
        <v/>
      </c>
      <c r="FO13" s="44" t="str">
        <f>IF(AND(FE13&lt;&gt;"",FG13&lt;&gt;""),CHAR(34)&amp;"BLRENO"&amp;CHAR(34)&amp;",","")</f>
        <v/>
      </c>
      <c r="FP13" s="44" t="str">
        <f>IF(AND(FF13&lt;&gt;"",FF13&lt;&gt;""),CHAR(34)&amp;"WHRENO"&amp;CHAR(34)&amp;",","")</f>
        <v/>
      </c>
      <c r="FQ13" s="44" t="str">
        <f>IF(LEN(BF13)=3,CHAR(34)&amp;"001"&amp;BF13&amp;CHAR(34)&amp;",","")</f>
        <v>"001RED",</v>
      </c>
      <c r="FR13" s="44" t="str">
        <f>IF(LEN(BG13)=3,CHAR(34)&amp;"002"&amp;BG13&amp;CHAR(34)&amp;",","")</f>
        <v/>
      </c>
      <c r="FS13" s="44" t="str">
        <f>IF(LEN(BH13)=3,CHAR(34)&amp;"003"&amp;BH13&amp;CHAR(34)&amp;",","")</f>
        <v>"003BLU",</v>
      </c>
      <c r="FT13" s="44" t="str">
        <f>CHAR(34)&amp;"myr"&amp;BD13&amp;CHAR(34)&amp;","</f>
        <v>"myrBLU",</v>
      </c>
      <c r="FU13" s="44" t="str">
        <f>IF(AY13="y",CHAR(34)&amp;"island"&amp;CHAR(34)&amp;",","")</f>
        <v/>
      </c>
      <c r="FV13" s="44" t="str">
        <f>IF(BZ13="y",CHAR(34)&amp;"landlo"&amp;CHAR(34)&amp;",","")</f>
        <v/>
      </c>
      <c r="FW13" s="44" t="str">
        <f>IF(CA13="y",CHAR(34)&amp;"eunion"&amp;CHAR(34)&amp;",","")</f>
        <v/>
      </c>
      <c r="FY13" s="44" t="str">
        <f>IFERROR(IF(SEARCH("Arabic",CB13)&gt;0,CHAR(34)&amp;"arabic"&amp;CHAR(34)&amp;",",""),"")</f>
        <v/>
      </c>
      <c r="FZ13" s="44" t="str">
        <f>IFERROR(IF(SEARCH("English",CB13)&gt;0,CHAR(34)&amp;"englis"&amp;CHAR(34)&amp;",",""),"")</f>
        <v/>
      </c>
      <c r="GA13" s="44" t="str">
        <f>IFERROR(IF(SEARCH("French",CB13)&gt;0,CHAR(34)&amp;"french"&amp;CHAR(34)&amp;",",""),"")</f>
        <v/>
      </c>
      <c r="GB13" s="44" t="str">
        <f>IFERROR(IF(SEARCH("Spanish",CB13)&gt;0,CHAR(34)&amp;"spanis"&amp;CHAR(34)&amp;",",""),"")</f>
        <v/>
      </c>
      <c r="GE13" s="44" t="str">
        <f>IFERROR(IF(SEARCH("Dutch",CB13)&gt;0,CHAR(34)&amp;"dutchs"&amp;CHAR(34)&amp;",",""),"")</f>
        <v/>
      </c>
      <c r="GF13" s="44" t="str">
        <f>IFERROR(IF(SEARCH("Historical",AU13)&gt;0,CHAR(34)&amp;"histor"&amp;CHAR(34)&amp;",",""),"")</f>
        <v/>
      </c>
      <c r="GG13" s="44" t="str">
        <f>IF(BU13="y",CHAR(34)&amp;"unjack"&amp;CHAR(34)&amp;",","")</f>
        <v/>
      </c>
      <c r="GH13" s="44" t="str">
        <f>IF(CD13=1,CHAR(34)&amp;"southc"&amp;CHAR(34)&amp;",","")</f>
        <v/>
      </c>
      <c r="GI13" s="44" t="str">
        <f>IF(CE13=1,CHAR(34)&amp;"hasmap"&amp;CHAR(34)&amp;",","")</f>
        <v/>
      </c>
      <c r="GJ13" s="44" t="str">
        <f>IF(CP13="y",CHAR(34)&amp;CP$1&amp;CHAR(34)&amp;",","")</f>
        <v>"NoStar",</v>
      </c>
      <c r="GK13" s="44" t="str">
        <f>IF(GJ13="",CHAR(34)&amp;"HasSta"&amp;CHAR(34)&amp;",","")</f>
        <v/>
      </c>
      <c r="GL13" s="44" t="str">
        <f>IF(CQ13="y",CHAR(34)&amp;CQ$1&amp;CHAR(34)&amp;",","")</f>
        <v/>
      </c>
      <c r="GM13" s="44" t="str">
        <f>IF(CR13="y",CHAR(34)&amp;CR$1&amp;CHAR(34)&amp;",","")</f>
        <v/>
      </c>
      <c r="GN13" s="44" t="str">
        <f>IF(CS13="y",CHAR(34)&amp;CS$1&amp;CHAR(34)&amp;",","")</f>
        <v/>
      </c>
      <c r="GP13" s="44" t="str">
        <f>CHAR(34)&amp;AU13&amp;CHAR(34)</f>
        <v>"State"</v>
      </c>
      <c r="GS13" s="44" t="str">
        <f>SUBSTITUTE("["&amp;_xlfn.CONCAT(CW13:GN13)&amp;"]",",]","]")</f>
        <v>["4Color","lets06","startF","with_v","year00","allhor","2Bands","Horizo","Circle","Texted","HasSun","IsMoon","NO_GRE","NO_BLA","001RED","003BLU","myrBLU","NoStar"]</v>
      </c>
      <c r="GT13" s="44" t="str">
        <f>IF(BL13&lt;&gt;"",CHAR(34)&amp;"cl_"&amp;BL13&amp;CHAR(34)&amp;",","")</f>
        <v/>
      </c>
      <c r="GU13" s="44" t="str">
        <f>IF(BM13&lt;&gt;"",CHAR(34)&amp;"cl_"&amp;BM13&amp;CHAR(34)&amp;",","")</f>
        <v>"cl_BLU",</v>
      </c>
      <c r="GV13" s="44" t="str">
        <f>IF(BN13&lt;&gt;"",CHAR(34)&amp;"cl_"&amp;BN13&amp;CHAR(34)&amp;",","")</f>
        <v/>
      </c>
      <c r="GW13" s="44" t="str">
        <f>IF(BO13&lt;&gt;"",CHAR(34)&amp;"cl_"&amp;BO13&amp;CHAR(34)&amp;",","")</f>
        <v>"cl_RED",</v>
      </c>
      <c r="GX13" s="44" t="str">
        <f>IF(BP13&lt;&gt;"",CHAR(34)&amp;"cl_"&amp;BP13&amp;CHAR(34)&amp;",","")</f>
        <v>"cl_YEL",</v>
      </c>
      <c r="GY13" s="44" t="str">
        <f>IF(BQ13&lt;&gt;"",CHAR(34)&amp;"cl_"&amp;BQ13&amp;CHAR(34)&amp;",","")</f>
        <v/>
      </c>
      <c r="GZ13" s="44" t="str">
        <f>IF(BR13&lt;&gt;"",CHAR(34)&amp;"cl_"&amp;BR13&amp;CHAR(34)&amp;",","")</f>
        <v/>
      </c>
      <c r="HA13" s="44" t="str">
        <f>IF(BS13&lt;&gt;"",CHAR(34)&amp;"cl_"&amp;BS13&amp;CHAR(34)&amp;",","")</f>
        <v/>
      </c>
      <c r="HB13" s="44" t="str">
        <f>IF(BT13&lt;&gt;"",CHAR(34)&amp;"cl_"&amp;BT13&amp;CHAR(34)&amp;",","")</f>
        <v>"cl_WHI",</v>
      </c>
      <c r="HC13" s="44" t="str">
        <f>SUBSTITUTE("["&amp;_xlfn.CONCAT(GT13:HB13)&amp;"]",",]","]")</f>
        <v>["cl_BLU","cl_RED","cl_YEL","cl_WHI"]</v>
      </c>
      <c r="HE13" s="64"/>
      <c r="HF13" s="65" t="str">
        <f>"{couname:"&amp;CT13&amp;(IF(HK13&lt;&gt;"",",subtype:"&amp;CHAR(34)&amp;HK13&amp;CHAR(34),""))&amp;",year:"&amp;HJ13&amp;",region:"&amp;CU13&amp;",Colors:"&amp;HC13&amp;",Items:"&amp;GS13&amp;",Flag:"&amp;CV13&amp;",HDFlag:"&amp;CHAR(34)&amp;E13&amp;CHAR(34)&amp;",type:"&amp;GP13&amp;", describe: "&amp;HH13&amp;", isnew:"&amp;CHAR(34)&amp;F13&amp;CHAR(34)&amp;", links: "&amp;HL13&amp;"},"</f>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links: "https://en.wikipedia.org/wiki/Flag_of_Falc%C3%B3n"},</v>
      </c>
      <c r="HG13" s="66" t="str">
        <f>"{couname:"&amp;CT13&amp;(IF(HK13&lt;&gt;"",",subtype:"&amp;CHAR(34)&amp;HK13&amp;CHAR(34),""))&amp;",year:"&amp;HJ13&amp;",region:"&amp;CU13&amp;",Colors:"&amp;HC13&amp;",Items:"&amp;GS13&amp;",Flag:"&amp;CV13&amp;",HDFlag:"&amp;CHAR(34)&amp;E13&amp;CHAR(34)&amp;",type:"&amp;GP13&amp;", describe: "&amp;HI13&amp;", links: "&amp;HL13&amp;"},"</f>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links: "https://en.wikipedia.org/wiki/Flag_of_Falc%C3%B3n"},</v>
      </c>
      <c r="HH13" s="44" t="str">
        <f>IF(P13&lt;&gt;"",CHAR(34)&amp;"\n"&amp;P13&amp;CHAR(34),CHAR(34)&amp;CHAR(34))</f>
        <v>"\nThe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v>
      </c>
      <c r="HI13" s="44" t="str">
        <f>IF(J13=0,CHAR(34)&amp;CHAR(34),HH13)</f>
        <v>"\nThe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v>
      </c>
      <c r="HJ13" s="44" t="str">
        <f>CHAR(34)&amp;O13&amp;CHAR(34)</f>
        <v>"2006"</v>
      </c>
      <c r="HL13" s="44" t="str">
        <f>CHAR(34)&amp;I13&amp;CHAR(34)</f>
        <v>"https://en.wikipedia.org/wiki/Flag_of_Falc%C3%B3n"</v>
      </c>
      <c r="HM13" s="65"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 "links": "https://en.wikipedia.org/wiki/Flag_of_Falc%C3%B3n"},</v>
      </c>
      <c r="HN13" s="67"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 "links": "https://en.wikipedia.org/wiki/Flag_of_Falc%C3%B3n"},</v>
      </c>
      <c r="HO13" s="71">
        <v>45610</v>
      </c>
      <c r="HP13" s="44" t="str" cm="1">
        <f t="array" ref="HP13">IF(_xlfn.TEXTJOIN(", ", TRUE, IF(ISNUMBER(SEARCH("BLA", BL13:BT13)), COLUMN(BL13:BT13) - COLUMN(BL13) + 1, ""))&lt;&gt;"","BLA","")</f>
        <v/>
      </c>
      <c r="HQ13" s="44" t="str" cm="1">
        <f t="array" ref="HQ13">IF(_xlfn.TEXTJOIN(", ", TRUE, IF(ISNUMBER(SEARCH("BLU", BL13:BT13)), COLUMN(BL13:BT13) - COLUMN(BL13) + 1, ""))&lt;&gt;"","BLU","")</f>
        <v>BLU</v>
      </c>
      <c r="HR13" s="44" t="str" cm="1">
        <f t="array" ref="HR13">IF(_xlfn.TEXTJOIN(", ", TRUE, IF(ISNUMBER(SEARCH("GRE", BL13:BT13)), COLUMN(BL13:BT13) - COLUMN(BL13) + 1, ""))&lt;&gt;"","GRE","")</f>
        <v/>
      </c>
      <c r="HS13" s="44" t="str" cm="1">
        <f t="array" ref="HS13">IF(_xlfn.TEXTJOIN(", ", TRUE, IF(ISNUMBER(SEARCH("RED", BL13:BT13)), COLUMN(BL13:BT13) - COLUMN(BL13) + 1, ""))&lt;&gt;"","RED","")</f>
        <v>RED</v>
      </c>
      <c r="HT13" s="44" t="str" cm="1">
        <f t="array" ref="HT13">IF(_xlfn.TEXTJOIN(", ", TRUE, IF(ISNUMBER(SEARCH("YEL", BL13:BT13)), COLUMN(BL13:BT13) - COLUMN(BL13) + 1, ""))&lt;&gt;"","YEL","")</f>
        <v>YEL</v>
      </c>
      <c r="HU13" s="44" t="str" cm="1">
        <f t="array" ref="HU13">IF(_xlfn.TEXTJOIN(", ", TRUE, IF(ISNUMBER(SEARCH("ORA", BL13:BT13)), COLUMN(BL13:BT13) - COLUMN(BL13) + 1, ""))&lt;&gt;"","ORA","")</f>
        <v/>
      </c>
      <c r="HV13" s="44" t="str" cm="1">
        <f t="array" ref="HV13">IF(_xlfn.TEXTJOIN(", ", TRUE, IF(ISNUMBER(SEARCH("BRO", BL13:BT13)), COLUMN(BL13:BT13) - COLUMN(BL13) + 1, ""))&lt;&gt;"","BRO","")</f>
        <v/>
      </c>
      <c r="HW13" s="44" t="str" cm="1">
        <f t="array" ref="HW13">IF(_xlfn.TEXTJOIN(", ", TRUE, IF(ISNUMBER(SEARCH("PUR", BL13:BT13)), COLUMN(BL13:BT13) - COLUMN(BL13) + 1, ""))&lt;&gt;"","PUR","")</f>
        <v/>
      </c>
      <c r="HX13" s="44" t="str" cm="1">
        <f t="array" ref="HX13">IF(_xlfn.TEXTJOIN(", ", TRUE, IF(ISNUMBER(SEARCH("WHI", BL13:BT13)), COLUMN(BL13:BT13) - COLUMN(BL13) + 1, ""))&lt;&gt;"","WHI","")</f>
        <v>WHI</v>
      </c>
      <c r="HY13" s="72"/>
      <c r="HZ13" s="72"/>
      <c r="IA13" s="5"/>
      <c r="IB13" s="5"/>
      <c r="IC13" s="68"/>
      <c r="ID13" s="68"/>
      <c r="IE13" s="68"/>
      <c r="IF13" s="68"/>
      <c r="IG13" s="68"/>
      <c r="IH13" s="68"/>
      <c r="II13" s="68"/>
      <c r="IJ13" s="68"/>
      <c r="IK13" s="68"/>
      <c r="IM13" s="42">
        <f>COUNTIF(IC13:IK13,"&gt;0")-CG13</f>
        <v>-4</v>
      </c>
      <c r="IN13" s="69" t="str">
        <f>"http://mkweb.bcgsc.ca/color-summarizer/?url="&amp;D13&amp;"&amp;precision=low&amp;num_clusters="&amp;CG13&amp;"&amp;text=1"</f>
        <v>http://mkweb.bcgsc.ca/color-summarizer/?url=https://upload.wikimedia.org/wikipedia/commons/thumb/0/0e/Flag_of_Falc%C3%B3n.svg/320px-Flag_of_Falc%C3%B3n.svg.png&amp;precision=low&amp;num_clusters=4&amp;text=1</v>
      </c>
      <c r="IO13" s="44" t="str">
        <f>IF(HP13&lt;&gt;"",CHAR(34)&amp;"black"&amp;CHAR(34),"")</f>
        <v/>
      </c>
      <c r="IP13" s="44" t="str">
        <f>IF(HQ13&lt;&gt;"",CHAR(34)&amp;"blue"&amp;CHAR(34),"")</f>
        <v>"blue"</v>
      </c>
      <c r="IQ13" s="44" t="str">
        <f>IF(HR13&lt;&gt;"",CHAR(34)&amp;"green"&amp;CHAR(34),"")</f>
        <v/>
      </c>
      <c r="IR13" s="44" t="str">
        <f>IF(HS13&lt;&gt;"",CHAR(34)&amp;"red"&amp;CHAR(34),"")</f>
        <v>"red"</v>
      </c>
      <c r="IS13" s="44" t="str">
        <f>IF(HT13&lt;&gt;"",CHAR(34)&amp;"yellow"&amp;CHAR(34),"")</f>
        <v>"yellow"</v>
      </c>
      <c r="IT13" s="44" t="str">
        <f>IF(HU13&lt;&gt;"",CHAR(34)&amp;"orange"&amp;CHAR(34),"")</f>
        <v/>
      </c>
      <c r="IU13" s="44" t="str">
        <f>IF(HV13&lt;&gt;"",CHAR(34)&amp;"brown"&amp;CHAR(34),"")</f>
        <v/>
      </c>
      <c r="IV13" s="44" t="str">
        <f>IF(HW13&lt;&gt;"",CHAR(34)&amp;"purple"&amp;CHAR(34),"")</f>
        <v/>
      </c>
      <c r="IW13" s="44" t="str">
        <f>IF(HX13&lt;&gt;"",CHAR(34)&amp;"white"&amp;CHAR(34),"")</f>
        <v>"white"</v>
      </c>
      <c r="IX13" s="44" t="str">
        <f>"{"&amp;CHAR(34)&amp;"url"&amp;CHAR(34)&amp;":"&amp;CHAR(34)&amp;IN13&amp;CHAR(34)&amp;","&amp;CHAR(34)&amp;"name"&amp;CHAR(34)&amp;":"&amp;CHAR(34)&amp;A13&amp;CHAR(34)&amp;"},"</f>
        <v>{"url":"http://mkweb.bcgsc.ca/color-summarizer/?url=https://upload.wikimedia.org/wikipedia/commons/thumb/0/0e/Flag_of_Falc%C3%B3n.svg/320px-Flag_of_Falc%C3%B3n.svg.png&amp;precision=low&amp;num_clusters=4&amp;text=1","name":"[VEN] Falcón"},</v>
      </c>
      <c r="IY13" s="44">
        <v>1477</v>
      </c>
    </row>
    <row r="14" spans="1:259" s="44" customFormat="1" ht="38.4" customHeight="1" thickBot="1" x14ac:dyDescent="0.35">
      <c r="A14" s="84" t="s">
        <v>785</v>
      </c>
      <c r="B14" s="83"/>
      <c r="C14" s="39">
        <v>2</v>
      </c>
      <c r="D14" s="70" t="s">
        <v>786</v>
      </c>
      <c r="E14" s="40" t="s">
        <v>787</v>
      </c>
      <c r="F14" s="41" t="s">
        <v>163</v>
      </c>
      <c r="G14" s="42">
        <f>COUNTIF($A$1:$A$8305,A14)</f>
        <v>1</v>
      </c>
      <c r="H14" s="43"/>
      <c r="I14" s="59" t="s">
        <v>764</v>
      </c>
      <c r="J14" s="44" t="str">
        <f>""</f>
        <v/>
      </c>
      <c r="K14" s="45"/>
      <c r="L14" s="46"/>
      <c r="M14" s="46"/>
      <c r="N14" s="47"/>
      <c r="O14" s="74">
        <v>1995</v>
      </c>
      <c r="P14" s="48" t="s">
        <v>788</v>
      </c>
      <c r="Q14" s="73">
        <v>1</v>
      </c>
      <c r="R14" s="49" t="str">
        <f>_xlfn.XLOOKUP(LEFT(A14,5),[1]CODES!$D$2:$D$244,[1]CODES!$B$2:$B$244)</f>
        <v>South America</v>
      </c>
      <c r="S14" s="50">
        <v>4</v>
      </c>
      <c r="T14" s="51" t="s">
        <v>164</v>
      </c>
      <c r="U14" s="52" t="s">
        <v>164</v>
      </c>
      <c r="V14" s="52" t="s">
        <v>165</v>
      </c>
      <c r="W14" s="52" t="s">
        <v>164</v>
      </c>
      <c r="X14" s="52" t="s">
        <v>164</v>
      </c>
      <c r="Y14" s="52" t="s">
        <v>165</v>
      </c>
      <c r="Z14" s="52" t="s">
        <v>164</v>
      </c>
      <c r="AA14" s="52" t="s">
        <v>165</v>
      </c>
      <c r="AB14" s="52" t="s">
        <v>164</v>
      </c>
      <c r="AC14" s="52" t="s">
        <v>165</v>
      </c>
      <c r="AD14" s="52" t="s">
        <v>164</v>
      </c>
      <c r="AE14" s="52" t="s">
        <v>164</v>
      </c>
      <c r="AF14" s="53" t="s">
        <v>164</v>
      </c>
      <c r="AG14" s="53" t="s">
        <v>165</v>
      </c>
      <c r="AH14" s="53" t="s">
        <v>165</v>
      </c>
      <c r="AI14" s="53" t="s">
        <v>164</v>
      </c>
      <c r="AJ14" s="53" t="s">
        <v>164</v>
      </c>
      <c r="AK14" s="53" t="s">
        <v>164</v>
      </c>
      <c r="AL14" s="53" t="s">
        <v>164</v>
      </c>
      <c r="AM14" s="53" t="s">
        <v>165</v>
      </c>
      <c r="AN14" s="53" t="s">
        <v>165</v>
      </c>
      <c r="AO14" s="53" t="s">
        <v>164</v>
      </c>
      <c r="AP14" s="53" t="s">
        <v>164</v>
      </c>
      <c r="AQ14" s="53" t="s">
        <v>164</v>
      </c>
      <c r="AR14" s="53" t="s">
        <v>164</v>
      </c>
      <c r="AS14" s="53" t="s">
        <v>164</v>
      </c>
      <c r="AT14" s="54">
        <v>15</v>
      </c>
      <c r="AU14" s="53" t="s">
        <v>308</v>
      </c>
      <c r="AV14" s="53" t="str">
        <f>IF(LEFT(A14,1)="[",LEFT(A14,5)&amp;AU14&amp;A14,"")</f>
        <v>[VEN]State[VEN] Guárico</v>
      </c>
      <c r="AW14" s="53" t="str">
        <f>C14&amp;A14</f>
        <v>2[VEN] Guárico</v>
      </c>
      <c r="AX14" s="55"/>
      <c r="AY14" s="55"/>
      <c r="AZ14" s="56" t="s">
        <v>151</v>
      </c>
      <c r="BA14" s="56" t="s">
        <v>155</v>
      </c>
      <c r="BB14" s="56"/>
      <c r="BC14" s="57"/>
      <c r="BD14" s="58" t="s">
        <v>167</v>
      </c>
      <c r="BE14" s="59"/>
      <c r="BF14" s="58" t="s">
        <v>152</v>
      </c>
      <c r="BG14" s="58" t="s">
        <v>234</v>
      </c>
      <c r="BH14" s="58" t="s">
        <v>153</v>
      </c>
      <c r="BI14" s="58"/>
      <c r="BJ14" s="58"/>
      <c r="BK14" s="59"/>
      <c r="BL14" s="58" t="s">
        <v>151</v>
      </c>
      <c r="BM14" s="58" t="s">
        <v>152</v>
      </c>
      <c r="BN14" s="58" t="s">
        <v>153</v>
      </c>
      <c r="BO14" s="58" t="s">
        <v>154</v>
      </c>
      <c r="BP14" s="58" t="s">
        <v>155</v>
      </c>
      <c r="BQ14" s="58" t="s">
        <v>234</v>
      </c>
      <c r="BR14" s="58" t="s">
        <v>157</v>
      </c>
      <c r="BS14" s="58" t="s">
        <v>234</v>
      </c>
      <c r="BT14" s="58" t="s">
        <v>159</v>
      </c>
      <c r="BU14" s="60"/>
      <c r="BV14" s="61"/>
      <c r="BW14" s="61">
        <v>0</v>
      </c>
      <c r="BX14" s="59"/>
      <c r="CB14" s="5"/>
      <c r="CC14" s="5"/>
      <c r="CD14" s="62">
        <v>0</v>
      </c>
      <c r="CE14" s="62">
        <v>1</v>
      </c>
      <c r="CF14" s="62" t="e">
        <f>COUNTIF([1]Sheet7!$B$2:'[1]Sheet7'!$B$100,VEN!A18)</f>
        <v>#REF!</v>
      </c>
      <c r="CG14" s="75" cm="1">
        <f t="array" ref="CG14">SUMPRODUCT(--(LEN(TRIM(BL14:BT14))&gt;0))</f>
        <v>7</v>
      </c>
      <c r="CH14" s="53" t="str">
        <f>IF(CG14=2,"y","n")</f>
        <v>n</v>
      </c>
      <c r="CI14" s="53" t="str">
        <f>IF(CG14=3,"y","n")</f>
        <v>n</v>
      </c>
      <c r="CJ14" s="53" t="str">
        <f>IF(CG14=4,"y","n")</f>
        <v>n</v>
      </c>
      <c r="CK14" s="53" t="str">
        <f>IF(CG14&gt;4,"y","n")</f>
        <v>y</v>
      </c>
      <c r="CL14" s="53" t="str">
        <f>IF(S14=0,"y","n")</f>
        <v>n</v>
      </c>
      <c r="CM14" s="53" t="str">
        <f>IF(S14=2,"y","n")</f>
        <v>n</v>
      </c>
      <c r="CN14" s="53" t="str">
        <f>IF(S14=3,"y","n")</f>
        <v>n</v>
      </c>
      <c r="CO14" s="53" t="str">
        <f>IF(S14&gt;=4,"y","n")</f>
        <v>y</v>
      </c>
      <c r="CP14" s="53" t="str">
        <f>IF(AT14=0,"y","n")</f>
        <v>n</v>
      </c>
      <c r="CQ14" s="53" t="str">
        <f>IF(AT14=1,"y","n")</f>
        <v>n</v>
      </c>
      <c r="CR14" s="53" t="str">
        <f>IF(AT14=2,"y","n")</f>
        <v>n</v>
      </c>
      <c r="CS14" s="53" t="str">
        <f>IF(AT14&gt;=3,"y","n")</f>
        <v>y</v>
      </c>
      <c r="CT14" s="38" t="str">
        <f>CHAR(34)&amp;A14&amp;CHAR(34)</f>
        <v>"[VEN] Guárico"</v>
      </c>
      <c r="CU14" s="63" t="str">
        <f>CHAR(34)&amp;"rgn_"&amp;R14&amp;CHAR(34)</f>
        <v>"rgn_South America"</v>
      </c>
      <c r="CV14" s="44" t="str">
        <f>CHAR(34)&amp;D14&amp;CHAR(34)</f>
        <v>"https://upload.wikimedia.org/wikipedia/commons/thumb/a/a2/Flag_of_Gu%C3%A1rico_State.svg/320px-Flag_of_Gu%C3%A1rico_State.svg.png"</v>
      </c>
      <c r="CW14" s="44" t="str">
        <f>IF(CH14="y",CHAR(34)&amp;CH$1&amp;CHAR(34)&amp;",","")</f>
        <v/>
      </c>
      <c r="CX14" s="44" t="str">
        <f>IF(CI14="y",CHAR(34)&amp;CI$1&amp;CHAR(34)&amp;",","")</f>
        <v/>
      </c>
      <c r="CY14" s="44" t="str">
        <f>IF(CJ14="y",CHAR(34)&amp;CJ$1&amp;CHAR(34)&amp;",","")</f>
        <v/>
      </c>
      <c r="CZ14" s="44" t="str">
        <f>IF(CK14="y",CHAR(34)&amp;CK$1&amp;CHAR(34)&amp;",","")</f>
        <v>"5+Colo",</v>
      </c>
      <c r="DA14" s="44" t="str">
        <f>IF(Q14&gt;1,CHAR(34)&amp;"words2"&amp;CHAR(34)&amp;",","")</f>
        <v/>
      </c>
      <c r="DB14" s="44" t="str">
        <f>IF(Q14&gt;2,CHAR(34)&amp;"words3"&amp;CHAR(34)&amp;",","")</f>
        <v/>
      </c>
      <c r="DD14" s="44" t="str">
        <f>IF(LEN(CHAR(34)&amp;"lets"&amp;LEN(SUBSTITUTE(SUBSTITUTE(IFERROR(TRIM(SUBSTITUTE(A14,MID(A14,FIND("[",A14),FIND("]",A14)-FIND("[",A14)+1),"")),A14)," ",""),"-",""))&amp;CHAR(34)&amp;",")=9,CHAR(34)&amp;"lets"&amp;LEN(SUBSTITUTE(SUBSTITUTE(IFERROR(TRIM(SUBSTITUTE(A14,MID(A14,FIND("[",A14),FIND("]",A14)-FIND("[",A14)+1),"")),A14)," ",""),"-",""))&amp;CHAR(34)&amp;",",CHAR(34)&amp;"lets0"&amp;LEN(SUBSTITUTE(SUBSTITUTE(IFERROR(TRIM(SUBSTITUTE(A14,MID(A14,FIND("[",A14),FIND("]",A14)-FIND("[",A14)+1),"")),A14)," ",""),"-",""))&amp;CHAR(34)&amp;",")</f>
        <v>"lets07",</v>
      </c>
      <c r="DE14" s="44" t="str">
        <f>CHAR(34)&amp;"start"&amp;IFERROR(LEFT(SUBSTITUTE(A14,"["&amp;MID(A14,FIND("[",A14)+1,FIND("]",A14)-FIND("[",A14)-1)&amp;"] ",""),1),LEFT(A14,1))&amp;CHAR(34)&amp;","</f>
        <v>"startG",</v>
      </c>
      <c r="DF14" s="44" t="str">
        <f>IFERROR(IF(SEARCH("tan",A14)&gt;0,CHAR(34)&amp;"withtn"&amp;CHAR(34)&amp;",",""),"")</f>
        <v/>
      </c>
      <c r="DG14" s="44" t="str">
        <f>IFERROR(IF(SEARCH("q",A14)&gt;0,CHAR(34)&amp;"with_q"&amp;CHAR(34)&amp;",",""),"")</f>
        <v/>
      </c>
      <c r="DH14" s="44" t="str">
        <f>IFERROR(IF(SEARCH("v",A14)&gt;0,CHAR(34)&amp;"with_v"&amp;CHAR(34)&amp;",",""),"")</f>
        <v>"with_v",</v>
      </c>
      <c r="DI14" s="44" t="str">
        <f>IFERROR(IF(SEARCH("w",A14)&gt;0,CHAR(34)&amp;"with_w"&amp;CHAR(34)&amp;",",""),"")</f>
        <v/>
      </c>
      <c r="DJ14" s="44" t="str">
        <f>IFERROR(IF(SEARCH("y",A14)&gt;0,CHAR(34)&amp;"with_y"&amp;CHAR(34)&amp;",",""),"")</f>
        <v/>
      </c>
      <c r="DK14" s="44" t="str">
        <f>IFERROR(IF(SEARCH("z",A14)&gt;0,CHAR(34)&amp;"with_z"&amp;CHAR(34)&amp;",",""),"")</f>
        <v/>
      </c>
      <c r="DL14" s="44" t="str">
        <f>IF(CG14=2, CHAR(34) &amp; _xlfn.TEXTJOIN("", TRUE, _xlfn._xlws.SORT(HP14:HX14)) &amp; CHAR(34) &amp; ",", "")</f>
        <v/>
      </c>
      <c r="DM14" s="44" t="str" cm="1">
        <f t="array" ref="DM14">IF(CG14=3,CHAR(34) &amp; _xlfn.TEXTJOIN("", TRUE, RIGHT(HP14:HX14, 2)) &amp; CHAR(34) &amp; ",", "")</f>
        <v/>
      </c>
      <c r="DN14" s="44" t="str">
        <f>IF(AND(ISNUMBER(SEARCH("18", O14)), ISERROR(SEARCH("1918", O14)), ISERROR(SEARCH("2018", O14))), CHAR(34) &amp; "year18" &amp; CHAR(34) &amp; ",", "")</f>
        <v/>
      </c>
      <c r="DO14" s="44" t="str">
        <f>IF(AND(ISNUMBER(SEARCH("19", O14)), ISERROR(SEARCH("1819", O14)),  ISERROR(SEARCH("1219", O14)),ISERROR(SEARCH("1119", O14)),ISERROR(SEARCH("1190", O14)),ISERROR(SEARCH("2019", O14))), CHAR(34) &amp; "year19" &amp; CHAR(34) &amp; ",", "")</f>
        <v>"year19",</v>
      </c>
      <c r="DP14" s="5" t="str">
        <f>IF(AND(ISNUMBER(SEARCH("20", O14)), ISERROR(SEARCH("1920", O14))), CHAR(34)&amp;"year00"&amp;CHAR(34)&amp;",", "")</f>
        <v/>
      </c>
      <c r="DQ14" s="5" t="str">
        <f>IF(CC14="y",CHAR(34)&amp;"soviet"&amp;CHAR(34)&amp;",","")</f>
        <v/>
      </c>
      <c r="DR14" s="5" t="str">
        <f>IF(BY14="y",CHAR(34)&amp;"dgband"&amp;CHAR(34)&amp;",","")</f>
        <v/>
      </c>
      <c r="DS14" s="5" t="str">
        <f>IF(W14="y",IF(AND(V14="n",BY14&lt;&gt;"y"),CHAR(34)&amp;"allver"&amp;CHAR(34)&amp;",",""),"")</f>
        <v/>
      </c>
      <c r="DT14" s="5" t="str">
        <f>IF(V14="y",IF(AND(W14="n",BY14&lt;&gt;"y"),CHAR(34)&amp;"allhor"&amp;CHAR(34)&amp;",",""),"")</f>
        <v>"allhor",</v>
      </c>
      <c r="DU14" s="5" t="str">
        <f>IF(BY14="y",IF(AND(W14="n",V14="n"),CHAR(34)&amp;"alldia"&amp;CHAR(34)&amp;",",""),"")</f>
        <v/>
      </c>
      <c r="DW14" s="44" t="str">
        <f>IF(CL14="y",CHAR(34)&amp;CL$1&amp;CHAR(34)&amp;",","")</f>
        <v/>
      </c>
      <c r="DX14" s="44" t="str">
        <f>IF(CM14="y",CHAR(34)&amp;CM$1&amp;CHAR(34)&amp;",","")</f>
        <v/>
      </c>
      <c r="DY14" s="44" t="str">
        <f>IF(CN14="y",CHAR(34)&amp;CN$1&amp;CHAR(34)&amp;",","")</f>
        <v/>
      </c>
      <c r="DZ14" s="44" t="str">
        <f>IF(CO14="y",CHAR(34)&amp;CO$1&amp;CHAR(34)&amp;",","")</f>
        <v>"4+Band",</v>
      </c>
      <c r="EA14" s="44" t="str">
        <f>IF(T14="y",CHAR(34)&amp;T$1&amp;CHAR(34)&amp;",","")</f>
        <v/>
      </c>
      <c r="EB14" s="44" t="str">
        <f>IF(U14="y",CHAR(34)&amp;U$1&amp;CHAR(34)&amp;",","")</f>
        <v/>
      </c>
      <c r="EC14" s="44" t="str">
        <f>IF(V14="y",CHAR(34)&amp;V$1&amp;CHAR(34)&amp;",","")</f>
        <v>"Horizo",</v>
      </c>
      <c r="ED14" s="44" t="str">
        <f>IF(W14="y",CHAR(34)&amp;W$1&amp;CHAR(34)&amp;",","")</f>
        <v/>
      </c>
      <c r="EE14" s="44" t="str">
        <f>IF(X14="y",CHAR(34)&amp;X$1&amp;CHAR(34)&amp;",","")</f>
        <v/>
      </c>
      <c r="EF14" s="44" t="str">
        <f>IF(AND(Y14&lt;&gt;"n",Y14&lt;&gt;""),CHAR(34)&amp;Y$1&amp;CHAR(34)&amp;",","")</f>
        <v>"Animal",</v>
      </c>
      <c r="EG14" s="44" t="str">
        <f>IF(Z14="y",CHAR(34)&amp;Z$1&amp;CHAR(34)&amp;",","")</f>
        <v/>
      </c>
      <c r="EH14" s="44" t="str">
        <f>IF(AA14="y",CHAR(34)&amp;AA$1&amp;CHAR(34)&amp;",","")</f>
        <v>"Plants",</v>
      </c>
      <c r="EI14" s="44" t="str">
        <f>IF(AB14="y",CHAR(34)&amp;AB$1&amp;CHAR(34)&amp;",","")</f>
        <v/>
      </c>
      <c r="EJ14" s="44" t="str">
        <f>IF(AC14="y",CHAR(34)&amp;AC$1&amp;CHAR(34)&amp;",","")</f>
        <v>"Weapon",</v>
      </c>
      <c r="EK14" s="44" t="str">
        <f>IF(AD14="y",CHAR(34)&amp;AD$1&amp;CHAR(34)&amp;",","")</f>
        <v/>
      </c>
      <c r="EL14" s="44" t="str">
        <f>IF(AE14="y",CHAR(34)&amp;AE$1&amp;CHAR(34)&amp;",","")</f>
        <v/>
      </c>
      <c r="EM14" s="44" t="str">
        <f>IF(AF14="y",CHAR(34)&amp;AF$1&amp;CHAR(34)&amp;",","")</f>
        <v/>
      </c>
      <c r="EN14" s="44" t="str">
        <f>IF(AG14="y",CHAR(34)&amp;AG$1&amp;CHAR(34)&amp;",","")</f>
        <v>"Unequa",</v>
      </c>
      <c r="EO14" s="44" t="str">
        <f>IF(AH14="y",CHAR(34)&amp;AH$1&amp;CHAR(34)&amp;",","")</f>
        <v>"Center",</v>
      </c>
      <c r="EP14" s="44" t="str">
        <f>IF(AI14="y",CHAR(34)&amp;AI$1&amp;CHAR(34)&amp;",","")</f>
        <v/>
      </c>
      <c r="EQ14" s="44" t="str">
        <f>IF(AJ14="y",CHAR(34)&amp;AJ$1&amp;CHAR(34)&amp;",","")</f>
        <v/>
      </c>
      <c r="ER14" s="44" t="str">
        <f>IF(AK14="y",CHAR(34)&amp;AK$1&amp;CHAR(34)&amp;",","")</f>
        <v/>
      </c>
      <c r="ES14" s="44" t="str">
        <f>IF(AL14="y",CHAR(34)&amp;AL$1&amp;CHAR(34)&amp;",","")</f>
        <v/>
      </c>
      <c r="ET14" s="44" t="str">
        <f>IF(AM14="y",CHAR(34)&amp;AM$1&amp;CHAR(34)&amp;",","")</f>
        <v>"Geogrh",</v>
      </c>
      <c r="EU14" s="44" t="str">
        <f>IF(AN14="y",CHAR(34)&amp;AN$1&amp;CHAR(34)&amp;",","")</f>
        <v>"Humans",</v>
      </c>
      <c r="EV14" s="44" t="str">
        <f>IF(AO14="y",CHAR(34)&amp;AO$1&amp;CHAR(34)&amp;",","")</f>
        <v/>
      </c>
      <c r="EW14" s="44" t="str">
        <f>IF(AP14="y",CHAR(34)&amp;AP$1&amp;CHAR(34)&amp;",","")</f>
        <v/>
      </c>
      <c r="EX14" s="44" t="str">
        <f>IF(AQ14="y",CHAR(34)&amp;AQ$1&amp;CHAR(34)&amp;",","")</f>
        <v/>
      </c>
      <c r="EY14" s="44" t="str">
        <f>IF(AR14="y",CHAR(34)&amp;AR$1&amp;CHAR(34)&amp;",","")</f>
        <v/>
      </c>
      <c r="EZ14" s="44" t="str">
        <f>IF(AS14="y",CHAR(34)&amp;AS$1&amp;CHAR(34)&amp;",","")</f>
        <v/>
      </c>
      <c r="FA14" s="44" t="str">
        <f>IF(AT14&gt;0,CHAR(34)&amp;"sta"&amp;AZ14&amp;CHAR(34)&amp;",","")</f>
        <v>"staBLA",</v>
      </c>
      <c r="FB14" s="44" t="str">
        <f>IF(AND(AT14&gt;0,BA14&lt;&gt;""),CHAR(34)&amp;"sta"&amp;BA14&amp;CHAR(34)&amp;",","")</f>
        <v>"staYEL",</v>
      </c>
      <c r="FD14" s="44" t="str">
        <f>IF(BV14="n",CHAR(34)&amp;"tcWHYE"&amp;CHAR(34)&amp;",",IF(BV14="y",CHAR(34)&amp;FD$1&amp;CHAR(34)&amp;",",""))</f>
        <v/>
      </c>
      <c r="FE14" s="44" t="str">
        <f>IF(COUNTIF(BL14:BT14,"BLU")=0,CHAR(34)&amp;"NO_BLU"&amp;CHAR(34)&amp;",", "")</f>
        <v/>
      </c>
      <c r="FF14" s="44" t="str">
        <f>IF(COUNTIF(BL14:BT14,"WHI")=0,CHAR(34)&amp;"NO_WHI"&amp;CHAR(34)&amp;",", "")</f>
        <v/>
      </c>
      <c r="FG14" s="44" t="str">
        <f>IF(COUNTIF(BL14:BT14,"RED")=0,CHAR(34)&amp;"NO_RED"&amp;CHAR(34)&amp;",", "")</f>
        <v/>
      </c>
      <c r="FH14" s="44" t="str">
        <f>IF(COUNTIF(BL14:BS14,"GRE")=0,CHAR(34)&amp;"NO_GRE"&amp;CHAR(34)&amp;",", "")</f>
        <v/>
      </c>
      <c r="FI14" s="44" t="str">
        <f>IF(COUNTIF(BL14:BT14,"YEL")=0,CHAR(34)&amp;"NO_YEL"&amp;CHAR(34)&amp;",", "")</f>
        <v/>
      </c>
      <c r="FJ14" s="44" t="str">
        <f>IF(COUNTIF(BL14:BT14,"BLA")=0,CHAR(34)&amp;"NO_BLA"&amp;CHAR(34)&amp;",", "")</f>
        <v/>
      </c>
      <c r="FK14" s="44" t="str">
        <f>IF(AND(FH14&lt;&gt;"",FF14&lt;&gt;""),CHAR(34)&amp;"WHGRNO"&amp;CHAR(34)&amp;",","")</f>
        <v/>
      </c>
      <c r="FL14" s="44" t="str">
        <f>IF(AND(FI14&lt;&gt;"",FF14&lt;&gt;""),CHAR(34)&amp;"WHYENO"&amp;CHAR(34)&amp;",","")</f>
        <v/>
      </c>
      <c r="FM14" s="44" t="str">
        <f>IF(AND(FJ14&lt;&gt;"",FF14&lt;&gt;""),CHAR(34)&amp;"BAWHNO"&amp;CHAR(34)&amp;",","")</f>
        <v/>
      </c>
      <c r="FN14" s="44" t="str">
        <f>IF(AND(FE14&lt;&gt;"",FF14&lt;&gt;""),CHAR(34)&amp;"BLWHNO"&amp;CHAR(34)&amp;",","")</f>
        <v/>
      </c>
      <c r="FO14" s="44" t="str">
        <f>IF(AND(FE14&lt;&gt;"",FG14&lt;&gt;""),CHAR(34)&amp;"BLRENO"&amp;CHAR(34)&amp;",","")</f>
        <v/>
      </c>
      <c r="FP14" s="44" t="str">
        <f>IF(AND(FF14&lt;&gt;"",FF14&lt;&gt;""),CHAR(34)&amp;"WHRENO"&amp;CHAR(34)&amp;",","")</f>
        <v/>
      </c>
      <c r="FQ14" s="44" t="str">
        <f>IF(LEN(BF14)=3,CHAR(34)&amp;"001"&amp;BF14&amp;CHAR(34)&amp;",","")</f>
        <v>"001BLU",</v>
      </c>
      <c r="FR14" s="44" t="str">
        <f>IF(LEN(BG14)=3,CHAR(34)&amp;"002"&amp;BG14&amp;CHAR(34)&amp;",","")</f>
        <v/>
      </c>
      <c r="FS14" s="44" t="str">
        <f>IF(LEN(BH14)=3,CHAR(34)&amp;"003"&amp;BH14&amp;CHAR(34)&amp;",","")</f>
        <v>"003GRE",</v>
      </c>
      <c r="FT14" s="44" t="str">
        <f>CHAR(34)&amp;"myr"&amp;BD14&amp;CHAR(34)&amp;","</f>
        <v>"myrEQ",</v>
      </c>
      <c r="FU14" s="44" t="str">
        <f>IF(AY14="y",CHAR(34)&amp;"island"&amp;CHAR(34)&amp;",","")</f>
        <v/>
      </c>
      <c r="FV14" s="44" t="str">
        <f>IF(BZ14="y",CHAR(34)&amp;"landlo"&amp;CHAR(34)&amp;",","")</f>
        <v/>
      </c>
      <c r="FW14" s="44" t="str">
        <f>IF(CA14="y",CHAR(34)&amp;"eunion"&amp;CHAR(34)&amp;",","")</f>
        <v/>
      </c>
      <c r="FY14" s="44" t="str">
        <f>IFERROR(IF(SEARCH("Arabic",CB14)&gt;0,CHAR(34)&amp;"arabic"&amp;CHAR(34)&amp;",",""),"")</f>
        <v/>
      </c>
      <c r="FZ14" s="44" t="str">
        <f>IFERROR(IF(SEARCH("English",CB14)&gt;0,CHAR(34)&amp;"englis"&amp;CHAR(34)&amp;",",""),"")</f>
        <v/>
      </c>
      <c r="GA14" s="44" t="str">
        <f>IFERROR(IF(SEARCH("French",CB14)&gt;0,CHAR(34)&amp;"french"&amp;CHAR(34)&amp;",",""),"")</f>
        <v/>
      </c>
      <c r="GB14" s="44" t="str">
        <f>IFERROR(IF(SEARCH("Spanish",CB14)&gt;0,CHAR(34)&amp;"spanis"&amp;CHAR(34)&amp;",",""),"")</f>
        <v/>
      </c>
      <c r="GE14" s="44" t="str">
        <f>IFERROR(IF(SEARCH("Dutch",CB14)&gt;0,CHAR(34)&amp;"dutchs"&amp;CHAR(34)&amp;",",""),"")</f>
        <v/>
      </c>
      <c r="GF14" s="44" t="str">
        <f>IFERROR(IF(SEARCH("Historical",AU14)&gt;0,CHAR(34)&amp;"histor"&amp;CHAR(34)&amp;",",""),"")</f>
        <v/>
      </c>
      <c r="GG14" s="44" t="str">
        <f>IF(BU14="y",CHAR(34)&amp;"unjack"&amp;CHAR(34)&amp;",","")</f>
        <v/>
      </c>
      <c r="GH14" s="44" t="str">
        <f>IF(CD14=1,CHAR(34)&amp;"southc"&amp;CHAR(34)&amp;",","")</f>
        <v/>
      </c>
      <c r="GI14" s="44" t="str">
        <f>IF(CE14=1,CHAR(34)&amp;"hasmap"&amp;CHAR(34)&amp;",","")</f>
        <v>"hasmap",</v>
      </c>
      <c r="GJ14" s="44" t="str">
        <f>IF(CP14="y",CHAR(34)&amp;CP$1&amp;CHAR(34)&amp;",","")</f>
        <v/>
      </c>
      <c r="GK14" s="44" t="str">
        <f>IF(GJ14="",CHAR(34)&amp;"HasSta"&amp;CHAR(34)&amp;",","")</f>
        <v>"HasSta",</v>
      </c>
      <c r="GL14" s="44" t="str">
        <f>IF(CQ14="y",CHAR(34)&amp;CQ$1&amp;CHAR(34)&amp;",","")</f>
        <v/>
      </c>
      <c r="GM14" s="44" t="str">
        <f>IF(CR14="y",CHAR(34)&amp;CR$1&amp;CHAR(34)&amp;",","")</f>
        <v/>
      </c>
      <c r="GN14" s="44" t="str">
        <f>IF(CS14="y",CHAR(34)&amp;CS$1&amp;CHAR(34)&amp;",","")</f>
        <v>"3+Star",</v>
      </c>
      <c r="GP14" s="44" t="str">
        <f>CHAR(34)&amp;AU14&amp;CHAR(34)</f>
        <v>"State"</v>
      </c>
      <c r="GS14" s="44" t="str">
        <f>SUBSTITUTE("["&amp;_xlfn.CONCAT(CW14:GN14)&amp;"]",",]","]")</f>
        <v>["5+Colo","lets07","startG","with_v","year19","allhor","4+Band","Horizo","Animal","Plants","Weapon","Unequa","Center","Geogrh","Humans","staBLA","staYEL","001BLU","003GRE","myrEQ","hasmap","HasSta","3+Star"]</v>
      </c>
      <c r="GT14" s="44" t="str">
        <f>IF(BL14&lt;&gt;"",CHAR(34)&amp;"cl_"&amp;BL14&amp;CHAR(34)&amp;",","")</f>
        <v>"cl_BLA",</v>
      </c>
      <c r="GU14" s="44" t="str">
        <f>IF(BM14&lt;&gt;"",CHAR(34)&amp;"cl_"&amp;BM14&amp;CHAR(34)&amp;",","")</f>
        <v>"cl_BLU",</v>
      </c>
      <c r="GV14" s="44" t="str">
        <f>IF(BN14&lt;&gt;"",CHAR(34)&amp;"cl_"&amp;BN14&amp;CHAR(34)&amp;",","")</f>
        <v>"cl_GRE",</v>
      </c>
      <c r="GW14" s="44" t="str">
        <f>IF(BO14&lt;&gt;"",CHAR(34)&amp;"cl_"&amp;BO14&amp;CHAR(34)&amp;",","")</f>
        <v>"cl_RED",</v>
      </c>
      <c r="GX14" s="44" t="str">
        <f>IF(BP14&lt;&gt;"",CHAR(34)&amp;"cl_"&amp;BP14&amp;CHAR(34)&amp;",","")</f>
        <v>"cl_YEL",</v>
      </c>
      <c r="GY14" s="44" t="str">
        <f>IF(BQ14&lt;&gt;"",CHAR(34)&amp;"cl_"&amp;BQ14&amp;CHAR(34)&amp;",","")</f>
        <v/>
      </c>
      <c r="GZ14" s="44" t="str">
        <f>IF(BR14&lt;&gt;"",CHAR(34)&amp;"cl_"&amp;BR14&amp;CHAR(34)&amp;",","")</f>
        <v>"cl_BRO",</v>
      </c>
      <c r="HA14" s="44" t="str">
        <f>IF(BS14&lt;&gt;"",CHAR(34)&amp;"cl_"&amp;BS14&amp;CHAR(34)&amp;",","")</f>
        <v/>
      </c>
      <c r="HB14" s="44" t="str">
        <f>IF(BT14&lt;&gt;"",CHAR(34)&amp;"cl_"&amp;BT14&amp;CHAR(34)&amp;",","")</f>
        <v>"cl_WHI",</v>
      </c>
      <c r="HC14" s="44" t="str">
        <f>SUBSTITUTE("["&amp;_xlfn.CONCAT(GT14:HB14)&amp;"]",",]","]")</f>
        <v>["cl_BLA","cl_BLU","cl_GRE","cl_RED","cl_YEL","cl_BRO","cl_WHI"]</v>
      </c>
      <c r="HE14" s="64"/>
      <c r="HF14" s="65" t="str">
        <f>"{couname:"&amp;CT14&amp;(IF(HK14&lt;&gt;"",",subtype:"&amp;CHAR(34)&amp;HK14&amp;CHAR(34),""))&amp;",year:"&amp;HJ14&amp;",region:"&amp;CU14&amp;",Colors:"&amp;HC14&amp;",Items:"&amp;GS14&amp;",Flag:"&amp;CV14&amp;",HDFlag:"&amp;CHAR(34)&amp;E14&amp;CHAR(34)&amp;",type:"&amp;GP14&amp;", describe: "&amp;HH14&amp;", isnew:"&amp;CHAR(34)&amp;F14&amp;CHAR(34)&amp;", links: "&amp;HL14&amp;"},"</f>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links: "https://en.wikipedia.org/wiki/List_of_flags_of_Venezuela#Administrative_divisions_flags"},</v>
      </c>
      <c r="HG14" s="66" t="str">
        <f>"{couname:"&amp;CT14&amp;(IF(HK14&lt;&gt;"",",subtype:"&amp;CHAR(34)&amp;HK14&amp;CHAR(34),""))&amp;",year:"&amp;HJ14&amp;",region:"&amp;CU14&amp;",Colors:"&amp;HC14&amp;",Items:"&amp;GS14&amp;",Flag:"&amp;CV14&amp;",HDFlag:"&amp;CHAR(34)&amp;E14&amp;CHAR(34)&amp;",type:"&amp;GP14&amp;", describe: "&amp;HI14&amp;", links: "&amp;HL14&amp;"},"</f>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links: "https://en.wikipedia.org/wiki/List_of_flags_of_Venezuela#Administrative_divisions_flags"},</v>
      </c>
      <c r="HH14" s="44" t="str">
        <f>IF(P14&lt;&gt;"",CHAR(34)&amp;"\n"&amp;P14&amp;CHAR(34),CHAR(34)&amp;CHAR(34))</f>
        <v>"\nThe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v>
      </c>
      <c r="HI14" s="44" t="str">
        <f>IF(J14=0,CHAR(34)&amp;CHAR(34),HH14)</f>
        <v>"\nThe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v>
      </c>
      <c r="HJ14" s="44" t="str">
        <f>CHAR(34)&amp;O14&amp;CHAR(34)</f>
        <v>"1995"</v>
      </c>
      <c r="HL14" s="44" t="str">
        <f>CHAR(34)&amp;I14&amp;CHAR(34)</f>
        <v>"https://en.wikipedia.org/wiki/List_of_flags_of_Venezuela#Administrative_divisions_flags"</v>
      </c>
      <c r="HM14" s="65"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 "links": "https://en.wikipedia.org/wiki/List_of_flags_of_Venezuela#Administrative_divisions_flags"},</v>
      </c>
      <c r="HN14" s="67"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 "links": "https://en.wikipedia.org/wiki/List_of_flags_of_Venezuela#Administrative_divisions_flags"},</v>
      </c>
      <c r="HO14" s="71">
        <v>45610</v>
      </c>
      <c r="HP14" s="44" t="str" cm="1">
        <f t="array" ref="HP14">IF(_xlfn.TEXTJOIN(", ", TRUE, IF(ISNUMBER(SEARCH("BLA", BL14:BT14)), COLUMN(BL14:BT14) - COLUMN(BL14) + 1, ""))&lt;&gt;"","BLA","")</f>
        <v>BLA</v>
      </c>
      <c r="HQ14" s="44" t="str" cm="1">
        <f t="array" ref="HQ14">IF(_xlfn.TEXTJOIN(", ", TRUE, IF(ISNUMBER(SEARCH("BLU", BL14:BT14)), COLUMN(BL14:BT14) - COLUMN(BL14) + 1, ""))&lt;&gt;"","BLU","")</f>
        <v>BLU</v>
      </c>
      <c r="HR14" s="44" t="str" cm="1">
        <f t="array" ref="HR14">IF(_xlfn.TEXTJOIN(", ", TRUE, IF(ISNUMBER(SEARCH("GRE", BL14:BT14)), COLUMN(BL14:BT14) - COLUMN(BL14) + 1, ""))&lt;&gt;"","GRE","")</f>
        <v>GRE</v>
      </c>
      <c r="HS14" s="44" t="str" cm="1">
        <f t="array" ref="HS14">IF(_xlfn.TEXTJOIN(", ", TRUE, IF(ISNUMBER(SEARCH("RED", BL14:BT14)), COLUMN(BL14:BT14) - COLUMN(BL14) + 1, ""))&lt;&gt;"","RED","")</f>
        <v>RED</v>
      </c>
      <c r="HT14" s="44" t="str" cm="1">
        <f t="array" ref="HT14">IF(_xlfn.TEXTJOIN(", ", TRUE, IF(ISNUMBER(SEARCH("YEL", BL14:BT14)), COLUMN(BL14:BT14) - COLUMN(BL14) + 1, ""))&lt;&gt;"","YEL","")</f>
        <v>YEL</v>
      </c>
      <c r="HU14" s="44" t="str" cm="1">
        <f t="array" ref="HU14">IF(_xlfn.TEXTJOIN(", ", TRUE, IF(ISNUMBER(SEARCH("ORA", BL14:BT14)), COLUMN(BL14:BT14) - COLUMN(BL14) + 1, ""))&lt;&gt;"","ORA","")</f>
        <v/>
      </c>
      <c r="HV14" s="44" t="str" cm="1">
        <f t="array" ref="HV14">IF(_xlfn.TEXTJOIN(", ", TRUE, IF(ISNUMBER(SEARCH("BRO", BL14:BT14)), COLUMN(BL14:BT14) - COLUMN(BL14) + 1, ""))&lt;&gt;"","BRO","")</f>
        <v>BRO</v>
      </c>
      <c r="HW14" s="44" t="str" cm="1">
        <f t="array" ref="HW14">IF(_xlfn.TEXTJOIN(", ", TRUE, IF(ISNUMBER(SEARCH("PUR", BL14:BT14)), COLUMN(BL14:BT14) - COLUMN(BL14) + 1, ""))&lt;&gt;"","PUR","")</f>
        <v/>
      </c>
      <c r="HX14" s="44" t="str" cm="1">
        <f t="array" ref="HX14">IF(_xlfn.TEXTJOIN(", ", TRUE, IF(ISNUMBER(SEARCH("WHI", BL14:BT14)), COLUMN(BL14:BT14) - COLUMN(BL14) + 1, ""))&lt;&gt;"","WHI","")</f>
        <v>WHI</v>
      </c>
      <c r="HY14" s="72"/>
      <c r="HZ14" s="72"/>
      <c r="IA14" s="5"/>
      <c r="IB14" s="5"/>
      <c r="IC14" s="68"/>
      <c r="ID14" s="68"/>
      <c r="IE14" s="68"/>
      <c r="IF14" s="68"/>
      <c r="IG14" s="68"/>
      <c r="IH14" s="68"/>
      <c r="II14" s="68"/>
      <c r="IJ14" s="68"/>
      <c r="IK14" s="68"/>
      <c r="IM14" s="42">
        <f>COUNTIF(IC14:IK14,"&gt;0")-CG14</f>
        <v>-7</v>
      </c>
      <c r="IN14" s="69" t="str">
        <f>"http://mkweb.bcgsc.ca/color-summarizer/?url="&amp;D14&amp;"&amp;precision=low&amp;num_clusters="&amp;CG14&amp;"&amp;text=1"</f>
        <v>http://mkweb.bcgsc.ca/color-summarizer/?url=https://upload.wikimedia.org/wikipedia/commons/thumb/a/a2/Flag_of_Gu%C3%A1rico_State.svg/320px-Flag_of_Gu%C3%A1rico_State.svg.png&amp;precision=low&amp;num_clusters=7&amp;text=1</v>
      </c>
      <c r="IO14" s="44" t="str">
        <f>IF(HP14&lt;&gt;"",CHAR(34)&amp;"black"&amp;CHAR(34),"")</f>
        <v>"black"</v>
      </c>
      <c r="IP14" s="44" t="str">
        <f>IF(HQ14&lt;&gt;"",CHAR(34)&amp;"blue"&amp;CHAR(34),"")</f>
        <v>"blue"</v>
      </c>
      <c r="IQ14" s="44" t="str">
        <f>IF(HR14&lt;&gt;"",CHAR(34)&amp;"green"&amp;CHAR(34),"")</f>
        <v>"green"</v>
      </c>
      <c r="IR14" s="44" t="str">
        <f>IF(HS14&lt;&gt;"",CHAR(34)&amp;"red"&amp;CHAR(34),"")</f>
        <v>"red"</v>
      </c>
      <c r="IS14" s="44" t="str">
        <f>IF(HT14&lt;&gt;"",CHAR(34)&amp;"yellow"&amp;CHAR(34),"")</f>
        <v>"yellow"</v>
      </c>
      <c r="IT14" s="44" t="str">
        <f>IF(HU14&lt;&gt;"",CHAR(34)&amp;"orange"&amp;CHAR(34),"")</f>
        <v/>
      </c>
      <c r="IU14" s="44" t="str">
        <f>IF(HV14&lt;&gt;"",CHAR(34)&amp;"brown"&amp;CHAR(34),"")</f>
        <v>"brown"</v>
      </c>
      <c r="IV14" s="44" t="str">
        <f>IF(HW14&lt;&gt;"",CHAR(34)&amp;"purple"&amp;CHAR(34),"")</f>
        <v/>
      </c>
      <c r="IW14" s="44" t="str">
        <f>IF(HX14&lt;&gt;"",CHAR(34)&amp;"white"&amp;CHAR(34),"")</f>
        <v>"white"</v>
      </c>
      <c r="IX14" s="44" t="str">
        <f>"{"&amp;CHAR(34)&amp;"url"&amp;CHAR(34)&amp;":"&amp;CHAR(34)&amp;IN14&amp;CHAR(34)&amp;","&amp;CHAR(34)&amp;"name"&amp;CHAR(34)&amp;":"&amp;CHAR(34)&amp;A14&amp;CHAR(34)&amp;"},"</f>
        <v>{"url":"http://mkweb.bcgsc.ca/color-summarizer/?url=https://upload.wikimedia.org/wikipedia/commons/thumb/a/a2/Flag_of_Gu%C3%A1rico_State.svg/320px-Flag_of_Gu%C3%A1rico_State.svg.png&amp;precision=low&amp;num_clusters=7&amp;text=1","name":"[VEN] Guárico"},</v>
      </c>
      <c r="IY14" s="44">
        <v>1478</v>
      </c>
    </row>
    <row r="15" spans="1:259" s="44" customFormat="1" ht="38.4" customHeight="1" thickBot="1" x14ac:dyDescent="0.35">
      <c r="A15" s="84" t="s">
        <v>789</v>
      </c>
      <c r="B15" s="83"/>
      <c r="C15" s="39">
        <v>2</v>
      </c>
      <c r="D15" s="70" t="s">
        <v>790</v>
      </c>
      <c r="E15" s="40" t="s">
        <v>791</v>
      </c>
      <c r="F15" s="41" t="s">
        <v>163</v>
      </c>
      <c r="G15" s="42">
        <f>COUNTIF($A$1:$A$8305,A15)</f>
        <v>1</v>
      </c>
      <c r="H15" s="43"/>
      <c r="I15" s="59" t="s">
        <v>792</v>
      </c>
      <c r="J15" s="44" t="str">
        <f>""</f>
        <v/>
      </c>
      <c r="K15" s="45"/>
      <c r="L15" s="46"/>
      <c r="M15" s="46"/>
      <c r="N15" s="47"/>
      <c r="O15" s="74">
        <v>1999</v>
      </c>
      <c r="P15" s="48" t="s">
        <v>793</v>
      </c>
      <c r="Q15" s="73">
        <v>2</v>
      </c>
      <c r="R15" s="49" t="s">
        <v>177</v>
      </c>
      <c r="S15" s="50">
        <v>6</v>
      </c>
      <c r="T15" s="51" t="s">
        <v>164</v>
      </c>
      <c r="U15" s="52" t="s">
        <v>164</v>
      </c>
      <c r="V15" s="52" t="s">
        <v>165</v>
      </c>
      <c r="W15" s="52" t="s">
        <v>165</v>
      </c>
      <c r="X15" s="52" t="s">
        <v>165</v>
      </c>
      <c r="Y15" s="52" t="s">
        <v>164</v>
      </c>
      <c r="Z15" s="52" t="s">
        <v>164</v>
      </c>
      <c r="AA15" s="52" t="s">
        <v>164</v>
      </c>
      <c r="AB15" s="52" t="s">
        <v>164</v>
      </c>
      <c r="AC15" s="52" t="s">
        <v>164</v>
      </c>
      <c r="AD15" s="52" t="s">
        <v>165</v>
      </c>
      <c r="AE15" s="52" t="s">
        <v>164</v>
      </c>
      <c r="AF15" s="53" t="s">
        <v>164</v>
      </c>
      <c r="AG15" s="53" t="s">
        <v>164</v>
      </c>
      <c r="AH15" s="53" t="s">
        <v>164</v>
      </c>
      <c r="AI15" s="53" t="s">
        <v>164</v>
      </c>
      <c r="AJ15" s="53" t="s">
        <v>164</v>
      </c>
      <c r="AK15" s="53" t="s">
        <v>164</v>
      </c>
      <c r="AL15" s="53" t="s">
        <v>164</v>
      </c>
      <c r="AM15" s="53" t="s">
        <v>164</v>
      </c>
      <c r="AN15" s="53" t="s">
        <v>165</v>
      </c>
      <c r="AO15" s="53" t="s">
        <v>164</v>
      </c>
      <c r="AP15" s="53" t="s">
        <v>164</v>
      </c>
      <c r="AQ15" s="53" t="s">
        <v>164</v>
      </c>
      <c r="AR15" s="53" t="s">
        <v>164</v>
      </c>
      <c r="AS15" s="53" t="s">
        <v>164</v>
      </c>
      <c r="AT15" s="54">
        <v>4</v>
      </c>
      <c r="AU15" s="53" t="s">
        <v>308</v>
      </c>
      <c r="AV15" s="53" t="str">
        <f>IF(LEFT(A15,1)="[",LEFT(A15,5)&amp;AU15&amp;A15,"")</f>
        <v>[VEN]State[VEN] La Guaira</v>
      </c>
      <c r="AW15" s="53" t="str">
        <f>C15&amp;A15</f>
        <v>2[VEN] La Guaira</v>
      </c>
      <c r="AX15" s="55"/>
      <c r="AY15" s="55"/>
      <c r="AZ15" s="56" t="s">
        <v>159</v>
      </c>
      <c r="BA15" s="56" t="s">
        <v>234</v>
      </c>
      <c r="BB15" s="56"/>
      <c r="BC15" s="57"/>
      <c r="BD15" s="58" t="s">
        <v>159</v>
      </c>
      <c r="BE15" s="59"/>
      <c r="BF15" s="58" t="s">
        <v>159</v>
      </c>
      <c r="BG15" s="58" t="s">
        <v>154</v>
      </c>
      <c r="BH15" s="58" t="s">
        <v>152</v>
      </c>
      <c r="BI15" s="58"/>
      <c r="BJ15" s="58"/>
      <c r="BK15" s="59"/>
      <c r="BL15" s="58" t="s">
        <v>234</v>
      </c>
      <c r="BM15" s="58" t="s">
        <v>152</v>
      </c>
      <c r="BN15" s="58" t="s">
        <v>234</v>
      </c>
      <c r="BO15" s="58" t="s">
        <v>154</v>
      </c>
      <c r="BP15" s="58" t="s">
        <v>155</v>
      </c>
      <c r="BQ15" s="58" t="s">
        <v>234</v>
      </c>
      <c r="BR15" s="58" t="s">
        <v>234</v>
      </c>
      <c r="BS15" s="58" t="s">
        <v>234</v>
      </c>
      <c r="BT15" s="58" t="s">
        <v>159</v>
      </c>
      <c r="BU15" s="60"/>
      <c r="BV15" s="61"/>
      <c r="BW15" s="61">
        <v>0</v>
      </c>
      <c r="BX15" s="59"/>
      <c r="CB15" s="5"/>
      <c r="CC15" s="5"/>
      <c r="CD15" s="62">
        <v>0</v>
      </c>
      <c r="CE15" s="62">
        <v>0</v>
      </c>
      <c r="CF15" s="62" t="e">
        <f>COUNTIF([1]Sheet7!$B$2:'[1]Sheet7'!$B$100,VEN!A19)</f>
        <v>#REF!</v>
      </c>
      <c r="CG15" s="75" cm="1">
        <f t="array" ref="CG15">SUMPRODUCT(--(LEN(TRIM(BL15:BT15))&gt;0))</f>
        <v>4</v>
      </c>
      <c r="CH15" s="53" t="str">
        <f>IF(CG15=2,"y","n")</f>
        <v>n</v>
      </c>
      <c r="CI15" s="53" t="str">
        <f>IF(CG15=3,"y","n")</f>
        <v>n</v>
      </c>
      <c r="CJ15" s="53" t="str">
        <f>IF(CG15=4,"y","n")</f>
        <v>y</v>
      </c>
      <c r="CK15" s="53" t="str">
        <f>IF(CG15&gt;4,"y","n")</f>
        <v>n</v>
      </c>
      <c r="CL15" s="53" t="str">
        <f>IF(S15=0,"y","n")</f>
        <v>n</v>
      </c>
      <c r="CM15" s="53" t="str">
        <f>IF(S15=2,"y","n")</f>
        <v>n</v>
      </c>
      <c r="CN15" s="53" t="str">
        <f>IF(S15=3,"y","n")</f>
        <v>n</v>
      </c>
      <c r="CO15" s="53" t="str">
        <f>IF(S15&gt;=4,"y","n")</f>
        <v>y</v>
      </c>
      <c r="CP15" s="53" t="str">
        <f>IF(AT15=0,"y","n")</f>
        <v>n</v>
      </c>
      <c r="CQ15" s="53" t="str">
        <f>IF(AT15=1,"y","n")</f>
        <v>n</v>
      </c>
      <c r="CR15" s="53" t="str">
        <f>IF(AT15=2,"y","n")</f>
        <v>n</v>
      </c>
      <c r="CS15" s="53" t="str">
        <f>IF(AT15&gt;=3,"y","n")</f>
        <v>y</v>
      </c>
      <c r="CT15" s="38" t="str">
        <f>CHAR(34)&amp;A15&amp;CHAR(34)</f>
        <v>"[VEN] La Guaira"</v>
      </c>
      <c r="CU15" s="63" t="str">
        <f>CHAR(34)&amp;"rgn_"&amp;R15&amp;CHAR(34)</f>
        <v>"rgn_South America"</v>
      </c>
      <c r="CV15" s="44" t="str">
        <f>CHAR(34)&amp;D15&amp;CHAR(34)</f>
        <v>"https://upload.wikimedia.org/wikipedia/commons/thumb/a/a9/Flag_of_Vargas_State.svg/320px-Flag_of_Vargas_State.svg.png"</v>
      </c>
      <c r="CW15" s="44" t="str">
        <f>IF(CH15="y",CHAR(34)&amp;CH$1&amp;CHAR(34)&amp;",","")</f>
        <v/>
      </c>
      <c r="CX15" s="44" t="str">
        <f>IF(CI15="y",CHAR(34)&amp;CI$1&amp;CHAR(34)&amp;",","")</f>
        <v/>
      </c>
      <c r="CY15" s="44" t="str">
        <f>IF(CJ15="y",CHAR(34)&amp;CJ$1&amp;CHAR(34)&amp;",","")</f>
        <v>"4Color",</v>
      </c>
      <c r="CZ15" s="44" t="str">
        <f>IF(CK15="y",CHAR(34)&amp;CK$1&amp;CHAR(34)&amp;",","")</f>
        <v/>
      </c>
      <c r="DA15" s="44" t="str">
        <f>IF(Q15&gt;1,CHAR(34)&amp;"words2"&amp;CHAR(34)&amp;",","")</f>
        <v>"words2",</v>
      </c>
      <c r="DB15" s="44" t="str">
        <f>IF(Q15&gt;2,CHAR(34)&amp;"words3"&amp;CHAR(34)&amp;",","")</f>
        <v/>
      </c>
      <c r="DD15" s="44" t="str">
        <f>IF(LEN(CHAR(34)&amp;"lets"&amp;LEN(SUBSTITUTE(SUBSTITUTE(IFERROR(TRIM(SUBSTITUTE(A15,MID(A15,FIND("[",A15),FIND("]",A15)-FIND("[",A15)+1),"")),A15)," ",""),"-",""))&amp;CHAR(34)&amp;",")=9,CHAR(34)&amp;"lets"&amp;LEN(SUBSTITUTE(SUBSTITUTE(IFERROR(TRIM(SUBSTITUTE(A15,MID(A15,FIND("[",A15),FIND("]",A15)-FIND("[",A15)+1),"")),A15)," ",""),"-",""))&amp;CHAR(34)&amp;",",CHAR(34)&amp;"lets0"&amp;LEN(SUBSTITUTE(SUBSTITUTE(IFERROR(TRIM(SUBSTITUTE(A15,MID(A15,FIND("[",A15),FIND("]",A15)-FIND("[",A15)+1),"")),A15)," ",""),"-",""))&amp;CHAR(34)&amp;",")</f>
        <v>"lets08",</v>
      </c>
      <c r="DE15" s="44" t="str">
        <f>CHAR(34)&amp;"start"&amp;IFERROR(LEFT(SUBSTITUTE(A15,"["&amp;MID(A15,FIND("[",A15)+1,FIND("]",A15)-FIND("[",A15)-1)&amp;"] ",""),1),LEFT(A15,1))&amp;CHAR(34)&amp;","</f>
        <v>"startL",</v>
      </c>
      <c r="DF15" s="44" t="str">
        <f>IFERROR(IF(SEARCH("tan",A15)&gt;0,CHAR(34)&amp;"withtn"&amp;CHAR(34)&amp;",",""),"")</f>
        <v/>
      </c>
      <c r="DG15" s="44" t="str">
        <f>IFERROR(IF(SEARCH("q",A15)&gt;0,CHAR(34)&amp;"with_q"&amp;CHAR(34)&amp;",",""),"")</f>
        <v/>
      </c>
      <c r="DH15" s="44" t="str">
        <f>IFERROR(IF(SEARCH("v",A15)&gt;0,CHAR(34)&amp;"with_v"&amp;CHAR(34)&amp;",",""),"")</f>
        <v>"with_v",</v>
      </c>
      <c r="DI15" s="44" t="str">
        <f>IFERROR(IF(SEARCH("w",A15)&gt;0,CHAR(34)&amp;"with_w"&amp;CHAR(34)&amp;",",""),"")</f>
        <v/>
      </c>
      <c r="DJ15" s="44" t="str">
        <f>IFERROR(IF(SEARCH("y",A15)&gt;0,CHAR(34)&amp;"with_y"&amp;CHAR(34)&amp;",",""),"")</f>
        <v/>
      </c>
      <c r="DK15" s="44" t="str">
        <f>IFERROR(IF(SEARCH("z",A15)&gt;0,CHAR(34)&amp;"with_z"&amp;CHAR(34)&amp;",",""),"")</f>
        <v/>
      </c>
      <c r="DL15" s="44" t="str">
        <f>IF(CG15=2, CHAR(34) &amp; _xlfn.TEXTJOIN("", TRUE, _xlfn._xlws.SORT(HP15:HX15)) &amp; CHAR(34) &amp; ",", "")</f>
        <v/>
      </c>
      <c r="DM15" s="44" t="str" cm="1">
        <f t="array" ref="DM15">IF(CG15=3,CHAR(34) &amp; _xlfn.TEXTJOIN("", TRUE, RIGHT(HP15:HX15, 2)) &amp; CHAR(34) &amp; ",", "")</f>
        <v/>
      </c>
      <c r="DN15" s="44" t="str">
        <f>IF(AND(ISNUMBER(SEARCH("18", O15)), ISERROR(SEARCH("1918", O15)), ISERROR(SEARCH("2018", O15))), CHAR(34) &amp; "year18" &amp; CHAR(34) &amp; ",", "")</f>
        <v/>
      </c>
      <c r="DO15" s="44" t="str">
        <f>IF(AND(ISNUMBER(SEARCH("19", O15)), ISERROR(SEARCH("1819", O15)),  ISERROR(SEARCH("1219", O15)),ISERROR(SEARCH("1119", O15)),ISERROR(SEARCH("1190", O15)),ISERROR(SEARCH("2019", O15))), CHAR(34) &amp; "year19" &amp; CHAR(34) &amp; ",", "")</f>
        <v>"year19",</v>
      </c>
      <c r="DP15" s="5" t="str">
        <f>IF(AND(ISNUMBER(SEARCH("20", O15)), ISERROR(SEARCH("1920", O15))), CHAR(34)&amp;"year00"&amp;CHAR(34)&amp;",", "")</f>
        <v/>
      </c>
      <c r="DQ15" s="5" t="str">
        <f>IF(CC15="y",CHAR(34)&amp;"soviet"&amp;CHAR(34)&amp;",","")</f>
        <v/>
      </c>
      <c r="DR15" s="5" t="str">
        <f>IF(BY15="y",CHAR(34)&amp;"dgband"&amp;CHAR(34)&amp;",","")</f>
        <v/>
      </c>
      <c r="DS15" s="5" t="str">
        <f>IF(W15="y",IF(AND(V15="n",BY15&lt;&gt;"y"),CHAR(34)&amp;"allver"&amp;CHAR(34)&amp;",",""),"")</f>
        <v/>
      </c>
      <c r="DT15" s="5" t="str">
        <f>IF(V15="y",IF(AND(W15="n",BY15&lt;&gt;"y"),CHAR(34)&amp;"allhor"&amp;CHAR(34)&amp;",",""),"")</f>
        <v/>
      </c>
      <c r="DU15" s="5" t="str">
        <f>IF(BY15="y",IF(AND(W15="n",V15="n"),CHAR(34)&amp;"alldia"&amp;CHAR(34)&amp;",",""),"")</f>
        <v/>
      </c>
      <c r="DW15" s="44" t="str">
        <f>IF(CL15="y",CHAR(34)&amp;CL$1&amp;CHAR(34)&amp;",","")</f>
        <v/>
      </c>
      <c r="DX15" s="44" t="str">
        <f>IF(CM15="y",CHAR(34)&amp;CM$1&amp;CHAR(34)&amp;",","")</f>
        <v/>
      </c>
      <c r="DY15" s="44" t="str">
        <f>IF(CN15="y",CHAR(34)&amp;CN$1&amp;CHAR(34)&amp;",","")</f>
        <v/>
      </c>
      <c r="DZ15" s="44" t="str">
        <f>IF(CO15="y",CHAR(34)&amp;CO$1&amp;CHAR(34)&amp;",","")</f>
        <v>"4+Band",</v>
      </c>
      <c r="EA15" s="44" t="str">
        <f>IF(T15="y",CHAR(34)&amp;T$1&amp;CHAR(34)&amp;",","")</f>
        <v/>
      </c>
      <c r="EB15" s="44" t="str">
        <f>IF(U15="y",CHAR(34)&amp;U$1&amp;CHAR(34)&amp;",","")</f>
        <v/>
      </c>
      <c r="EC15" s="44" t="str">
        <f>IF(V15="y",CHAR(34)&amp;V$1&amp;CHAR(34)&amp;",","")</f>
        <v>"Horizo",</v>
      </c>
      <c r="ED15" s="44" t="str">
        <f>IF(W15="y",CHAR(34)&amp;W$1&amp;CHAR(34)&amp;",","")</f>
        <v>"Vertic",</v>
      </c>
      <c r="EE15" s="44" t="str">
        <f>IF(X15="y",CHAR(34)&amp;X$1&amp;CHAR(34)&amp;",","")</f>
        <v>"Circle",</v>
      </c>
      <c r="EF15" s="44" t="str">
        <f>IF(AND(Y15&lt;&gt;"n",Y15&lt;&gt;""),CHAR(34)&amp;Y$1&amp;CHAR(34)&amp;",","")</f>
        <v/>
      </c>
      <c r="EG15" s="44" t="str">
        <f>IF(Z15="y",CHAR(34)&amp;Z$1&amp;CHAR(34)&amp;",","")</f>
        <v/>
      </c>
      <c r="EH15" s="44" t="str">
        <f>IF(AA15="y",CHAR(34)&amp;AA$1&amp;CHAR(34)&amp;",","")</f>
        <v/>
      </c>
      <c r="EI15" s="44" t="str">
        <f>IF(AB15="y",CHAR(34)&amp;AB$1&amp;CHAR(34)&amp;",","")</f>
        <v/>
      </c>
      <c r="EJ15" s="44" t="str">
        <f>IF(AC15="y",CHAR(34)&amp;AC$1&amp;CHAR(34)&amp;",","")</f>
        <v/>
      </c>
      <c r="EK15" s="44" t="str">
        <f>IF(AD15="y",CHAR(34)&amp;AD$1&amp;CHAR(34)&amp;",","")</f>
        <v>"HasSun",</v>
      </c>
      <c r="EL15" s="44" t="str">
        <f>IF(AE15="y",CHAR(34)&amp;AE$1&amp;CHAR(34)&amp;",","")</f>
        <v/>
      </c>
      <c r="EM15" s="44" t="str">
        <f>IF(AF15="y",CHAR(34)&amp;AF$1&amp;CHAR(34)&amp;",","")</f>
        <v/>
      </c>
      <c r="EN15" s="44" t="str">
        <f>IF(AG15="y",CHAR(34)&amp;AG$1&amp;CHAR(34)&amp;",","")</f>
        <v/>
      </c>
      <c r="EO15" s="44" t="str">
        <f>IF(AH15="y",CHAR(34)&amp;AH$1&amp;CHAR(34)&amp;",","")</f>
        <v/>
      </c>
      <c r="EP15" s="44" t="str">
        <f>IF(AI15="y",CHAR(34)&amp;AI$1&amp;CHAR(34)&amp;",","")</f>
        <v/>
      </c>
      <c r="EQ15" s="44" t="str">
        <f>IF(AJ15="y",CHAR(34)&amp;AJ$1&amp;CHAR(34)&amp;",","")</f>
        <v/>
      </c>
      <c r="ER15" s="44" t="str">
        <f>IF(AK15="y",CHAR(34)&amp;AK$1&amp;CHAR(34)&amp;",","")</f>
        <v/>
      </c>
      <c r="ES15" s="44" t="str">
        <f>IF(AL15="y",CHAR(34)&amp;AL$1&amp;CHAR(34)&amp;",","")</f>
        <v/>
      </c>
      <c r="ET15" s="44" t="str">
        <f>IF(AM15="y",CHAR(34)&amp;AM$1&amp;CHAR(34)&amp;",","")</f>
        <v/>
      </c>
      <c r="EU15" s="44" t="str">
        <f>IF(AN15="y",CHAR(34)&amp;AN$1&amp;CHAR(34)&amp;",","")</f>
        <v>"Humans",</v>
      </c>
      <c r="EV15" s="44" t="str">
        <f>IF(AO15="y",CHAR(34)&amp;AO$1&amp;CHAR(34)&amp;",","")</f>
        <v/>
      </c>
      <c r="EW15" s="44" t="str">
        <f>IF(AP15="y",CHAR(34)&amp;AP$1&amp;CHAR(34)&amp;",","")</f>
        <v/>
      </c>
      <c r="EX15" s="44" t="str">
        <f>IF(AQ15="y",CHAR(34)&amp;AQ$1&amp;CHAR(34)&amp;",","")</f>
        <v/>
      </c>
      <c r="EY15" s="44" t="str">
        <f>IF(AR15="y",CHAR(34)&amp;AR$1&amp;CHAR(34)&amp;",","")</f>
        <v/>
      </c>
      <c r="EZ15" s="44" t="str">
        <f>IF(AS15="y",CHAR(34)&amp;AS$1&amp;CHAR(34)&amp;",","")</f>
        <v/>
      </c>
      <c r="FA15" s="44" t="str">
        <f>IF(AT15&gt;0,CHAR(34)&amp;"sta"&amp;AZ15&amp;CHAR(34)&amp;",","")</f>
        <v>"staWHI",</v>
      </c>
      <c r="FB15" s="44" t="str">
        <f>IF(AND(AT15&gt;0,BA15&lt;&gt;""),CHAR(34)&amp;"sta"&amp;BA15&amp;CHAR(34)&amp;",","")</f>
        <v/>
      </c>
      <c r="FD15" s="44" t="str">
        <f>IF(BV15="n",CHAR(34)&amp;"tcWHYE"&amp;CHAR(34)&amp;",",IF(BV15="y",CHAR(34)&amp;FD$1&amp;CHAR(34)&amp;",",""))</f>
        <v/>
      </c>
      <c r="FE15" s="44" t="str">
        <f>IF(COUNTIF(BL15:BT15,"BLU")=0,CHAR(34)&amp;"NO_BLU"&amp;CHAR(34)&amp;",", "")</f>
        <v/>
      </c>
      <c r="FF15" s="44" t="str">
        <f>IF(COUNTIF(BL15:BT15,"WHI")=0,CHAR(34)&amp;"NO_WHI"&amp;CHAR(34)&amp;",", "")</f>
        <v/>
      </c>
      <c r="FG15" s="44" t="str">
        <f>IF(COUNTIF(BL15:BT15,"RED")=0,CHAR(34)&amp;"NO_RED"&amp;CHAR(34)&amp;",", "")</f>
        <v/>
      </c>
      <c r="FH15" s="44" t="str">
        <f>IF(COUNTIF(BL15:BS15,"GRE")=0,CHAR(34)&amp;"NO_GRE"&amp;CHAR(34)&amp;",", "")</f>
        <v>"NO_GRE",</v>
      </c>
      <c r="FI15" s="44" t="str">
        <f>IF(COUNTIF(BL15:BT15,"YEL")=0,CHAR(34)&amp;"NO_YEL"&amp;CHAR(34)&amp;",", "")</f>
        <v/>
      </c>
      <c r="FJ15" s="44" t="str">
        <f>IF(COUNTIF(BL15:BT15,"BLA")=0,CHAR(34)&amp;"NO_BLA"&amp;CHAR(34)&amp;",", "")</f>
        <v>"NO_BLA",</v>
      </c>
      <c r="FK15" s="44" t="str">
        <f>IF(AND(FH15&lt;&gt;"",FF15&lt;&gt;""),CHAR(34)&amp;"WHGRNO"&amp;CHAR(34)&amp;",","")</f>
        <v/>
      </c>
      <c r="FL15" s="44" t="str">
        <f>IF(AND(FI15&lt;&gt;"",FF15&lt;&gt;""),CHAR(34)&amp;"WHYENO"&amp;CHAR(34)&amp;",","")</f>
        <v/>
      </c>
      <c r="FM15" s="44" t="str">
        <f>IF(AND(FJ15&lt;&gt;"",FF15&lt;&gt;""),CHAR(34)&amp;"BAWHNO"&amp;CHAR(34)&amp;",","")</f>
        <v/>
      </c>
      <c r="FN15" s="44" t="str">
        <f>IF(AND(FE15&lt;&gt;"",FF15&lt;&gt;""),CHAR(34)&amp;"BLWHNO"&amp;CHAR(34)&amp;",","")</f>
        <v/>
      </c>
      <c r="FO15" s="44" t="str">
        <f>IF(AND(FE15&lt;&gt;"",FG15&lt;&gt;""),CHAR(34)&amp;"BLRENO"&amp;CHAR(34)&amp;",","")</f>
        <v/>
      </c>
      <c r="FP15" s="44" t="str">
        <f>IF(AND(FF15&lt;&gt;"",FF15&lt;&gt;""),CHAR(34)&amp;"WHRENO"&amp;CHAR(34)&amp;",","")</f>
        <v/>
      </c>
      <c r="FQ15" s="44" t="str">
        <f>IF(LEN(BF15)=3,CHAR(34)&amp;"001"&amp;BF15&amp;CHAR(34)&amp;",","")</f>
        <v>"001WHI",</v>
      </c>
      <c r="FR15" s="44" t="str">
        <f>IF(LEN(BG15)=3,CHAR(34)&amp;"002"&amp;BG15&amp;CHAR(34)&amp;",","")</f>
        <v>"002RED",</v>
      </c>
      <c r="FS15" s="44" t="str">
        <f>IF(LEN(BH15)=3,CHAR(34)&amp;"003"&amp;BH15&amp;CHAR(34)&amp;",","")</f>
        <v>"003BLU",</v>
      </c>
      <c r="FT15" s="44" t="str">
        <f>CHAR(34)&amp;"myr"&amp;BD15&amp;CHAR(34)&amp;","</f>
        <v>"myrWHI",</v>
      </c>
      <c r="FU15" s="44" t="str">
        <f>IF(AY15="y",CHAR(34)&amp;"island"&amp;CHAR(34)&amp;",","")</f>
        <v/>
      </c>
      <c r="FV15" s="44" t="str">
        <f>IF(BZ15="y",CHAR(34)&amp;"landlo"&amp;CHAR(34)&amp;",","")</f>
        <v/>
      </c>
      <c r="FW15" s="44" t="str">
        <f>IF(CA15="y",CHAR(34)&amp;"eunion"&amp;CHAR(34)&amp;",","")</f>
        <v/>
      </c>
      <c r="FY15" s="44" t="str">
        <f>IFERROR(IF(SEARCH("Arabic",CB15)&gt;0,CHAR(34)&amp;"arabic"&amp;CHAR(34)&amp;",",""),"")</f>
        <v/>
      </c>
      <c r="FZ15" s="44" t="str">
        <f>IFERROR(IF(SEARCH("English",CB15)&gt;0,CHAR(34)&amp;"englis"&amp;CHAR(34)&amp;",",""),"")</f>
        <v/>
      </c>
      <c r="GA15" s="44" t="str">
        <f>IFERROR(IF(SEARCH("French",CB15)&gt;0,CHAR(34)&amp;"french"&amp;CHAR(34)&amp;",",""),"")</f>
        <v/>
      </c>
      <c r="GB15" s="44" t="str">
        <f>IFERROR(IF(SEARCH("Spanish",CB15)&gt;0,CHAR(34)&amp;"spanis"&amp;CHAR(34)&amp;",",""),"")</f>
        <v/>
      </c>
      <c r="GE15" s="44" t="str">
        <f>IFERROR(IF(SEARCH("Dutch",CB15)&gt;0,CHAR(34)&amp;"dutchs"&amp;CHAR(34)&amp;",",""),"")</f>
        <v/>
      </c>
      <c r="GF15" s="44" t="str">
        <f>IFERROR(IF(SEARCH("Historical",AU15)&gt;0,CHAR(34)&amp;"histor"&amp;CHAR(34)&amp;",",""),"")</f>
        <v/>
      </c>
      <c r="GG15" s="44" t="str">
        <f>IF(BU15="y",CHAR(34)&amp;"unjack"&amp;CHAR(34)&amp;",","")</f>
        <v/>
      </c>
      <c r="GH15" s="44" t="str">
        <f>IF(CD15=1,CHAR(34)&amp;"southc"&amp;CHAR(34)&amp;",","")</f>
        <v/>
      </c>
      <c r="GI15" s="44" t="str">
        <f>IF(CE15=1,CHAR(34)&amp;"hasmap"&amp;CHAR(34)&amp;",","")</f>
        <v/>
      </c>
      <c r="GJ15" s="44" t="str">
        <f>IF(CP15="y",CHAR(34)&amp;CP$1&amp;CHAR(34)&amp;",","")</f>
        <v/>
      </c>
      <c r="GK15" s="44" t="str">
        <f>IF(GJ15="",CHAR(34)&amp;"HasSta"&amp;CHAR(34)&amp;",","")</f>
        <v>"HasSta",</v>
      </c>
      <c r="GL15" s="44" t="str">
        <f>IF(CQ15="y",CHAR(34)&amp;CQ$1&amp;CHAR(34)&amp;",","")</f>
        <v/>
      </c>
      <c r="GM15" s="44" t="str">
        <f>IF(CR15="y",CHAR(34)&amp;CR$1&amp;CHAR(34)&amp;",","")</f>
        <v/>
      </c>
      <c r="GN15" s="44" t="str">
        <f>IF(CS15="y",CHAR(34)&amp;CS$1&amp;CHAR(34)&amp;",","")</f>
        <v>"3+Star",</v>
      </c>
      <c r="GP15" s="44" t="str">
        <f>CHAR(34)&amp;AU15&amp;CHAR(34)</f>
        <v>"State"</v>
      </c>
      <c r="GS15" s="44" t="str">
        <f>SUBSTITUTE("["&amp;_xlfn.CONCAT(CW15:GN15)&amp;"]",",]","]")</f>
        <v>["4Color","words2","lets08","startL","with_v","year19","4+Band","Horizo","Vertic","Circle","HasSun","Humans","staWHI","NO_GRE","NO_BLA","001WHI","002RED","003BLU","myrWHI","HasSta","3+Star"]</v>
      </c>
      <c r="GT15" s="44" t="str">
        <f>IF(BL15&lt;&gt;"",CHAR(34)&amp;"cl_"&amp;BL15&amp;CHAR(34)&amp;",","")</f>
        <v/>
      </c>
      <c r="GU15" s="44" t="str">
        <f>IF(BM15&lt;&gt;"",CHAR(34)&amp;"cl_"&amp;BM15&amp;CHAR(34)&amp;",","")</f>
        <v>"cl_BLU",</v>
      </c>
      <c r="GV15" s="44" t="str">
        <f>IF(BN15&lt;&gt;"",CHAR(34)&amp;"cl_"&amp;BN15&amp;CHAR(34)&amp;",","")</f>
        <v/>
      </c>
      <c r="GW15" s="44" t="str">
        <f>IF(BO15&lt;&gt;"",CHAR(34)&amp;"cl_"&amp;BO15&amp;CHAR(34)&amp;",","")</f>
        <v>"cl_RED",</v>
      </c>
      <c r="GX15" s="44" t="str">
        <f>IF(BP15&lt;&gt;"",CHAR(34)&amp;"cl_"&amp;BP15&amp;CHAR(34)&amp;",","")</f>
        <v>"cl_YEL",</v>
      </c>
      <c r="GY15" s="44" t="str">
        <f>IF(BQ15&lt;&gt;"",CHAR(34)&amp;"cl_"&amp;BQ15&amp;CHAR(34)&amp;",","")</f>
        <v/>
      </c>
      <c r="GZ15" s="44" t="str">
        <f>IF(BR15&lt;&gt;"",CHAR(34)&amp;"cl_"&amp;BR15&amp;CHAR(34)&amp;",","")</f>
        <v/>
      </c>
      <c r="HA15" s="44" t="str">
        <f>IF(BS15&lt;&gt;"",CHAR(34)&amp;"cl_"&amp;BS15&amp;CHAR(34)&amp;",","")</f>
        <v/>
      </c>
      <c r="HB15" s="44" t="str">
        <f>IF(BT15&lt;&gt;"",CHAR(34)&amp;"cl_"&amp;BT15&amp;CHAR(34)&amp;",","")</f>
        <v>"cl_WHI",</v>
      </c>
      <c r="HC15" s="44" t="str">
        <f>SUBSTITUTE("["&amp;_xlfn.CONCAT(GT15:HB15)&amp;"]",",]","]")</f>
        <v>["cl_BLU","cl_RED","cl_YEL","cl_WHI"]</v>
      </c>
      <c r="HE15" s="64"/>
      <c r="HF15" s="65" t="str">
        <f>"{couname:"&amp;CT15&amp;(IF(HK15&lt;&gt;"",",subtype:"&amp;CHAR(34)&amp;HK15&amp;CHAR(34),""))&amp;",year:"&amp;HJ15&amp;",region:"&amp;CU15&amp;",Colors:"&amp;HC15&amp;",Items:"&amp;GS15&amp;",Flag:"&amp;CV15&amp;",HDFlag:"&amp;CHAR(34)&amp;E15&amp;CHAR(34)&amp;",type:"&amp;GP15&amp;", describe: "&amp;HH15&amp;", isnew:"&amp;CHAR(34)&amp;F15&amp;CHAR(34)&amp;", links: "&amp;HL15&amp;"},"</f>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links: "https://en.wikipedia.org/wiki/Flag_of_La_Guaira"},</v>
      </c>
      <c r="HG15" s="66" t="str">
        <f>"{couname:"&amp;CT15&amp;(IF(HK15&lt;&gt;"",",subtype:"&amp;CHAR(34)&amp;HK15&amp;CHAR(34),""))&amp;",year:"&amp;HJ15&amp;",region:"&amp;CU15&amp;",Colors:"&amp;HC15&amp;",Items:"&amp;GS15&amp;",Flag:"&amp;CV15&amp;",HDFlag:"&amp;CHAR(34)&amp;E15&amp;CHAR(34)&amp;",type:"&amp;GP15&amp;", describe: "&amp;HI15&amp;", links: "&amp;HL15&amp;"},"</f>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links: "https://en.wikipedia.org/wiki/Flag_of_La_Guaira"},</v>
      </c>
      <c r="HH15" s="44" t="str">
        <f>IF(P15&lt;&gt;"",CHAR(34)&amp;"\n"&amp;P15&amp;CHAR(34),CHAR(34)&amp;CHAR(34))</f>
        <v>"\nManuel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v>
      </c>
      <c r="HI15" s="44" t="str">
        <f>IF(J15=0,CHAR(34)&amp;CHAR(34),HH15)</f>
        <v>"\nManuel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v>
      </c>
      <c r="HJ15" s="44" t="str">
        <f>CHAR(34)&amp;O15&amp;CHAR(34)</f>
        <v>"1999"</v>
      </c>
      <c r="HL15" s="44" t="str">
        <f>CHAR(34)&amp;I15&amp;CHAR(34)</f>
        <v>"https://en.wikipedia.org/wiki/Flag_of_La_Guaira"</v>
      </c>
      <c r="HM15" s="65"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"&amp;HH15&amp;", "&amp;CHAR(34)&amp;"isnew"&amp;CHAR(34)&amp;": "&amp;CHAR(34)&amp;F15&amp;CHAR(34)&amp;", "&amp;CHAR(34)&amp;"links"&amp;CHAR(34)&amp;": "&amp;HL15&amp;"},"</f>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 "links": "https://en.wikipedia.org/wiki/Flag_of_La_Guaira"},</v>
      </c>
      <c r="HN15" s="67"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"&amp;HI15&amp;", "&amp;CHAR(34)&amp;"isnew"&amp;CHAR(34)&amp;": "&amp;CHAR(34)&amp;F15&amp;CHAR(34)&amp;", "&amp;CHAR(34)&amp;"links"&amp;CHAR(34)&amp;": "&amp;HL15&amp;"},"</f>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 "links": "https://en.wikipedia.org/wiki/Flag_of_La_Guaira"},</v>
      </c>
      <c r="HO15" s="71">
        <v>45610</v>
      </c>
      <c r="HP15" s="44" t="str" cm="1">
        <f t="array" ref="HP15">IF(_xlfn.TEXTJOIN(", ", TRUE, IF(ISNUMBER(SEARCH("BLA", BL15:BT15)), COLUMN(BL15:BT15) - COLUMN(BL15) + 1, ""))&lt;&gt;"","BLA","")</f>
        <v/>
      </c>
      <c r="HQ15" s="44" t="str" cm="1">
        <f t="array" ref="HQ15">IF(_xlfn.TEXTJOIN(", ", TRUE, IF(ISNUMBER(SEARCH("BLU", BL15:BT15)), COLUMN(BL15:BT15) - COLUMN(BL15) + 1, ""))&lt;&gt;"","BLU","")</f>
        <v>BLU</v>
      </c>
      <c r="HR15" s="44" t="str" cm="1">
        <f t="array" ref="HR15">IF(_xlfn.TEXTJOIN(", ", TRUE, IF(ISNUMBER(SEARCH("GRE", BL15:BT15)), COLUMN(BL15:BT15) - COLUMN(BL15) + 1, ""))&lt;&gt;"","GRE","")</f>
        <v/>
      </c>
      <c r="HS15" s="44" t="str" cm="1">
        <f t="array" ref="HS15">IF(_xlfn.TEXTJOIN(", ", TRUE, IF(ISNUMBER(SEARCH("RED", BL15:BT15)), COLUMN(BL15:BT15) - COLUMN(BL15) + 1, ""))&lt;&gt;"","RED","")</f>
        <v>RED</v>
      </c>
      <c r="HT15" s="44" t="str" cm="1">
        <f t="array" ref="HT15">IF(_xlfn.TEXTJOIN(", ", TRUE, IF(ISNUMBER(SEARCH("YEL", BL15:BT15)), COLUMN(BL15:BT15) - COLUMN(BL15) + 1, ""))&lt;&gt;"","YEL","")</f>
        <v>YEL</v>
      </c>
      <c r="HU15" s="44" t="str" cm="1">
        <f t="array" ref="HU15">IF(_xlfn.TEXTJOIN(", ", TRUE, IF(ISNUMBER(SEARCH("ORA", BL15:BT15)), COLUMN(BL15:BT15) - COLUMN(BL15) + 1, ""))&lt;&gt;"","ORA","")</f>
        <v/>
      </c>
      <c r="HV15" s="44" t="str" cm="1">
        <f t="array" ref="HV15">IF(_xlfn.TEXTJOIN(", ", TRUE, IF(ISNUMBER(SEARCH("BRO", BL15:BT15)), COLUMN(BL15:BT15) - COLUMN(BL15) + 1, ""))&lt;&gt;"","BRO","")</f>
        <v/>
      </c>
      <c r="HW15" s="44" t="str" cm="1">
        <f t="array" ref="HW15">IF(_xlfn.TEXTJOIN(", ", TRUE, IF(ISNUMBER(SEARCH("PUR", BL15:BT15)), COLUMN(BL15:BT15) - COLUMN(BL15) + 1, ""))&lt;&gt;"","PUR","")</f>
        <v/>
      </c>
      <c r="HX15" s="44" t="str" cm="1">
        <f t="array" ref="HX15">IF(_xlfn.TEXTJOIN(", ", TRUE, IF(ISNUMBER(SEARCH("WHI", BL15:BT15)), COLUMN(BL15:BT15) - COLUMN(BL15) + 1, ""))&lt;&gt;"","WHI","")</f>
        <v>WHI</v>
      </c>
      <c r="HY15" s="72"/>
      <c r="HZ15" s="72"/>
      <c r="IA15" s="5"/>
      <c r="IB15" s="5"/>
      <c r="IC15" s="68"/>
      <c r="ID15" s="68"/>
      <c r="IE15" s="68"/>
      <c r="IF15" s="68"/>
      <c r="IG15" s="68"/>
      <c r="IH15" s="68"/>
      <c r="II15" s="68"/>
      <c r="IJ15" s="68"/>
      <c r="IK15" s="68"/>
      <c r="IM15" s="42">
        <f>COUNTIF(IC15:IK15,"&gt;0")-CG15</f>
        <v>-4</v>
      </c>
      <c r="IN15" s="69" t="str">
        <f>"http://mkweb.bcgsc.ca/color-summarizer/?url="&amp;D15&amp;"&amp;precision=low&amp;num_clusters="&amp;CG15&amp;"&amp;text=1"</f>
        <v>http://mkweb.bcgsc.ca/color-summarizer/?url=https://upload.wikimedia.org/wikipedia/commons/thumb/a/a9/Flag_of_Vargas_State.svg/320px-Flag_of_Vargas_State.svg.png&amp;precision=low&amp;num_clusters=4&amp;text=1</v>
      </c>
      <c r="IO15" s="44" t="str">
        <f>IF(HP15&lt;&gt;"",CHAR(34)&amp;"black"&amp;CHAR(34),"")</f>
        <v/>
      </c>
      <c r="IP15" s="44" t="str">
        <f>IF(HQ15&lt;&gt;"",CHAR(34)&amp;"blue"&amp;CHAR(34),"")</f>
        <v>"blue"</v>
      </c>
      <c r="IQ15" s="44" t="str">
        <f>IF(HR15&lt;&gt;"",CHAR(34)&amp;"green"&amp;CHAR(34),"")</f>
        <v/>
      </c>
      <c r="IR15" s="44" t="str">
        <f>IF(HS15&lt;&gt;"",CHAR(34)&amp;"red"&amp;CHAR(34),"")</f>
        <v>"red"</v>
      </c>
      <c r="IS15" s="44" t="str">
        <f>IF(HT15&lt;&gt;"",CHAR(34)&amp;"yellow"&amp;CHAR(34),"")</f>
        <v>"yellow"</v>
      </c>
      <c r="IT15" s="44" t="str">
        <f>IF(HU15&lt;&gt;"",CHAR(34)&amp;"orange"&amp;CHAR(34),"")</f>
        <v/>
      </c>
      <c r="IU15" s="44" t="str">
        <f>IF(HV15&lt;&gt;"",CHAR(34)&amp;"brown"&amp;CHAR(34),"")</f>
        <v/>
      </c>
      <c r="IV15" s="44" t="str">
        <f>IF(HW15&lt;&gt;"",CHAR(34)&amp;"purple"&amp;CHAR(34),"")</f>
        <v/>
      </c>
      <c r="IW15" s="44" t="str">
        <f>IF(HX15&lt;&gt;"",CHAR(34)&amp;"white"&amp;CHAR(34),"")</f>
        <v>"white"</v>
      </c>
      <c r="IX15" s="44" t="str">
        <f>"{"&amp;CHAR(34)&amp;"url"&amp;CHAR(34)&amp;":"&amp;CHAR(34)&amp;IN15&amp;CHAR(34)&amp;","&amp;CHAR(34)&amp;"name"&amp;CHAR(34)&amp;":"&amp;CHAR(34)&amp;A15&amp;CHAR(34)&amp;"},"</f>
        <v>{"url":"http://mkweb.bcgsc.ca/color-summarizer/?url=https://upload.wikimedia.org/wikipedia/commons/thumb/a/a9/Flag_of_Vargas_State.svg/320px-Flag_of_Vargas_State.svg.png&amp;precision=low&amp;num_clusters=4&amp;text=1","name":"[VEN] La Guaira"},</v>
      </c>
      <c r="IY15" s="44">
        <v>1479</v>
      </c>
    </row>
    <row r="16" spans="1:259" s="44" customFormat="1" ht="38.4" customHeight="1" thickBot="1" x14ac:dyDescent="0.35">
      <c r="A16" s="84" t="s">
        <v>794</v>
      </c>
      <c r="B16" s="83"/>
      <c r="C16" s="39">
        <v>2</v>
      </c>
      <c r="D16" s="70" t="s">
        <v>795</v>
      </c>
      <c r="E16" s="40" t="s">
        <v>796</v>
      </c>
      <c r="F16" s="41" t="s">
        <v>163</v>
      </c>
      <c r="G16" s="42">
        <f>COUNTIF($A$1:$A$8305,A16)</f>
        <v>1</v>
      </c>
      <c r="H16" s="43"/>
      <c r="I16" s="59" t="s">
        <v>797</v>
      </c>
      <c r="J16" s="44" t="str">
        <f>""</f>
        <v/>
      </c>
      <c r="K16" s="45"/>
      <c r="L16" s="46"/>
      <c r="M16" s="46"/>
      <c r="N16" s="47"/>
      <c r="O16" s="74">
        <v>2000</v>
      </c>
      <c r="P16" s="48" t="s">
        <v>798</v>
      </c>
      <c r="Q16" s="73">
        <v>1</v>
      </c>
      <c r="R16" s="49" t="str">
        <f>_xlfn.XLOOKUP(LEFT(A16,5),[1]CODES!$D$2:$D$244,[1]CODES!$B$2:$B$244)</f>
        <v>South America</v>
      </c>
      <c r="S16" s="50">
        <v>2</v>
      </c>
      <c r="T16" s="51" t="s">
        <v>165</v>
      </c>
      <c r="U16" s="52" t="s">
        <v>164</v>
      </c>
      <c r="V16" s="52" t="s">
        <v>165</v>
      </c>
      <c r="W16" s="52" t="s">
        <v>165</v>
      </c>
      <c r="X16" s="52" t="s">
        <v>164</v>
      </c>
      <c r="Y16" s="52" t="s">
        <v>164</v>
      </c>
      <c r="Z16" s="52" t="s">
        <v>164</v>
      </c>
      <c r="AA16" s="52" t="s">
        <v>164</v>
      </c>
      <c r="AB16" s="52" t="s">
        <v>164</v>
      </c>
      <c r="AC16" s="52" t="s">
        <v>164</v>
      </c>
      <c r="AD16" s="52" t="s">
        <v>165</v>
      </c>
      <c r="AE16" s="52" t="s">
        <v>164</v>
      </c>
      <c r="AF16" s="53" t="s">
        <v>164</v>
      </c>
      <c r="AG16" s="53" t="s">
        <v>164</v>
      </c>
      <c r="AH16" s="53" t="s">
        <v>164</v>
      </c>
      <c r="AI16" s="53" t="s">
        <v>164</v>
      </c>
      <c r="AJ16" s="53" t="s">
        <v>164</v>
      </c>
      <c r="AK16" s="53" t="s">
        <v>164</v>
      </c>
      <c r="AL16" s="53" t="s">
        <v>164</v>
      </c>
      <c r="AM16" s="53" t="s">
        <v>164</v>
      </c>
      <c r="AN16" s="53" t="s">
        <v>164</v>
      </c>
      <c r="AO16" s="53" t="s">
        <v>164</v>
      </c>
      <c r="AP16" s="53" t="s">
        <v>164</v>
      </c>
      <c r="AQ16" s="53" t="s">
        <v>164</v>
      </c>
      <c r="AR16" s="53" t="s">
        <v>164</v>
      </c>
      <c r="AS16" s="53" t="s">
        <v>164</v>
      </c>
      <c r="AT16" s="54">
        <v>0</v>
      </c>
      <c r="AU16" s="53" t="s">
        <v>308</v>
      </c>
      <c r="AV16" s="53" t="str">
        <f>IF(LEFT(A16,1)="[",LEFT(A16,5)&amp;AU16&amp;A16,"")</f>
        <v>[VEN]State[VEN] Lara</v>
      </c>
      <c r="AW16" s="53" t="str">
        <f>C16&amp;A16</f>
        <v>2[VEN] Lara</v>
      </c>
      <c r="AX16" s="55"/>
      <c r="AY16" s="55"/>
      <c r="AZ16" s="56" t="s">
        <v>234</v>
      </c>
      <c r="BA16" s="56" t="s">
        <v>234</v>
      </c>
      <c r="BB16" s="56"/>
      <c r="BC16" s="57"/>
      <c r="BD16" s="58" t="s">
        <v>167</v>
      </c>
      <c r="BE16" s="59"/>
      <c r="BF16" s="58" t="s">
        <v>154</v>
      </c>
      <c r="BG16" s="58" t="s">
        <v>234</v>
      </c>
      <c r="BH16" s="58" t="s">
        <v>153</v>
      </c>
      <c r="BI16" s="58"/>
      <c r="BJ16" s="58"/>
      <c r="BK16" s="59"/>
      <c r="BL16" s="58" t="s">
        <v>234</v>
      </c>
      <c r="BM16" s="58" t="s">
        <v>234</v>
      </c>
      <c r="BN16" s="58" t="s">
        <v>153</v>
      </c>
      <c r="BO16" s="58" t="s">
        <v>154</v>
      </c>
      <c r="BP16" s="58" t="s">
        <v>155</v>
      </c>
      <c r="BQ16" s="58" t="s">
        <v>234</v>
      </c>
      <c r="BR16" s="58" t="s">
        <v>234</v>
      </c>
      <c r="BS16" s="58" t="s">
        <v>234</v>
      </c>
      <c r="BT16" s="58" t="s">
        <v>159</v>
      </c>
      <c r="BU16" s="60"/>
      <c r="BV16" s="61"/>
      <c r="BW16" s="61">
        <v>0</v>
      </c>
      <c r="BX16" s="59"/>
      <c r="BY16" s="44" t="s">
        <v>164</v>
      </c>
      <c r="CB16" s="5"/>
      <c r="CC16" s="5"/>
      <c r="CD16" s="62">
        <v>0</v>
      </c>
      <c r="CE16" s="62">
        <v>0</v>
      </c>
      <c r="CF16" s="62" t="e">
        <f>COUNTIF([1]Sheet7!$B$2:'[1]Sheet7'!$B$100,VEN!A20)</f>
        <v>#REF!</v>
      </c>
      <c r="CG16" s="75" cm="1">
        <f t="array" ref="CG16">SUMPRODUCT(--(LEN(TRIM(BL16:BT16))&gt;0))</f>
        <v>4</v>
      </c>
      <c r="CH16" s="53" t="str">
        <f>IF(CG16=2,"y","n")</f>
        <v>n</v>
      </c>
      <c r="CI16" s="53" t="str">
        <f>IF(CG16=3,"y","n")</f>
        <v>n</v>
      </c>
      <c r="CJ16" s="53" t="str">
        <f>IF(CG16=4,"y","n")</f>
        <v>y</v>
      </c>
      <c r="CK16" s="53" t="str">
        <f>IF(CG16&gt;4,"y","n")</f>
        <v>n</v>
      </c>
      <c r="CL16" s="53" t="str">
        <f>IF(S16=0,"y","n")</f>
        <v>n</v>
      </c>
      <c r="CM16" s="53" t="str">
        <f>IF(S16=2,"y","n")</f>
        <v>y</v>
      </c>
      <c r="CN16" s="53" t="str">
        <f>IF(S16=3,"y","n")</f>
        <v>n</v>
      </c>
      <c r="CO16" s="53" t="str">
        <f>IF(S16&gt;=4,"y","n")</f>
        <v>n</v>
      </c>
      <c r="CP16" s="53" t="str">
        <f>IF(AT16=0,"y","n")</f>
        <v>y</v>
      </c>
      <c r="CQ16" s="53" t="str">
        <f>IF(AT16=1,"y","n")</f>
        <v>n</v>
      </c>
      <c r="CR16" s="53" t="str">
        <f>IF(AT16=2,"y","n")</f>
        <v>n</v>
      </c>
      <c r="CS16" s="53" t="str">
        <f>IF(AT16&gt;=3,"y","n")</f>
        <v>n</v>
      </c>
      <c r="CT16" s="38" t="str">
        <f>CHAR(34)&amp;A16&amp;CHAR(34)</f>
        <v>"[VEN] Lara"</v>
      </c>
      <c r="CU16" s="63" t="str">
        <f>CHAR(34)&amp;"rgn_"&amp;R16&amp;CHAR(34)</f>
        <v>"rgn_South America"</v>
      </c>
      <c r="CV16" s="44" t="str">
        <f>CHAR(34)&amp;D16&amp;CHAR(34)</f>
        <v>"https://upload.wikimedia.org/wikipedia/commons/thumb/4/4b/Flag_of_Lara_State.svg/320px-Flag_of_Lara_State.svg.png"</v>
      </c>
      <c r="CW16" s="44" t="str">
        <f>IF(CH16="y",CHAR(34)&amp;CH$1&amp;CHAR(34)&amp;",","")</f>
        <v/>
      </c>
      <c r="CX16" s="44" t="str">
        <f>IF(CI16="y",CHAR(34)&amp;CI$1&amp;CHAR(34)&amp;",","")</f>
        <v/>
      </c>
      <c r="CY16" s="44" t="str">
        <f>IF(CJ16="y",CHAR(34)&amp;CJ$1&amp;CHAR(34)&amp;",","")</f>
        <v>"4Color",</v>
      </c>
      <c r="CZ16" s="44" t="str">
        <f>IF(CK16="y",CHAR(34)&amp;CK$1&amp;CHAR(34)&amp;",","")</f>
        <v/>
      </c>
      <c r="DA16" s="44" t="str">
        <f>IF(Q16&gt;1,CHAR(34)&amp;"words2"&amp;CHAR(34)&amp;",","")</f>
        <v/>
      </c>
      <c r="DB16" s="44" t="str">
        <f>IF(Q16&gt;2,CHAR(34)&amp;"words3"&amp;CHAR(34)&amp;",","")</f>
        <v/>
      </c>
      <c r="DD16" s="44" t="str">
        <f>IF(LEN(CHAR(34)&amp;"lets"&amp;LEN(SUBSTITUTE(SUBSTITUTE(IFERROR(TRIM(SUBSTITUTE(A16,MID(A16,FIND("[",A16),FIND("]",A16)-FIND("[",A16)+1),"")),A16)," ",""),"-",""))&amp;CHAR(34)&amp;",")=9,CHAR(34)&amp;"lets"&amp;LEN(SUBSTITUTE(SUBSTITUTE(IFERROR(TRIM(SUBSTITUTE(A16,MID(A16,FIND("[",A16),FIND("]",A16)-FIND("[",A16)+1),"")),A16)," ",""),"-",""))&amp;CHAR(34)&amp;",",CHAR(34)&amp;"lets0"&amp;LEN(SUBSTITUTE(SUBSTITUTE(IFERROR(TRIM(SUBSTITUTE(A16,MID(A16,FIND("[",A16),FIND("]",A16)-FIND("[",A16)+1),"")),A16)," ",""),"-",""))&amp;CHAR(34)&amp;",")</f>
        <v>"lets04",</v>
      </c>
      <c r="DE16" s="44" t="str">
        <f>CHAR(34)&amp;"start"&amp;IFERROR(LEFT(SUBSTITUTE(A16,"["&amp;MID(A16,FIND("[",A16)+1,FIND("]",A16)-FIND("[",A16)-1)&amp;"] ",""),1),LEFT(A16,1))&amp;CHAR(34)&amp;","</f>
        <v>"startL",</v>
      </c>
      <c r="DF16" s="44" t="str">
        <f>IFERROR(IF(SEARCH("tan",A16)&gt;0,CHAR(34)&amp;"withtn"&amp;CHAR(34)&amp;",",""),"")</f>
        <v/>
      </c>
      <c r="DG16" s="44" t="str">
        <f>IFERROR(IF(SEARCH("q",A16)&gt;0,CHAR(34)&amp;"with_q"&amp;CHAR(34)&amp;",",""),"")</f>
        <v/>
      </c>
      <c r="DH16" s="44" t="str">
        <f>IFERROR(IF(SEARCH("v",A16)&gt;0,CHAR(34)&amp;"with_v"&amp;CHAR(34)&amp;",",""),"")</f>
        <v>"with_v",</v>
      </c>
      <c r="DI16" s="44" t="str">
        <f>IFERROR(IF(SEARCH("w",A16)&gt;0,CHAR(34)&amp;"with_w"&amp;CHAR(34)&amp;",",""),"")</f>
        <v/>
      </c>
      <c r="DJ16" s="44" t="str">
        <f>IFERROR(IF(SEARCH("y",A16)&gt;0,CHAR(34)&amp;"with_y"&amp;CHAR(34)&amp;",",""),"")</f>
        <v/>
      </c>
      <c r="DK16" s="44" t="str">
        <f>IFERROR(IF(SEARCH("z",A16)&gt;0,CHAR(34)&amp;"with_z"&amp;CHAR(34)&amp;",",""),"")</f>
        <v/>
      </c>
      <c r="DL16" s="44" t="str">
        <f>IF(CG16=2, CHAR(34) &amp; _xlfn.TEXTJOIN("", TRUE, _xlfn._xlws.SORT(HP16:HX16)) &amp; CHAR(34) &amp; ",", "")</f>
        <v/>
      </c>
      <c r="DM16" s="44" t="str" cm="1">
        <f t="array" ref="DM16">IF(CG16=3,CHAR(34) &amp; _xlfn.TEXTJOIN("", TRUE, RIGHT(HP16:HX16, 2)) &amp; CHAR(34) &amp; ",", "")</f>
        <v/>
      </c>
      <c r="DN16" s="44" t="str">
        <f>IF(AND(ISNUMBER(SEARCH("18", O16)), ISERROR(SEARCH("1918", O16)), ISERROR(SEARCH("2018", O16))), CHAR(34) &amp; "year18" &amp; CHAR(34) &amp; ",", "")</f>
        <v/>
      </c>
      <c r="DO16" s="44" t="str">
        <f>IF(AND(ISNUMBER(SEARCH("19", O16)), ISERROR(SEARCH("1819", O16)),  ISERROR(SEARCH("1219", O16)),ISERROR(SEARCH("1119", O16)),ISERROR(SEARCH("1190", O16)),ISERROR(SEARCH("2019", O16))), CHAR(34) &amp; "year19" &amp; CHAR(34) &amp; ",", "")</f>
        <v/>
      </c>
      <c r="DP16" s="5" t="str">
        <f>IF(AND(ISNUMBER(SEARCH("20", O16)), ISERROR(SEARCH("1920", O16))), CHAR(34)&amp;"year00"&amp;CHAR(34)&amp;",", "")</f>
        <v>"year00",</v>
      </c>
      <c r="DQ16" s="5" t="str">
        <f>IF(CC16="y",CHAR(34)&amp;"soviet"&amp;CHAR(34)&amp;",","")</f>
        <v/>
      </c>
      <c r="DR16" s="5" t="str">
        <f>IF(BY16="y",CHAR(34)&amp;"dgband"&amp;CHAR(34)&amp;",","")</f>
        <v/>
      </c>
      <c r="DS16" s="5" t="str">
        <f>IF(W16="y",IF(AND(V16="n",BY16&lt;&gt;"y"),CHAR(34)&amp;"allver"&amp;CHAR(34)&amp;",",""),"")</f>
        <v/>
      </c>
      <c r="DT16" s="5" t="str">
        <f>IF(V16="y",IF(AND(W16="n",BY16&lt;&gt;"y"),CHAR(34)&amp;"allhor"&amp;CHAR(34)&amp;",",""),"")</f>
        <v/>
      </c>
      <c r="DU16" s="5" t="str">
        <f>IF(BY16="y",IF(AND(W16="n",V16="n"),CHAR(34)&amp;"alldia"&amp;CHAR(34)&amp;",",""),"")</f>
        <v/>
      </c>
      <c r="DW16" s="44" t="str">
        <f>IF(CL16="y",CHAR(34)&amp;CL$1&amp;CHAR(34)&amp;",","")</f>
        <v/>
      </c>
      <c r="DX16" s="44" t="str">
        <f>IF(CM16="y",CHAR(34)&amp;CM$1&amp;CHAR(34)&amp;",","")</f>
        <v>"2Bands",</v>
      </c>
      <c r="DY16" s="44" t="str">
        <f>IF(CN16="y",CHAR(34)&amp;CN$1&amp;CHAR(34)&amp;",","")</f>
        <v/>
      </c>
      <c r="DZ16" s="44" t="str">
        <f>IF(CO16="y",CHAR(34)&amp;CO$1&amp;CHAR(34)&amp;",","")</f>
        <v/>
      </c>
      <c r="EA16" s="44" t="str">
        <f>IF(T16="y",CHAR(34)&amp;T$1&amp;CHAR(34)&amp;",","")</f>
        <v>"Diagon",</v>
      </c>
      <c r="EB16" s="44" t="str">
        <f>IF(U16="y",CHAR(34)&amp;U$1&amp;CHAR(34)&amp;",","")</f>
        <v/>
      </c>
      <c r="EC16" s="44" t="str">
        <f>IF(V16="y",CHAR(34)&amp;V$1&amp;CHAR(34)&amp;",","")</f>
        <v>"Horizo",</v>
      </c>
      <c r="ED16" s="44" t="str">
        <f>IF(W16="y",CHAR(34)&amp;W$1&amp;CHAR(34)&amp;",","")</f>
        <v>"Vertic",</v>
      </c>
      <c r="EE16" s="44" t="str">
        <f>IF(X16="y",CHAR(34)&amp;X$1&amp;CHAR(34)&amp;",","")</f>
        <v/>
      </c>
      <c r="EF16" s="44" t="str">
        <f>IF(AND(Y16&lt;&gt;"n",Y16&lt;&gt;""),CHAR(34)&amp;Y$1&amp;CHAR(34)&amp;",","")</f>
        <v/>
      </c>
      <c r="EG16" s="44" t="str">
        <f>IF(Z16="y",CHAR(34)&amp;Z$1&amp;CHAR(34)&amp;",","")</f>
        <v/>
      </c>
      <c r="EH16" s="44" t="str">
        <f>IF(AA16="y",CHAR(34)&amp;AA$1&amp;CHAR(34)&amp;",","")</f>
        <v/>
      </c>
      <c r="EI16" s="44" t="str">
        <f>IF(AB16="y",CHAR(34)&amp;AB$1&amp;CHAR(34)&amp;",","")</f>
        <v/>
      </c>
      <c r="EJ16" s="44" t="str">
        <f>IF(AC16="y",CHAR(34)&amp;AC$1&amp;CHAR(34)&amp;",","")</f>
        <v/>
      </c>
      <c r="EK16" s="44" t="str">
        <f>IF(AD16="y",CHAR(34)&amp;AD$1&amp;CHAR(34)&amp;",","")</f>
        <v>"HasSun",</v>
      </c>
      <c r="EL16" s="44" t="str">
        <f>IF(AE16="y",CHAR(34)&amp;AE$1&amp;CHAR(34)&amp;",","")</f>
        <v/>
      </c>
      <c r="EM16" s="44" t="str">
        <f>IF(AF16="y",CHAR(34)&amp;AF$1&amp;CHAR(34)&amp;",","")</f>
        <v/>
      </c>
      <c r="EN16" s="44" t="str">
        <f>IF(AG16="y",CHAR(34)&amp;AG$1&amp;CHAR(34)&amp;",","")</f>
        <v/>
      </c>
      <c r="EO16" s="44" t="str">
        <f>IF(AH16="y",CHAR(34)&amp;AH$1&amp;CHAR(34)&amp;",","")</f>
        <v/>
      </c>
      <c r="EP16" s="44" t="str">
        <f>IF(AI16="y",CHAR(34)&amp;AI$1&amp;CHAR(34)&amp;",","")</f>
        <v/>
      </c>
      <c r="EQ16" s="44" t="str">
        <f>IF(AJ16="y",CHAR(34)&amp;AJ$1&amp;CHAR(34)&amp;",","")</f>
        <v/>
      </c>
      <c r="ER16" s="44" t="str">
        <f>IF(AK16="y",CHAR(34)&amp;AK$1&amp;CHAR(34)&amp;",","")</f>
        <v/>
      </c>
      <c r="ES16" s="44" t="str">
        <f>IF(AL16="y",CHAR(34)&amp;AL$1&amp;CHAR(34)&amp;",","")</f>
        <v/>
      </c>
      <c r="ET16" s="44" t="str">
        <f>IF(AM16="y",CHAR(34)&amp;AM$1&amp;CHAR(34)&amp;",","")</f>
        <v/>
      </c>
      <c r="EU16" s="44" t="str">
        <f>IF(AN16="y",CHAR(34)&amp;AN$1&amp;CHAR(34)&amp;",","")</f>
        <v/>
      </c>
      <c r="EV16" s="44" t="str">
        <f>IF(AO16="y",CHAR(34)&amp;AO$1&amp;CHAR(34)&amp;",","")</f>
        <v/>
      </c>
      <c r="EW16" s="44" t="str">
        <f>IF(AP16="y",CHAR(34)&amp;AP$1&amp;CHAR(34)&amp;",","")</f>
        <v/>
      </c>
      <c r="EX16" s="44" t="str">
        <f>IF(AQ16="y",CHAR(34)&amp;AQ$1&amp;CHAR(34)&amp;",","")</f>
        <v/>
      </c>
      <c r="EY16" s="44" t="str">
        <f>IF(AR16="y",CHAR(34)&amp;AR$1&amp;CHAR(34)&amp;",","")</f>
        <v/>
      </c>
      <c r="EZ16" s="44" t="str">
        <f>IF(AS16="y",CHAR(34)&amp;AS$1&amp;CHAR(34)&amp;",","")</f>
        <v/>
      </c>
      <c r="FA16" s="44" t="str">
        <f>IF(AT16&gt;0,CHAR(34)&amp;"sta"&amp;AZ16&amp;CHAR(34)&amp;",","")</f>
        <v/>
      </c>
      <c r="FB16" s="44" t="str">
        <f>IF(AND(AT16&gt;0,BA16&lt;&gt;""),CHAR(34)&amp;"sta"&amp;BA16&amp;CHAR(34)&amp;",","")</f>
        <v/>
      </c>
      <c r="FD16" s="44" t="str">
        <f>IF(BV16="n",CHAR(34)&amp;"tcWHYE"&amp;CHAR(34)&amp;",",IF(BV16="y",CHAR(34)&amp;FD$1&amp;CHAR(34)&amp;",",""))</f>
        <v/>
      </c>
      <c r="FE16" s="44" t="str">
        <f>IF(COUNTIF(BL16:BT16,"BLU")=0,CHAR(34)&amp;"NO_BLU"&amp;CHAR(34)&amp;",", "")</f>
        <v>"NO_BLU",</v>
      </c>
      <c r="FF16" s="44" t="str">
        <f>IF(COUNTIF(BL16:BT16,"WHI")=0,CHAR(34)&amp;"NO_WHI"&amp;CHAR(34)&amp;",", "")</f>
        <v/>
      </c>
      <c r="FG16" s="44" t="str">
        <f>IF(COUNTIF(BL16:BT16,"RED")=0,CHAR(34)&amp;"NO_RED"&amp;CHAR(34)&amp;",", "")</f>
        <v/>
      </c>
      <c r="FH16" s="44" t="str">
        <f>IF(COUNTIF(BL16:BS16,"GRE")=0,CHAR(34)&amp;"NO_GRE"&amp;CHAR(34)&amp;",", "")</f>
        <v/>
      </c>
      <c r="FI16" s="44" t="str">
        <f>IF(COUNTIF(BL16:BT16,"YEL")=0,CHAR(34)&amp;"NO_YEL"&amp;CHAR(34)&amp;",", "")</f>
        <v/>
      </c>
      <c r="FJ16" s="44" t="str">
        <f>IF(COUNTIF(BL16:BT16,"BLA")=0,CHAR(34)&amp;"NO_BLA"&amp;CHAR(34)&amp;",", "")</f>
        <v>"NO_BLA",</v>
      </c>
      <c r="FK16" s="44" t="str">
        <f>IF(AND(FH16&lt;&gt;"",FF16&lt;&gt;""),CHAR(34)&amp;"WHGRNO"&amp;CHAR(34)&amp;",","")</f>
        <v/>
      </c>
      <c r="FL16" s="44" t="str">
        <f>IF(AND(FI16&lt;&gt;"",FF16&lt;&gt;""),CHAR(34)&amp;"WHYENO"&amp;CHAR(34)&amp;",","")</f>
        <v/>
      </c>
      <c r="FM16" s="44" t="str">
        <f>IF(AND(FJ16&lt;&gt;"",FF16&lt;&gt;""),CHAR(34)&amp;"BAWHNO"&amp;CHAR(34)&amp;",","")</f>
        <v/>
      </c>
      <c r="FN16" s="44" t="str">
        <f>IF(AND(FE16&lt;&gt;"",FF16&lt;&gt;""),CHAR(34)&amp;"BLWHNO"&amp;CHAR(34)&amp;",","")</f>
        <v/>
      </c>
      <c r="FO16" s="44" t="str">
        <f>IF(AND(FE16&lt;&gt;"",FG16&lt;&gt;""),CHAR(34)&amp;"BLRENO"&amp;CHAR(34)&amp;",","")</f>
        <v/>
      </c>
      <c r="FP16" s="44" t="str">
        <f>IF(AND(FF16&lt;&gt;"",FF16&lt;&gt;""),CHAR(34)&amp;"WHRENO"&amp;CHAR(34)&amp;",","")</f>
        <v/>
      </c>
      <c r="FQ16" s="44" t="str">
        <f>IF(LEN(BF16)=3,CHAR(34)&amp;"001"&amp;BF16&amp;CHAR(34)&amp;",","")</f>
        <v>"001RED",</v>
      </c>
      <c r="FR16" s="44" t="str">
        <f>IF(LEN(BG16)=3,CHAR(34)&amp;"002"&amp;BG16&amp;CHAR(34)&amp;",","")</f>
        <v/>
      </c>
      <c r="FS16" s="44" t="str">
        <f>IF(LEN(BH16)=3,CHAR(34)&amp;"003"&amp;BH16&amp;CHAR(34)&amp;",","")</f>
        <v>"003GRE",</v>
      </c>
      <c r="FT16" s="44" t="str">
        <f>CHAR(34)&amp;"myr"&amp;BD16&amp;CHAR(34)&amp;","</f>
        <v>"myrEQ",</v>
      </c>
      <c r="FU16" s="44" t="str">
        <f>IF(AY16="y",CHAR(34)&amp;"island"&amp;CHAR(34)&amp;",","")</f>
        <v/>
      </c>
      <c r="FV16" s="44" t="str">
        <f>IF(BZ16="y",CHAR(34)&amp;"landlo"&amp;CHAR(34)&amp;",","")</f>
        <v/>
      </c>
      <c r="FW16" s="44" t="str">
        <f>IF(CA16="y",CHAR(34)&amp;"eunion"&amp;CHAR(34)&amp;",","")</f>
        <v/>
      </c>
      <c r="FY16" s="44" t="str">
        <f>IFERROR(IF(SEARCH("Arabic",CB16)&gt;0,CHAR(34)&amp;"arabic"&amp;CHAR(34)&amp;",",""),"")</f>
        <v/>
      </c>
      <c r="FZ16" s="44" t="str">
        <f>IFERROR(IF(SEARCH("English",CB16)&gt;0,CHAR(34)&amp;"englis"&amp;CHAR(34)&amp;",",""),"")</f>
        <v/>
      </c>
      <c r="GA16" s="44" t="str">
        <f>IFERROR(IF(SEARCH("French",CB16)&gt;0,CHAR(34)&amp;"french"&amp;CHAR(34)&amp;",",""),"")</f>
        <v/>
      </c>
      <c r="GB16" s="44" t="str">
        <f>IFERROR(IF(SEARCH("Spanish",CB16)&gt;0,CHAR(34)&amp;"spanis"&amp;CHAR(34)&amp;",",""),"")</f>
        <v/>
      </c>
      <c r="GE16" s="44" t="str">
        <f>IFERROR(IF(SEARCH("Dutch",CB16)&gt;0,CHAR(34)&amp;"dutchs"&amp;CHAR(34)&amp;",",""),"")</f>
        <v/>
      </c>
      <c r="GF16" s="44" t="str">
        <f>IFERROR(IF(SEARCH("Historical",AU16)&gt;0,CHAR(34)&amp;"histor"&amp;CHAR(34)&amp;",",""),"")</f>
        <v/>
      </c>
      <c r="GG16" s="44" t="str">
        <f>IF(BU16="y",CHAR(34)&amp;"unjack"&amp;CHAR(34)&amp;",","")</f>
        <v/>
      </c>
      <c r="GH16" s="44" t="str">
        <f>IF(CD16=1,CHAR(34)&amp;"southc"&amp;CHAR(34)&amp;",","")</f>
        <v/>
      </c>
      <c r="GI16" s="44" t="str">
        <f>IF(CE16=1,CHAR(34)&amp;"hasmap"&amp;CHAR(34)&amp;",","")</f>
        <v/>
      </c>
      <c r="GJ16" s="44" t="str">
        <f>IF(CP16="y",CHAR(34)&amp;CP$1&amp;CHAR(34)&amp;",","")</f>
        <v>"NoStar",</v>
      </c>
      <c r="GK16" s="44" t="str">
        <f>IF(GJ16="",CHAR(34)&amp;"HasSta"&amp;CHAR(34)&amp;",","")</f>
        <v/>
      </c>
      <c r="GL16" s="44" t="str">
        <f>IF(CQ16="y",CHAR(34)&amp;CQ$1&amp;CHAR(34)&amp;",","")</f>
        <v/>
      </c>
      <c r="GM16" s="44" t="str">
        <f>IF(CR16="y",CHAR(34)&amp;CR$1&amp;CHAR(34)&amp;",","")</f>
        <v/>
      </c>
      <c r="GN16" s="44" t="str">
        <f>IF(CS16="y",CHAR(34)&amp;CS$1&amp;CHAR(34)&amp;",","")</f>
        <v/>
      </c>
      <c r="GP16" s="44" t="str">
        <f>CHAR(34)&amp;AU16&amp;CHAR(34)</f>
        <v>"State"</v>
      </c>
      <c r="GS16" s="44" t="str">
        <f>SUBSTITUTE("["&amp;_xlfn.CONCAT(CW16:GN16)&amp;"]",",]","]")</f>
        <v>["4Color","lets04","startL","with_v","year00","2Bands","Diagon","Horizo","Vertic","HasSun","NO_BLU","NO_BLA","001RED","003GRE","myrEQ","NoStar"]</v>
      </c>
      <c r="GT16" s="44" t="str">
        <f>IF(BL16&lt;&gt;"",CHAR(34)&amp;"cl_"&amp;BL16&amp;CHAR(34)&amp;",","")</f>
        <v/>
      </c>
      <c r="GU16" s="44" t="str">
        <f>IF(BM16&lt;&gt;"",CHAR(34)&amp;"cl_"&amp;BM16&amp;CHAR(34)&amp;",","")</f>
        <v/>
      </c>
      <c r="GV16" s="44" t="str">
        <f>IF(BN16&lt;&gt;"",CHAR(34)&amp;"cl_"&amp;BN16&amp;CHAR(34)&amp;",","")</f>
        <v>"cl_GRE",</v>
      </c>
      <c r="GW16" s="44" t="str">
        <f>IF(BO16&lt;&gt;"",CHAR(34)&amp;"cl_"&amp;BO16&amp;CHAR(34)&amp;",","")</f>
        <v>"cl_RED",</v>
      </c>
      <c r="GX16" s="44" t="str">
        <f>IF(BP16&lt;&gt;"",CHAR(34)&amp;"cl_"&amp;BP16&amp;CHAR(34)&amp;",","")</f>
        <v>"cl_YEL",</v>
      </c>
      <c r="GY16" s="44" t="str">
        <f>IF(BQ16&lt;&gt;"",CHAR(34)&amp;"cl_"&amp;BQ16&amp;CHAR(34)&amp;",","")</f>
        <v/>
      </c>
      <c r="GZ16" s="44" t="str">
        <f>IF(BR16&lt;&gt;"",CHAR(34)&amp;"cl_"&amp;BR16&amp;CHAR(34)&amp;",","")</f>
        <v/>
      </c>
      <c r="HA16" s="44" t="str">
        <f>IF(BS16&lt;&gt;"",CHAR(34)&amp;"cl_"&amp;BS16&amp;CHAR(34)&amp;",","")</f>
        <v/>
      </c>
      <c r="HB16" s="44" t="str">
        <f>IF(BT16&lt;&gt;"",CHAR(34)&amp;"cl_"&amp;BT16&amp;CHAR(34)&amp;",","")</f>
        <v>"cl_WHI",</v>
      </c>
      <c r="HC16" s="44" t="str">
        <f>SUBSTITUTE("["&amp;_xlfn.CONCAT(GT16:HB16)&amp;"]",",]","]")</f>
        <v>["cl_GRE","cl_RED","cl_YEL","cl_WHI"]</v>
      </c>
      <c r="HE16" s="64"/>
      <c r="HF16" s="65" t="str">
        <f>"{couname:"&amp;CT16&amp;(IF(HK16&lt;&gt;"",",subtype:"&amp;CHAR(34)&amp;HK16&amp;CHAR(34),""))&amp;",year:"&amp;HJ16&amp;",region:"&amp;CU16&amp;",Colors:"&amp;HC16&amp;",Items:"&amp;GS16&amp;",Flag:"&amp;CV16&amp;",HDFlag:"&amp;CHAR(34)&amp;E16&amp;CHAR(34)&amp;",type:"&amp;GP16&amp;", describe: "&amp;HH16&amp;", isnew:"&amp;CHAR(34)&amp;F16&amp;CHAR(34)&amp;", links: "&amp;HL16&amp;"},"</f>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links: "https://www.crwflags.com/fotw/flags/ve-k.html#:~:text=Urdaneta%20(Siquisique)-,Overview,-Flag%20of%20the"},</v>
      </c>
      <c r="HG16" s="66" t="str">
        <f>"{couname:"&amp;CT16&amp;(IF(HK16&lt;&gt;"",",subtype:"&amp;CHAR(34)&amp;HK16&amp;CHAR(34),""))&amp;",year:"&amp;HJ16&amp;",region:"&amp;CU16&amp;",Colors:"&amp;HC16&amp;",Items:"&amp;GS16&amp;",Flag:"&amp;CV16&amp;",HDFlag:"&amp;CHAR(34)&amp;E16&amp;CHAR(34)&amp;",type:"&amp;GP16&amp;", describe: "&amp;HI16&amp;", links: "&amp;HL16&amp;"},"</f>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links: "https://www.crwflags.com/fotw/flags/ve-k.html#:~:text=Urdaneta%20(Siquisique)-,Overview,-Flag%20of%20the"},</v>
      </c>
      <c r="HH16" s="44" t="str">
        <f>IF(P16&lt;&gt;"",CHAR(34)&amp;"\n"&amp;P16&amp;CHAR(34),CHAR(34)&amp;CHAR(34))</f>
        <v>"\nThe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v>
      </c>
      <c r="HI16" s="44" t="str">
        <f>IF(J16=0,CHAR(34)&amp;CHAR(34),HH16)</f>
        <v>"\nThe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v>
      </c>
      <c r="HJ16" s="44" t="str">
        <f>CHAR(34)&amp;O16&amp;CHAR(34)</f>
        <v>"2000"</v>
      </c>
      <c r="HL16" s="44" t="str">
        <f>CHAR(34)&amp;I16&amp;CHAR(34)</f>
        <v>"https://www.crwflags.com/fotw/flags/ve-k.html#:~:text=Urdaneta%20(Siquisique)-,Overview,-Flag%20of%20the"</v>
      </c>
      <c r="HM16" s="65"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"&amp;HH16&amp;", "&amp;CHAR(34)&amp;"isnew"&amp;CHAR(34)&amp;": "&amp;CHAR(34)&amp;F16&amp;CHAR(34)&amp;", "&amp;CHAR(34)&amp;"links"&amp;CHAR(34)&amp;": "&amp;HL16&amp;"},"</f>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 "links": "https://www.crwflags.com/fotw/flags/ve-k.html#:~:text=Urdaneta%20(Siquisique)-,Overview,-Flag%20of%20the"},</v>
      </c>
      <c r="HN16" s="67"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"&amp;HI16&amp;", "&amp;CHAR(34)&amp;"isnew"&amp;CHAR(34)&amp;": "&amp;CHAR(34)&amp;F16&amp;CHAR(34)&amp;", "&amp;CHAR(34)&amp;"links"&amp;CHAR(34)&amp;": "&amp;HL16&amp;"},"</f>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 "links": "https://www.crwflags.com/fotw/flags/ve-k.html#:~:text=Urdaneta%20(Siquisique)-,Overview,-Flag%20of%20the"},</v>
      </c>
      <c r="HO16" s="71">
        <v>45610</v>
      </c>
      <c r="HP16" s="44" t="str" cm="1">
        <f t="array" ref="HP16">IF(_xlfn.TEXTJOIN(", ", TRUE, IF(ISNUMBER(SEARCH("BLA", BL16:BT16)), COLUMN(BL16:BT16) - COLUMN(BL16) + 1, ""))&lt;&gt;"","BLA","")</f>
        <v/>
      </c>
      <c r="HQ16" s="44" t="str" cm="1">
        <f t="array" ref="HQ16">IF(_xlfn.TEXTJOIN(", ", TRUE, IF(ISNUMBER(SEARCH("BLU", BL16:BT16)), COLUMN(BL16:BT16) - COLUMN(BL16) + 1, ""))&lt;&gt;"","BLU","")</f>
        <v/>
      </c>
      <c r="HR16" s="44" t="str" cm="1">
        <f t="array" ref="HR16">IF(_xlfn.TEXTJOIN(", ", TRUE, IF(ISNUMBER(SEARCH("GRE", BL16:BT16)), COLUMN(BL16:BT16) - COLUMN(BL16) + 1, ""))&lt;&gt;"","GRE","")</f>
        <v>GRE</v>
      </c>
      <c r="HS16" s="44" t="str" cm="1">
        <f t="array" ref="HS16">IF(_xlfn.TEXTJOIN(", ", TRUE, IF(ISNUMBER(SEARCH("RED", BL16:BT16)), COLUMN(BL16:BT16) - COLUMN(BL16) + 1, ""))&lt;&gt;"","RED","")</f>
        <v>RED</v>
      </c>
      <c r="HT16" s="44" t="str" cm="1">
        <f t="array" ref="HT16">IF(_xlfn.TEXTJOIN(", ", TRUE, IF(ISNUMBER(SEARCH("YEL", BL16:BT16)), COLUMN(BL16:BT16) - COLUMN(BL16) + 1, ""))&lt;&gt;"","YEL","")</f>
        <v>YEL</v>
      </c>
      <c r="HU16" s="44" t="str" cm="1">
        <f t="array" ref="HU16">IF(_xlfn.TEXTJOIN(", ", TRUE, IF(ISNUMBER(SEARCH("ORA", BL16:BT16)), COLUMN(BL16:BT16) - COLUMN(BL16) + 1, ""))&lt;&gt;"","ORA","")</f>
        <v/>
      </c>
      <c r="HV16" s="44" t="str" cm="1">
        <f t="array" ref="HV16">IF(_xlfn.TEXTJOIN(", ", TRUE, IF(ISNUMBER(SEARCH("BRO", BL16:BT16)), COLUMN(BL16:BT16) - COLUMN(BL16) + 1, ""))&lt;&gt;"","BRO","")</f>
        <v/>
      </c>
      <c r="HW16" s="44" t="str" cm="1">
        <f t="array" ref="HW16">IF(_xlfn.TEXTJOIN(", ", TRUE, IF(ISNUMBER(SEARCH("PUR", BL16:BT16)), COLUMN(BL16:BT16) - COLUMN(BL16) + 1, ""))&lt;&gt;"","PUR","")</f>
        <v/>
      </c>
      <c r="HX16" s="44" t="str" cm="1">
        <f t="array" ref="HX16">IF(_xlfn.TEXTJOIN(", ", TRUE, IF(ISNUMBER(SEARCH("WHI", BL16:BT16)), COLUMN(BL16:BT16) - COLUMN(BL16) + 1, ""))&lt;&gt;"","WHI","")</f>
        <v>WHI</v>
      </c>
      <c r="HY16" s="72"/>
      <c r="HZ16" s="72"/>
      <c r="IA16" s="5"/>
      <c r="IB16" s="5"/>
      <c r="IC16" s="68"/>
      <c r="ID16" s="68"/>
      <c r="IE16" s="68"/>
      <c r="IF16" s="68"/>
      <c r="IG16" s="68"/>
      <c r="IH16" s="68"/>
      <c r="II16" s="68"/>
      <c r="IJ16" s="68"/>
      <c r="IK16" s="68"/>
      <c r="IM16" s="42">
        <f>COUNTIF(IC16:IK16,"&gt;0")-CG16</f>
        <v>-4</v>
      </c>
      <c r="IN16" s="69" t="str">
        <f>"http://mkweb.bcgsc.ca/color-summarizer/?url="&amp;D16&amp;"&amp;precision=low&amp;num_clusters="&amp;CG16&amp;"&amp;text=1"</f>
        <v>http://mkweb.bcgsc.ca/color-summarizer/?url=https://upload.wikimedia.org/wikipedia/commons/thumb/4/4b/Flag_of_Lara_State.svg/320px-Flag_of_Lara_State.svg.png&amp;precision=low&amp;num_clusters=4&amp;text=1</v>
      </c>
      <c r="IO16" s="44" t="str">
        <f>IF(HP16&lt;&gt;"",CHAR(34)&amp;"black"&amp;CHAR(34),"")</f>
        <v/>
      </c>
      <c r="IP16" s="44" t="str">
        <f>IF(HQ16&lt;&gt;"",CHAR(34)&amp;"blue"&amp;CHAR(34),"")</f>
        <v/>
      </c>
      <c r="IQ16" s="44" t="str">
        <f>IF(HR16&lt;&gt;"",CHAR(34)&amp;"green"&amp;CHAR(34),"")</f>
        <v>"green"</v>
      </c>
      <c r="IR16" s="44" t="str">
        <f>IF(HS16&lt;&gt;"",CHAR(34)&amp;"red"&amp;CHAR(34),"")</f>
        <v>"red"</v>
      </c>
      <c r="IS16" s="44" t="str">
        <f>IF(HT16&lt;&gt;"",CHAR(34)&amp;"yellow"&amp;CHAR(34),"")</f>
        <v>"yellow"</v>
      </c>
      <c r="IT16" s="44" t="str">
        <f>IF(HU16&lt;&gt;"",CHAR(34)&amp;"orange"&amp;CHAR(34),"")</f>
        <v/>
      </c>
      <c r="IU16" s="44" t="str">
        <f>IF(HV16&lt;&gt;"",CHAR(34)&amp;"brown"&amp;CHAR(34),"")</f>
        <v/>
      </c>
      <c r="IV16" s="44" t="str">
        <f>IF(HW16&lt;&gt;"",CHAR(34)&amp;"purple"&amp;CHAR(34),"")</f>
        <v/>
      </c>
      <c r="IW16" s="44" t="str">
        <f>IF(HX16&lt;&gt;"",CHAR(34)&amp;"white"&amp;CHAR(34),"")</f>
        <v>"white"</v>
      </c>
      <c r="IX16" s="44" t="str">
        <f>"{"&amp;CHAR(34)&amp;"url"&amp;CHAR(34)&amp;":"&amp;CHAR(34)&amp;IN16&amp;CHAR(34)&amp;","&amp;CHAR(34)&amp;"name"&amp;CHAR(34)&amp;":"&amp;CHAR(34)&amp;A16&amp;CHAR(34)&amp;"},"</f>
        <v>{"url":"http://mkweb.bcgsc.ca/color-summarizer/?url=https://upload.wikimedia.org/wikipedia/commons/thumb/4/4b/Flag_of_Lara_State.svg/320px-Flag_of_Lara_State.svg.png&amp;precision=low&amp;num_clusters=4&amp;text=1","name":"[VEN] Lara"},</v>
      </c>
      <c r="IY16" s="44">
        <v>1480</v>
      </c>
    </row>
    <row r="17" spans="1:259" s="44" customFormat="1" ht="38.4" customHeight="1" thickBot="1" x14ac:dyDescent="0.35">
      <c r="A17" s="84" t="s">
        <v>799</v>
      </c>
      <c r="B17" s="83"/>
      <c r="C17" s="39">
        <v>2</v>
      </c>
      <c r="D17" s="70" t="s">
        <v>800</v>
      </c>
      <c r="E17" s="40" t="s">
        <v>801</v>
      </c>
      <c r="F17" s="41" t="s">
        <v>163</v>
      </c>
      <c r="G17" s="42">
        <f>COUNTIF($A$1:$A$8305,A17)</f>
        <v>1</v>
      </c>
      <c r="H17" s="43"/>
      <c r="I17" s="59" t="s">
        <v>802</v>
      </c>
      <c r="J17" s="44" t="str">
        <f>""</f>
        <v/>
      </c>
      <c r="K17" s="45"/>
      <c r="L17" s="46"/>
      <c r="M17" s="46"/>
      <c r="N17" s="47"/>
      <c r="O17" s="74">
        <v>1996</v>
      </c>
      <c r="P17" s="48" t="s">
        <v>803</v>
      </c>
      <c r="Q17" s="73">
        <v>1</v>
      </c>
      <c r="R17" s="49" t="str">
        <f>_xlfn.XLOOKUP(LEFT(A17,5),[1]CODES!$D$2:$D$244,[1]CODES!$B$2:$B$244)</f>
        <v>South America</v>
      </c>
      <c r="S17" s="50">
        <v>3</v>
      </c>
      <c r="T17" s="51" t="s">
        <v>165</v>
      </c>
      <c r="U17" s="52" t="s">
        <v>164</v>
      </c>
      <c r="V17" s="52" t="s">
        <v>164</v>
      </c>
      <c r="W17" s="52" t="s">
        <v>164</v>
      </c>
      <c r="X17" s="52" t="s">
        <v>164</v>
      </c>
      <c r="Y17" s="52" t="s">
        <v>164</v>
      </c>
      <c r="Z17" s="52" t="s">
        <v>164</v>
      </c>
      <c r="AA17" s="52" t="s">
        <v>164</v>
      </c>
      <c r="AB17" s="52" t="s">
        <v>164</v>
      </c>
      <c r="AC17" s="52" t="s">
        <v>164</v>
      </c>
      <c r="AD17" s="52" t="s">
        <v>164</v>
      </c>
      <c r="AE17" s="52" t="s">
        <v>164</v>
      </c>
      <c r="AF17" s="53" t="s">
        <v>165</v>
      </c>
      <c r="AG17" s="53" t="s">
        <v>164</v>
      </c>
      <c r="AH17" s="53" t="s">
        <v>165</v>
      </c>
      <c r="AI17" s="53" t="s">
        <v>164</v>
      </c>
      <c r="AJ17" s="53" t="s">
        <v>164</v>
      </c>
      <c r="AK17" s="53" t="s">
        <v>164</v>
      </c>
      <c r="AL17" s="53" t="s">
        <v>164</v>
      </c>
      <c r="AM17" s="53" t="s">
        <v>164</v>
      </c>
      <c r="AN17" s="53" t="s">
        <v>164</v>
      </c>
      <c r="AO17" s="53" t="s">
        <v>164</v>
      </c>
      <c r="AP17" s="53" t="s">
        <v>164</v>
      </c>
      <c r="AQ17" s="53" t="s">
        <v>164</v>
      </c>
      <c r="AR17" s="53" t="s">
        <v>164</v>
      </c>
      <c r="AS17" s="53" t="s">
        <v>164</v>
      </c>
      <c r="AT17" s="54">
        <v>1</v>
      </c>
      <c r="AU17" s="53" t="s">
        <v>308</v>
      </c>
      <c r="AV17" s="53" t="str">
        <f>IF(LEFT(A17,1)="[",LEFT(A17,5)&amp;AU17&amp;A17,"")</f>
        <v>[VEN]State[VEN] Mérida</v>
      </c>
      <c r="AW17" s="53" t="str">
        <f>C17&amp;A17</f>
        <v>2[VEN] Mérida</v>
      </c>
      <c r="AX17" s="55"/>
      <c r="AY17" s="55"/>
      <c r="AZ17" s="56" t="s">
        <v>154</v>
      </c>
      <c r="BA17" s="56" t="s">
        <v>234</v>
      </c>
      <c r="BB17" s="56"/>
      <c r="BC17" s="57"/>
      <c r="BD17" s="58" t="s">
        <v>167</v>
      </c>
      <c r="BE17" s="59"/>
      <c r="BF17" s="58" t="s">
        <v>153</v>
      </c>
      <c r="BG17" s="58" t="s">
        <v>159</v>
      </c>
      <c r="BH17" s="58" t="s">
        <v>152</v>
      </c>
      <c r="BI17" s="58"/>
      <c r="BJ17" s="58"/>
      <c r="BK17" s="59"/>
      <c r="BL17" s="58" t="s">
        <v>234</v>
      </c>
      <c r="BM17" s="58" t="s">
        <v>152</v>
      </c>
      <c r="BN17" s="58" t="s">
        <v>153</v>
      </c>
      <c r="BO17" s="58" t="s">
        <v>154</v>
      </c>
      <c r="BP17" s="58" t="s">
        <v>234</v>
      </c>
      <c r="BQ17" s="58" t="s">
        <v>234</v>
      </c>
      <c r="BR17" s="58" t="s">
        <v>234</v>
      </c>
      <c r="BS17" s="58" t="s">
        <v>234</v>
      </c>
      <c r="BT17" s="58" t="s">
        <v>159</v>
      </c>
      <c r="BU17" s="60"/>
      <c r="BV17" s="61"/>
      <c r="BW17" s="61">
        <v>0</v>
      </c>
      <c r="BX17" s="59"/>
      <c r="BY17" s="44" t="s">
        <v>164</v>
      </c>
      <c r="CB17" s="5"/>
      <c r="CC17" s="5"/>
      <c r="CD17" s="62">
        <v>0</v>
      </c>
      <c r="CE17" s="62">
        <v>0</v>
      </c>
      <c r="CF17" s="62" t="e">
        <f>COUNTIF([1]Sheet7!$B$2:'[1]Sheet7'!$B$100,VEN!A21)</f>
        <v>#REF!</v>
      </c>
      <c r="CG17" s="75" cm="1">
        <f t="array" ref="CG17">SUMPRODUCT(--(LEN(TRIM(BL17:BT17))&gt;0))</f>
        <v>4</v>
      </c>
      <c r="CH17" s="53" t="str">
        <f>IF(CG17=2,"y","n")</f>
        <v>n</v>
      </c>
      <c r="CI17" s="53" t="str">
        <f>IF(CG17=3,"y","n")</f>
        <v>n</v>
      </c>
      <c r="CJ17" s="53" t="str">
        <f>IF(CG17=4,"y","n")</f>
        <v>y</v>
      </c>
      <c r="CK17" s="53" t="str">
        <f>IF(CG17&gt;4,"y","n")</f>
        <v>n</v>
      </c>
      <c r="CL17" s="53" t="str">
        <f>IF(S17=0,"y","n")</f>
        <v>n</v>
      </c>
      <c r="CM17" s="53" t="str">
        <f>IF(S17=2,"y","n")</f>
        <v>n</v>
      </c>
      <c r="CN17" s="53" t="str">
        <f>IF(S17=3,"y","n")</f>
        <v>y</v>
      </c>
      <c r="CO17" s="53" t="str">
        <f>IF(S17&gt;=4,"y","n")</f>
        <v>n</v>
      </c>
      <c r="CP17" s="53" t="str">
        <f>IF(AT17=0,"y","n")</f>
        <v>n</v>
      </c>
      <c r="CQ17" s="53" t="str">
        <f>IF(AT17=1,"y","n")</f>
        <v>y</v>
      </c>
      <c r="CR17" s="53" t="str">
        <f>IF(AT17=2,"y","n")</f>
        <v>n</v>
      </c>
      <c r="CS17" s="53" t="str">
        <f>IF(AT17&gt;=3,"y","n")</f>
        <v>n</v>
      </c>
      <c r="CT17" s="38" t="str">
        <f>CHAR(34)&amp;A17&amp;CHAR(34)</f>
        <v>"[VEN] Mérida"</v>
      </c>
      <c r="CU17" s="63" t="str">
        <f>CHAR(34)&amp;"rgn_"&amp;R17&amp;CHAR(34)</f>
        <v>"rgn_South America"</v>
      </c>
      <c r="CV17" s="44" t="str">
        <f>CHAR(34)&amp;D17&amp;CHAR(34)</f>
        <v>"https://upload.wikimedia.org/wikipedia/commons/thumb/9/9f/Flag_of_M%C3%A9rida_State.svg/320px-Flag_of_M%C3%A9rida_State.svg.png"</v>
      </c>
      <c r="CW17" s="44" t="str">
        <f>IF(CH17="y",CHAR(34)&amp;CH$1&amp;CHAR(34)&amp;",","")</f>
        <v/>
      </c>
      <c r="CX17" s="44" t="str">
        <f>IF(CI17="y",CHAR(34)&amp;CI$1&amp;CHAR(34)&amp;",","")</f>
        <v/>
      </c>
      <c r="CY17" s="44" t="str">
        <f>IF(CJ17="y",CHAR(34)&amp;CJ$1&amp;CHAR(34)&amp;",","")</f>
        <v>"4Color",</v>
      </c>
      <c r="CZ17" s="44" t="str">
        <f>IF(CK17="y",CHAR(34)&amp;CK$1&amp;CHAR(34)&amp;",","")</f>
        <v/>
      </c>
      <c r="DA17" s="44" t="str">
        <f>IF(Q17&gt;1,CHAR(34)&amp;"words2"&amp;CHAR(34)&amp;",","")</f>
        <v/>
      </c>
      <c r="DB17" s="44" t="str">
        <f>IF(Q17&gt;2,CHAR(34)&amp;"words3"&amp;CHAR(34)&amp;",","")</f>
        <v/>
      </c>
      <c r="DD17" s="44" t="str">
        <f>IF(LEN(CHAR(34)&amp;"lets"&amp;LEN(SUBSTITUTE(SUBSTITUTE(IFERROR(TRIM(SUBSTITUTE(A17,MID(A17,FIND("[",A17),FIND("]",A17)-FIND("[",A17)+1),"")),A17)," ",""),"-",""))&amp;CHAR(34)&amp;",")=9,CHAR(34)&amp;"lets"&amp;LEN(SUBSTITUTE(SUBSTITUTE(IFERROR(TRIM(SUBSTITUTE(A17,MID(A17,FIND("[",A17),FIND("]",A17)-FIND("[",A17)+1),"")),A17)," ",""),"-",""))&amp;CHAR(34)&amp;",",CHAR(34)&amp;"lets0"&amp;LEN(SUBSTITUTE(SUBSTITUTE(IFERROR(TRIM(SUBSTITUTE(A17,MID(A17,FIND("[",A17),FIND("]",A17)-FIND("[",A17)+1),"")),A17)," ",""),"-",""))&amp;CHAR(34)&amp;",")</f>
        <v>"lets06",</v>
      </c>
      <c r="DE17" s="44" t="str">
        <f>CHAR(34)&amp;"start"&amp;IFERROR(LEFT(SUBSTITUTE(A17,"["&amp;MID(A17,FIND("[",A17)+1,FIND("]",A17)-FIND("[",A17)-1)&amp;"] ",""),1),LEFT(A17,1))&amp;CHAR(34)&amp;","</f>
        <v>"startM",</v>
      </c>
      <c r="DF17" s="44" t="str">
        <f>IFERROR(IF(SEARCH("tan",A17)&gt;0,CHAR(34)&amp;"withtn"&amp;CHAR(34)&amp;",",""),"")</f>
        <v/>
      </c>
      <c r="DG17" s="44" t="str">
        <f>IFERROR(IF(SEARCH("q",A17)&gt;0,CHAR(34)&amp;"with_q"&amp;CHAR(34)&amp;",",""),"")</f>
        <v/>
      </c>
      <c r="DH17" s="44" t="str">
        <f>IFERROR(IF(SEARCH("v",A17)&gt;0,CHAR(34)&amp;"with_v"&amp;CHAR(34)&amp;",",""),"")</f>
        <v>"with_v",</v>
      </c>
      <c r="DI17" s="44" t="str">
        <f>IFERROR(IF(SEARCH("w",A17)&gt;0,CHAR(34)&amp;"with_w"&amp;CHAR(34)&amp;",",""),"")</f>
        <v/>
      </c>
      <c r="DJ17" s="44" t="str">
        <f>IFERROR(IF(SEARCH("y",A17)&gt;0,CHAR(34)&amp;"with_y"&amp;CHAR(34)&amp;",",""),"")</f>
        <v/>
      </c>
      <c r="DK17" s="44" t="str">
        <f>IFERROR(IF(SEARCH("z",A17)&gt;0,CHAR(34)&amp;"with_z"&amp;CHAR(34)&amp;",",""),"")</f>
        <v/>
      </c>
      <c r="DL17" s="44" t="str">
        <f>IF(CG17=2, CHAR(34) &amp; _xlfn.TEXTJOIN("", TRUE, _xlfn._xlws.SORT(HP17:HX17)) &amp; CHAR(34) &amp; ",", "")</f>
        <v/>
      </c>
      <c r="DM17" s="44" t="str" cm="1">
        <f t="array" ref="DM17">IF(CG17=3,CHAR(34) &amp; _xlfn.TEXTJOIN("", TRUE, RIGHT(HP17:HX17, 2)) &amp; CHAR(34) &amp; ",", "")</f>
        <v/>
      </c>
      <c r="DN17" s="44" t="str">
        <f>IF(AND(ISNUMBER(SEARCH("18", O17)), ISERROR(SEARCH("1918", O17)), ISERROR(SEARCH("2018", O17))), CHAR(34) &amp; "year18" &amp; CHAR(34) &amp; ",", "")</f>
        <v/>
      </c>
      <c r="DO17" s="44" t="str">
        <f>IF(AND(ISNUMBER(SEARCH("19", O17)), ISERROR(SEARCH("1819", O17)),  ISERROR(SEARCH("1219", O17)),ISERROR(SEARCH("1119", O17)),ISERROR(SEARCH("1190", O17)),ISERROR(SEARCH("2019", O17))), CHAR(34) &amp; "year19" &amp; CHAR(34) &amp; ",", "")</f>
        <v>"year19",</v>
      </c>
      <c r="DP17" s="5" t="str">
        <f>IF(AND(ISNUMBER(SEARCH("20", O17)), ISERROR(SEARCH("1920", O17))), CHAR(34)&amp;"year00"&amp;CHAR(34)&amp;",", "")</f>
        <v/>
      </c>
      <c r="DQ17" s="5" t="str">
        <f>IF(CC17="y",CHAR(34)&amp;"soviet"&amp;CHAR(34)&amp;",","")</f>
        <v/>
      </c>
      <c r="DR17" s="5" t="str">
        <f>IF(BY17="y",CHAR(34)&amp;"dgband"&amp;CHAR(34)&amp;",","")</f>
        <v/>
      </c>
      <c r="DS17" s="5" t="str">
        <f>IF(W17="y",IF(AND(V17="n",BY17&lt;&gt;"y"),CHAR(34)&amp;"allver"&amp;CHAR(34)&amp;",",""),"")</f>
        <v/>
      </c>
      <c r="DT17" s="5" t="str">
        <f>IF(V17="y",IF(AND(W17="n",BY17&lt;&gt;"y"),CHAR(34)&amp;"allhor"&amp;CHAR(34)&amp;",",""),"")</f>
        <v/>
      </c>
      <c r="DU17" s="5" t="str">
        <f>IF(BY17="y",IF(AND(W17="n",V17="n"),CHAR(34)&amp;"alldia"&amp;CHAR(34)&amp;",",""),"")</f>
        <v/>
      </c>
      <c r="DW17" s="44" t="str">
        <f>IF(CL17="y",CHAR(34)&amp;CL$1&amp;CHAR(34)&amp;",","")</f>
        <v/>
      </c>
      <c r="DX17" s="44" t="str">
        <f>IF(CM17="y",CHAR(34)&amp;CM$1&amp;CHAR(34)&amp;",","")</f>
        <v/>
      </c>
      <c r="DY17" s="44" t="str">
        <f>IF(CN17="y",CHAR(34)&amp;CN$1&amp;CHAR(34)&amp;",","")</f>
        <v>"3Bands",</v>
      </c>
      <c r="DZ17" s="44" t="str">
        <f>IF(CO17="y",CHAR(34)&amp;CO$1&amp;CHAR(34)&amp;",","")</f>
        <v/>
      </c>
      <c r="EA17" s="44" t="str">
        <f>IF(T17="y",CHAR(34)&amp;T$1&amp;CHAR(34)&amp;",","")</f>
        <v>"Diagon",</v>
      </c>
      <c r="EB17" s="44" t="str">
        <f>IF(U17="y",CHAR(34)&amp;U$1&amp;CHAR(34)&amp;",","")</f>
        <v/>
      </c>
      <c r="EC17" s="44" t="str">
        <f>IF(V17="y",CHAR(34)&amp;V$1&amp;CHAR(34)&amp;",","")</f>
        <v/>
      </c>
      <c r="ED17" s="44" t="str">
        <f>IF(W17="y",CHAR(34)&amp;W$1&amp;CHAR(34)&amp;",","")</f>
        <v/>
      </c>
      <c r="EE17" s="44" t="str">
        <f>IF(X17="y",CHAR(34)&amp;X$1&amp;CHAR(34)&amp;",","")</f>
        <v/>
      </c>
      <c r="EF17" s="44" t="str">
        <f>IF(AND(Y17&lt;&gt;"n",Y17&lt;&gt;""),CHAR(34)&amp;Y$1&amp;CHAR(34)&amp;",","")</f>
        <v/>
      </c>
      <c r="EG17" s="44" t="str">
        <f>IF(Z17="y",CHAR(34)&amp;Z$1&amp;CHAR(34)&amp;",","")</f>
        <v/>
      </c>
      <c r="EH17" s="44" t="str">
        <f>IF(AA17="y",CHAR(34)&amp;AA$1&amp;CHAR(34)&amp;",","")</f>
        <v/>
      </c>
      <c r="EI17" s="44" t="str">
        <f>IF(AB17="y",CHAR(34)&amp;AB$1&amp;CHAR(34)&amp;",","")</f>
        <v/>
      </c>
      <c r="EJ17" s="44" t="str">
        <f>IF(AC17="y",CHAR(34)&amp;AC$1&amp;CHAR(34)&amp;",","")</f>
        <v/>
      </c>
      <c r="EK17" s="44" t="str">
        <f>IF(AD17="y",CHAR(34)&amp;AD$1&amp;CHAR(34)&amp;",","")</f>
        <v/>
      </c>
      <c r="EL17" s="44" t="str">
        <f>IF(AE17="y",CHAR(34)&amp;AE$1&amp;CHAR(34)&amp;",","")</f>
        <v/>
      </c>
      <c r="EM17" s="44" t="str">
        <f>IF(AF17="y",CHAR(34)&amp;AF$1&amp;CHAR(34)&amp;",","")</f>
        <v>"Trside",</v>
      </c>
      <c r="EN17" s="44" t="str">
        <f>IF(AG17="y",CHAR(34)&amp;AG$1&amp;CHAR(34)&amp;",","")</f>
        <v/>
      </c>
      <c r="EO17" s="44" t="str">
        <f>IF(AH17="y",CHAR(34)&amp;AH$1&amp;CHAR(34)&amp;",","")</f>
        <v>"Center",</v>
      </c>
      <c r="EP17" s="44" t="str">
        <f>IF(AI17="y",CHAR(34)&amp;AI$1&amp;CHAR(34)&amp;",","")</f>
        <v/>
      </c>
      <c r="EQ17" s="44" t="str">
        <f>IF(AJ17="y",CHAR(34)&amp;AJ$1&amp;CHAR(34)&amp;",","")</f>
        <v/>
      </c>
      <c r="ER17" s="44" t="str">
        <f>IF(AK17="y",CHAR(34)&amp;AK$1&amp;CHAR(34)&amp;",","")</f>
        <v/>
      </c>
      <c r="ES17" s="44" t="str">
        <f>IF(AL17="y",CHAR(34)&amp;AL$1&amp;CHAR(34)&amp;",","")</f>
        <v/>
      </c>
      <c r="ET17" s="44" t="str">
        <f>IF(AM17="y",CHAR(34)&amp;AM$1&amp;CHAR(34)&amp;",","")</f>
        <v/>
      </c>
      <c r="EU17" s="44" t="str">
        <f>IF(AN17="y",CHAR(34)&amp;AN$1&amp;CHAR(34)&amp;",","")</f>
        <v/>
      </c>
      <c r="EV17" s="44" t="str">
        <f>IF(AO17="y",CHAR(34)&amp;AO$1&amp;CHAR(34)&amp;",","")</f>
        <v/>
      </c>
      <c r="EW17" s="44" t="str">
        <f>IF(AP17="y",CHAR(34)&amp;AP$1&amp;CHAR(34)&amp;",","")</f>
        <v/>
      </c>
      <c r="EX17" s="44" t="str">
        <f>IF(AQ17="y",CHAR(34)&amp;AQ$1&amp;CHAR(34)&amp;",","")</f>
        <v/>
      </c>
      <c r="EY17" s="44" t="str">
        <f>IF(AR17="y",CHAR(34)&amp;AR$1&amp;CHAR(34)&amp;",","")</f>
        <v/>
      </c>
      <c r="EZ17" s="44" t="str">
        <f>IF(AS17="y",CHAR(34)&amp;AS$1&amp;CHAR(34)&amp;",","")</f>
        <v/>
      </c>
      <c r="FA17" s="44" t="str">
        <f>IF(AT17&gt;0,CHAR(34)&amp;"sta"&amp;AZ17&amp;CHAR(34)&amp;",","")</f>
        <v>"staRED",</v>
      </c>
      <c r="FB17" s="44" t="str">
        <f>IF(AND(AT17&gt;0,BA17&lt;&gt;""),CHAR(34)&amp;"sta"&amp;BA17&amp;CHAR(34)&amp;",","")</f>
        <v/>
      </c>
      <c r="FD17" s="44" t="str">
        <f>IF(BV17="n",CHAR(34)&amp;"tcWHYE"&amp;CHAR(34)&amp;",",IF(BV17="y",CHAR(34)&amp;FD$1&amp;CHAR(34)&amp;",",""))</f>
        <v/>
      </c>
      <c r="FE17" s="44" t="str">
        <f>IF(COUNTIF(BL17:BT17,"BLU")=0,CHAR(34)&amp;"NO_BLU"&amp;CHAR(34)&amp;",", "")</f>
        <v/>
      </c>
      <c r="FF17" s="44" t="str">
        <f>IF(COUNTIF(BL17:BT17,"WHI")=0,CHAR(34)&amp;"NO_WHI"&amp;CHAR(34)&amp;",", "")</f>
        <v/>
      </c>
      <c r="FG17" s="44" t="str">
        <f>IF(COUNTIF(BL17:BT17,"RED")=0,CHAR(34)&amp;"NO_RED"&amp;CHAR(34)&amp;",", "")</f>
        <v/>
      </c>
      <c r="FH17" s="44" t="str">
        <f>IF(COUNTIF(BL17:BS17,"GRE")=0,CHAR(34)&amp;"NO_GRE"&amp;CHAR(34)&amp;",", "")</f>
        <v/>
      </c>
      <c r="FI17" s="44" t="str">
        <f>IF(COUNTIF(BL17:BT17,"YEL")=0,CHAR(34)&amp;"NO_YEL"&amp;CHAR(34)&amp;",", "")</f>
        <v>"NO_YEL",</v>
      </c>
      <c r="FJ17" s="44" t="str">
        <f>IF(COUNTIF(BL17:BT17,"BLA")=0,CHAR(34)&amp;"NO_BLA"&amp;CHAR(34)&amp;",", "")</f>
        <v>"NO_BLA",</v>
      </c>
      <c r="FK17" s="44" t="str">
        <f>IF(AND(FH17&lt;&gt;"",FF17&lt;&gt;""),CHAR(34)&amp;"WHGRNO"&amp;CHAR(34)&amp;",","")</f>
        <v/>
      </c>
      <c r="FL17" s="44" t="str">
        <f>IF(AND(FI17&lt;&gt;"",FF17&lt;&gt;""),CHAR(34)&amp;"WHYENO"&amp;CHAR(34)&amp;",","")</f>
        <v/>
      </c>
      <c r="FM17" s="44" t="str">
        <f>IF(AND(FJ17&lt;&gt;"",FF17&lt;&gt;""),CHAR(34)&amp;"BAWHNO"&amp;CHAR(34)&amp;",","")</f>
        <v/>
      </c>
      <c r="FN17" s="44" t="str">
        <f>IF(AND(FE17&lt;&gt;"",FF17&lt;&gt;""),CHAR(34)&amp;"BLWHNO"&amp;CHAR(34)&amp;",","")</f>
        <v/>
      </c>
      <c r="FO17" s="44" t="str">
        <f>IF(AND(FE17&lt;&gt;"",FG17&lt;&gt;""),CHAR(34)&amp;"BLRENO"&amp;CHAR(34)&amp;",","")</f>
        <v/>
      </c>
      <c r="FP17" s="44" t="str">
        <f>IF(AND(FF17&lt;&gt;"",FF17&lt;&gt;""),CHAR(34)&amp;"WHRENO"&amp;CHAR(34)&amp;",","")</f>
        <v/>
      </c>
      <c r="FQ17" s="44" t="str">
        <f>IF(LEN(BF17)=3,CHAR(34)&amp;"001"&amp;BF17&amp;CHAR(34)&amp;",","")</f>
        <v>"001GRE",</v>
      </c>
      <c r="FR17" s="44" t="str">
        <f>IF(LEN(BG17)=3,CHAR(34)&amp;"002"&amp;BG17&amp;CHAR(34)&amp;",","")</f>
        <v>"002WHI",</v>
      </c>
      <c r="FS17" s="44" t="str">
        <f>IF(LEN(BH17)=3,CHAR(34)&amp;"003"&amp;BH17&amp;CHAR(34)&amp;",","")</f>
        <v>"003BLU",</v>
      </c>
      <c r="FT17" s="44" t="str">
        <f>CHAR(34)&amp;"myr"&amp;BD17&amp;CHAR(34)&amp;","</f>
        <v>"myrEQ",</v>
      </c>
      <c r="FU17" s="44" t="str">
        <f>IF(AY17="y",CHAR(34)&amp;"island"&amp;CHAR(34)&amp;",","")</f>
        <v/>
      </c>
      <c r="FV17" s="44" t="str">
        <f>IF(BZ17="y",CHAR(34)&amp;"landlo"&amp;CHAR(34)&amp;",","")</f>
        <v/>
      </c>
      <c r="FW17" s="44" t="str">
        <f>IF(CA17="y",CHAR(34)&amp;"eunion"&amp;CHAR(34)&amp;",","")</f>
        <v/>
      </c>
      <c r="FY17" s="44" t="str">
        <f>IFERROR(IF(SEARCH("Arabic",CB17)&gt;0,CHAR(34)&amp;"arabic"&amp;CHAR(34)&amp;",",""),"")</f>
        <v/>
      </c>
      <c r="FZ17" s="44" t="str">
        <f>IFERROR(IF(SEARCH("English",CB17)&gt;0,CHAR(34)&amp;"englis"&amp;CHAR(34)&amp;",",""),"")</f>
        <v/>
      </c>
      <c r="GA17" s="44" t="str">
        <f>IFERROR(IF(SEARCH("French",CB17)&gt;0,CHAR(34)&amp;"french"&amp;CHAR(34)&amp;",",""),"")</f>
        <v/>
      </c>
      <c r="GB17" s="44" t="str">
        <f>IFERROR(IF(SEARCH("Spanish",CB17)&gt;0,CHAR(34)&amp;"spanis"&amp;CHAR(34)&amp;",",""),"")</f>
        <v/>
      </c>
      <c r="GE17" s="44" t="str">
        <f>IFERROR(IF(SEARCH("Dutch",CB17)&gt;0,CHAR(34)&amp;"dutchs"&amp;CHAR(34)&amp;",",""),"")</f>
        <v/>
      </c>
      <c r="GF17" s="44" t="str">
        <f>IFERROR(IF(SEARCH("Historical",AU17)&gt;0,CHAR(34)&amp;"histor"&amp;CHAR(34)&amp;",",""),"")</f>
        <v/>
      </c>
      <c r="GG17" s="44" t="str">
        <f>IF(BU17="y",CHAR(34)&amp;"unjack"&amp;CHAR(34)&amp;",","")</f>
        <v/>
      </c>
      <c r="GH17" s="44" t="str">
        <f>IF(CD17=1,CHAR(34)&amp;"southc"&amp;CHAR(34)&amp;",","")</f>
        <v/>
      </c>
      <c r="GI17" s="44" t="str">
        <f>IF(CE17=1,CHAR(34)&amp;"hasmap"&amp;CHAR(34)&amp;",","")</f>
        <v/>
      </c>
      <c r="GJ17" s="44" t="str">
        <f>IF(CP17="y",CHAR(34)&amp;CP$1&amp;CHAR(34)&amp;",","")</f>
        <v/>
      </c>
      <c r="GK17" s="44" t="str">
        <f>IF(GJ17="",CHAR(34)&amp;"HasSta"&amp;CHAR(34)&amp;",","")</f>
        <v>"HasSta",</v>
      </c>
      <c r="GL17" s="44" t="str">
        <f>IF(CQ17="y",CHAR(34)&amp;CQ$1&amp;CHAR(34)&amp;",","")</f>
        <v>"1Stars",</v>
      </c>
      <c r="GM17" s="44" t="str">
        <f>IF(CR17="y",CHAR(34)&amp;CR$1&amp;CHAR(34)&amp;",","")</f>
        <v/>
      </c>
      <c r="GN17" s="44" t="str">
        <f>IF(CS17="y",CHAR(34)&amp;CS$1&amp;CHAR(34)&amp;",","")</f>
        <v/>
      </c>
      <c r="GP17" s="44" t="str">
        <f>CHAR(34)&amp;AU17&amp;CHAR(34)</f>
        <v>"State"</v>
      </c>
      <c r="GS17" s="44" t="str">
        <f>SUBSTITUTE("["&amp;_xlfn.CONCAT(CW17:GN17)&amp;"]",",]","]")</f>
        <v>["4Color","lets06","startM","with_v","year19","3Bands","Diagon","Trside","Center","staRED","NO_YEL","NO_BLA","001GRE","002WHI","003BLU","myrEQ","HasSta","1Stars"]</v>
      </c>
      <c r="GT17" s="44" t="str">
        <f>IF(BL17&lt;&gt;"",CHAR(34)&amp;"cl_"&amp;BL17&amp;CHAR(34)&amp;",","")</f>
        <v/>
      </c>
      <c r="GU17" s="44" t="str">
        <f>IF(BM17&lt;&gt;"",CHAR(34)&amp;"cl_"&amp;BM17&amp;CHAR(34)&amp;",","")</f>
        <v>"cl_BLU",</v>
      </c>
      <c r="GV17" s="44" t="str">
        <f>IF(BN17&lt;&gt;"",CHAR(34)&amp;"cl_"&amp;BN17&amp;CHAR(34)&amp;",","")</f>
        <v>"cl_GRE",</v>
      </c>
      <c r="GW17" s="44" t="str">
        <f>IF(BO17&lt;&gt;"",CHAR(34)&amp;"cl_"&amp;BO17&amp;CHAR(34)&amp;",","")</f>
        <v>"cl_RED",</v>
      </c>
      <c r="GX17" s="44" t="str">
        <f>IF(BP17&lt;&gt;"",CHAR(34)&amp;"cl_"&amp;BP17&amp;CHAR(34)&amp;",","")</f>
        <v/>
      </c>
      <c r="GY17" s="44" t="str">
        <f>IF(BQ17&lt;&gt;"",CHAR(34)&amp;"cl_"&amp;BQ17&amp;CHAR(34)&amp;",","")</f>
        <v/>
      </c>
      <c r="GZ17" s="44" t="str">
        <f>IF(BR17&lt;&gt;"",CHAR(34)&amp;"cl_"&amp;BR17&amp;CHAR(34)&amp;",","")</f>
        <v/>
      </c>
      <c r="HA17" s="44" t="str">
        <f>IF(BS17&lt;&gt;"",CHAR(34)&amp;"cl_"&amp;BS17&amp;CHAR(34)&amp;",","")</f>
        <v/>
      </c>
      <c r="HB17" s="44" t="str">
        <f>IF(BT17&lt;&gt;"",CHAR(34)&amp;"cl_"&amp;BT17&amp;CHAR(34)&amp;",","")</f>
        <v>"cl_WHI",</v>
      </c>
      <c r="HC17" s="44" t="str">
        <f>SUBSTITUTE("["&amp;_xlfn.CONCAT(GT17:HB17)&amp;"]",",]","]")</f>
        <v>["cl_BLU","cl_GRE","cl_RED","cl_WHI"]</v>
      </c>
      <c r="HE17" s="64"/>
      <c r="HF17" s="65" t="str">
        <f>"{couname:"&amp;CT17&amp;(IF(HK17&lt;&gt;"",",subtype:"&amp;CHAR(34)&amp;HK17&amp;CHAR(34),""))&amp;",year:"&amp;HJ17&amp;",region:"&amp;CU17&amp;",Colors:"&amp;HC17&amp;",Items:"&amp;GS17&amp;",Flag:"&amp;CV17&amp;",HDFlag:"&amp;CHAR(34)&amp;E17&amp;CHAR(34)&amp;",type:"&amp;GP17&amp;", describe: "&amp;HH17&amp;", isnew:"&amp;CHAR(34)&amp;F17&amp;CHAR(34)&amp;", links: "&amp;HL17&amp;"},"</f>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links: "https://www.crwflags.com/fotw/flags/ve-l.html#:~:text=(in%20Spanish)-,Overview,-The%20M%C3%A9rida%20flag"},</v>
      </c>
      <c r="HG17" s="66" t="str">
        <f>"{couname:"&amp;CT17&amp;(IF(HK17&lt;&gt;"",",subtype:"&amp;CHAR(34)&amp;HK17&amp;CHAR(34),""))&amp;",year:"&amp;HJ17&amp;",region:"&amp;CU17&amp;",Colors:"&amp;HC17&amp;",Items:"&amp;GS17&amp;",Flag:"&amp;CV17&amp;",HDFlag:"&amp;CHAR(34)&amp;E17&amp;CHAR(34)&amp;",type:"&amp;GP17&amp;", describe: "&amp;HI17&amp;", links: "&amp;HL17&amp;"},"</f>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links: "https://www.crwflags.com/fotw/flags/ve-l.html#:~:text=(in%20Spanish)-,Overview,-The%20M%C3%A9rida%20flag"},</v>
      </c>
      <c r="HH17" s="44" t="str">
        <f>IF(P17&lt;&gt;"",CHAR(34)&amp;"\n"&amp;P17&amp;CHAR(34),CHAR(34)&amp;CHAR(34))</f>
        <v>"\nThe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v>
      </c>
      <c r="HI17" s="44" t="str">
        <f>IF(J17=0,CHAR(34)&amp;CHAR(34),HH17)</f>
        <v>"\nThe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v>
      </c>
      <c r="HJ17" s="44" t="str">
        <f>CHAR(34)&amp;O17&amp;CHAR(34)</f>
        <v>"1996"</v>
      </c>
      <c r="HL17" s="44" t="str">
        <f>CHAR(34)&amp;I17&amp;CHAR(34)</f>
        <v>"https://www.crwflags.com/fotw/flags/ve-l.html#:~:text=(in%20Spanish)-,Overview,-The%20M%C3%A9rida%20flag"</v>
      </c>
      <c r="HM17" s="65"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"&amp;HH17&amp;", "&amp;CHAR(34)&amp;"isnew"&amp;CHAR(34)&amp;": "&amp;CHAR(34)&amp;F17&amp;CHAR(34)&amp;", "&amp;CHAR(34)&amp;"links"&amp;CHAR(34)&amp;": "&amp;HL17&amp;"},"</f>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 "links": "https://www.crwflags.com/fotw/flags/ve-l.html#:~:text=(in%20Spanish)-,Overview,-The%20M%C3%A9rida%20flag"},</v>
      </c>
      <c r="HN17" s="67"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"&amp;HI17&amp;", "&amp;CHAR(34)&amp;"isnew"&amp;CHAR(34)&amp;": "&amp;CHAR(34)&amp;F17&amp;CHAR(34)&amp;", "&amp;CHAR(34)&amp;"links"&amp;CHAR(34)&amp;": "&amp;HL17&amp;"},"</f>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 "links": "https://www.crwflags.com/fotw/flags/ve-l.html#:~:text=(in%20Spanish)-,Overview,-The%20M%C3%A9rida%20flag"},</v>
      </c>
      <c r="HO17" s="71">
        <v>45610</v>
      </c>
      <c r="HP17" s="44" t="str" cm="1">
        <f t="array" ref="HP17">IF(_xlfn.TEXTJOIN(", ", TRUE, IF(ISNUMBER(SEARCH("BLA", BL17:BT17)), COLUMN(BL17:BT17) - COLUMN(BL17) + 1, ""))&lt;&gt;"","BLA","")</f>
        <v/>
      </c>
      <c r="HQ17" s="44" t="str" cm="1">
        <f t="array" ref="HQ17">IF(_xlfn.TEXTJOIN(", ", TRUE, IF(ISNUMBER(SEARCH("BLU", BL17:BT17)), COLUMN(BL17:BT17) - COLUMN(BL17) + 1, ""))&lt;&gt;"","BLU","")</f>
        <v>BLU</v>
      </c>
      <c r="HR17" s="44" t="str" cm="1">
        <f t="array" ref="HR17">IF(_xlfn.TEXTJOIN(", ", TRUE, IF(ISNUMBER(SEARCH("GRE", BL17:BT17)), COLUMN(BL17:BT17) - COLUMN(BL17) + 1, ""))&lt;&gt;"","GRE","")</f>
        <v>GRE</v>
      </c>
      <c r="HS17" s="44" t="str" cm="1">
        <f t="array" ref="HS17">IF(_xlfn.TEXTJOIN(", ", TRUE, IF(ISNUMBER(SEARCH("RED", BL17:BT17)), COLUMN(BL17:BT17) - COLUMN(BL17) + 1, ""))&lt;&gt;"","RED","")</f>
        <v>RED</v>
      </c>
      <c r="HT17" s="44" t="str" cm="1">
        <f t="array" ref="HT17">IF(_xlfn.TEXTJOIN(", ", TRUE, IF(ISNUMBER(SEARCH("YEL", BL17:BT17)), COLUMN(BL17:BT17) - COLUMN(BL17) + 1, ""))&lt;&gt;"","YEL","")</f>
        <v/>
      </c>
      <c r="HU17" s="44" t="str" cm="1">
        <f t="array" ref="HU17">IF(_xlfn.TEXTJOIN(", ", TRUE, IF(ISNUMBER(SEARCH("ORA", BL17:BT17)), COLUMN(BL17:BT17) - COLUMN(BL17) + 1, ""))&lt;&gt;"","ORA","")</f>
        <v/>
      </c>
      <c r="HV17" s="44" t="str" cm="1">
        <f t="array" ref="HV17">IF(_xlfn.TEXTJOIN(", ", TRUE, IF(ISNUMBER(SEARCH("BRO", BL17:BT17)), COLUMN(BL17:BT17) - COLUMN(BL17) + 1, ""))&lt;&gt;"","BRO","")</f>
        <v/>
      </c>
      <c r="HW17" s="44" t="str" cm="1">
        <f t="array" ref="HW17">IF(_xlfn.TEXTJOIN(", ", TRUE, IF(ISNUMBER(SEARCH("PUR", BL17:BT17)), COLUMN(BL17:BT17) - COLUMN(BL17) + 1, ""))&lt;&gt;"","PUR","")</f>
        <v/>
      </c>
      <c r="HX17" s="44" t="str" cm="1">
        <f t="array" ref="HX17">IF(_xlfn.TEXTJOIN(", ", TRUE, IF(ISNUMBER(SEARCH("WHI", BL17:BT17)), COLUMN(BL17:BT17) - COLUMN(BL17) + 1, ""))&lt;&gt;"","WHI","")</f>
        <v>WHI</v>
      </c>
      <c r="HY17" s="72"/>
      <c r="HZ17" s="72"/>
      <c r="IA17" s="5"/>
      <c r="IB17" s="5"/>
      <c r="IC17" s="68"/>
      <c r="ID17" s="68"/>
      <c r="IE17" s="68"/>
      <c r="IF17" s="68"/>
      <c r="IG17" s="68"/>
      <c r="IH17" s="68"/>
      <c r="II17" s="68"/>
      <c r="IJ17" s="68"/>
      <c r="IK17" s="68"/>
      <c r="IM17" s="42">
        <f>COUNTIF(IC17:IK17,"&gt;0")-CG17</f>
        <v>-4</v>
      </c>
      <c r="IN17" s="69" t="str">
        <f>"http://mkweb.bcgsc.ca/color-summarizer/?url="&amp;D17&amp;"&amp;precision=low&amp;num_clusters="&amp;CG17&amp;"&amp;text=1"</f>
        <v>http://mkweb.bcgsc.ca/color-summarizer/?url=https://upload.wikimedia.org/wikipedia/commons/thumb/9/9f/Flag_of_M%C3%A9rida_State.svg/320px-Flag_of_M%C3%A9rida_State.svg.png&amp;precision=low&amp;num_clusters=4&amp;text=1</v>
      </c>
      <c r="IO17" s="44" t="str">
        <f>IF(HP17&lt;&gt;"",CHAR(34)&amp;"black"&amp;CHAR(34),"")</f>
        <v/>
      </c>
      <c r="IP17" s="44" t="str">
        <f>IF(HQ17&lt;&gt;"",CHAR(34)&amp;"blue"&amp;CHAR(34),"")</f>
        <v>"blue"</v>
      </c>
      <c r="IQ17" s="44" t="str">
        <f>IF(HR17&lt;&gt;"",CHAR(34)&amp;"green"&amp;CHAR(34),"")</f>
        <v>"green"</v>
      </c>
      <c r="IR17" s="44" t="str">
        <f>IF(HS17&lt;&gt;"",CHAR(34)&amp;"red"&amp;CHAR(34),"")</f>
        <v>"red"</v>
      </c>
      <c r="IS17" s="44" t="str">
        <f>IF(HT17&lt;&gt;"",CHAR(34)&amp;"yellow"&amp;CHAR(34),"")</f>
        <v/>
      </c>
      <c r="IT17" s="44" t="str">
        <f>IF(HU17&lt;&gt;"",CHAR(34)&amp;"orange"&amp;CHAR(34),"")</f>
        <v/>
      </c>
      <c r="IU17" s="44" t="str">
        <f>IF(HV17&lt;&gt;"",CHAR(34)&amp;"brown"&amp;CHAR(34),"")</f>
        <v/>
      </c>
      <c r="IV17" s="44" t="str">
        <f>IF(HW17&lt;&gt;"",CHAR(34)&amp;"purple"&amp;CHAR(34),"")</f>
        <v/>
      </c>
      <c r="IW17" s="44" t="str">
        <f>IF(HX17&lt;&gt;"",CHAR(34)&amp;"white"&amp;CHAR(34),"")</f>
        <v>"white"</v>
      </c>
      <c r="IX17" s="44" t="str">
        <f>"{"&amp;CHAR(34)&amp;"url"&amp;CHAR(34)&amp;":"&amp;CHAR(34)&amp;IN17&amp;CHAR(34)&amp;","&amp;CHAR(34)&amp;"name"&amp;CHAR(34)&amp;":"&amp;CHAR(34)&amp;A17&amp;CHAR(34)&amp;"},"</f>
        <v>{"url":"http://mkweb.bcgsc.ca/color-summarizer/?url=https://upload.wikimedia.org/wikipedia/commons/thumb/9/9f/Flag_of_M%C3%A9rida_State.svg/320px-Flag_of_M%C3%A9rida_State.svg.png&amp;precision=low&amp;num_clusters=4&amp;text=1","name":"[VEN] Mérida"},</v>
      </c>
      <c r="IY17" s="44">
        <v>1481</v>
      </c>
    </row>
    <row r="18" spans="1:259" s="44" customFormat="1" ht="38.4" customHeight="1" thickBot="1" x14ac:dyDescent="0.35">
      <c r="A18" s="84" t="s">
        <v>804</v>
      </c>
      <c r="B18" s="83"/>
      <c r="C18" s="39">
        <v>2</v>
      </c>
      <c r="D18" s="70" t="s">
        <v>805</v>
      </c>
      <c r="E18" s="40" t="s">
        <v>806</v>
      </c>
      <c r="F18" s="41" t="s">
        <v>163</v>
      </c>
      <c r="G18" s="42">
        <f>COUNTIF($A$1:$A$8305,A18)</f>
        <v>1</v>
      </c>
      <c r="H18" s="43"/>
      <c r="I18" s="59" t="s">
        <v>807</v>
      </c>
      <c r="J18" s="44" t="str">
        <f>""</f>
        <v/>
      </c>
      <c r="K18" s="45"/>
      <c r="L18" s="46"/>
      <c r="M18" s="46"/>
      <c r="N18" s="47"/>
      <c r="O18" s="74">
        <v>2006</v>
      </c>
      <c r="P18" s="48" t="s">
        <v>808</v>
      </c>
      <c r="Q18" s="73">
        <v>1</v>
      </c>
      <c r="R18" s="49" t="str">
        <f>_xlfn.XLOOKUP(LEFT(A18,5),[1]CODES!$D$2:$D$244,[1]CODES!$B$2:$B$244)</f>
        <v>South America</v>
      </c>
      <c r="S18" s="50">
        <v>3</v>
      </c>
      <c r="T18" s="51" t="s">
        <v>164</v>
      </c>
      <c r="U18" s="52" t="s">
        <v>164</v>
      </c>
      <c r="V18" s="52" t="s">
        <v>165</v>
      </c>
      <c r="W18" s="52" t="s">
        <v>164</v>
      </c>
      <c r="X18" s="52" t="s">
        <v>165</v>
      </c>
      <c r="Y18" s="52" t="s">
        <v>164</v>
      </c>
      <c r="Z18" s="52" t="s">
        <v>164</v>
      </c>
      <c r="AA18" s="52" t="s">
        <v>165</v>
      </c>
      <c r="AB18" s="52" t="s">
        <v>165</v>
      </c>
      <c r="AC18" s="52" t="s">
        <v>164</v>
      </c>
      <c r="AD18" s="52" t="s">
        <v>164</v>
      </c>
      <c r="AE18" s="52" t="s">
        <v>164</v>
      </c>
      <c r="AF18" s="53" t="s">
        <v>164</v>
      </c>
      <c r="AG18" s="53" t="s">
        <v>165</v>
      </c>
      <c r="AH18" s="53" t="s">
        <v>165</v>
      </c>
      <c r="AI18" s="53" t="s">
        <v>164</v>
      </c>
      <c r="AJ18" s="53" t="s">
        <v>164</v>
      </c>
      <c r="AK18" s="53" t="s">
        <v>164</v>
      </c>
      <c r="AL18" s="53" t="s">
        <v>164</v>
      </c>
      <c r="AM18" s="53" t="s">
        <v>164</v>
      </c>
      <c r="AN18" s="53" t="s">
        <v>164</v>
      </c>
      <c r="AO18" s="53" t="s">
        <v>164</v>
      </c>
      <c r="AP18" s="53" t="s">
        <v>164</v>
      </c>
      <c r="AQ18" s="53" t="s">
        <v>164</v>
      </c>
      <c r="AR18" s="53" t="s">
        <v>164</v>
      </c>
      <c r="AS18" s="53" t="s">
        <v>164</v>
      </c>
      <c r="AT18" s="54">
        <v>6</v>
      </c>
      <c r="AU18" s="53" t="s">
        <v>308</v>
      </c>
      <c r="AV18" s="53" t="str">
        <f>IF(LEFT(A18,1)="[",LEFT(A18,5)&amp;AU18&amp;A18,"")</f>
        <v>[VEN]State[VEN] Miranda</v>
      </c>
      <c r="AW18" s="53" t="str">
        <f>C18&amp;A18</f>
        <v>2[VEN] Miranda</v>
      </c>
      <c r="AX18" s="55"/>
      <c r="AY18" s="55"/>
      <c r="AZ18" s="56" t="s">
        <v>159</v>
      </c>
      <c r="BA18" s="56" t="s">
        <v>234</v>
      </c>
      <c r="BB18" s="56"/>
      <c r="BC18" s="57"/>
      <c r="BD18" s="58" t="s">
        <v>167</v>
      </c>
      <c r="BE18" s="59"/>
      <c r="BF18" s="58" t="s">
        <v>151</v>
      </c>
      <c r="BG18" s="58" t="s">
        <v>154</v>
      </c>
      <c r="BH18" s="58" t="s">
        <v>155</v>
      </c>
      <c r="BI18" s="58"/>
      <c r="BJ18" s="58"/>
      <c r="BK18" s="59"/>
      <c r="BL18" s="58" t="s">
        <v>151</v>
      </c>
      <c r="BM18" s="58" t="s">
        <v>234</v>
      </c>
      <c r="BN18" s="58" t="s">
        <v>153</v>
      </c>
      <c r="BO18" s="58" t="s">
        <v>154</v>
      </c>
      <c r="BP18" s="58" t="s">
        <v>155</v>
      </c>
      <c r="BQ18" s="58" t="s">
        <v>156</v>
      </c>
      <c r="BR18" s="58" t="s">
        <v>157</v>
      </c>
      <c r="BS18" s="58" t="s">
        <v>234</v>
      </c>
      <c r="BT18" s="58" t="s">
        <v>159</v>
      </c>
      <c r="BU18" s="60"/>
      <c r="BV18" s="61"/>
      <c r="BW18" s="61">
        <v>0</v>
      </c>
      <c r="BX18" s="59"/>
      <c r="CB18" s="5"/>
      <c r="CC18" s="5"/>
      <c r="CD18" s="62">
        <v>0</v>
      </c>
      <c r="CE18" s="62">
        <v>0</v>
      </c>
      <c r="CF18" s="62" t="e">
        <f>COUNTIF([1]Sheet7!$B$2:'[1]Sheet7'!$B$100,VEN!A22)</f>
        <v>#REF!</v>
      </c>
      <c r="CG18" s="75" cm="1">
        <f t="array" ref="CG18">SUMPRODUCT(--(LEN(TRIM(BL18:BT18))&gt;0))</f>
        <v>7</v>
      </c>
      <c r="CH18" s="53" t="str">
        <f>IF(CG18=2,"y","n")</f>
        <v>n</v>
      </c>
      <c r="CI18" s="53" t="str">
        <f>IF(CG18=3,"y","n")</f>
        <v>n</v>
      </c>
      <c r="CJ18" s="53" t="str">
        <f>IF(CG18=4,"y","n")</f>
        <v>n</v>
      </c>
      <c r="CK18" s="53" t="str">
        <f>IF(CG18&gt;4,"y","n")</f>
        <v>y</v>
      </c>
      <c r="CL18" s="53" t="str">
        <f>IF(S18=0,"y","n")</f>
        <v>n</v>
      </c>
      <c r="CM18" s="53" t="str">
        <f>IF(S18=2,"y","n")</f>
        <v>n</v>
      </c>
      <c r="CN18" s="53" t="str">
        <f>IF(S18=3,"y","n")</f>
        <v>y</v>
      </c>
      <c r="CO18" s="53" t="str">
        <f>IF(S18&gt;=4,"y","n")</f>
        <v>n</v>
      </c>
      <c r="CP18" s="53" t="str">
        <f>IF(AT18=0,"y","n")</f>
        <v>n</v>
      </c>
      <c r="CQ18" s="53" t="str">
        <f>IF(AT18=1,"y","n")</f>
        <v>n</v>
      </c>
      <c r="CR18" s="53" t="str">
        <f>IF(AT18=2,"y","n")</f>
        <v>n</v>
      </c>
      <c r="CS18" s="53" t="str">
        <f>IF(AT18&gt;=3,"y","n")</f>
        <v>y</v>
      </c>
      <c r="CT18" s="38" t="str">
        <f>CHAR(34)&amp;A18&amp;CHAR(34)</f>
        <v>"[VEN] Miranda"</v>
      </c>
      <c r="CU18" s="63" t="str">
        <f>CHAR(34)&amp;"rgn_"&amp;R18&amp;CHAR(34)</f>
        <v>"rgn_South America"</v>
      </c>
      <c r="CV18" s="44" t="str">
        <f>CHAR(34)&amp;D18&amp;CHAR(34)</f>
        <v>"https://upload.wikimedia.org/wikipedia/commons/thumb/9/92/Flag_of_Miranda_state.svg/320px-Flag_of_Miranda_state.svg.png"</v>
      </c>
      <c r="CW18" s="44" t="str">
        <f>IF(CH18="y",CHAR(34)&amp;CH$1&amp;CHAR(34)&amp;",","")</f>
        <v/>
      </c>
      <c r="CX18" s="44" t="str">
        <f>IF(CI18="y",CHAR(34)&amp;CI$1&amp;CHAR(34)&amp;",","")</f>
        <v/>
      </c>
      <c r="CY18" s="44" t="str">
        <f>IF(CJ18="y",CHAR(34)&amp;CJ$1&amp;CHAR(34)&amp;",","")</f>
        <v/>
      </c>
      <c r="CZ18" s="44" t="str">
        <f>IF(CK18="y",CHAR(34)&amp;CK$1&amp;CHAR(34)&amp;",","")</f>
        <v>"5+Colo",</v>
      </c>
      <c r="DA18" s="44" t="str">
        <f>IF(Q18&gt;1,CHAR(34)&amp;"words2"&amp;CHAR(34)&amp;",","")</f>
        <v/>
      </c>
      <c r="DB18" s="44" t="str">
        <f>IF(Q18&gt;2,CHAR(34)&amp;"words3"&amp;CHAR(34)&amp;",","")</f>
        <v/>
      </c>
      <c r="DD18" s="44" t="str">
        <f>IF(LEN(CHAR(34)&amp;"lets"&amp;LEN(SUBSTITUTE(SUBSTITUTE(IFERROR(TRIM(SUBSTITUTE(A18,MID(A18,FIND("[",A18),FIND("]",A18)-FIND("[",A18)+1),"")),A18)," ",""),"-",""))&amp;CHAR(34)&amp;",")=9,CHAR(34)&amp;"lets"&amp;LEN(SUBSTITUTE(SUBSTITUTE(IFERROR(TRIM(SUBSTITUTE(A18,MID(A18,FIND("[",A18),FIND("]",A18)-FIND("[",A18)+1),"")),A18)," ",""),"-",""))&amp;CHAR(34)&amp;",",CHAR(34)&amp;"lets0"&amp;LEN(SUBSTITUTE(SUBSTITUTE(IFERROR(TRIM(SUBSTITUTE(A18,MID(A18,FIND("[",A18),FIND("]",A18)-FIND("[",A18)+1),"")),A18)," ",""),"-",""))&amp;CHAR(34)&amp;",")</f>
        <v>"lets07",</v>
      </c>
      <c r="DE18" s="44" t="str">
        <f>CHAR(34)&amp;"start"&amp;IFERROR(LEFT(SUBSTITUTE(A18,"["&amp;MID(A18,FIND("[",A18)+1,FIND("]",A18)-FIND("[",A18)-1)&amp;"] ",""),1),LEFT(A18,1))&amp;CHAR(34)&amp;","</f>
        <v>"startM",</v>
      </c>
      <c r="DF18" s="44" t="str">
        <f>IFERROR(IF(SEARCH("tan",A18)&gt;0,CHAR(34)&amp;"withtn"&amp;CHAR(34)&amp;",",""),"")</f>
        <v/>
      </c>
      <c r="DG18" s="44" t="str">
        <f>IFERROR(IF(SEARCH("q",A18)&gt;0,CHAR(34)&amp;"with_q"&amp;CHAR(34)&amp;",",""),"")</f>
        <v/>
      </c>
      <c r="DH18" s="44" t="str">
        <f>IFERROR(IF(SEARCH("v",A18)&gt;0,CHAR(34)&amp;"with_v"&amp;CHAR(34)&amp;",",""),"")</f>
        <v>"with_v",</v>
      </c>
      <c r="DI18" s="44" t="str">
        <f>IFERROR(IF(SEARCH("w",A18)&gt;0,CHAR(34)&amp;"with_w"&amp;CHAR(34)&amp;",",""),"")</f>
        <v/>
      </c>
      <c r="DJ18" s="44" t="str">
        <f>IFERROR(IF(SEARCH("y",A18)&gt;0,CHAR(34)&amp;"with_y"&amp;CHAR(34)&amp;",",""),"")</f>
        <v/>
      </c>
      <c r="DK18" s="44" t="str">
        <f>IFERROR(IF(SEARCH("z",A18)&gt;0,CHAR(34)&amp;"with_z"&amp;CHAR(34)&amp;",",""),"")</f>
        <v/>
      </c>
      <c r="DL18" s="44" t="str">
        <f>IF(CG18=2, CHAR(34) &amp; _xlfn.TEXTJOIN("", TRUE, _xlfn._xlws.SORT(HP18:HX18)) &amp; CHAR(34) &amp; ",", "")</f>
        <v/>
      </c>
      <c r="DM18" s="44" t="str" cm="1">
        <f t="array" ref="DM18">IF(CG18=3,CHAR(34) &amp; _xlfn.TEXTJOIN("", TRUE, RIGHT(HP18:HX18, 2)) &amp; CHAR(34) &amp; ",", "")</f>
        <v/>
      </c>
      <c r="DN18" s="44" t="str">
        <f>IF(AND(ISNUMBER(SEARCH("18", O18)), ISERROR(SEARCH("1918", O18)), ISERROR(SEARCH("2018", O18))), CHAR(34) &amp; "year18" &amp; CHAR(34) &amp; ",", "")</f>
        <v/>
      </c>
      <c r="DO18" s="44" t="str">
        <f>IF(AND(ISNUMBER(SEARCH("19", O18)), ISERROR(SEARCH("1819", O18)),  ISERROR(SEARCH("1219", O18)),ISERROR(SEARCH("1119", O18)),ISERROR(SEARCH("1190", O18)),ISERROR(SEARCH("2019", O18))), CHAR(34) &amp; "year19" &amp; CHAR(34) &amp; ",", "")</f>
        <v/>
      </c>
      <c r="DP18" s="5" t="str">
        <f>IF(AND(ISNUMBER(SEARCH("20", O18)), ISERROR(SEARCH("1920", O18))), CHAR(34)&amp;"year00"&amp;CHAR(34)&amp;",", "")</f>
        <v>"year00",</v>
      </c>
      <c r="DQ18" s="5" t="str">
        <f>IF(CC18="y",CHAR(34)&amp;"soviet"&amp;CHAR(34)&amp;",","")</f>
        <v/>
      </c>
      <c r="DR18" s="5" t="str">
        <f>IF(BY18="y",CHAR(34)&amp;"dgband"&amp;CHAR(34)&amp;",","")</f>
        <v/>
      </c>
      <c r="DS18" s="5" t="str">
        <f>IF(W18="y",IF(AND(V18="n",BY18&lt;&gt;"y"),CHAR(34)&amp;"allver"&amp;CHAR(34)&amp;",",""),"")</f>
        <v/>
      </c>
      <c r="DT18" s="5" t="str">
        <f>IF(V18="y",IF(AND(W18="n",BY18&lt;&gt;"y"),CHAR(34)&amp;"allhor"&amp;CHAR(34)&amp;",",""),"")</f>
        <v>"allhor",</v>
      </c>
      <c r="DU18" s="5" t="str">
        <f>IF(BY18="y",IF(AND(W18="n",V18="n"),CHAR(34)&amp;"alldia"&amp;CHAR(34)&amp;",",""),"")</f>
        <v/>
      </c>
      <c r="DW18" s="44" t="str">
        <f>IF(CL18="y",CHAR(34)&amp;CL$1&amp;CHAR(34)&amp;",","")</f>
        <v/>
      </c>
      <c r="DX18" s="44" t="str">
        <f>IF(CM18="y",CHAR(34)&amp;CM$1&amp;CHAR(34)&amp;",","")</f>
        <v/>
      </c>
      <c r="DY18" s="44" t="str">
        <f>IF(CN18="y",CHAR(34)&amp;CN$1&amp;CHAR(34)&amp;",","")</f>
        <v>"3Bands",</v>
      </c>
      <c r="DZ18" s="44" t="str">
        <f>IF(CO18="y",CHAR(34)&amp;CO$1&amp;CHAR(34)&amp;",","")</f>
        <v/>
      </c>
      <c r="EA18" s="44" t="str">
        <f>IF(T18="y",CHAR(34)&amp;T$1&amp;CHAR(34)&amp;",","")</f>
        <v/>
      </c>
      <c r="EB18" s="44" t="str">
        <f>IF(U18="y",CHAR(34)&amp;U$1&amp;CHAR(34)&amp;",","")</f>
        <v/>
      </c>
      <c r="EC18" s="44" t="str">
        <f>IF(V18="y",CHAR(34)&amp;V$1&amp;CHAR(34)&amp;",","")</f>
        <v>"Horizo",</v>
      </c>
      <c r="ED18" s="44" t="str">
        <f>IF(W18="y",CHAR(34)&amp;W$1&amp;CHAR(34)&amp;",","")</f>
        <v/>
      </c>
      <c r="EE18" s="44" t="str">
        <f>IF(X18="y",CHAR(34)&amp;X$1&amp;CHAR(34)&amp;",","")</f>
        <v>"Circle",</v>
      </c>
      <c r="EF18" s="44" t="str">
        <f>IF(AND(Y18&lt;&gt;"n",Y18&lt;&gt;""),CHAR(34)&amp;Y$1&amp;CHAR(34)&amp;",","")</f>
        <v/>
      </c>
      <c r="EG18" s="44" t="str">
        <f>IF(Z18="y",CHAR(34)&amp;Z$1&amp;CHAR(34)&amp;",","")</f>
        <v/>
      </c>
      <c r="EH18" s="44" t="str">
        <f>IF(AA18="y",CHAR(34)&amp;AA$1&amp;CHAR(34)&amp;",","")</f>
        <v>"Plants",</v>
      </c>
      <c r="EI18" s="44" t="str">
        <f>IF(AB18="y",CHAR(34)&amp;AB$1&amp;CHAR(34)&amp;",","")</f>
        <v>"Texted",</v>
      </c>
      <c r="EJ18" s="44" t="str">
        <f>IF(AC18="y",CHAR(34)&amp;AC$1&amp;CHAR(34)&amp;",","")</f>
        <v/>
      </c>
      <c r="EK18" s="44" t="str">
        <f>IF(AD18="y",CHAR(34)&amp;AD$1&amp;CHAR(34)&amp;",","")</f>
        <v/>
      </c>
      <c r="EL18" s="44" t="str">
        <f>IF(AE18="y",CHAR(34)&amp;AE$1&amp;CHAR(34)&amp;",","")</f>
        <v/>
      </c>
      <c r="EM18" s="44" t="str">
        <f>IF(AF18="y",CHAR(34)&amp;AF$1&amp;CHAR(34)&amp;",","")</f>
        <v/>
      </c>
      <c r="EN18" s="44" t="str">
        <f>IF(AG18="y",CHAR(34)&amp;AG$1&amp;CHAR(34)&amp;",","")</f>
        <v>"Unequa",</v>
      </c>
      <c r="EO18" s="44" t="str">
        <f>IF(AH18="y",CHAR(34)&amp;AH$1&amp;CHAR(34)&amp;",","")</f>
        <v>"Center",</v>
      </c>
      <c r="EP18" s="44" t="str">
        <f>IF(AI18="y",CHAR(34)&amp;AI$1&amp;CHAR(34)&amp;",","")</f>
        <v/>
      </c>
      <c r="EQ18" s="44" t="str">
        <f>IF(AJ18="y",CHAR(34)&amp;AJ$1&amp;CHAR(34)&amp;",","")</f>
        <v/>
      </c>
      <c r="ER18" s="44" t="str">
        <f>IF(AK18="y",CHAR(34)&amp;AK$1&amp;CHAR(34)&amp;",","")</f>
        <v/>
      </c>
      <c r="ES18" s="44" t="str">
        <f>IF(AL18="y",CHAR(34)&amp;AL$1&amp;CHAR(34)&amp;",","")</f>
        <v/>
      </c>
      <c r="ET18" s="44" t="str">
        <f>IF(AM18="y",CHAR(34)&amp;AM$1&amp;CHAR(34)&amp;",","")</f>
        <v/>
      </c>
      <c r="EU18" s="44" t="str">
        <f>IF(AN18="y",CHAR(34)&amp;AN$1&amp;CHAR(34)&amp;",","")</f>
        <v/>
      </c>
      <c r="EV18" s="44" t="str">
        <f>IF(AO18="y",CHAR(34)&amp;AO$1&amp;CHAR(34)&amp;",","")</f>
        <v/>
      </c>
      <c r="EW18" s="44" t="str">
        <f>IF(AP18="y",CHAR(34)&amp;AP$1&amp;CHAR(34)&amp;",","")</f>
        <v/>
      </c>
      <c r="EX18" s="44" t="str">
        <f>IF(AQ18="y",CHAR(34)&amp;AQ$1&amp;CHAR(34)&amp;",","")</f>
        <v/>
      </c>
      <c r="EY18" s="44" t="str">
        <f>IF(AR18="y",CHAR(34)&amp;AR$1&amp;CHAR(34)&amp;",","")</f>
        <v/>
      </c>
      <c r="EZ18" s="44" t="str">
        <f>IF(AS18="y",CHAR(34)&amp;AS$1&amp;CHAR(34)&amp;",","")</f>
        <v/>
      </c>
      <c r="FA18" s="44" t="str">
        <f>IF(AT18&gt;0,CHAR(34)&amp;"sta"&amp;AZ18&amp;CHAR(34)&amp;",","")</f>
        <v>"staWHI",</v>
      </c>
      <c r="FB18" s="44" t="str">
        <f>IF(AND(AT18&gt;0,BA18&lt;&gt;""),CHAR(34)&amp;"sta"&amp;BA18&amp;CHAR(34)&amp;",","")</f>
        <v/>
      </c>
      <c r="FD18" s="44" t="str">
        <f>IF(BV18="n",CHAR(34)&amp;"tcWHYE"&amp;CHAR(34)&amp;",",IF(BV18="y",CHAR(34)&amp;FD$1&amp;CHAR(34)&amp;",",""))</f>
        <v/>
      </c>
      <c r="FE18" s="44" t="str">
        <f>IF(COUNTIF(BL18:BT18,"BLU")=0,CHAR(34)&amp;"NO_BLU"&amp;CHAR(34)&amp;",", "")</f>
        <v>"NO_BLU",</v>
      </c>
      <c r="FF18" s="44" t="str">
        <f>IF(COUNTIF(BL18:BT18,"WHI")=0,CHAR(34)&amp;"NO_WHI"&amp;CHAR(34)&amp;",", "")</f>
        <v/>
      </c>
      <c r="FG18" s="44" t="str">
        <f>IF(COUNTIF(BL18:BT18,"RED")=0,CHAR(34)&amp;"NO_RED"&amp;CHAR(34)&amp;",", "")</f>
        <v/>
      </c>
      <c r="FH18" s="44" t="str">
        <f>IF(COUNTIF(BL18:BS18,"GRE")=0,CHAR(34)&amp;"NO_GRE"&amp;CHAR(34)&amp;",", "")</f>
        <v/>
      </c>
      <c r="FI18" s="44" t="str">
        <f>IF(COUNTIF(BL18:BT18,"YEL")=0,CHAR(34)&amp;"NO_YEL"&amp;CHAR(34)&amp;",", "")</f>
        <v/>
      </c>
      <c r="FJ18" s="44" t="str">
        <f>IF(COUNTIF(BL18:BT18,"BLA")=0,CHAR(34)&amp;"NO_BLA"&amp;CHAR(34)&amp;",", "")</f>
        <v/>
      </c>
      <c r="FK18" s="44" t="str">
        <f>IF(AND(FH18&lt;&gt;"",FF18&lt;&gt;""),CHAR(34)&amp;"WHGRNO"&amp;CHAR(34)&amp;",","")</f>
        <v/>
      </c>
      <c r="FL18" s="44" t="str">
        <f>IF(AND(FI18&lt;&gt;"",FF18&lt;&gt;""),CHAR(34)&amp;"WHYENO"&amp;CHAR(34)&amp;",","")</f>
        <v/>
      </c>
      <c r="FM18" s="44" t="str">
        <f>IF(AND(FJ18&lt;&gt;"",FF18&lt;&gt;""),CHAR(34)&amp;"BAWHNO"&amp;CHAR(34)&amp;",","")</f>
        <v/>
      </c>
      <c r="FN18" s="44" t="str">
        <f>IF(AND(FE18&lt;&gt;"",FF18&lt;&gt;""),CHAR(34)&amp;"BLWHNO"&amp;CHAR(34)&amp;",","")</f>
        <v/>
      </c>
      <c r="FO18" s="44" t="str">
        <f>IF(AND(FE18&lt;&gt;"",FG18&lt;&gt;""),CHAR(34)&amp;"BLRENO"&amp;CHAR(34)&amp;",","")</f>
        <v/>
      </c>
      <c r="FP18" s="44" t="str">
        <f>IF(AND(FF18&lt;&gt;"",FF18&lt;&gt;""),CHAR(34)&amp;"WHRENO"&amp;CHAR(34)&amp;",","")</f>
        <v/>
      </c>
      <c r="FQ18" s="44" t="str">
        <f>IF(LEN(BF18)=3,CHAR(34)&amp;"001"&amp;BF18&amp;CHAR(34)&amp;",","")</f>
        <v>"001BLA",</v>
      </c>
      <c r="FR18" s="44" t="str">
        <f>IF(LEN(BG18)=3,CHAR(34)&amp;"002"&amp;BG18&amp;CHAR(34)&amp;",","")</f>
        <v>"002RED",</v>
      </c>
      <c r="FS18" s="44" t="str">
        <f>IF(LEN(BH18)=3,CHAR(34)&amp;"003"&amp;BH18&amp;CHAR(34)&amp;",","")</f>
        <v>"003YEL",</v>
      </c>
      <c r="FT18" s="44" t="str">
        <f>CHAR(34)&amp;"myr"&amp;BD18&amp;CHAR(34)&amp;","</f>
        <v>"myrEQ",</v>
      </c>
      <c r="FU18" s="44" t="str">
        <f>IF(AY18="y",CHAR(34)&amp;"island"&amp;CHAR(34)&amp;",","")</f>
        <v/>
      </c>
      <c r="FV18" s="44" t="str">
        <f>IF(BZ18="y",CHAR(34)&amp;"landlo"&amp;CHAR(34)&amp;",","")</f>
        <v/>
      </c>
      <c r="FW18" s="44" t="str">
        <f>IF(CA18="y",CHAR(34)&amp;"eunion"&amp;CHAR(34)&amp;",","")</f>
        <v/>
      </c>
      <c r="FY18" s="44" t="str">
        <f>IFERROR(IF(SEARCH("Arabic",CB18)&gt;0,CHAR(34)&amp;"arabic"&amp;CHAR(34)&amp;",",""),"")</f>
        <v/>
      </c>
      <c r="FZ18" s="44" t="str">
        <f>IFERROR(IF(SEARCH("English",CB18)&gt;0,CHAR(34)&amp;"englis"&amp;CHAR(34)&amp;",",""),"")</f>
        <v/>
      </c>
      <c r="GA18" s="44" t="str">
        <f>IFERROR(IF(SEARCH("French",CB18)&gt;0,CHAR(34)&amp;"french"&amp;CHAR(34)&amp;",",""),"")</f>
        <v/>
      </c>
      <c r="GB18" s="44" t="str">
        <f>IFERROR(IF(SEARCH("Spanish",CB18)&gt;0,CHAR(34)&amp;"spanis"&amp;CHAR(34)&amp;",",""),"")</f>
        <v/>
      </c>
      <c r="GE18" s="44" t="str">
        <f>IFERROR(IF(SEARCH("Dutch",CB18)&gt;0,CHAR(34)&amp;"dutchs"&amp;CHAR(34)&amp;",",""),"")</f>
        <v/>
      </c>
      <c r="GF18" s="44" t="str">
        <f>IFERROR(IF(SEARCH("Historical",AU18)&gt;0,CHAR(34)&amp;"histor"&amp;CHAR(34)&amp;",",""),"")</f>
        <v/>
      </c>
      <c r="GG18" s="44" t="str">
        <f>IF(BU18="y",CHAR(34)&amp;"unjack"&amp;CHAR(34)&amp;",","")</f>
        <v/>
      </c>
      <c r="GH18" s="44" t="str">
        <f>IF(CD18=1,CHAR(34)&amp;"southc"&amp;CHAR(34)&amp;",","")</f>
        <v/>
      </c>
      <c r="GI18" s="44" t="str">
        <f>IF(CE18=1,CHAR(34)&amp;"hasmap"&amp;CHAR(34)&amp;",","")</f>
        <v/>
      </c>
      <c r="GJ18" s="44" t="str">
        <f>IF(CP18="y",CHAR(34)&amp;CP$1&amp;CHAR(34)&amp;",","")</f>
        <v/>
      </c>
      <c r="GK18" s="44" t="str">
        <f>IF(GJ18="",CHAR(34)&amp;"HasSta"&amp;CHAR(34)&amp;",","")</f>
        <v>"HasSta",</v>
      </c>
      <c r="GL18" s="44" t="str">
        <f>IF(CQ18="y",CHAR(34)&amp;CQ$1&amp;CHAR(34)&amp;",","")</f>
        <v/>
      </c>
      <c r="GM18" s="44" t="str">
        <f>IF(CR18="y",CHAR(34)&amp;CR$1&amp;CHAR(34)&amp;",","")</f>
        <v/>
      </c>
      <c r="GN18" s="44" t="str">
        <f>IF(CS18="y",CHAR(34)&amp;CS$1&amp;CHAR(34)&amp;",","")</f>
        <v>"3+Star",</v>
      </c>
      <c r="GP18" s="44" t="str">
        <f>CHAR(34)&amp;AU18&amp;CHAR(34)</f>
        <v>"State"</v>
      </c>
      <c r="GS18" s="44" t="str">
        <f>SUBSTITUTE("["&amp;_xlfn.CONCAT(CW18:GN18)&amp;"]",",]","]")</f>
        <v>["5+Colo","lets07","startM","with_v","year00","allhor","3Bands","Horizo","Circle","Plants","Texted","Unequa","Center","staWHI","NO_BLU","001BLA","002RED","003YEL","myrEQ","HasSta","3+Star"]</v>
      </c>
      <c r="GT18" s="44" t="str">
        <f>IF(BL18&lt;&gt;"",CHAR(34)&amp;"cl_"&amp;BL18&amp;CHAR(34)&amp;",","")</f>
        <v>"cl_BLA",</v>
      </c>
      <c r="GU18" s="44" t="str">
        <f>IF(BM18&lt;&gt;"",CHAR(34)&amp;"cl_"&amp;BM18&amp;CHAR(34)&amp;",","")</f>
        <v/>
      </c>
      <c r="GV18" s="44" t="str">
        <f>IF(BN18&lt;&gt;"",CHAR(34)&amp;"cl_"&amp;BN18&amp;CHAR(34)&amp;",","")</f>
        <v>"cl_GRE",</v>
      </c>
      <c r="GW18" s="44" t="str">
        <f>IF(BO18&lt;&gt;"",CHAR(34)&amp;"cl_"&amp;BO18&amp;CHAR(34)&amp;",","")</f>
        <v>"cl_RED",</v>
      </c>
      <c r="GX18" s="44" t="str">
        <f>IF(BP18&lt;&gt;"",CHAR(34)&amp;"cl_"&amp;BP18&amp;CHAR(34)&amp;",","")</f>
        <v>"cl_YEL",</v>
      </c>
      <c r="GY18" s="44" t="str">
        <f>IF(BQ18&lt;&gt;"",CHAR(34)&amp;"cl_"&amp;BQ18&amp;CHAR(34)&amp;",","")</f>
        <v>"cl_ORA",</v>
      </c>
      <c r="GZ18" s="44" t="str">
        <f>IF(BR18&lt;&gt;"",CHAR(34)&amp;"cl_"&amp;BR18&amp;CHAR(34)&amp;",","")</f>
        <v>"cl_BRO",</v>
      </c>
      <c r="HA18" s="44" t="str">
        <f>IF(BS18&lt;&gt;"",CHAR(34)&amp;"cl_"&amp;BS18&amp;CHAR(34)&amp;",","")</f>
        <v/>
      </c>
      <c r="HB18" s="44" t="str">
        <f>IF(BT18&lt;&gt;"",CHAR(34)&amp;"cl_"&amp;BT18&amp;CHAR(34)&amp;",","")</f>
        <v>"cl_WHI",</v>
      </c>
      <c r="HC18" s="44" t="str">
        <f>SUBSTITUTE("["&amp;_xlfn.CONCAT(GT18:HB18)&amp;"]",",]","]")</f>
        <v>["cl_BLA","cl_GRE","cl_RED","cl_YEL","cl_ORA","cl_BRO","cl_WHI"]</v>
      </c>
      <c r="HE18" s="64"/>
      <c r="HF18" s="65" t="str">
        <f>"{couname:"&amp;CT18&amp;(IF(HK18&lt;&gt;"",",subtype:"&amp;CHAR(34)&amp;HK18&amp;CHAR(34),""))&amp;",year:"&amp;HJ18&amp;",region:"&amp;CU18&amp;",Colors:"&amp;HC18&amp;",Items:"&amp;GS18&amp;",Flag:"&amp;CV18&amp;",HDFlag:"&amp;CHAR(34)&amp;E18&amp;CHAR(34)&amp;",type:"&amp;GP18&amp;", describe: "&amp;HH18&amp;", isnew:"&amp;CHAR(34)&amp;F18&amp;CHAR(34)&amp;", links: "&amp;HL18&amp;"},"</f>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links: "https://www.crwflags.com/fotw/flags/ve-m.html#:~:text=(previous%20symbols)-,Overview,-According%20to%20report"},</v>
      </c>
      <c r="HG18" s="66" t="str">
        <f>"{couname:"&amp;CT18&amp;(IF(HK18&lt;&gt;"",",subtype:"&amp;CHAR(34)&amp;HK18&amp;CHAR(34),""))&amp;",year:"&amp;HJ18&amp;",region:"&amp;CU18&amp;",Colors:"&amp;HC18&amp;",Items:"&amp;GS18&amp;",Flag:"&amp;CV18&amp;",HDFlag:"&amp;CHAR(34)&amp;E18&amp;CHAR(34)&amp;",type:"&amp;GP18&amp;", describe: "&amp;HI18&amp;", links: "&amp;HL18&amp;"},"</f>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links: "https://www.crwflags.com/fotw/flags/ve-m.html#:~:text=(previous%20symbols)-,Overview,-According%20to%20report"},</v>
      </c>
      <c r="HH18" s="44" t="str">
        <f>IF(P18&lt;&gt;"",CHAR(34)&amp;"\n"&amp;P18&amp;CHAR(34),CHAR(34)&amp;CHAR(34))</f>
        <v>"\nSeven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v>
      </c>
      <c r="HI18" s="44" t="str">
        <f>IF(J18=0,CHAR(34)&amp;CHAR(34),HH18)</f>
        <v>"\nSeven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v>
      </c>
      <c r="HJ18" s="44" t="str">
        <f>CHAR(34)&amp;O18&amp;CHAR(34)</f>
        <v>"2006"</v>
      </c>
      <c r="HL18" s="44" t="str">
        <f>CHAR(34)&amp;I18&amp;CHAR(34)</f>
        <v>"https://www.crwflags.com/fotw/flags/ve-m.html#:~:text=(previous%20symbols)-,Overview,-According%20to%20report"</v>
      </c>
      <c r="HM18" s="65"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"&amp;HH18&amp;", "&amp;CHAR(34)&amp;"isnew"&amp;CHAR(34)&amp;": "&amp;CHAR(34)&amp;F18&amp;CHAR(34)&amp;", "&amp;CHAR(34)&amp;"links"&amp;CHAR(34)&amp;": "&amp;HL18&amp;"},"</f>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 "links": "https://www.crwflags.com/fotw/flags/ve-m.html#:~:text=(previous%20symbols)-,Overview,-According%20to%20report"},</v>
      </c>
      <c r="HN18" s="67"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"&amp;HI18&amp;", "&amp;CHAR(34)&amp;"isnew"&amp;CHAR(34)&amp;": "&amp;CHAR(34)&amp;F18&amp;CHAR(34)&amp;", "&amp;CHAR(34)&amp;"links"&amp;CHAR(34)&amp;": "&amp;HL18&amp;"},"</f>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 "links": "https://www.crwflags.com/fotw/flags/ve-m.html#:~:text=(previous%20symbols)-,Overview,-According%20to%20report"},</v>
      </c>
      <c r="HO18" s="71">
        <v>45610</v>
      </c>
      <c r="HP18" s="44" t="str" cm="1">
        <f t="array" ref="HP18">IF(_xlfn.TEXTJOIN(", ", TRUE, IF(ISNUMBER(SEARCH("BLA", BL18:BT18)), COLUMN(BL18:BT18) - COLUMN(BL18) + 1, ""))&lt;&gt;"","BLA","")</f>
        <v>BLA</v>
      </c>
      <c r="HQ18" s="44" t="str" cm="1">
        <f t="array" ref="HQ18">IF(_xlfn.TEXTJOIN(", ", TRUE, IF(ISNUMBER(SEARCH("BLU", BL18:BT18)), COLUMN(BL18:BT18) - COLUMN(BL18) + 1, ""))&lt;&gt;"","BLU","")</f>
        <v/>
      </c>
      <c r="HR18" s="44" t="str" cm="1">
        <f t="array" ref="HR18">IF(_xlfn.TEXTJOIN(", ", TRUE, IF(ISNUMBER(SEARCH("GRE", BL18:BT18)), COLUMN(BL18:BT18) - COLUMN(BL18) + 1, ""))&lt;&gt;"","GRE","")</f>
        <v>GRE</v>
      </c>
      <c r="HS18" s="44" t="str" cm="1">
        <f t="array" ref="HS18">IF(_xlfn.TEXTJOIN(", ", TRUE, IF(ISNUMBER(SEARCH("RED", BL18:BT18)), COLUMN(BL18:BT18) - COLUMN(BL18) + 1, ""))&lt;&gt;"","RED","")</f>
        <v>RED</v>
      </c>
      <c r="HT18" s="44" t="str" cm="1">
        <f t="array" ref="HT18">IF(_xlfn.TEXTJOIN(", ", TRUE, IF(ISNUMBER(SEARCH("YEL", BL18:BT18)), COLUMN(BL18:BT18) - COLUMN(BL18) + 1, ""))&lt;&gt;"","YEL","")</f>
        <v>YEL</v>
      </c>
      <c r="HU18" s="44" t="str" cm="1">
        <f t="array" ref="HU18">IF(_xlfn.TEXTJOIN(", ", TRUE, IF(ISNUMBER(SEARCH("ORA", BL18:BT18)), COLUMN(BL18:BT18) - COLUMN(BL18) + 1, ""))&lt;&gt;"","ORA","")</f>
        <v>ORA</v>
      </c>
      <c r="HV18" s="44" t="str" cm="1">
        <f t="array" ref="HV18">IF(_xlfn.TEXTJOIN(", ", TRUE, IF(ISNUMBER(SEARCH("BRO", BL18:BT18)), COLUMN(BL18:BT18) - COLUMN(BL18) + 1, ""))&lt;&gt;"","BRO","")</f>
        <v>BRO</v>
      </c>
      <c r="HW18" s="44" t="str" cm="1">
        <f t="array" ref="HW18">IF(_xlfn.TEXTJOIN(", ", TRUE, IF(ISNUMBER(SEARCH("PUR", BL18:BT18)), COLUMN(BL18:BT18) - COLUMN(BL18) + 1, ""))&lt;&gt;"","PUR","")</f>
        <v/>
      </c>
      <c r="HX18" s="44" t="str" cm="1">
        <f t="array" ref="HX18">IF(_xlfn.TEXTJOIN(", ", TRUE, IF(ISNUMBER(SEARCH("WHI", BL18:BT18)), COLUMN(BL18:BT18) - COLUMN(BL18) + 1, ""))&lt;&gt;"","WHI","")</f>
        <v>WHI</v>
      </c>
      <c r="HY18" s="72"/>
      <c r="HZ18" s="72"/>
      <c r="IA18" s="5"/>
      <c r="IB18" s="5"/>
      <c r="IC18" s="68"/>
      <c r="ID18" s="68"/>
      <c r="IE18" s="68"/>
      <c r="IF18" s="68"/>
      <c r="IG18" s="68"/>
      <c r="IH18" s="68"/>
      <c r="II18" s="68"/>
      <c r="IJ18" s="68"/>
      <c r="IK18" s="68"/>
      <c r="IM18" s="42">
        <f>COUNTIF(IC18:IK18,"&gt;0")-CG18</f>
        <v>-7</v>
      </c>
      <c r="IN18" s="69" t="str">
        <f>"http://mkweb.bcgsc.ca/color-summarizer/?url="&amp;D18&amp;"&amp;precision=low&amp;num_clusters="&amp;CG18&amp;"&amp;text=1"</f>
        <v>http://mkweb.bcgsc.ca/color-summarizer/?url=https://upload.wikimedia.org/wikipedia/commons/thumb/9/92/Flag_of_Miranda_state.svg/320px-Flag_of_Miranda_state.svg.png&amp;precision=low&amp;num_clusters=7&amp;text=1</v>
      </c>
      <c r="IO18" s="44" t="str">
        <f>IF(HP18&lt;&gt;"",CHAR(34)&amp;"black"&amp;CHAR(34),"")</f>
        <v>"black"</v>
      </c>
      <c r="IP18" s="44" t="str">
        <f>IF(HQ18&lt;&gt;"",CHAR(34)&amp;"blue"&amp;CHAR(34),"")</f>
        <v/>
      </c>
      <c r="IQ18" s="44" t="str">
        <f>IF(HR18&lt;&gt;"",CHAR(34)&amp;"green"&amp;CHAR(34),"")</f>
        <v>"green"</v>
      </c>
      <c r="IR18" s="44" t="str">
        <f>IF(HS18&lt;&gt;"",CHAR(34)&amp;"red"&amp;CHAR(34),"")</f>
        <v>"red"</v>
      </c>
      <c r="IS18" s="44" t="str">
        <f>IF(HT18&lt;&gt;"",CHAR(34)&amp;"yellow"&amp;CHAR(34),"")</f>
        <v>"yellow"</v>
      </c>
      <c r="IT18" s="44" t="str">
        <f>IF(HU18&lt;&gt;"",CHAR(34)&amp;"orange"&amp;CHAR(34),"")</f>
        <v>"orange"</v>
      </c>
      <c r="IU18" s="44" t="str">
        <f>IF(HV18&lt;&gt;"",CHAR(34)&amp;"brown"&amp;CHAR(34),"")</f>
        <v>"brown"</v>
      </c>
      <c r="IV18" s="44" t="str">
        <f>IF(HW18&lt;&gt;"",CHAR(34)&amp;"purple"&amp;CHAR(34),"")</f>
        <v/>
      </c>
      <c r="IW18" s="44" t="str">
        <f>IF(HX18&lt;&gt;"",CHAR(34)&amp;"white"&amp;CHAR(34),"")</f>
        <v>"white"</v>
      </c>
      <c r="IX18" s="44" t="str">
        <f>"{"&amp;CHAR(34)&amp;"url"&amp;CHAR(34)&amp;":"&amp;CHAR(34)&amp;IN18&amp;CHAR(34)&amp;","&amp;CHAR(34)&amp;"name"&amp;CHAR(34)&amp;":"&amp;CHAR(34)&amp;A18&amp;CHAR(34)&amp;"},"</f>
        <v>{"url":"http://mkweb.bcgsc.ca/color-summarizer/?url=https://upload.wikimedia.org/wikipedia/commons/thumb/9/92/Flag_of_Miranda_state.svg/320px-Flag_of_Miranda_state.svg.png&amp;precision=low&amp;num_clusters=7&amp;text=1","name":"[VEN] Miranda"},</v>
      </c>
      <c r="IY18" s="44">
        <v>1482</v>
      </c>
    </row>
    <row r="19" spans="1:259" s="44" customFormat="1" ht="38.4" customHeight="1" thickBot="1" x14ac:dyDescent="0.35">
      <c r="A19" s="84" t="s">
        <v>809</v>
      </c>
      <c r="B19" s="83"/>
      <c r="C19" s="39">
        <v>2</v>
      </c>
      <c r="D19" s="70" t="s">
        <v>810</v>
      </c>
      <c r="E19" s="40" t="s">
        <v>811</v>
      </c>
      <c r="F19" s="41" t="s">
        <v>163</v>
      </c>
      <c r="G19" s="42">
        <f>COUNTIF($A$1:$A$8305,A19)</f>
        <v>1</v>
      </c>
      <c r="H19" s="43"/>
      <c r="I19" s="59" t="s">
        <v>812</v>
      </c>
      <c r="J19" s="44" t="str">
        <f>""</f>
        <v/>
      </c>
      <c r="K19" s="45"/>
      <c r="L19" s="46"/>
      <c r="M19" s="46"/>
      <c r="N19" s="47"/>
      <c r="O19" s="74">
        <v>2003</v>
      </c>
      <c r="P19" s="48" t="s">
        <v>813</v>
      </c>
      <c r="Q19" s="73">
        <v>1</v>
      </c>
      <c r="R19" s="49" t="str">
        <f>_xlfn.XLOOKUP(LEFT(A19,5),[1]CODES!$D$2:$D$244,[1]CODES!$B$2:$B$244)</f>
        <v>South America</v>
      </c>
      <c r="S19" s="50">
        <v>7</v>
      </c>
      <c r="T19" s="51" t="s">
        <v>164</v>
      </c>
      <c r="U19" s="52" t="s">
        <v>164</v>
      </c>
      <c r="V19" s="52" t="s">
        <v>165</v>
      </c>
      <c r="W19" s="52" t="s">
        <v>164</v>
      </c>
      <c r="X19" s="52" t="s">
        <v>164</v>
      </c>
      <c r="Y19" s="52" t="s">
        <v>164</v>
      </c>
      <c r="Z19" s="52" t="s">
        <v>164</v>
      </c>
      <c r="AA19" s="52" t="s">
        <v>164</v>
      </c>
      <c r="AB19" s="52" t="s">
        <v>164</v>
      </c>
      <c r="AC19" s="52" t="s">
        <v>165</v>
      </c>
      <c r="AD19" s="52" t="s">
        <v>165</v>
      </c>
      <c r="AE19" s="52" t="s">
        <v>164</v>
      </c>
      <c r="AF19" s="53" t="s">
        <v>164</v>
      </c>
      <c r="AG19" s="53" t="s">
        <v>164</v>
      </c>
      <c r="AH19" s="53" t="s">
        <v>165</v>
      </c>
      <c r="AI19" s="53" t="s">
        <v>164</v>
      </c>
      <c r="AJ19" s="53" t="s">
        <v>164</v>
      </c>
      <c r="AK19" s="53" t="s">
        <v>164</v>
      </c>
      <c r="AL19" s="53" t="s">
        <v>164</v>
      </c>
      <c r="AM19" s="53" t="s">
        <v>164</v>
      </c>
      <c r="AN19" s="53" t="s">
        <v>165</v>
      </c>
      <c r="AO19" s="53" t="s">
        <v>164</v>
      </c>
      <c r="AP19" s="53" t="s">
        <v>164</v>
      </c>
      <c r="AQ19" s="53" t="s">
        <v>164</v>
      </c>
      <c r="AR19" s="53" t="s">
        <v>164</v>
      </c>
      <c r="AS19" s="53" t="s">
        <v>164</v>
      </c>
      <c r="AT19" s="54">
        <v>13</v>
      </c>
      <c r="AU19" s="53" t="s">
        <v>308</v>
      </c>
      <c r="AV19" s="53" t="str">
        <f>IF(LEFT(A19,1)="[",LEFT(A19,5)&amp;AU19&amp;A19,"")</f>
        <v>[VEN]State[VEN] Monagas</v>
      </c>
      <c r="AW19" s="53" t="str">
        <f>C19&amp;A19</f>
        <v>2[VEN] Monagas</v>
      </c>
      <c r="AX19" s="55"/>
      <c r="AY19" s="55"/>
      <c r="AZ19" s="56" t="s">
        <v>159</v>
      </c>
      <c r="BA19" s="56" t="s">
        <v>234</v>
      </c>
      <c r="BB19" s="56"/>
      <c r="BC19" s="57"/>
      <c r="BD19" s="58" t="s">
        <v>152</v>
      </c>
      <c r="BE19" s="59"/>
      <c r="BF19" s="58" t="s">
        <v>152</v>
      </c>
      <c r="BG19" s="58" t="s">
        <v>153</v>
      </c>
      <c r="BH19" s="58" t="s">
        <v>152</v>
      </c>
      <c r="BI19" s="58"/>
      <c r="BJ19" s="58"/>
      <c r="BK19" s="59"/>
      <c r="BL19" s="58" t="s">
        <v>151</v>
      </c>
      <c r="BM19" s="58" t="s">
        <v>152</v>
      </c>
      <c r="BN19" s="58" t="s">
        <v>153</v>
      </c>
      <c r="BO19" s="58" t="s">
        <v>234</v>
      </c>
      <c r="BP19" s="58" t="s">
        <v>155</v>
      </c>
      <c r="BQ19" s="58" t="s">
        <v>234</v>
      </c>
      <c r="BR19" s="58" t="s">
        <v>234</v>
      </c>
      <c r="BS19" s="58" t="s">
        <v>234</v>
      </c>
      <c r="BT19" s="58" t="s">
        <v>159</v>
      </c>
      <c r="BU19" s="60"/>
      <c r="BV19" s="61"/>
      <c r="BW19" s="61">
        <v>0</v>
      </c>
      <c r="BX19" s="59"/>
      <c r="CB19" s="5"/>
      <c r="CC19" s="5"/>
      <c r="CD19" s="62">
        <v>0</v>
      </c>
      <c r="CE19" s="62">
        <v>0</v>
      </c>
      <c r="CF19" s="62" t="e">
        <f>COUNTIF([1]Sheet7!$B$2:'[1]Sheet7'!$B$100,VEN!A23)</f>
        <v>#REF!</v>
      </c>
      <c r="CG19" s="75" cm="1">
        <f t="array" ref="CG19">SUMPRODUCT(--(LEN(TRIM(BL19:BT19))&gt;0))</f>
        <v>5</v>
      </c>
      <c r="CH19" s="53" t="str">
        <f>IF(CG19=2,"y","n")</f>
        <v>n</v>
      </c>
      <c r="CI19" s="53" t="str">
        <f>IF(CG19=3,"y","n")</f>
        <v>n</v>
      </c>
      <c r="CJ19" s="53" t="str">
        <f>IF(CG19=4,"y","n")</f>
        <v>n</v>
      </c>
      <c r="CK19" s="53" t="str">
        <f>IF(CG19&gt;4,"y","n")</f>
        <v>y</v>
      </c>
      <c r="CL19" s="53" t="str">
        <f>IF(S19=0,"y","n")</f>
        <v>n</v>
      </c>
      <c r="CM19" s="53" t="str">
        <f>IF(S19=2,"y","n")</f>
        <v>n</v>
      </c>
      <c r="CN19" s="53" t="str">
        <f>IF(S19=3,"y","n")</f>
        <v>n</v>
      </c>
      <c r="CO19" s="53" t="str">
        <f>IF(S19&gt;=4,"y","n")</f>
        <v>y</v>
      </c>
      <c r="CP19" s="53" t="str">
        <f>IF(AT19=0,"y","n")</f>
        <v>n</v>
      </c>
      <c r="CQ19" s="53" t="str">
        <f>IF(AT19=1,"y","n")</f>
        <v>n</v>
      </c>
      <c r="CR19" s="53" t="str">
        <f>IF(AT19=2,"y","n")</f>
        <v>n</v>
      </c>
      <c r="CS19" s="53" t="str">
        <f>IF(AT19&gt;=3,"y","n")</f>
        <v>y</v>
      </c>
      <c r="CT19" s="38" t="str">
        <f>CHAR(34)&amp;A19&amp;CHAR(34)</f>
        <v>"[VEN] Monagas"</v>
      </c>
      <c r="CU19" s="63" t="str">
        <f>CHAR(34)&amp;"rgn_"&amp;R19&amp;CHAR(34)</f>
        <v>"rgn_South America"</v>
      </c>
      <c r="CV19" s="44" t="str">
        <f>CHAR(34)&amp;D19&amp;CHAR(34)</f>
        <v>"https://upload.wikimedia.org/wikipedia/commons/thumb/3/31/Flag_of_Monagas_State.svg/320px-Flag_of_Monagas_State.svg.png"</v>
      </c>
      <c r="CW19" s="44" t="str">
        <f>IF(CH19="y",CHAR(34)&amp;CH$1&amp;CHAR(34)&amp;",","")</f>
        <v/>
      </c>
      <c r="CX19" s="44" t="str">
        <f>IF(CI19="y",CHAR(34)&amp;CI$1&amp;CHAR(34)&amp;",","")</f>
        <v/>
      </c>
      <c r="CY19" s="44" t="str">
        <f>IF(CJ19="y",CHAR(34)&amp;CJ$1&amp;CHAR(34)&amp;",","")</f>
        <v/>
      </c>
      <c r="CZ19" s="44" t="str">
        <f>IF(CK19="y",CHAR(34)&amp;CK$1&amp;CHAR(34)&amp;",","")</f>
        <v>"5+Colo",</v>
      </c>
      <c r="DA19" s="44" t="str">
        <f>IF(Q19&gt;1,CHAR(34)&amp;"words2"&amp;CHAR(34)&amp;",","")</f>
        <v/>
      </c>
      <c r="DB19" s="44" t="str">
        <f>IF(Q19&gt;2,CHAR(34)&amp;"words3"&amp;CHAR(34)&amp;",","")</f>
        <v/>
      </c>
      <c r="DD19" s="44" t="str">
        <f>IF(LEN(CHAR(34)&amp;"lets"&amp;LEN(SUBSTITUTE(SUBSTITUTE(IFERROR(TRIM(SUBSTITUTE(A19,MID(A19,FIND("[",A19),FIND("]",A19)-FIND("[",A19)+1),"")),A19)," ",""),"-",""))&amp;CHAR(34)&amp;",")=9,CHAR(34)&amp;"lets"&amp;LEN(SUBSTITUTE(SUBSTITUTE(IFERROR(TRIM(SUBSTITUTE(A19,MID(A19,FIND("[",A19),FIND("]",A19)-FIND("[",A19)+1),"")),A19)," ",""),"-",""))&amp;CHAR(34)&amp;",",CHAR(34)&amp;"lets0"&amp;LEN(SUBSTITUTE(SUBSTITUTE(IFERROR(TRIM(SUBSTITUTE(A19,MID(A19,FIND("[",A19),FIND("]",A19)-FIND("[",A19)+1),"")),A19)," ",""),"-",""))&amp;CHAR(34)&amp;",")</f>
        <v>"lets07",</v>
      </c>
      <c r="DE19" s="44" t="str">
        <f>CHAR(34)&amp;"start"&amp;IFERROR(LEFT(SUBSTITUTE(A19,"["&amp;MID(A19,FIND("[",A19)+1,FIND("]",A19)-FIND("[",A19)-1)&amp;"] ",""),1),LEFT(A19,1))&amp;CHAR(34)&amp;","</f>
        <v>"startM",</v>
      </c>
      <c r="DF19" s="44" t="str">
        <f>IFERROR(IF(SEARCH("tan",A19)&gt;0,CHAR(34)&amp;"withtn"&amp;CHAR(34)&amp;",",""),"")</f>
        <v/>
      </c>
      <c r="DG19" s="44" t="str">
        <f>IFERROR(IF(SEARCH("q",A19)&gt;0,CHAR(34)&amp;"with_q"&amp;CHAR(34)&amp;",",""),"")</f>
        <v/>
      </c>
      <c r="DH19" s="44" t="str">
        <f>IFERROR(IF(SEARCH("v",A19)&gt;0,CHAR(34)&amp;"with_v"&amp;CHAR(34)&amp;",",""),"")</f>
        <v>"with_v",</v>
      </c>
      <c r="DI19" s="44" t="str">
        <f>IFERROR(IF(SEARCH("w",A19)&gt;0,CHAR(34)&amp;"with_w"&amp;CHAR(34)&amp;",",""),"")</f>
        <v/>
      </c>
      <c r="DJ19" s="44" t="str">
        <f>IFERROR(IF(SEARCH("y",A19)&gt;0,CHAR(34)&amp;"with_y"&amp;CHAR(34)&amp;",",""),"")</f>
        <v/>
      </c>
      <c r="DK19" s="44" t="str">
        <f>IFERROR(IF(SEARCH("z",A19)&gt;0,CHAR(34)&amp;"with_z"&amp;CHAR(34)&amp;",",""),"")</f>
        <v/>
      </c>
      <c r="DL19" s="44" t="str">
        <f>IF(CG19=2, CHAR(34) &amp; _xlfn.TEXTJOIN("", TRUE, _xlfn._xlws.SORT(HP19:HX19)) &amp; CHAR(34) &amp; ",", "")</f>
        <v/>
      </c>
      <c r="DM19" s="44" t="str" cm="1">
        <f t="array" ref="DM19">IF(CG19=3,CHAR(34) &amp; _xlfn.TEXTJOIN("", TRUE, RIGHT(HP19:HX19, 2)) &amp; CHAR(34) &amp; ",", "")</f>
        <v/>
      </c>
      <c r="DN19" s="44" t="str">
        <f>IF(AND(ISNUMBER(SEARCH("18", O19)), ISERROR(SEARCH("1918", O19)), ISERROR(SEARCH("2018", O19))), CHAR(34) &amp; "year18" &amp; CHAR(34) &amp; ",", "")</f>
        <v/>
      </c>
      <c r="DO19" s="44" t="str">
        <f>IF(AND(ISNUMBER(SEARCH("19", O19)), ISERROR(SEARCH("1819", O19)),  ISERROR(SEARCH("1219", O19)),ISERROR(SEARCH("1119", O19)),ISERROR(SEARCH("1190", O19)),ISERROR(SEARCH("2019", O19))), CHAR(34) &amp; "year19" &amp; CHAR(34) &amp; ",", "")</f>
        <v/>
      </c>
      <c r="DP19" s="5" t="str">
        <f>IF(AND(ISNUMBER(SEARCH("20", O19)), ISERROR(SEARCH("1920", O19))), CHAR(34)&amp;"year00"&amp;CHAR(34)&amp;",", "")</f>
        <v>"year00",</v>
      </c>
      <c r="DQ19" s="5" t="str">
        <f>IF(CC19="y",CHAR(34)&amp;"soviet"&amp;CHAR(34)&amp;",","")</f>
        <v/>
      </c>
      <c r="DR19" s="5" t="str">
        <f>IF(BY19="y",CHAR(34)&amp;"dgband"&amp;CHAR(34)&amp;",","")</f>
        <v/>
      </c>
      <c r="DS19" s="5" t="str">
        <f>IF(W19="y",IF(AND(V19="n",BY19&lt;&gt;"y"),CHAR(34)&amp;"allver"&amp;CHAR(34)&amp;",",""),"")</f>
        <v/>
      </c>
      <c r="DT19" s="5" t="str">
        <f>IF(V19="y",IF(AND(W19="n",BY19&lt;&gt;"y"),CHAR(34)&amp;"allhor"&amp;CHAR(34)&amp;",",""),"")</f>
        <v>"allhor",</v>
      </c>
      <c r="DU19" s="5" t="str">
        <f>IF(BY19="y",IF(AND(W19="n",V19="n"),CHAR(34)&amp;"alldia"&amp;CHAR(34)&amp;",",""),"")</f>
        <v/>
      </c>
      <c r="DW19" s="44" t="str">
        <f>IF(CL19="y",CHAR(34)&amp;CL$1&amp;CHAR(34)&amp;",","")</f>
        <v/>
      </c>
      <c r="DX19" s="44" t="str">
        <f>IF(CM19="y",CHAR(34)&amp;CM$1&amp;CHAR(34)&amp;",","")</f>
        <v/>
      </c>
      <c r="DY19" s="44" t="str">
        <f>IF(CN19="y",CHAR(34)&amp;CN$1&amp;CHAR(34)&amp;",","")</f>
        <v/>
      </c>
      <c r="DZ19" s="44" t="str">
        <f>IF(CO19="y",CHAR(34)&amp;CO$1&amp;CHAR(34)&amp;",","")</f>
        <v>"4+Band",</v>
      </c>
      <c r="EA19" s="44" t="str">
        <f>IF(T19="y",CHAR(34)&amp;T$1&amp;CHAR(34)&amp;",","")</f>
        <v/>
      </c>
      <c r="EB19" s="44" t="str">
        <f>IF(U19="y",CHAR(34)&amp;U$1&amp;CHAR(34)&amp;",","")</f>
        <v/>
      </c>
      <c r="EC19" s="44" t="str">
        <f>IF(V19="y",CHAR(34)&amp;V$1&amp;CHAR(34)&amp;",","")</f>
        <v>"Horizo",</v>
      </c>
      <c r="ED19" s="44" t="str">
        <f>IF(W19="y",CHAR(34)&amp;W$1&amp;CHAR(34)&amp;",","")</f>
        <v/>
      </c>
      <c r="EE19" s="44" t="str">
        <f>IF(X19="y",CHAR(34)&amp;X$1&amp;CHAR(34)&amp;",","")</f>
        <v/>
      </c>
      <c r="EF19" s="44" t="str">
        <f>IF(AND(Y19&lt;&gt;"n",Y19&lt;&gt;""),CHAR(34)&amp;Y$1&amp;CHAR(34)&amp;",","")</f>
        <v/>
      </c>
      <c r="EG19" s="44" t="str">
        <f>IF(Z19="y",CHAR(34)&amp;Z$1&amp;CHAR(34)&amp;",","")</f>
        <v/>
      </c>
      <c r="EH19" s="44" t="str">
        <f>IF(AA19="y",CHAR(34)&amp;AA$1&amp;CHAR(34)&amp;",","")</f>
        <v/>
      </c>
      <c r="EI19" s="44" t="str">
        <f>IF(AB19="y",CHAR(34)&amp;AB$1&amp;CHAR(34)&amp;",","")</f>
        <v/>
      </c>
      <c r="EJ19" s="44" t="str">
        <f>IF(AC19="y",CHAR(34)&amp;AC$1&amp;CHAR(34)&amp;",","")</f>
        <v>"Weapon",</v>
      </c>
      <c r="EK19" s="44" t="str">
        <f>IF(AD19="y",CHAR(34)&amp;AD$1&amp;CHAR(34)&amp;",","")</f>
        <v>"HasSun",</v>
      </c>
      <c r="EL19" s="44" t="str">
        <f>IF(AE19="y",CHAR(34)&amp;AE$1&amp;CHAR(34)&amp;",","")</f>
        <v/>
      </c>
      <c r="EM19" s="44" t="str">
        <f>IF(AF19="y",CHAR(34)&amp;AF$1&amp;CHAR(34)&amp;",","")</f>
        <v/>
      </c>
      <c r="EN19" s="44" t="str">
        <f>IF(AG19="y",CHAR(34)&amp;AG$1&amp;CHAR(34)&amp;",","")</f>
        <v/>
      </c>
      <c r="EO19" s="44" t="str">
        <f>IF(AH19="y",CHAR(34)&amp;AH$1&amp;CHAR(34)&amp;",","")</f>
        <v>"Center",</v>
      </c>
      <c r="EP19" s="44" t="str">
        <f>IF(AI19="y",CHAR(34)&amp;AI$1&amp;CHAR(34)&amp;",","")</f>
        <v/>
      </c>
      <c r="EQ19" s="44" t="str">
        <f>IF(AJ19="y",CHAR(34)&amp;AJ$1&amp;CHAR(34)&amp;",","")</f>
        <v/>
      </c>
      <c r="ER19" s="44" t="str">
        <f>IF(AK19="y",CHAR(34)&amp;AK$1&amp;CHAR(34)&amp;",","")</f>
        <v/>
      </c>
      <c r="ES19" s="44" t="str">
        <f>IF(AL19="y",CHAR(34)&amp;AL$1&amp;CHAR(34)&amp;",","")</f>
        <v/>
      </c>
      <c r="ET19" s="44" t="str">
        <f>IF(AM19="y",CHAR(34)&amp;AM$1&amp;CHAR(34)&amp;",","")</f>
        <v/>
      </c>
      <c r="EU19" s="44" t="str">
        <f>IF(AN19="y",CHAR(34)&amp;AN$1&amp;CHAR(34)&amp;",","")</f>
        <v>"Humans",</v>
      </c>
      <c r="EV19" s="44" t="str">
        <f>IF(AO19="y",CHAR(34)&amp;AO$1&amp;CHAR(34)&amp;",","")</f>
        <v/>
      </c>
      <c r="EW19" s="44" t="str">
        <f>IF(AP19="y",CHAR(34)&amp;AP$1&amp;CHAR(34)&amp;",","")</f>
        <v/>
      </c>
      <c r="EX19" s="44" t="str">
        <f>IF(AQ19="y",CHAR(34)&amp;AQ$1&amp;CHAR(34)&amp;",","")</f>
        <v/>
      </c>
      <c r="EY19" s="44" t="str">
        <f>IF(AR19="y",CHAR(34)&amp;AR$1&amp;CHAR(34)&amp;",","")</f>
        <v/>
      </c>
      <c r="EZ19" s="44" t="str">
        <f>IF(AS19="y",CHAR(34)&amp;AS$1&amp;CHAR(34)&amp;",","")</f>
        <v/>
      </c>
      <c r="FA19" s="44" t="str">
        <f>IF(AT19&gt;0,CHAR(34)&amp;"sta"&amp;AZ19&amp;CHAR(34)&amp;",","")</f>
        <v>"staWHI",</v>
      </c>
      <c r="FB19" s="44" t="str">
        <f>IF(AND(AT19&gt;0,BA19&lt;&gt;""),CHAR(34)&amp;"sta"&amp;BA19&amp;CHAR(34)&amp;",","")</f>
        <v/>
      </c>
      <c r="FD19" s="44" t="str">
        <f>IF(BV19="n",CHAR(34)&amp;"tcWHYE"&amp;CHAR(34)&amp;",",IF(BV19="y",CHAR(34)&amp;FD$1&amp;CHAR(34)&amp;",",""))</f>
        <v/>
      </c>
      <c r="FE19" s="44" t="str">
        <f>IF(COUNTIF(BL19:BT19,"BLU")=0,CHAR(34)&amp;"NO_BLU"&amp;CHAR(34)&amp;",", "")</f>
        <v/>
      </c>
      <c r="FF19" s="44" t="str">
        <f>IF(COUNTIF(BL19:BT19,"WHI")=0,CHAR(34)&amp;"NO_WHI"&amp;CHAR(34)&amp;",", "")</f>
        <v/>
      </c>
      <c r="FG19" s="44" t="str">
        <f>IF(COUNTIF(BL19:BT19,"RED")=0,CHAR(34)&amp;"NO_RED"&amp;CHAR(34)&amp;",", "")</f>
        <v>"NO_RED",</v>
      </c>
      <c r="FH19" s="44" t="str">
        <f>IF(COUNTIF(BL19:BS19,"GRE")=0,CHAR(34)&amp;"NO_GRE"&amp;CHAR(34)&amp;",", "")</f>
        <v/>
      </c>
      <c r="FI19" s="44" t="str">
        <f>IF(COUNTIF(BL19:BT19,"YEL")=0,CHAR(34)&amp;"NO_YEL"&amp;CHAR(34)&amp;",", "")</f>
        <v/>
      </c>
      <c r="FJ19" s="44" t="str">
        <f>IF(COUNTIF(BL19:BT19,"BLA")=0,CHAR(34)&amp;"NO_BLA"&amp;CHAR(34)&amp;",", "")</f>
        <v/>
      </c>
      <c r="FK19" s="44" t="str">
        <f>IF(AND(FH19&lt;&gt;"",FF19&lt;&gt;""),CHAR(34)&amp;"WHGRNO"&amp;CHAR(34)&amp;",","")</f>
        <v/>
      </c>
      <c r="FL19" s="44" t="str">
        <f>IF(AND(FI19&lt;&gt;"",FF19&lt;&gt;""),CHAR(34)&amp;"WHYENO"&amp;CHAR(34)&amp;",","")</f>
        <v/>
      </c>
      <c r="FM19" s="44" t="str">
        <f>IF(AND(FJ19&lt;&gt;"",FF19&lt;&gt;""),CHAR(34)&amp;"BAWHNO"&amp;CHAR(34)&amp;",","")</f>
        <v/>
      </c>
      <c r="FN19" s="44" t="str">
        <f>IF(AND(FE19&lt;&gt;"",FF19&lt;&gt;""),CHAR(34)&amp;"BLWHNO"&amp;CHAR(34)&amp;",","")</f>
        <v/>
      </c>
      <c r="FO19" s="44" t="str">
        <f>IF(AND(FE19&lt;&gt;"",FG19&lt;&gt;""),CHAR(34)&amp;"BLRENO"&amp;CHAR(34)&amp;",","")</f>
        <v/>
      </c>
      <c r="FP19" s="44" t="str">
        <f>IF(AND(FF19&lt;&gt;"",FF19&lt;&gt;""),CHAR(34)&amp;"WHRENO"&amp;CHAR(34)&amp;",","")</f>
        <v/>
      </c>
      <c r="FQ19" s="44" t="str">
        <f>IF(LEN(BF19)=3,CHAR(34)&amp;"001"&amp;BF19&amp;CHAR(34)&amp;",","")</f>
        <v>"001BLU",</v>
      </c>
      <c r="FR19" s="44" t="str">
        <f>IF(LEN(BG19)=3,CHAR(34)&amp;"002"&amp;BG19&amp;CHAR(34)&amp;",","")</f>
        <v>"002GRE",</v>
      </c>
      <c r="FS19" s="44" t="str">
        <f>IF(LEN(BH19)=3,CHAR(34)&amp;"003"&amp;BH19&amp;CHAR(34)&amp;",","")</f>
        <v>"003BLU",</v>
      </c>
      <c r="FT19" s="44" t="str">
        <f>CHAR(34)&amp;"myr"&amp;BD19&amp;CHAR(34)&amp;","</f>
        <v>"myrBLU",</v>
      </c>
      <c r="FU19" s="44" t="str">
        <f>IF(AY19="y",CHAR(34)&amp;"island"&amp;CHAR(34)&amp;",","")</f>
        <v/>
      </c>
      <c r="FV19" s="44" t="str">
        <f>IF(BZ19="y",CHAR(34)&amp;"landlo"&amp;CHAR(34)&amp;",","")</f>
        <v/>
      </c>
      <c r="FW19" s="44" t="str">
        <f>IF(CA19="y",CHAR(34)&amp;"eunion"&amp;CHAR(34)&amp;",","")</f>
        <v/>
      </c>
      <c r="FY19" s="44" t="str">
        <f>IFERROR(IF(SEARCH("Arabic",CB19)&gt;0,CHAR(34)&amp;"arabic"&amp;CHAR(34)&amp;",",""),"")</f>
        <v/>
      </c>
      <c r="FZ19" s="44" t="str">
        <f>IFERROR(IF(SEARCH("English",CB19)&gt;0,CHAR(34)&amp;"englis"&amp;CHAR(34)&amp;",",""),"")</f>
        <v/>
      </c>
      <c r="GA19" s="44" t="str">
        <f>IFERROR(IF(SEARCH("French",CB19)&gt;0,CHAR(34)&amp;"french"&amp;CHAR(34)&amp;",",""),"")</f>
        <v/>
      </c>
      <c r="GB19" s="44" t="str">
        <f>IFERROR(IF(SEARCH("Spanish",CB19)&gt;0,CHAR(34)&amp;"spanis"&amp;CHAR(34)&amp;",",""),"")</f>
        <v/>
      </c>
      <c r="GE19" s="44" t="str">
        <f>IFERROR(IF(SEARCH("Dutch",CB19)&gt;0,CHAR(34)&amp;"dutchs"&amp;CHAR(34)&amp;",",""),"")</f>
        <v/>
      </c>
      <c r="GF19" s="44" t="str">
        <f>IFERROR(IF(SEARCH("Historical",AU19)&gt;0,CHAR(34)&amp;"histor"&amp;CHAR(34)&amp;",",""),"")</f>
        <v/>
      </c>
      <c r="GG19" s="44" t="str">
        <f>IF(BU19="y",CHAR(34)&amp;"unjack"&amp;CHAR(34)&amp;",","")</f>
        <v/>
      </c>
      <c r="GH19" s="44" t="str">
        <f>IF(CD19=1,CHAR(34)&amp;"southc"&amp;CHAR(34)&amp;",","")</f>
        <v/>
      </c>
      <c r="GI19" s="44" t="str">
        <f>IF(CE19=1,CHAR(34)&amp;"hasmap"&amp;CHAR(34)&amp;",","")</f>
        <v/>
      </c>
      <c r="GJ19" s="44" t="str">
        <f>IF(CP19="y",CHAR(34)&amp;CP$1&amp;CHAR(34)&amp;",","")</f>
        <v/>
      </c>
      <c r="GK19" s="44" t="str">
        <f>IF(GJ19="",CHAR(34)&amp;"HasSta"&amp;CHAR(34)&amp;",","")</f>
        <v>"HasSta",</v>
      </c>
      <c r="GL19" s="44" t="str">
        <f>IF(CQ19="y",CHAR(34)&amp;CQ$1&amp;CHAR(34)&amp;",","")</f>
        <v/>
      </c>
      <c r="GM19" s="44" t="str">
        <f>IF(CR19="y",CHAR(34)&amp;CR$1&amp;CHAR(34)&amp;",","")</f>
        <v/>
      </c>
      <c r="GN19" s="44" t="str">
        <f>IF(CS19="y",CHAR(34)&amp;CS$1&amp;CHAR(34)&amp;",","")</f>
        <v>"3+Star",</v>
      </c>
      <c r="GP19" s="44" t="str">
        <f>CHAR(34)&amp;AU19&amp;CHAR(34)</f>
        <v>"State"</v>
      </c>
      <c r="GS19" s="44" t="str">
        <f>SUBSTITUTE("["&amp;_xlfn.CONCAT(CW19:GN19)&amp;"]",",]","]")</f>
        <v>["5+Colo","lets07","startM","with_v","year00","allhor","4+Band","Horizo","Weapon","HasSun","Center","Humans","staWHI","NO_RED","001BLU","002GRE","003BLU","myrBLU","HasSta","3+Star"]</v>
      </c>
      <c r="GT19" s="44" t="str">
        <f>IF(BL19&lt;&gt;"",CHAR(34)&amp;"cl_"&amp;BL19&amp;CHAR(34)&amp;",","")</f>
        <v>"cl_BLA",</v>
      </c>
      <c r="GU19" s="44" t="str">
        <f>IF(BM19&lt;&gt;"",CHAR(34)&amp;"cl_"&amp;BM19&amp;CHAR(34)&amp;",","")</f>
        <v>"cl_BLU",</v>
      </c>
      <c r="GV19" s="44" t="str">
        <f>IF(BN19&lt;&gt;"",CHAR(34)&amp;"cl_"&amp;BN19&amp;CHAR(34)&amp;",","")</f>
        <v>"cl_GRE",</v>
      </c>
      <c r="GW19" s="44" t="str">
        <f>IF(BO19&lt;&gt;"",CHAR(34)&amp;"cl_"&amp;BO19&amp;CHAR(34)&amp;",","")</f>
        <v/>
      </c>
      <c r="GX19" s="44" t="str">
        <f>IF(BP19&lt;&gt;"",CHAR(34)&amp;"cl_"&amp;BP19&amp;CHAR(34)&amp;",","")</f>
        <v>"cl_YEL",</v>
      </c>
      <c r="GY19" s="44" t="str">
        <f>IF(BQ19&lt;&gt;"",CHAR(34)&amp;"cl_"&amp;BQ19&amp;CHAR(34)&amp;",","")</f>
        <v/>
      </c>
      <c r="GZ19" s="44" t="str">
        <f>IF(BR19&lt;&gt;"",CHAR(34)&amp;"cl_"&amp;BR19&amp;CHAR(34)&amp;",","")</f>
        <v/>
      </c>
      <c r="HA19" s="44" t="str">
        <f>IF(BS19&lt;&gt;"",CHAR(34)&amp;"cl_"&amp;BS19&amp;CHAR(34)&amp;",","")</f>
        <v/>
      </c>
      <c r="HB19" s="44" t="str">
        <f>IF(BT19&lt;&gt;"",CHAR(34)&amp;"cl_"&amp;BT19&amp;CHAR(34)&amp;",","")</f>
        <v>"cl_WHI",</v>
      </c>
      <c r="HC19" s="44" t="str">
        <f>SUBSTITUTE("["&amp;_xlfn.CONCAT(GT19:HB19)&amp;"]",",]","]")</f>
        <v>["cl_BLA","cl_BLU","cl_GRE","cl_YEL","cl_WHI"]</v>
      </c>
      <c r="HE19" s="64"/>
      <c r="HF19" s="65" t="str">
        <f>"{couname:"&amp;CT19&amp;(IF(HK19&lt;&gt;"",",subtype:"&amp;CHAR(34)&amp;HK19&amp;CHAR(34),""))&amp;",year:"&amp;HJ19&amp;",region:"&amp;CU19&amp;",Colors:"&amp;HC19&amp;",Items:"&amp;GS19&amp;",Flag:"&amp;CV19&amp;",HDFlag:"&amp;CHAR(34)&amp;E19&amp;CHAR(34)&amp;",type:"&amp;GP19&amp;", describe: "&amp;HH19&amp;", isnew:"&amp;CHAR(34)&amp;F19&amp;CHAR(34)&amp;", links: "&amp;HL19&amp;"},"</f>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links: "https://venezuela.justia.com/estatales/monagas/leyes/reforma-de-la-ley-de-simbolos-y-sellos-del-estado-monagas/gdoc/"},</v>
      </c>
      <c r="HG19" s="66" t="str">
        <f>"{couname:"&amp;CT19&amp;(IF(HK19&lt;&gt;"",",subtype:"&amp;CHAR(34)&amp;HK19&amp;CHAR(34),""))&amp;",year:"&amp;HJ19&amp;",region:"&amp;CU19&amp;",Colors:"&amp;HC19&amp;",Items:"&amp;GS19&amp;",Flag:"&amp;CV19&amp;",HDFlag:"&amp;CHAR(34)&amp;E19&amp;CHAR(34)&amp;",type:"&amp;GP19&amp;", describe: "&amp;HI19&amp;", links: "&amp;HL19&amp;"},"</f>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links: "https://venezuela.justia.com/estatales/monagas/leyes/reforma-de-la-ley-de-simbolos-y-sellos-del-estado-monagas/gdoc/"},</v>
      </c>
      <c r="HH19" s="44" t="str">
        <f>IF(P19&lt;&gt;"",CHAR(34)&amp;"\n"&amp;P19&amp;CHAR(34),CHAR(34)&amp;CHAR(34))</f>
        <v>"\nThe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v>
      </c>
      <c r="HI19" s="44" t="str">
        <f>IF(J19=0,CHAR(34)&amp;CHAR(34),HH19)</f>
        <v>"\nThe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v>
      </c>
      <c r="HJ19" s="44" t="str">
        <f>CHAR(34)&amp;O19&amp;CHAR(34)</f>
        <v>"2003"</v>
      </c>
      <c r="HL19" s="44" t="str">
        <f>CHAR(34)&amp;I19&amp;CHAR(34)</f>
        <v>"https://venezuela.justia.com/estatales/monagas/leyes/reforma-de-la-ley-de-simbolos-y-sellos-del-estado-monagas/gdoc/"</v>
      </c>
      <c r="HM19" s="65"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"&amp;HH19&amp;", "&amp;CHAR(34)&amp;"isnew"&amp;CHAR(34)&amp;": "&amp;CHAR(34)&amp;F19&amp;CHAR(34)&amp;", "&amp;CHAR(34)&amp;"links"&amp;CHAR(34)&amp;": "&amp;HL19&amp;"},"</f>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 "links": "https://venezuela.justia.com/estatales/monagas/leyes/reforma-de-la-ley-de-simbolos-y-sellos-del-estado-monagas/gdoc/"},</v>
      </c>
      <c r="HN19" s="67"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"&amp;HI19&amp;", "&amp;CHAR(34)&amp;"isnew"&amp;CHAR(34)&amp;": "&amp;CHAR(34)&amp;F19&amp;CHAR(34)&amp;", "&amp;CHAR(34)&amp;"links"&amp;CHAR(34)&amp;": "&amp;HL19&amp;"},"</f>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 "links": "https://venezuela.justia.com/estatales/monagas/leyes/reforma-de-la-ley-de-simbolos-y-sellos-del-estado-monagas/gdoc/"},</v>
      </c>
      <c r="HO19" s="71">
        <v>45610</v>
      </c>
      <c r="HP19" s="44" t="str" cm="1">
        <f t="array" ref="HP19">IF(_xlfn.TEXTJOIN(", ", TRUE, IF(ISNUMBER(SEARCH("BLA", BL19:BT19)), COLUMN(BL19:BT19) - COLUMN(BL19) + 1, ""))&lt;&gt;"","BLA","")</f>
        <v>BLA</v>
      </c>
      <c r="HQ19" s="44" t="str" cm="1">
        <f t="array" ref="HQ19">IF(_xlfn.TEXTJOIN(", ", TRUE, IF(ISNUMBER(SEARCH("BLU", BL19:BT19)), COLUMN(BL19:BT19) - COLUMN(BL19) + 1, ""))&lt;&gt;"","BLU","")</f>
        <v>BLU</v>
      </c>
      <c r="HR19" s="44" t="str" cm="1">
        <f t="array" ref="HR19">IF(_xlfn.TEXTJOIN(", ", TRUE, IF(ISNUMBER(SEARCH("GRE", BL19:BT19)), COLUMN(BL19:BT19) - COLUMN(BL19) + 1, ""))&lt;&gt;"","GRE","")</f>
        <v>GRE</v>
      </c>
      <c r="HS19" s="44" t="str" cm="1">
        <f t="array" ref="HS19">IF(_xlfn.TEXTJOIN(", ", TRUE, IF(ISNUMBER(SEARCH("RED", BL19:BT19)), COLUMN(BL19:BT19) - COLUMN(BL19) + 1, ""))&lt;&gt;"","RED","")</f>
        <v/>
      </c>
      <c r="HT19" s="44" t="str" cm="1">
        <f t="array" ref="HT19">IF(_xlfn.TEXTJOIN(", ", TRUE, IF(ISNUMBER(SEARCH("YEL", BL19:BT19)), COLUMN(BL19:BT19) - COLUMN(BL19) + 1, ""))&lt;&gt;"","YEL","")</f>
        <v>YEL</v>
      </c>
      <c r="HU19" s="44" t="str" cm="1">
        <f t="array" ref="HU19">IF(_xlfn.TEXTJOIN(", ", TRUE, IF(ISNUMBER(SEARCH("ORA", BL19:BT19)), COLUMN(BL19:BT19) - COLUMN(BL19) + 1, ""))&lt;&gt;"","ORA","")</f>
        <v/>
      </c>
      <c r="HV19" s="44" t="str" cm="1">
        <f t="array" ref="HV19">IF(_xlfn.TEXTJOIN(", ", TRUE, IF(ISNUMBER(SEARCH("BRO", BL19:BT19)), COLUMN(BL19:BT19) - COLUMN(BL19) + 1, ""))&lt;&gt;"","BRO","")</f>
        <v/>
      </c>
      <c r="HW19" s="44" t="str" cm="1">
        <f t="array" ref="HW19">IF(_xlfn.TEXTJOIN(", ", TRUE, IF(ISNUMBER(SEARCH("PUR", BL19:BT19)), COLUMN(BL19:BT19) - COLUMN(BL19) + 1, ""))&lt;&gt;"","PUR","")</f>
        <v/>
      </c>
      <c r="HX19" s="44" t="str" cm="1">
        <f t="array" ref="HX19">IF(_xlfn.TEXTJOIN(", ", TRUE, IF(ISNUMBER(SEARCH("WHI", BL19:BT19)), COLUMN(BL19:BT19) - COLUMN(BL19) + 1, ""))&lt;&gt;"","WHI","")</f>
        <v>WHI</v>
      </c>
      <c r="HY19" s="72"/>
      <c r="HZ19" s="72"/>
      <c r="IA19" s="5"/>
      <c r="IB19" s="5"/>
      <c r="IC19" s="68"/>
      <c r="ID19" s="68"/>
      <c r="IE19" s="68"/>
      <c r="IF19" s="68"/>
      <c r="IG19" s="68"/>
      <c r="IH19" s="68"/>
      <c r="II19" s="68"/>
      <c r="IJ19" s="68"/>
      <c r="IK19" s="68"/>
      <c r="IM19" s="42">
        <f>COUNTIF(IC19:IK19,"&gt;0")-CG19</f>
        <v>-5</v>
      </c>
      <c r="IN19" s="69" t="str">
        <f>"http://mkweb.bcgsc.ca/color-summarizer/?url="&amp;D19&amp;"&amp;precision=low&amp;num_clusters="&amp;CG19&amp;"&amp;text=1"</f>
        <v>http://mkweb.bcgsc.ca/color-summarizer/?url=https://upload.wikimedia.org/wikipedia/commons/thumb/3/31/Flag_of_Monagas_State.svg/320px-Flag_of_Monagas_State.svg.png&amp;precision=low&amp;num_clusters=5&amp;text=1</v>
      </c>
      <c r="IO19" s="44" t="str">
        <f>IF(HP19&lt;&gt;"",CHAR(34)&amp;"black"&amp;CHAR(34),"")</f>
        <v>"black"</v>
      </c>
      <c r="IP19" s="44" t="str">
        <f>IF(HQ19&lt;&gt;"",CHAR(34)&amp;"blue"&amp;CHAR(34),"")</f>
        <v>"blue"</v>
      </c>
      <c r="IQ19" s="44" t="str">
        <f>IF(HR19&lt;&gt;"",CHAR(34)&amp;"green"&amp;CHAR(34),"")</f>
        <v>"green"</v>
      </c>
      <c r="IR19" s="44" t="str">
        <f>IF(HS19&lt;&gt;"",CHAR(34)&amp;"red"&amp;CHAR(34),"")</f>
        <v/>
      </c>
      <c r="IS19" s="44" t="str">
        <f>IF(HT19&lt;&gt;"",CHAR(34)&amp;"yellow"&amp;CHAR(34),"")</f>
        <v>"yellow"</v>
      </c>
      <c r="IT19" s="44" t="str">
        <f>IF(HU19&lt;&gt;"",CHAR(34)&amp;"orange"&amp;CHAR(34),"")</f>
        <v/>
      </c>
      <c r="IU19" s="44" t="str">
        <f>IF(HV19&lt;&gt;"",CHAR(34)&amp;"brown"&amp;CHAR(34),"")</f>
        <v/>
      </c>
      <c r="IV19" s="44" t="str">
        <f>IF(HW19&lt;&gt;"",CHAR(34)&amp;"purple"&amp;CHAR(34),"")</f>
        <v/>
      </c>
      <c r="IW19" s="44" t="str">
        <f>IF(HX19&lt;&gt;"",CHAR(34)&amp;"white"&amp;CHAR(34),"")</f>
        <v>"white"</v>
      </c>
      <c r="IX19" s="44" t="str">
        <f>"{"&amp;CHAR(34)&amp;"url"&amp;CHAR(34)&amp;":"&amp;CHAR(34)&amp;IN19&amp;CHAR(34)&amp;","&amp;CHAR(34)&amp;"name"&amp;CHAR(34)&amp;":"&amp;CHAR(34)&amp;A19&amp;CHAR(34)&amp;"},"</f>
        <v>{"url":"http://mkweb.bcgsc.ca/color-summarizer/?url=https://upload.wikimedia.org/wikipedia/commons/thumb/3/31/Flag_of_Monagas_State.svg/320px-Flag_of_Monagas_State.svg.png&amp;precision=low&amp;num_clusters=5&amp;text=1","name":"[VEN] Monagas"},</v>
      </c>
      <c r="IY19" s="44">
        <v>1483</v>
      </c>
    </row>
    <row r="20" spans="1:259" s="44" customFormat="1" ht="38.4" customHeight="1" thickBot="1" x14ac:dyDescent="0.35">
      <c r="A20" s="84" t="s">
        <v>814</v>
      </c>
      <c r="B20" s="83"/>
      <c r="C20" s="39">
        <v>2</v>
      </c>
      <c r="D20" s="70" t="s">
        <v>815</v>
      </c>
      <c r="E20" s="40" t="s">
        <v>816</v>
      </c>
      <c r="F20" s="41" t="s">
        <v>163</v>
      </c>
      <c r="G20" s="42">
        <f>COUNTIF($A$1:$A$8305,A20)</f>
        <v>1</v>
      </c>
      <c r="H20" s="43"/>
      <c r="I20" s="59" t="s">
        <v>817</v>
      </c>
      <c r="J20" s="44" t="str">
        <f>""</f>
        <v/>
      </c>
      <c r="K20" s="45"/>
      <c r="L20" s="46"/>
      <c r="M20" s="46"/>
      <c r="N20" s="47"/>
      <c r="O20" s="74">
        <v>1998</v>
      </c>
      <c r="P20" s="48" t="s">
        <v>818</v>
      </c>
      <c r="Q20" s="73">
        <v>2</v>
      </c>
      <c r="R20" s="49" t="str">
        <f>_xlfn.XLOOKUP(LEFT(A20,5),[1]CODES!$D$2:$D$244,[1]CODES!$B$2:$B$244)</f>
        <v>South America</v>
      </c>
      <c r="S20" s="50">
        <v>3</v>
      </c>
      <c r="T20" s="51" t="s">
        <v>164</v>
      </c>
      <c r="U20" s="52" t="s">
        <v>164</v>
      </c>
      <c r="V20" s="52" t="s">
        <v>165</v>
      </c>
      <c r="W20" s="52" t="s">
        <v>164</v>
      </c>
      <c r="X20" s="52" t="s">
        <v>164</v>
      </c>
      <c r="Y20" s="52" t="s">
        <v>164</v>
      </c>
      <c r="Z20" s="52" t="s">
        <v>164</v>
      </c>
      <c r="AA20" s="52" t="s">
        <v>164</v>
      </c>
      <c r="AB20" s="52" t="s">
        <v>164</v>
      </c>
      <c r="AC20" s="52" t="s">
        <v>164</v>
      </c>
      <c r="AD20" s="52" t="s">
        <v>165</v>
      </c>
      <c r="AE20" s="52" t="s">
        <v>164</v>
      </c>
      <c r="AF20" s="53" t="s">
        <v>164</v>
      </c>
      <c r="AG20" s="53" t="s">
        <v>164</v>
      </c>
      <c r="AH20" s="53" t="s">
        <v>164</v>
      </c>
      <c r="AI20" s="53" t="s">
        <v>164</v>
      </c>
      <c r="AJ20" s="53" t="s">
        <v>164</v>
      </c>
      <c r="AK20" s="53" t="s">
        <v>164</v>
      </c>
      <c r="AL20" s="53" t="s">
        <v>164</v>
      </c>
      <c r="AM20" s="53" t="s">
        <v>164</v>
      </c>
      <c r="AN20" s="53" t="s">
        <v>164</v>
      </c>
      <c r="AO20" s="53" t="s">
        <v>164</v>
      </c>
      <c r="AP20" s="53" t="s">
        <v>164</v>
      </c>
      <c r="AQ20" s="53" t="s">
        <v>164</v>
      </c>
      <c r="AR20" s="53" t="s">
        <v>164</v>
      </c>
      <c r="AS20" s="53" t="s">
        <v>164</v>
      </c>
      <c r="AT20" s="54">
        <v>3</v>
      </c>
      <c r="AU20" s="53" t="s">
        <v>308</v>
      </c>
      <c r="AV20" s="53" t="str">
        <f>IF(LEFT(A20,1)="[",LEFT(A20,5)&amp;AU20&amp;A20,"")</f>
        <v>[VEN]State[VEN] Nueva Esparta</v>
      </c>
      <c r="AW20" s="53" t="str">
        <f>C20&amp;A20</f>
        <v>2[VEN] Nueva Esparta</v>
      </c>
      <c r="AX20" s="55"/>
      <c r="AY20" s="55"/>
      <c r="AZ20" s="56" t="s">
        <v>159</v>
      </c>
      <c r="BA20" s="56" t="s">
        <v>234</v>
      </c>
      <c r="BB20" s="56"/>
      <c r="BC20" s="57"/>
      <c r="BD20" s="58" t="s">
        <v>155</v>
      </c>
      <c r="BE20" s="59"/>
      <c r="BF20" s="58" t="s">
        <v>155</v>
      </c>
      <c r="BG20" s="58" t="s">
        <v>153</v>
      </c>
      <c r="BH20" s="58" t="s">
        <v>152</v>
      </c>
      <c r="BI20" s="58"/>
      <c r="BJ20" s="58"/>
      <c r="BK20" s="59"/>
      <c r="BL20" s="58" t="s">
        <v>234</v>
      </c>
      <c r="BM20" s="58" t="s">
        <v>152</v>
      </c>
      <c r="BN20" s="58" t="s">
        <v>153</v>
      </c>
      <c r="BO20" s="58" t="s">
        <v>234</v>
      </c>
      <c r="BP20" s="58" t="s">
        <v>155</v>
      </c>
      <c r="BQ20" s="58" t="s">
        <v>234</v>
      </c>
      <c r="BR20" s="58" t="s">
        <v>234</v>
      </c>
      <c r="BS20" s="58" t="s">
        <v>234</v>
      </c>
      <c r="BT20" s="58" t="s">
        <v>159</v>
      </c>
      <c r="BU20" s="60"/>
      <c r="BV20" s="61"/>
      <c r="BW20" s="61">
        <v>0</v>
      </c>
      <c r="BX20" s="59"/>
      <c r="CB20" s="5"/>
      <c r="CC20" s="5"/>
      <c r="CD20" s="62">
        <v>0</v>
      </c>
      <c r="CE20" s="62">
        <v>0</v>
      </c>
      <c r="CF20" s="62" t="e">
        <f>COUNTIF([1]Sheet7!$B$2:'[1]Sheet7'!$B$100,VEN!A24)</f>
        <v>#REF!</v>
      </c>
      <c r="CG20" s="75" cm="1">
        <f t="array" ref="CG20">SUMPRODUCT(--(LEN(TRIM(BL20:BT20))&gt;0))</f>
        <v>4</v>
      </c>
      <c r="CH20" s="53" t="str">
        <f>IF(CG20=2,"y","n")</f>
        <v>n</v>
      </c>
      <c r="CI20" s="53" t="str">
        <f>IF(CG20=3,"y","n")</f>
        <v>n</v>
      </c>
      <c r="CJ20" s="53" t="str">
        <f>IF(CG20=4,"y","n")</f>
        <v>y</v>
      </c>
      <c r="CK20" s="53" t="str">
        <f>IF(CG20&gt;4,"y","n")</f>
        <v>n</v>
      </c>
      <c r="CL20" s="53" t="str">
        <f>IF(S20=0,"y","n")</f>
        <v>n</v>
      </c>
      <c r="CM20" s="53" t="str">
        <f>IF(S20=2,"y","n")</f>
        <v>n</v>
      </c>
      <c r="CN20" s="53" t="str">
        <f>IF(S20=3,"y","n")</f>
        <v>y</v>
      </c>
      <c r="CO20" s="53" t="str">
        <f>IF(S20&gt;=4,"y","n")</f>
        <v>n</v>
      </c>
      <c r="CP20" s="53" t="str">
        <f>IF(AT20=0,"y","n")</f>
        <v>n</v>
      </c>
      <c r="CQ20" s="53" t="str">
        <f>IF(AT20=1,"y","n")</f>
        <v>n</v>
      </c>
      <c r="CR20" s="53" t="str">
        <f>IF(AT20=2,"y","n")</f>
        <v>n</v>
      </c>
      <c r="CS20" s="53" t="str">
        <f>IF(AT20&gt;=3,"y","n")</f>
        <v>y</v>
      </c>
      <c r="CT20" s="38" t="str">
        <f>CHAR(34)&amp;A20&amp;CHAR(34)</f>
        <v>"[VEN] Nueva Esparta"</v>
      </c>
      <c r="CU20" s="63" t="str">
        <f>CHAR(34)&amp;"rgn_"&amp;R20&amp;CHAR(34)</f>
        <v>"rgn_South America"</v>
      </c>
      <c r="CV20" s="44" t="str">
        <f>CHAR(34)&amp;D20&amp;CHAR(34)</f>
        <v>"https://upload.wikimedia.org/wikipedia/commons/thumb/6/6a/Flag_of_Nueva_Esparta.svg/320px-Flag_of_Nueva_Esparta.svg.png"</v>
      </c>
      <c r="CW20" s="44" t="str">
        <f>IF(CH20="y",CHAR(34)&amp;CH$1&amp;CHAR(34)&amp;",","")</f>
        <v/>
      </c>
      <c r="CX20" s="44" t="str">
        <f>IF(CI20="y",CHAR(34)&amp;CI$1&amp;CHAR(34)&amp;",","")</f>
        <v/>
      </c>
      <c r="CY20" s="44" t="str">
        <f>IF(CJ20="y",CHAR(34)&amp;CJ$1&amp;CHAR(34)&amp;",","")</f>
        <v>"4Color",</v>
      </c>
      <c r="CZ20" s="44" t="str">
        <f>IF(CK20="y",CHAR(34)&amp;CK$1&amp;CHAR(34)&amp;",","")</f>
        <v/>
      </c>
      <c r="DA20" s="44" t="str">
        <f>IF(Q20&gt;1,CHAR(34)&amp;"words2"&amp;CHAR(34)&amp;",","")</f>
        <v>"words2",</v>
      </c>
      <c r="DB20" s="44" t="str">
        <f>IF(Q20&gt;2,CHAR(34)&amp;"words3"&amp;CHAR(34)&amp;",","")</f>
        <v/>
      </c>
      <c r="DD20" s="44" t="str">
        <f>IF(LEN(CHAR(34)&amp;"lets"&amp;LEN(SUBSTITUTE(SUBSTITUTE(IFERROR(TRIM(SUBSTITUTE(A20,MID(A20,FIND("[",A20),FIND("]",A20)-FIND("[",A20)+1),"")),A20)," ",""),"-",""))&amp;CHAR(34)&amp;",")=9,CHAR(34)&amp;"lets"&amp;LEN(SUBSTITUTE(SUBSTITUTE(IFERROR(TRIM(SUBSTITUTE(A20,MID(A20,FIND("[",A20),FIND("]",A20)-FIND("[",A20)+1),"")),A20)," ",""),"-",""))&amp;CHAR(34)&amp;",",CHAR(34)&amp;"lets0"&amp;LEN(SUBSTITUTE(SUBSTITUTE(IFERROR(TRIM(SUBSTITUTE(A20,MID(A20,FIND("[",A20),FIND("]",A20)-FIND("[",A20)+1),"")),A20)," ",""),"-",""))&amp;CHAR(34)&amp;",")</f>
        <v>"lets12",</v>
      </c>
      <c r="DE20" s="44" t="str">
        <f>CHAR(34)&amp;"start"&amp;IFERROR(LEFT(SUBSTITUTE(A20,"["&amp;MID(A20,FIND("[",A20)+1,FIND("]",A20)-FIND("[",A20)-1)&amp;"] ",""),1),LEFT(A20,1))&amp;CHAR(34)&amp;","</f>
        <v>"startN",</v>
      </c>
      <c r="DF20" s="44" t="str">
        <f>IFERROR(IF(SEARCH("tan",A20)&gt;0,CHAR(34)&amp;"withtn"&amp;CHAR(34)&amp;",",""),"")</f>
        <v/>
      </c>
      <c r="DG20" s="44" t="str">
        <f>IFERROR(IF(SEARCH("q",A20)&gt;0,CHAR(34)&amp;"with_q"&amp;CHAR(34)&amp;",",""),"")</f>
        <v/>
      </c>
      <c r="DH20" s="44" t="str">
        <f>IFERROR(IF(SEARCH("v",A20)&gt;0,CHAR(34)&amp;"with_v"&amp;CHAR(34)&amp;",",""),"")</f>
        <v>"with_v",</v>
      </c>
      <c r="DI20" s="44" t="str">
        <f>IFERROR(IF(SEARCH("w",A20)&gt;0,CHAR(34)&amp;"with_w"&amp;CHAR(34)&amp;",",""),"")</f>
        <v/>
      </c>
      <c r="DJ20" s="44" t="str">
        <f>IFERROR(IF(SEARCH("y",A20)&gt;0,CHAR(34)&amp;"with_y"&amp;CHAR(34)&amp;",",""),"")</f>
        <v/>
      </c>
      <c r="DK20" s="44" t="str">
        <f>IFERROR(IF(SEARCH("z",A20)&gt;0,CHAR(34)&amp;"with_z"&amp;CHAR(34)&amp;",",""),"")</f>
        <v/>
      </c>
      <c r="DL20" s="44" t="str">
        <f>IF(CG20=2, CHAR(34) &amp; _xlfn.TEXTJOIN("", TRUE, _xlfn._xlws.SORT(HP20:HX20)) &amp; CHAR(34) &amp; ",", "")</f>
        <v/>
      </c>
      <c r="DM20" s="44" t="str" cm="1">
        <f t="array" ref="DM20">IF(CG20=3,CHAR(34) &amp; _xlfn.TEXTJOIN("", TRUE, RIGHT(HP20:HX20, 2)) &amp; CHAR(34) &amp; ",", "")</f>
        <v/>
      </c>
      <c r="DN20" s="44" t="str">
        <f>IF(AND(ISNUMBER(SEARCH("18", O20)), ISERROR(SEARCH("1918", O20)), ISERROR(SEARCH("2018", O20))), CHAR(34) &amp; "year18" &amp; CHAR(34) &amp; ",", "")</f>
        <v/>
      </c>
      <c r="DO20" s="44" t="str">
        <f>IF(AND(ISNUMBER(SEARCH("19", O20)), ISERROR(SEARCH("1819", O20)),  ISERROR(SEARCH("1219", O20)),ISERROR(SEARCH("1119", O20)),ISERROR(SEARCH("1190", O20)),ISERROR(SEARCH("2019", O20))), CHAR(34) &amp; "year19" &amp; CHAR(34) &amp; ",", "")</f>
        <v>"year19",</v>
      </c>
      <c r="DP20" s="5" t="str">
        <f>IF(AND(ISNUMBER(SEARCH("20", O20)), ISERROR(SEARCH("1920", O20))), CHAR(34)&amp;"year00"&amp;CHAR(34)&amp;",", "")</f>
        <v/>
      </c>
      <c r="DQ20" s="5" t="str">
        <f>IF(CC20="y",CHAR(34)&amp;"soviet"&amp;CHAR(34)&amp;",","")</f>
        <v/>
      </c>
      <c r="DR20" s="5" t="str">
        <f>IF(BY20="y",CHAR(34)&amp;"dgband"&amp;CHAR(34)&amp;",","")</f>
        <v/>
      </c>
      <c r="DS20" s="5" t="str">
        <f>IF(W20="y",IF(AND(V20="n",BY20&lt;&gt;"y"),CHAR(34)&amp;"allver"&amp;CHAR(34)&amp;",",""),"")</f>
        <v/>
      </c>
      <c r="DT20" s="5" t="str">
        <f>IF(V20="y",IF(AND(W20="n",BY20&lt;&gt;"y"),CHAR(34)&amp;"allhor"&amp;CHAR(34)&amp;",",""),"")</f>
        <v>"allhor",</v>
      </c>
      <c r="DU20" s="5" t="str">
        <f>IF(BY20="y",IF(AND(W20="n",V20="n"),CHAR(34)&amp;"alldia"&amp;CHAR(34)&amp;",",""),"")</f>
        <v/>
      </c>
      <c r="DW20" s="44" t="str">
        <f>IF(CL20="y",CHAR(34)&amp;CL$1&amp;CHAR(34)&amp;",","")</f>
        <v/>
      </c>
      <c r="DX20" s="44" t="str">
        <f>IF(CM20="y",CHAR(34)&amp;CM$1&amp;CHAR(34)&amp;",","")</f>
        <v/>
      </c>
      <c r="DY20" s="44" t="str">
        <f>IF(CN20="y",CHAR(34)&amp;CN$1&amp;CHAR(34)&amp;",","")</f>
        <v>"3Bands",</v>
      </c>
      <c r="DZ20" s="44" t="str">
        <f>IF(CO20="y",CHAR(34)&amp;CO$1&amp;CHAR(34)&amp;",","")</f>
        <v/>
      </c>
      <c r="EA20" s="44" t="str">
        <f>IF(T20="y",CHAR(34)&amp;T$1&amp;CHAR(34)&amp;",","")</f>
        <v/>
      </c>
      <c r="EB20" s="44" t="str">
        <f>IF(U20="y",CHAR(34)&amp;U$1&amp;CHAR(34)&amp;",","")</f>
        <v/>
      </c>
      <c r="EC20" s="44" t="str">
        <f>IF(V20="y",CHAR(34)&amp;V$1&amp;CHAR(34)&amp;",","")</f>
        <v>"Horizo",</v>
      </c>
      <c r="ED20" s="44" t="str">
        <f>IF(W20="y",CHAR(34)&amp;W$1&amp;CHAR(34)&amp;",","")</f>
        <v/>
      </c>
      <c r="EE20" s="44" t="str">
        <f>IF(X20="y",CHAR(34)&amp;X$1&amp;CHAR(34)&amp;",","")</f>
        <v/>
      </c>
      <c r="EF20" s="44" t="str">
        <f>IF(AND(Y20&lt;&gt;"n",Y20&lt;&gt;""),CHAR(34)&amp;Y$1&amp;CHAR(34)&amp;",","")</f>
        <v/>
      </c>
      <c r="EG20" s="44" t="str">
        <f>IF(Z20="y",CHAR(34)&amp;Z$1&amp;CHAR(34)&amp;",","")</f>
        <v/>
      </c>
      <c r="EH20" s="44" t="str">
        <f>IF(AA20="y",CHAR(34)&amp;AA$1&amp;CHAR(34)&amp;",","")</f>
        <v/>
      </c>
      <c r="EI20" s="44" t="str">
        <f>IF(AB20="y",CHAR(34)&amp;AB$1&amp;CHAR(34)&amp;",","")</f>
        <v/>
      </c>
      <c r="EJ20" s="44" t="str">
        <f>IF(AC20="y",CHAR(34)&amp;AC$1&amp;CHAR(34)&amp;",","")</f>
        <v/>
      </c>
      <c r="EK20" s="44" t="str">
        <f>IF(AD20="y",CHAR(34)&amp;AD$1&amp;CHAR(34)&amp;",","")</f>
        <v>"HasSun",</v>
      </c>
      <c r="EL20" s="44" t="str">
        <f>IF(AE20="y",CHAR(34)&amp;AE$1&amp;CHAR(34)&amp;",","")</f>
        <v/>
      </c>
      <c r="EM20" s="44" t="str">
        <f>IF(AF20="y",CHAR(34)&amp;AF$1&amp;CHAR(34)&amp;",","")</f>
        <v/>
      </c>
      <c r="EN20" s="44" t="str">
        <f>IF(AG20="y",CHAR(34)&amp;AG$1&amp;CHAR(34)&amp;",","")</f>
        <v/>
      </c>
      <c r="EO20" s="44" t="str">
        <f>IF(AH20="y",CHAR(34)&amp;AH$1&amp;CHAR(34)&amp;",","")</f>
        <v/>
      </c>
      <c r="EP20" s="44" t="str">
        <f>IF(AI20="y",CHAR(34)&amp;AI$1&amp;CHAR(34)&amp;",","")</f>
        <v/>
      </c>
      <c r="EQ20" s="44" t="str">
        <f>IF(AJ20="y",CHAR(34)&amp;AJ$1&amp;CHAR(34)&amp;",","")</f>
        <v/>
      </c>
      <c r="ER20" s="44" t="str">
        <f>IF(AK20="y",CHAR(34)&amp;AK$1&amp;CHAR(34)&amp;",","")</f>
        <v/>
      </c>
      <c r="ES20" s="44" t="str">
        <f>IF(AL20="y",CHAR(34)&amp;AL$1&amp;CHAR(34)&amp;",","")</f>
        <v/>
      </c>
      <c r="ET20" s="44" t="str">
        <f>IF(AM20="y",CHAR(34)&amp;AM$1&amp;CHAR(34)&amp;",","")</f>
        <v/>
      </c>
      <c r="EU20" s="44" t="str">
        <f>IF(AN20="y",CHAR(34)&amp;AN$1&amp;CHAR(34)&amp;",","")</f>
        <v/>
      </c>
      <c r="EV20" s="44" t="str">
        <f>IF(AO20="y",CHAR(34)&amp;AO$1&amp;CHAR(34)&amp;",","")</f>
        <v/>
      </c>
      <c r="EW20" s="44" t="str">
        <f>IF(AP20="y",CHAR(34)&amp;AP$1&amp;CHAR(34)&amp;",","")</f>
        <v/>
      </c>
      <c r="EX20" s="44" t="str">
        <f>IF(AQ20="y",CHAR(34)&amp;AQ$1&amp;CHAR(34)&amp;",","")</f>
        <v/>
      </c>
      <c r="EY20" s="44" t="str">
        <f>IF(AR20="y",CHAR(34)&amp;AR$1&amp;CHAR(34)&amp;",","")</f>
        <v/>
      </c>
      <c r="EZ20" s="44" t="str">
        <f>IF(AS20="y",CHAR(34)&amp;AS$1&amp;CHAR(34)&amp;",","")</f>
        <v/>
      </c>
      <c r="FA20" s="44" t="str">
        <f>IF(AT20&gt;0,CHAR(34)&amp;"sta"&amp;AZ20&amp;CHAR(34)&amp;",","")</f>
        <v>"staWHI",</v>
      </c>
      <c r="FB20" s="44" t="str">
        <f>IF(AND(AT20&gt;0,BA20&lt;&gt;""),CHAR(34)&amp;"sta"&amp;BA20&amp;CHAR(34)&amp;",","")</f>
        <v/>
      </c>
      <c r="FD20" s="44" t="str">
        <f>IF(BV20="n",CHAR(34)&amp;"tcWHYE"&amp;CHAR(34)&amp;",",IF(BV20="y",CHAR(34)&amp;FD$1&amp;CHAR(34)&amp;",",""))</f>
        <v/>
      </c>
      <c r="FE20" s="44" t="str">
        <f>IF(COUNTIF(BL20:BT20,"BLU")=0,CHAR(34)&amp;"NO_BLU"&amp;CHAR(34)&amp;",", "")</f>
        <v/>
      </c>
      <c r="FF20" s="44" t="str">
        <f>IF(COUNTIF(BL20:BT20,"WHI")=0,CHAR(34)&amp;"NO_WHI"&amp;CHAR(34)&amp;",", "")</f>
        <v/>
      </c>
      <c r="FG20" s="44" t="str">
        <f>IF(COUNTIF(BL20:BT20,"RED")=0,CHAR(34)&amp;"NO_RED"&amp;CHAR(34)&amp;",", "")</f>
        <v>"NO_RED",</v>
      </c>
      <c r="FH20" s="44" t="str">
        <f>IF(COUNTIF(BL20:BS20,"GRE")=0,CHAR(34)&amp;"NO_GRE"&amp;CHAR(34)&amp;",", "")</f>
        <v/>
      </c>
      <c r="FI20" s="44" t="str">
        <f>IF(COUNTIF(BL20:BT20,"YEL")=0,CHAR(34)&amp;"NO_YEL"&amp;CHAR(34)&amp;",", "")</f>
        <v/>
      </c>
      <c r="FJ20" s="44" t="str">
        <f>IF(COUNTIF(BL20:BT20,"BLA")=0,CHAR(34)&amp;"NO_BLA"&amp;CHAR(34)&amp;",", "")</f>
        <v>"NO_BLA",</v>
      </c>
      <c r="FK20" s="44" t="str">
        <f>IF(AND(FH20&lt;&gt;"",FF20&lt;&gt;""),CHAR(34)&amp;"WHGRNO"&amp;CHAR(34)&amp;",","")</f>
        <v/>
      </c>
      <c r="FL20" s="44" t="str">
        <f>IF(AND(FI20&lt;&gt;"",FF20&lt;&gt;""),CHAR(34)&amp;"WHYENO"&amp;CHAR(34)&amp;",","")</f>
        <v/>
      </c>
      <c r="FM20" s="44" t="str">
        <f>IF(AND(FJ20&lt;&gt;"",FF20&lt;&gt;""),CHAR(34)&amp;"BAWHNO"&amp;CHAR(34)&amp;",","")</f>
        <v/>
      </c>
      <c r="FN20" s="44" t="str">
        <f>IF(AND(FE20&lt;&gt;"",FF20&lt;&gt;""),CHAR(34)&amp;"BLWHNO"&amp;CHAR(34)&amp;",","")</f>
        <v/>
      </c>
      <c r="FO20" s="44" t="str">
        <f>IF(AND(FE20&lt;&gt;"",FG20&lt;&gt;""),CHAR(34)&amp;"BLRENO"&amp;CHAR(34)&amp;",","")</f>
        <v/>
      </c>
      <c r="FP20" s="44" t="str">
        <f>IF(AND(FF20&lt;&gt;"",FF20&lt;&gt;""),CHAR(34)&amp;"WHRENO"&amp;CHAR(34)&amp;",","")</f>
        <v/>
      </c>
      <c r="FQ20" s="44" t="str">
        <f>IF(LEN(BF20)=3,CHAR(34)&amp;"001"&amp;BF20&amp;CHAR(34)&amp;",","")</f>
        <v>"001YEL",</v>
      </c>
      <c r="FR20" s="44" t="str">
        <f>IF(LEN(BG20)=3,CHAR(34)&amp;"002"&amp;BG20&amp;CHAR(34)&amp;",","")</f>
        <v>"002GRE",</v>
      </c>
      <c r="FS20" s="44" t="str">
        <f>IF(LEN(BH20)=3,CHAR(34)&amp;"003"&amp;BH20&amp;CHAR(34)&amp;",","")</f>
        <v>"003BLU",</v>
      </c>
      <c r="FT20" s="44" t="str">
        <f>CHAR(34)&amp;"myr"&amp;BD20&amp;CHAR(34)&amp;","</f>
        <v>"myrYEL",</v>
      </c>
      <c r="FU20" s="44" t="str">
        <f>IF(AY20="y",CHAR(34)&amp;"island"&amp;CHAR(34)&amp;",","")</f>
        <v/>
      </c>
      <c r="FV20" s="44" t="str">
        <f>IF(BZ20="y",CHAR(34)&amp;"landlo"&amp;CHAR(34)&amp;",","")</f>
        <v/>
      </c>
      <c r="FW20" s="44" t="str">
        <f>IF(CA20="y",CHAR(34)&amp;"eunion"&amp;CHAR(34)&amp;",","")</f>
        <v/>
      </c>
      <c r="FY20" s="44" t="str">
        <f>IFERROR(IF(SEARCH("Arabic",CB20)&gt;0,CHAR(34)&amp;"arabic"&amp;CHAR(34)&amp;",",""),"")</f>
        <v/>
      </c>
      <c r="FZ20" s="44" t="str">
        <f>IFERROR(IF(SEARCH("English",CB20)&gt;0,CHAR(34)&amp;"englis"&amp;CHAR(34)&amp;",",""),"")</f>
        <v/>
      </c>
      <c r="GA20" s="44" t="str">
        <f>IFERROR(IF(SEARCH("French",CB20)&gt;0,CHAR(34)&amp;"french"&amp;CHAR(34)&amp;",",""),"")</f>
        <v/>
      </c>
      <c r="GB20" s="44" t="str">
        <f>IFERROR(IF(SEARCH("Spanish",CB20)&gt;0,CHAR(34)&amp;"spanis"&amp;CHAR(34)&amp;",",""),"")</f>
        <v/>
      </c>
      <c r="GE20" s="44" t="str">
        <f>IFERROR(IF(SEARCH("Dutch",CB20)&gt;0,CHAR(34)&amp;"dutchs"&amp;CHAR(34)&amp;",",""),"")</f>
        <v/>
      </c>
      <c r="GF20" s="44" t="str">
        <f>IFERROR(IF(SEARCH("Historical",AU20)&gt;0,CHAR(34)&amp;"histor"&amp;CHAR(34)&amp;",",""),"")</f>
        <v/>
      </c>
      <c r="GG20" s="44" t="str">
        <f>IF(BU20="y",CHAR(34)&amp;"unjack"&amp;CHAR(34)&amp;",","")</f>
        <v/>
      </c>
      <c r="GH20" s="44" t="str">
        <f>IF(CD20=1,CHAR(34)&amp;"southc"&amp;CHAR(34)&amp;",","")</f>
        <v/>
      </c>
      <c r="GI20" s="44" t="str">
        <f>IF(CE20=1,CHAR(34)&amp;"hasmap"&amp;CHAR(34)&amp;",","")</f>
        <v/>
      </c>
      <c r="GJ20" s="44" t="str">
        <f>IF(CP20="y",CHAR(34)&amp;CP$1&amp;CHAR(34)&amp;",","")</f>
        <v/>
      </c>
      <c r="GK20" s="44" t="str">
        <f>IF(GJ20="",CHAR(34)&amp;"HasSta"&amp;CHAR(34)&amp;",","")</f>
        <v>"HasSta",</v>
      </c>
      <c r="GL20" s="44" t="str">
        <f>IF(CQ20="y",CHAR(34)&amp;CQ$1&amp;CHAR(34)&amp;",","")</f>
        <v/>
      </c>
      <c r="GM20" s="44" t="str">
        <f>IF(CR20="y",CHAR(34)&amp;CR$1&amp;CHAR(34)&amp;",","")</f>
        <v/>
      </c>
      <c r="GN20" s="44" t="str">
        <f>IF(CS20="y",CHAR(34)&amp;CS$1&amp;CHAR(34)&amp;",","")</f>
        <v>"3+Star",</v>
      </c>
      <c r="GP20" s="44" t="str">
        <f>CHAR(34)&amp;AU20&amp;CHAR(34)</f>
        <v>"State"</v>
      </c>
      <c r="GS20" s="44" t="str">
        <f>SUBSTITUTE("["&amp;_xlfn.CONCAT(CW20:GN20)&amp;"]",",]","]")</f>
        <v>["4Color","words2","lets12","startN","with_v","year19","allhor","3Bands","Horizo","HasSun","staWHI","NO_RED","NO_BLA","001YEL","002GRE","003BLU","myrYEL","HasSta","3+Star"]</v>
      </c>
      <c r="GT20" s="44" t="str">
        <f>IF(BL20&lt;&gt;"",CHAR(34)&amp;"cl_"&amp;BL20&amp;CHAR(34)&amp;",","")</f>
        <v/>
      </c>
      <c r="GU20" s="44" t="str">
        <f>IF(BM20&lt;&gt;"",CHAR(34)&amp;"cl_"&amp;BM20&amp;CHAR(34)&amp;",","")</f>
        <v>"cl_BLU",</v>
      </c>
      <c r="GV20" s="44" t="str">
        <f>IF(BN20&lt;&gt;"",CHAR(34)&amp;"cl_"&amp;BN20&amp;CHAR(34)&amp;",","")</f>
        <v>"cl_GRE",</v>
      </c>
      <c r="GW20" s="44" t="str">
        <f>IF(BO20&lt;&gt;"",CHAR(34)&amp;"cl_"&amp;BO20&amp;CHAR(34)&amp;",","")</f>
        <v/>
      </c>
      <c r="GX20" s="44" t="str">
        <f>IF(BP20&lt;&gt;"",CHAR(34)&amp;"cl_"&amp;BP20&amp;CHAR(34)&amp;",","")</f>
        <v>"cl_YEL",</v>
      </c>
      <c r="GY20" s="44" t="str">
        <f>IF(BQ20&lt;&gt;"",CHAR(34)&amp;"cl_"&amp;BQ20&amp;CHAR(34)&amp;",","")</f>
        <v/>
      </c>
      <c r="GZ20" s="44" t="str">
        <f>IF(BR20&lt;&gt;"",CHAR(34)&amp;"cl_"&amp;BR20&amp;CHAR(34)&amp;",","")</f>
        <v/>
      </c>
      <c r="HA20" s="44" t="str">
        <f>IF(BS20&lt;&gt;"",CHAR(34)&amp;"cl_"&amp;BS20&amp;CHAR(34)&amp;",","")</f>
        <v/>
      </c>
      <c r="HB20" s="44" t="str">
        <f>IF(BT20&lt;&gt;"",CHAR(34)&amp;"cl_"&amp;BT20&amp;CHAR(34)&amp;",","")</f>
        <v>"cl_WHI",</v>
      </c>
      <c r="HC20" s="44" t="str">
        <f>SUBSTITUTE("["&amp;_xlfn.CONCAT(GT20:HB20)&amp;"]",",]","]")</f>
        <v>["cl_BLU","cl_GRE","cl_YEL","cl_WHI"]</v>
      </c>
      <c r="HE20" s="64"/>
      <c r="HF20" s="65" t="str">
        <f>"{couname:"&amp;CT20&amp;(IF(HK20&lt;&gt;"",",subtype:"&amp;CHAR(34)&amp;HK20&amp;CHAR(34),""))&amp;",year:"&amp;HJ20&amp;",region:"&amp;CU20&amp;",Colors:"&amp;HC20&amp;",Items:"&amp;GS20&amp;",Flag:"&amp;CV20&amp;",HDFlag:"&amp;CHAR(34)&amp;E20&amp;CHAR(34)&amp;",type:"&amp;GP20&amp;", describe: "&amp;HH20&amp;", isnew:"&amp;CHAR(34)&amp;F20&amp;CHAR(34)&amp;", links: "&amp;HL20&amp;"},"</f>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links: "https://www.crwflags.com/fotw/flags/ve-o.html"},</v>
      </c>
      <c r="HG20" s="66" t="str">
        <f>"{couname:"&amp;CT20&amp;(IF(HK20&lt;&gt;"",",subtype:"&amp;CHAR(34)&amp;HK20&amp;CHAR(34),""))&amp;",year:"&amp;HJ20&amp;",region:"&amp;CU20&amp;",Colors:"&amp;HC20&amp;",Items:"&amp;GS20&amp;",Flag:"&amp;CV20&amp;",HDFlag:"&amp;CHAR(34)&amp;E20&amp;CHAR(34)&amp;",type:"&amp;GP20&amp;", describe: "&amp;HI20&amp;", links: "&amp;HL20&amp;"},"</f>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links: "https://www.crwflags.com/fotw/flags/ve-o.html"},</v>
      </c>
      <c r="HH20" s="44" t="str">
        <f>IF(P20&lt;&gt;"",CHAR(34)&amp;"\n"&amp;P20&amp;CHAR(34),CHAR(34)&amp;CHAR(34))</f>
        <v>"\nThe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v>
      </c>
      <c r="HI20" s="44" t="str">
        <f>IF(J20=0,CHAR(34)&amp;CHAR(34),HH20)</f>
        <v>"\nThe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v>
      </c>
      <c r="HJ20" s="44" t="str">
        <f>CHAR(34)&amp;O20&amp;CHAR(34)</f>
        <v>"1998"</v>
      </c>
      <c r="HL20" s="44" t="str">
        <f>CHAR(34)&amp;I20&amp;CHAR(34)</f>
        <v>"https://www.crwflags.com/fotw/flags/ve-o.html"</v>
      </c>
      <c r="HM20" s="65"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"&amp;HH20&amp;", "&amp;CHAR(34)&amp;"isnew"&amp;CHAR(34)&amp;": "&amp;CHAR(34)&amp;F20&amp;CHAR(34)&amp;", "&amp;CHAR(34)&amp;"links"&amp;CHAR(34)&amp;": "&amp;HL20&amp;"},"</f>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 "links": "https://www.crwflags.com/fotw/flags/ve-o.html"},</v>
      </c>
      <c r="HN20" s="67"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"&amp;HI20&amp;", "&amp;CHAR(34)&amp;"isnew"&amp;CHAR(34)&amp;": "&amp;CHAR(34)&amp;F20&amp;CHAR(34)&amp;", "&amp;CHAR(34)&amp;"links"&amp;CHAR(34)&amp;": "&amp;HL20&amp;"},"</f>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 "links": "https://www.crwflags.com/fotw/flags/ve-o.html"},</v>
      </c>
      <c r="HO20" s="71">
        <v>45610</v>
      </c>
      <c r="HP20" s="44" t="str" cm="1">
        <f t="array" ref="HP20">IF(_xlfn.TEXTJOIN(", ", TRUE, IF(ISNUMBER(SEARCH("BLA", BL20:BT20)), COLUMN(BL20:BT20) - COLUMN(BL20) + 1, ""))&lt;&gt;"","BLA","")</f>
        <v/>
      </c>
      <c r="HQ20" s="44" t="str" cm="1">
        <f t="array" ref="HQ20">IF(_xlfn.TEXTJOIN(", ", TRUE, IF(ISNUMBER(SEARCH("BLU", BL20:BT20)), COLUMN(BL20:BT20) - COLUMN(BL20) + 1, ""))&lt;&gt;"","BLU","")</f>
        <v>BLU</v>
      </c>
      <c r="HR20" s="44" t="str" cm="1">
        <f t="array" ref="HR20">IF(_xlfn.TEXTJOIN(", ", TRUE, IF(ISNUMBER(SEARCH("GRE", BL20:BT20)), COLUMN(BL20:BT20) - COLUMN(BL20) + 1, ""))&lt;&gt;"","GRE","")</f>
        <v>GRE</v>
      </c>
      <c r="HS20" s="44" t="str" cm="1">
        <f t="array" ref="HS20">IF(_xlfn.TEXTJOIN(", ", TRUE, IF(ISNUMBER(SEARCH("RED", BL20:BT20)), COLUMN(BL20:BT20) - COLUMN(BL20) + 1, ""))&lt;&gt;"","RED","")</f>
        <v/>
      </c>
      <c r="HT20" s="44" t="str" cm="1">
        <f t="array" ref="HT20">IF(_xlfn.TEXTJOIN(", ", TRUE, IF(ISNUMBER(SEARCH("YEL", BL20:BT20)), COLUMN(BL20:BT20) - COLUMN(BL20) + 1, ""))&lt;&gt;"","YEL","")</f>
        <v>YEL</v>
      </c>
      <c r="HU20" s="44" t="str" cm="1">
        <f t="array" ref="HU20">IF(_xlfn.TEXTJOIN(", ", TRUE, IF(ISNUMBER(SEARCH("ORA", BL20:BT20)), COLUMN(BL20:BT20) - COLUMN(BL20) + 1, ""))&lt;&gt;"","ORA","")</f>
        <v/>
      </c>
      <c r="HV20" s="44" t="str" cm="1">
        <f t="array" ref="HV20">IF(_xlfn.TEXTJOIN(", ", TRUE, IF(ISNUMBER(SEARCH("BRO", BL20:BT20)), COLUMN(BL20:BT20) - COLUMN(BL20) + 1, ""))&lt;&gt;"","BRO","")</f>
        <v/>
      </c>
      <c r="HW20" s="44" t="str" cm="1">
        <f t="array" ref="HW20">IF(_xlfn.TEXTJOIN(", ", TRUE, IF(ISNUMBER(SEARCH("PUR", BL20:BT20)), COLUMN(BL20:BT20) - COLUMN(BL20) + 1, ""))&lt;&gt;"","PUR","")</f>
        <v/>
      </c>
      <c r="HX20" s="44" t="str" cm="1">
        <f t="array" ref="HX20">IF(_xlfn.TEXTJOIN(", ", TRUE, IF(ISNUMBER(SEARCH("WHI", BL20:BT20)), COLUMN(BL20:BT20) - COLUMN(BL20) + 1, ""))&lt;&gt;"","WHI","")</f>
        <v>WHI</v>
      </c>
      <c r="HY20" s="72"/>
      <c r="HZ20" s="72"/>
      <c r="IA20" s="5"/>
      <c r="IB20" s="5"/>
      <c r="IC20" s="68"/>
      <c r="ID20" s="68"/>
      <c r="IE20" s="68"/>
      <c r="IF20" s="68"/>
      <c r="IG20" s="68"/>
      <c r="IH20" s="68"/>
      <c r="II20" s="68"/>
      <c r="IJ20" s="68"/>
      <c r="IK20" s="68"/>
      <c r="IM20" s="42">
        <f>COUNTIF(IC20:IK20,"&gt;0")-CG20</f>
        <v>-4</v>
      </c>
      <c r="IN20" s="69" t="str">
        <f>"http://mkweb.bcgsc.ca/color-summarizer/?url="&amp;D20&amp;"&amp;precision=low&amp;num_clusters="&amp;CG20&amp;"&amp;text=1"</f>
        <v>http://mkweb.bcgsc.ca/color-summarizer/?url=https://upload.wikimedia.org/wikipedia/commons/thumb/6/6a/Flag_of_Nueva_Esparta.svg/320px-Flag_of_Nueva_Esparta.svg.png&amp;precision=low&amp;num_clusters=4&amp;text=1</v>
      </c>
      <c r="IO20" s="44" t="str">
        <f>IF(HP20&lt;&gt;"",CHAR(34)&amp;"black"&amp;CHAR(34),"")</f>
        <v/>
      </c>
      <c r="IP20" s="44" t="str">
        <f>IF(HQ20&lt;&gt;"",CHAR(34)&amp;"blue"&amp;CHAR(34),"")</f>
        <v>"blue"</v>
      </c>
      <c r="IQ20" s="44" t="str">
        <f>IF(HR20&lt;&gt;"",CHAR(34)&amp;"green"&amp;CHAR(34),"")</f>
        <v>"green"</v>
      </c>
      <c r="IR20" s="44" t="str">
        <f>IF(HS20&lt;&gt;"",CHAR(34)&amp;"red"&amp;CHAR(34),"")</f>
        <v/>
      </c>
      <c r="IS20" s="44" t="str">
        <f>IF(HT20&lt;&gt;"",CHAR(34)&amp;"yellow"&amp;CHAR(34),"")</f>
        <v>"yellow"</v>
      </c>
      <c r="IT20" s="44" t="str">
        <f>IF(HU20&lt;&gt;"",CHAR(34)&amp;"orange"&amp;CHAR(34),"")</f>
        <v/>
      </c>
      <c r="IU20" s="44" t="str">
        <f>IF(HV20&lt;&gt;"",CHAR(34)&amp;"brown"&amp;CHAR(34),"")</f>
        <v/>
      </c>
      <c r="IV20" s="44" t="str">
        <f>IF(HW20&lt;&gt;"",CHAR(34)&amp;"purple"&amp;CHAR(34),"")</f>
        <v/>
      </c>
      <c r="IW20" s="44" t="str">
        <f>IF(HX20&lt;&gt;"",CHAR(34)&amp;"white"&amp;CHAR(34),"")</f>
        <v>"white"</v>
      </c>
      <c r="IX20" s="44" t="str">
        <f>"{"&amp;CHAR(34)&amp;"url"&amp;CHAR(34)&amp;":"&amp;CHAR(34)&amp;IN20&amp;CHAR(34)&amp;","&amp;CHAR(34)&amp;"name"&amp;CHAR(34)&amp;":"&amp;CHAR(34)&amp;A20&amp;CHAR(34)&amp;"},"</f>
        <v>{"url":"http://mkweb.bcgsc.ca/color-summarizer/?url=https://upload.wikimedia.org/wikipedia/commons/thumb/6/6a/Flag_of_Nueva_Esparta.svg/320px-Flag_of_Nueva_Esparta.svg.png&amp;precision=low&amp;num_clusters=4&amp;text=1","name":"[VEN] Nueva Esparta"},</v>
      </c>
      <c r="IY20" s="44">
        <v>1484</v>
      </c>
    </row>
    <row r="21" spans="1:259" s="44" customFormat="1" ht="38.4" customHeight="1" thickBot="1" x14ac:dyDescent="0.35">
      <c r="A21" s="84" t="s">
        <v>819</v>
      </c>
      <c r="B21" s="83"/>
      <c r="C21" s="39">
        <v>2</v>
      </c>
      <c r="D21" s="70" t="s">
        <v>820</v>
      </c>
      <c r="E21" s="40" t="s">
        <v>821</v>
      </c>
      <c r="F21" s="41" t="s">
        <v>163</v>
      </c>
      <c r="G21" s="42">
        <f>COUNTIF($A$1:$A$8305,A21)</f>
        <v>1</v>
      </c>
      <c r="H21" s="43"/>
      <c r="I21" s="59" t="s">
        <v>822</v>
      </c>
      <c r="J21" s="44" t="str">
        <f>""</f>
        <v/>
      </c>
      <c r="K21" s="45"/>
      <c r="L21" s="46"/>
      <c r="M21" s="46"/>
      <c r="N21" s="47"/>
      <c r="O21" s="74">
        <v>1996</v>
      </c>
      <c r="P21" s="48" t="s">
        <v>823</v>
      </c>
      <c r="Q21" s="73">
        <v>1</v>
      </c>
      <c r="R21" s="49" t="str">
        <f>_xlfn.XLOOKUP(LEFT(A21,5),[1]CODES!$D$2:$D$244,[1]CODES!$B$2:$B$244)</f>
        <v>South America</v>
      </c>
      <c r="S21" s="50">
        <v>3</v>
      </c>
      <c r="T21" s="51" t="s">
        <v>164</v>
      </c>
      <c r="U21" s="52" t="s">
        <v>164</v>
      </c>
      <c r="V21" s="52" t="s">
        <v>165</v>
      </c>
      <c r="W21" s="52" t="s">
        <v>164</v>
      </c>
      <c r="X21" s="52" t="s">
        <v>165</v>
      </c>
      <c r="Y21" s="52" t="s">
        <v>164</v>
      </c>
      <c r="Z21" s="52" t="s">
        <v>164</v>
      </c>
      <c r="AA21" s="52" t="s">
        <v>164</v>
      </c>
      <c r="AB21" s="52" t="s">
        <v>164</v>
      </c>
      <c r="AC21" s="52" t="s">
        <v>164</v>
      </c>
      <c r="AD21" s="52" t="s">
        <v>165</v>
      </c>
      <c r="AE21" s="52" t="s">
        <v>164</v>
      </c>
      <c r="AF21" s="53" t="s">
        <v>164</v>
      </c>
      <c r="AG21" s="53" t="s">
        <v>164</v>
      </c>
      <c r="AH21" s="53" t="s">
        <v>164</v>
      </c>
      <c r="AI21" s="53" t="s">
        <v>164</v>
      </c>
      <c r="AJ21" s="53" t="s">
        <v>164</v>
      </c>
      <c r="AK21" s="53" t="s">
        <v>164</v>
      </c>
      <c r="AL21" s="53" t="s">
        <v>164</v>
      </c>
      <c r="AM21" s="53" t="s">
        <v>164</v>
      </c>
      <c r="AN21" s="53" t="s">
        <v>164</v>
      </c>
      <c r="AO21" s="53" t="s">
        <v>164</v>
      </c>
      <c r="AP21" s="53" t="s">
        <v>164</v>
      </c>
      <c r="AQ21" s="53" t="s">
        <v>164</v>
      </c>
      <c r="AR21" s="53" t="s">
        <v>164</v>
      </c>
      <c r="AS21" s="53" t="s">
        <v>164</v>
      </c>
      <c r="AT21" s="54">
        <v>0</v>
      </c>
      <c r="AU21" s="53" t="s">
        <v>308</v>
      </c>
      <c r="AV21" s="53" t="str">
        <f>IF(LEFT(A21,1)="[",LEFT(A21,5)&amp;AU21&amp;A21,"")</f>
        <v>[VEN]State[VEN] Portuguesa</v>
      </c>
      <c r="AW21" s="53" t="str">
        <f>C21&amp;A21</f>
        <v>2[VEN] Portuguesa</v>
      </c>
      <c r="AX21" s="55"/>
      <c r="AY21" s="55"/>
      <c r="AZ21" s="56" t="s">
        <v>234</v>
      </c>
      <c r="BA21" s="56" t="s">
        <v>234</v>
      </c>
      <c r="BB21" s="56"/>
      <c r="BC21" s="57"/>
      <c r="BD21" s="58" t="s">
        <v>152</v>
      </c>
      <c r="BE21" s="59"/>
      <c r="BF21" s="58" t="s">
        <v>152</v>
      </c>
      <c r="BG21" s="58" t="s">
        <v>159</v>
      </c>
      <c r="BH21" s="58" t="s">
        <v>153</v>
      </c>
      <c r="BI21" s="58"/>
      <c r="BJ21" s="58"/>
      <c r="BK21" s="59"/>
      <c r="BL21" s="58" t="s">
        <v>234</v>
      </c>
      <c r="BM21" s="58" t="s">
        <v>152</v>
      </c>
      <c r="BN21" s="58" t="s">
        <v>153</v>
      </c>
      <c r="BO21" s="58" t="s">
        <v>234</v>
      </c>
      <c r="BP21" s="58" t="s">
        <v>155</v>
      </c>
      <c r="BQ21" s="58" t="s">
        <v>234</v>
      </c>
      <c r="BR21" s="58" t="s">
        <v>234</v>
      </c>
      <c r="BS21" s="58" t="s">
        <v>234</v>
      </c>
      <c r="BT21" s="58" t="s">
        <v>159</v>
      </c>
      <c r="BU21" s="60"/>
      <c r="BV21" s="61"/>
      <c r="BW21" s="61">
        <v>0</v>
      </c>
      <c r="BX21" s="59"/>
      <c r="CB21" s="5"/>
      <c r="CC21" s="5"/>
      <c r="CD21" s="62">
        <v>0</v>
      </c>
      <c r="CE21" s="62">
        <v>0</v>
      </c>
      <c r="CF21" s="62" t="e">
        <f>COUNTIF([1]Sheet7!$B$2:'[1]Sheet7'!$B$100,VEN!A25)</f>
        <v>#REF!</v>
      </c>
      <c r="CG21" s="75" cm="1">
        <f t="array" ref="CG21">SUMPRODUCT(--(LEN(TRIM(BL21:BT21))&gt;0))</f>
        <v>4</v>
      </c>
      <c r="CH21" s="53" t="str">
        <f>IF(CG21=2,"y","n")</f>
        <v>n</v>
      </c>
      <c r="CI21" s="53" t="str">
        <f>IF(CG21=3,"y","n")</f>
        <v>n</v>
      </c>
      <c r="CJ21" s="53" t="str">
        <f>IF(CG21=4,"y","n")</f>
        <v>y</v>
      </c>
      <c r="CK21" s="53" t="str">
        <f>IF(CG21&gt;4,"y","n")</f>
        <v>n</v>
      </c>
      <c r="CL21" s="53" t="str">
        <f>IF(S21=0,"y","n")</f>
        <v>n</v>
      </c>
      <c r="CM21" s="53" t="str">
        <f>IF(S21=2,"y","n")</f>
        <v>n</v>
      </c>
      <c r="CN21" s="53" t="str">
        <f>IF(S21=3,"y","n")</f>
        <v>y</v>
      </c>
      <c r="CO21" s="53" t="str">
        <f>IF(S21&gt;=4,"y","n")</f>
        <v>n</v>
      </c>
      <c r="CP21" s="53" t="str">
        <f>IF(AT21=0,"y","n")</f>
        <v>y</v>
      </c>
      <c r="CQ21" s="53" t="str">
        <f>IF(AT21=1,"y","n")</f>
        <v>n</v>
      </c>
      <c r="CR21" s="53" t="str">
        <f>IF(AT21=2,"y","n")</f>
        <v>n</v>
      </c>
      <c r="CS21" s="53" t="str">
        <f>IF(AT21&gt;=3,"y","n")</f>
        <v>n</v>
      </c>
      <c r="CT21" s="38" t="str">
        <f>CHAR(34)&amp;A21&amp;CHAR(34)</f>
        <v>"[VEN] Portuguesa"</v>
      </c>
      <c r="CU21" s="63" t="str">
        <f>CHAR(34)&amp;"rgn_"&amp;R21&amp;CHAR(34)</f>
        <v>"rgn_South America"</v>
      </c>
      <c r="CV21" s="44" t="str">
        <f>CHAR(34)&amp;D21&amp;CHAR(34)</f>
        <v>"https://upload.wikimedia.org/wikipedia/commons/thumb/8/81/Flag_of_Portuguesa.svg/320px-Flag_of_Portuguesa.svg.png"</v>
      </c>
      <c r="CW21" s="44" t="str">
        <f>IF(CH21="y",CHAR(34)&amp;CH$1&amp;CHAR(34)&amp;",","")</f>
        <v/>
      </c>
      <c r="CX21" s="44" t="str">
        <f>IF(CI21="y",CHAR(34)&amp;CI$1&amp;CHAR(34)&amp;",","")</f>
        <v/>
      </c>
      <c r="CY21" s="44" t="str">
        <f>IF(CJ21="y",CHAR(34)&amp;CJ$1&amp;CHAR(34)&amp;",","")</f>
        <v>"4Color",</v>
      </c>
      <c r="CZ21" s="44" t="str">
        <f>IF(CK21="y",CHAR(34)&amp;CK$1&amp;CHAR(34)&amp;",","")</f>
        <v/>
      </c>
      <c r="DA21" s="44" t="str">
        <f>IF(Q21&gt;1,CHAR(34)&amp;"words2"&amp;CHAR(34)&amp;",","")</f>
        <v/>
      </c>
      <c r="DB21" s="44" t="str">
        <f>IF(Q21&gt;2,CHAR(34)&amp;"words3"&amp;CHAR(34)&amp;",","")</f>
        <v/>
      </c>
      <c r="DD21" s="44" t="str">
        <f>IF(LEN(CHAR(34)&amp;"lets"&amp;LEN(SUBSTITUTE(SUBSTITUTE(IFERROR(TRIM(SUBSTITUTE(A21,MID(A21,FIND("[",A21),FIND("]",A21)-FIND("[",A21)+1),"")),A21)," ",""),"-",""))&amp;CHAR(34)&amp;",")=9,CHAR(34)&amp;"lets"&amp;LEN(SUBSTITUTE(SUBSTITUTE(IFERROR(TRIM(SUBSTITUTE(A21,MID(A21,FIND("[",A21),FIND("]",A21)-FIND("[",A21)+1),"")),A21)," ",""),"-",""))&amp;CHAR(34)&amp;",",CHAR(34)&amp;"lets0"&amp;LEN(SUBSTITUTE(SUBSTITUTE(IFERROR(TRIM(SUBSTITUTE(A21,MID(A21,FIND("[",A21),FIND("]",A21)-FIND("[",A21)+1),"")),A21)," ",""),"-",""))&amp;CHAR(34)&amp;",")</f>
        <v>"lets10",</v>
      </c>
      <c r="DE21" s="44" t="str">
        <f>CHAR(34)&amp;"start"&amp;IFERROR(LEFT(SUBSTITUTE(A21,"["&amp;MID(A21,FIND("[",A21)+1,FIND("]",A21)-FIND("[",A21)-1)&amp;"] ",""),1),LEFT(A21,1))&amp;CHAR(34)&amp;","</f>
        <v>"startP",</v>
      </c>
      <c r="DF21" s="44" t="str">
        <f>IFERROR(IF(SEARCH("tan",A21)&gt;0,CHAR(34)&amp;"withtn"&amp;CHAR(34)&amp;",",""),"")</f>
        <v/>
      </c>
      <c r="DG21" s="44" t="str">
        <f>IFERROR(IF(SEARCH("q",A21)&gt;0,CHAR(34)&amp;"with_q"&amp;CHAR(34)&amp;",",""),"")</f>
        <v/>
      </c>
      <c r="DH21" s="44" t="str">
        <f>IFERROR(IF(SEARCH("v",A21)&gt;0,CHAR(34)&amp;"with_v"&amp;CHAR(34)&amp;",",""),"")</f>
        <v>"with_v",</v>
      </c>
      <c r="DI21" s="44" t="str">
        <f>IFERROR(IF(SEARCH("w",A21)&gt;0,CHAR(34)&amp;"with_w"&amp;CHAR(34)&amp;",",""),"")</f>
        <v/>
      </c>
      <c r="DJ21" s="44" t="str">
        <f>IFERROR(IF(SEARCH("y",A21)&gt;0,CHAR(34)&amp;"with_y"&amp;CHAR(34)&amp;",",""),"")</f>
        <v/>
      </c>
      <c r="DK21" s="44" t="str">
        <f>IFERROR(IF(SEARCH("z",A21)&gt;0,CHAR(34)&amp;"with_z"&amp;CHAR(34)&amp;",",""),"")</f>
        <v/>
      </c>
      <c r="DL21" s="44" t="str">
        <f>IF(CG21=2, CHAR(34) &amp; _xlfn.TEXTJOIN("", TRUE, _xlfn._xlws.SORT(HP21:HX21)) &amp; CHAR(34) &amp; ",", "")</f>
        <v/>
      </c>
      <c r="DM21" s="44" t="str" cm="1">
        <f t="array" ref="DM21">IF(CG21=3,CHAR(34) &amp; _xlfn.TEXTJOIN("", TRUE, RIGHT(HP21:HX21, 2)) &amp; CHAR(34) &amp; ",", "")</f>
        <v/>
      </c>
      <c r="DN21" s="44" t="str">
        <f>IF(AND(ISNUMBER(SEARCH("18", O21)), ISERROR(SEARCH("1918", O21)), ISERROR(SEARCH("2018", O21))), CHAR(34) &amp; "year18" &amp; CHAR(34) &amp; ",", "")</f>
        <v/>
      </c>
      <c r="DO21" s="44" t="str">
        <f>IF(AND(ISNUMBER(SEARCH("19", O21)), ISERROR(SEARCH("1819", O21)),  ISERROR(SEARCH("1219", O21)),ISERROR(SEARCH("1119", O21)),ISERROR(SEARCH("1190", O21)),ISERROR(SEARCH("2019", O21))), CHAR(34) &amp; "year19" &amp; CHAR(34) &amp; ",", "")</f>
        <v>"year19",</v>
      </c>
      <c r="DP21" s="5" t="str">
        <f>IF(AND(ISNUMBER(SEARCH("20", O21)), ISERROR(SEARCH("1920", O21))), CHAR(34)&amp;"year00"&amp;CHAR(34)&amp;",", "")</f>
        <v/>
      </c>
      <c r="DQ21" s="5" t="str">
        <f>IF(CC21="y",CHAR(34)&amp;"soviet"&amp;CHAR(34)&amp;",","")</f>
        <v/>
      </c>
      <c r="DR21" s="5" t="str">
        <f>IF(BY21="y",CHAR(34)&amp;"dgband"&amp;CHAR(34)&amp;",","")</f>
        <v/>
      </c>
      <c r="DS21" s="5" t="str">
        <f>IF(W21="y",IF(AND(V21="n",BY21&lt;&gt;"y"),CHAR(34)&amp;"allver"&amp;CHAR(34)&amp;",",""),"")</f>
        <v/>
      </c>
      <c r="DT21" s="5" t="str">
        <f>IF(V21="y",IF(AND(W21="n",BY21&lt;&gt;"y"),CHAR(34)&amp;"allhor"&amp;CHAR(34)&amp;",",""),"")</f>
        <v>"allhor",</v>
      </c>
      <c r="DU21" s="5" t="str">
        <f>IF(BY21="y",IF(AND(W21="n",V21="n"),CHAR(34)&amp;"alldia"&amp;CHAR(34)&amp;",",""),"")</f>
        <v/>
      </c>
      <c r="DW21" s="44" t="str">
        <f>IF(CL21="y",CHAR(34)&amp;CL$1&amp;CHAR(34)&amp;",","")</f>
        <v/>
      </c>
      <c r="DX21" s="44" t="str">
        <f>IF(CM21="y",CHAR(34)&amp;CM$1&amp;CHAR(34)&amp;",","")</f>
        <v/>
      </c>
      <c r="DY21" s="44" t="str">
        <f>IF(CN21="y",CHAR(34)&amp;CN$1&amp;CHAR(34)&amp;",","")</f>
        <v>"3Bands",</v>
      </c>
      <c r="DZ21" s="44" t="str">
        <f>IF(CO21="y",CHAR(34)&amp;CO$1&amp;CHAR(34)&amp;",","")</f>
        <v/>
      </c>
      <c r="EA21" s="44" t="str">
        <f>IF(T21="y",CHAR(34)&amp;T$1&amp;CHAR(34)&amp;",","")</f>
        <v/>
      </c>
      <c r="EB21" s="44" t="str">
        <f>IF(U21="y",CHAR(34)&amp;U$1&amp;CHAR(34)&amp;",","")</f>
        <v/>
      </c>
      <c r="EC21" s="44" t="str">
        <f>IF(V21="y",CHAR(34)&amp;V$1&amp;CHAR(34)&amp;",","")</f>
        <v>"Horizo",</v>
      </c>
      <c r="ED21" s="44" t="str">
        <f>IF(W21="y",CHAR(34)&amp;W$1&amp;CHAR(34)&amp;",","")</f>
        <v/>
      </c>
      <c r="EE21" s="44" t="str">
        <f>IF(X21="y",CHAR(34)&amp;X$1&amp;CHAR(34)&amp;",","")</f>
        <v>"Circle",</v>
      </c>
      <c r="EF21" s="44" t="str">
        <f>IF(AND(Y21&lt;&gt;"n",Y21&lt;&gt;""),CHAR(34)&amp;Y$1&amp;CHAR(34)&amp;",","")</f>
        <v/>
      </c>
      <c r="EG21" s="44" t="str">
        <f>IF(Z21="y",CHAR(34)&amp;Z$1&amp;CHAR(34)&amp;",","")</f>
        <v/>
      </c>
      <c r="EH21" s="44" t="str">
        <f>IF(AA21="y",CHAR(34)&amp;AA$1&amp;CHAR(34)&amp;",","")</f>
        <v/>
      </c>
      <c r="EI21" s="44" t="str">
        <f>IF(AB21="y",CHAR(34)&amp;AB$1&amp;CHAR(34)&amp;",","")</f>
        <v/>
      </c>
      <c r="EJ21" s="44" t="str">
        <f>IF(AC21="y",CHAR(34)&amp;AC$1&amp;CHAR(34)&amp;",","")</f>
        <v/>
      </c>
      <c r="EK21" s="44" t="str">
        <f>IF(AD21="y",CHAR(34)&amp;AD$1&amp;CHAR(34)&amp;",","")</f>
        <v>"HasSun",</v>
      </c>
      <c r="EL21" s="44" t="str">
        <f>IF(AE21="y",CHAR(34)&amp;AE$1&amp;CHAR(34)&amp;",","")</f>
        <v/>
      </c>
      <c r="EM21" s="44" t="str">
        <f>IF(AF21="y",CHAR(34)&amp;AF$1&amp;CHAR(34)&amp;",","")</f>
        <v/>
      </c>
      <c r="EN21" s="44" t="str">
        <f>IF(AG21="y",CHAR(34)&amp;AG$1&amp;CHAR(34)&amp;",","")</f>
        <v/>
      </c>
      <c r="EO21" s="44" t="str">
        <f>IF(AH21="y",CHAR(34)&amp;AH$1&amp;CHAR(34)&amp;",","")</f>
        <v/>
      </c>
      <c r="EP21" s="44" t="str">
        <f>IF(AI21="y",CHAR(34)&amp;AI$1&amp;CHAR(34)&amp;",","")</f>
        <v/>
      </c>
      <c r="EQ21" s="44" t="str">
        <f>IF(AJ21="y",CHAR(34)&amp;AJ$1&amp;CHAR(34)&amp;",","")</f>
        <v/>
      </c>
      <c r="ER21" s="44" t="str">
        <f>IF(AK21="y",CHAR(34)&amp;AK$1&amp;CHAR(34)&amp;",","")</f>
        <v/>
      </c>
      <c r="ES21" s="44" t="str">
        <f>IF(AL21="y",CHAR(34)&amp;AL$1&amp;CHAR(34)&amp;",","")</f>
        <v/>
      </c>
      <c r="ET21" s="44" t="str">
        <f>IF(AM21="y",CHAR(34)&amp;AM$1&amp;CHAR(34)&amp;",","")</f>
        <v/>
      </c>
      <c r="EU21" s="44" t="str">
        <f>IF(AN21="y",CHAR(34)&amp;AN$1&amp;CHAR(34)&amp;",","")</f>
        <v/>
      </c>
      <c r="EV21" s="44" t="str">
        <f>IF(AO21="y",CHAR(34)&amp;AO$1&amp;CHAR(34)&amp;",","")</f>
        <v/>
      </c>
      <c r="EW21" s="44" t="str">
        <f>IF(AP21="y",CHAR(34)&amp;AP$1&amp;CHAR(34)&amp;",","")</f>
        <v/>
      </c>
      <c r="EX21" s="44" t="str">
        <f>IF(AQ21="y",CHAR(34)&amp;AQ$1&amp;CHAR(34)&amp;",","")</f>
        <v/>
      </c>
      <c r="EY21" s="44" t="str">
        <f>IF(AR21="y",CHAR(34)&amp;AR$1&amp;CHAR(34)&amp;",","")</f>
        <v/>
      </c>
      <c r="EZ21" s="44" t="str">
        <f>IF(AS21="y",CHAR(34)&amp;AS$1&amp;CHAR(34)&amp;",","")</f>
        <v/>
      </c>
      <c r="FA21" s="44" t="str">
        <f>IF(AT21&gt;0,CHAR(34)&amp;"sta"&amp;AZ21&amp;CHAR(34)&amp;",","")</f>
        <v/>
      </c>
      <c r="FB21" s="44" t="str">
        <f>IF(AND(AT21&gt;0,BA21&lt;&gt;""),CHAR(34)&amp;"sta"&amp;BA21&amp;CHAR(34)&amp;",","")</f>
        <v/>
      </c>
      <c r="FD21" s="44" t="str">
        <f>IF(BV21="n",CHAR(34)&amp;"tcWHYE"&amp;CHAR(34)&amp;",",IF(BV21="y",CHAR(34)&amp;FD$1&amp;CHAR(34)&amp;",",""))</f>
        <v/>
      </c>
      <c r="FE21" s="44" t="str">
        <f>IF(COUNTIF(BL21:BT21,"BLU")=0,CHAR(34)&amp;"NO_BLU"&amp;CHAR(34)&amp;",", "")</f>
        <v/>
      </c>
      <c r="FF21" s="44" t="str">
        <f>IF(COUNTIF(BL21:BT21,"WHI")=0,CHAR(34)&amp;"NO_WHI"&amp;CHAR(34)&amp;",", "")</f>
        <v/>
      </c>
      <c r="FG21" s="44" t="str">
        <f>IF(COUNTIF(BL21:BT21,"RED")=0,CHAR(34)&amp;"NO_RED"&amp;CHAR(34)&amp;",", "")</f>
        <v>"NO_RED",</v>
      </c>
      <c r="FH21" s="44" t="str">
        <f>IF(COUNTIF(BL21:BS21,"GRE")=0,CHAR(34)&amp;"NO_GRE"&amp;CHAR(34)&amp;",", "")</f>
        <v/>
      </c>
      <c r="FI21" s="44" t="str">
        <f>IF(COUNTIF(BL21:BT21,"YEL")=0,CHAR(34)&amp;"NO_YEL"&amp;CHAR(34)&amp;",", "")</f>
        <v/>
      </c>
      <c r="FJ21" s="44" t="str">
        <f>IF(COUNTIF(BL21:BT21,"BLA")=0,CHAR(34)&amp;"NO_BLA"&amp;CHAR(34)&amp;",", "")</f>
        <v>"NO_BLA",</v>
      </c>
      <c r="FK21" s="44" t="str">
        <f>IF(AND(FH21&lt;&gt;"",FF21&lt;&gt;""),CHAR(34)&amp;"WHGRNO"&amp;CHAR(34)&amp;",","")</f>
        <v/>
      </c>
      <c r="FL21" s="44" t="str">
        <f>IF(AND(FI21&lt;&gt;"",FF21&lt;&gt;""),CHAR(34)&amp;"WHYENO"&amp;CHAR(34)&amp;",","")</f>
        <v/>
      </c>
      <c r="FM21" s="44" t="str">
        <f>IF(AND(FJ21&lt;&gt;"",FF21&lt;&gt;""),CHAR(34)&amp;"BAWHNO"&amp;CHAR(34)&amp;",","")</f>
        <v/>
      </c>
      <c r="FN21" s="44" t="str">
        <f>IF(AND(FE21&lt;&gt;"",FF21&lt;&gt;""),CHAR(34)&amp;"BLWHNO"&amp;CHAR(34)&amp;",","")</f>
        <v/>
      </c>
      <c r="FO21" s="44" t="str">
        <f>IF(AND(FE21&lt;&gt;"",FG21&lt;&gt;""),CHAR(34)&amp;"BLRENO"&amp;CHAR(34)&amp;",","")</f>
        <v/>
      </c>
      <c r="FP21" s="44" t="str">
        <f>IF(AND(FF21&lt;&gt;"",FF21&lt;&gt;""),CHAR(34)&amp;"WHRENO"&amp;CHAR(34)&amp;",","")</f>
        <v/>
      </c>
      <c r="FQ21" s="44" t="str">
        <f>IF(LEN(BF21)=3,CHAR(34)&amp;"001"&amp;BF21&amp;CHAR(34)&amp;",","")</f>
        <v>"001BLU",</v>
      </c>
      <c r="FR21" s="44" t="str">
        <f>IF(LEN(BG21)=3,CHAR(34)&amp;"002"&amp;BG21&amp;CHAR(34)&amp;",","")</f>
        <v>"002WHI",</v>
      </c>
      <c r="FS21" s="44" t="str">
        <f>IF(LEN(BH21)=3,CHAR(34)&amp;"003"&amp;BH21&amp;CHAR(34)&amp;",","")</f>
        <v>"003GRE",</v>
      </c>
      <c r="FT21" s="44" t="str">
        <f>CHAR(34)&amp;"myr"&amp;BD21&amp;CHAR(34)&amp;","</f>
        <v>"myrBLU",</v>
      </c>
      <c r="FU21" s="44" t="str">
        <f>IF(AY21="y",CHAR(34)&amp;"island"&amp;CHAR(34)&amp;",","")</f>
        <v/>
      </c>
      <c r="FV21" s="44" t="str">
        <f>IF(BZ21="y",CHAR(34)&amp;"landlo"&amp;CHAR(34)&amp;",","")</f>
        <v/>
      </c>
      <c r="FW21" s="44" t="str">
        <f>IF(CA21="y",CHAR(34)&amp;"eunion"&amp;CHAR(34)&amp;",","")</f>
        <v/>
      </c>
      <c r="FY21" s="44" t="str">
        <f>IFERROR(IF(SEARCH("Arabic",CB21)&gt;0,CHAR(34)&amp;"arabic"&amp;CHAR(34)&amp;",",""),"")</f>
        <v/>
      </c>
      <c r="FZ21" s="44" t="str">
        <f>IFERROR(IF(SEARCH("English",CB21)&gt;0,CHAR(34)&amp;"englis"&amp;CHAR(34)&amp;",",""),"")</f>
        <v/>
      </c>
      <c r="GA21" s="44" t="str">
        <f>IFERROR(IF(SEARCH("French",CB21)&gt;0,CHAR(34)&amp;"french"&amp;CHAR(34)&amp;",",""),"")</f>
        <v/>
      </c>
      <c r="GB21" s="44" t="str">
        <f>IFERROR(IF(SEARCH("Spanish",CB21)&gt;0,CHAR(34)&amp;"spanis"&amp;CHAR(34)&amp;",",""),"")</f>
        <v/>
      </c>
      <c r="GE21" s="44" t="str">
        <f>IFERROR(IF(SEARCH("Dutch",CB21)&gt;0,CHAR(34)&amp;"dutchs"&amp;CHAR(34)&amp;",",""),"")</f>
        <v/>
      </c>
      <c r="GF21" s="44" t="str">
        <f>IFERROR(IF(SEARCH("Historical",AU21)&gt;0,CHAR(34)&amp;"histor"&amp;CHAR(34)&amp;",",""),"")</f>
        <v/>
      </c>
      <c r="GG21" s="44" t="str">
        <f>IF(BU21="y",CHAR(34)&amp;"unjack"&amp;CHAR(34)&amp;",","")</f>
        <v/>
      </c>
      <c r="GH21" s="44" t="str">
        <f>IF(CD21=1,CHAR(34)&amp;"southc"&amp;CHAR(34)&amp;",","")</f>
        <v/>
      </c>
      <c r="GI21" s="44" t="str">
        <f>IF(CE21=1,CHAR(34)&amp;"hasmap"&amp;CHAR(34)&amp;",","")</f>
        <v/>
      </c>
      <c r="GJ21" s="44" t="str">
        <f>IF(CP21="y",CHAR(34)&amp;CP$1&amp;CHAR(34)&amp;",","")</f>
        <v>"NoStar",</v>
      </c>
      <c r="GK21" s="44" t="str">
        <f>IF(GJ21="",CHAR(34)&amp;"HasSta"&amp;CHAR(34)&amp;",","")</f>
        <v/>
      </c>
      <c r="GL21" s="44" t="str">
        <f>IF(CQ21="y",CHAR(34)&amp;CQ$1&amp;CHAR(34)&amp;",","")</f>
        <v/>
      </c>
      <c r="GM21" s="44" t="str">
        <f>IF(CR21="y",CHAR(34)&amp;CR$1&amp;CHAR(34)&amp;",","")</f>
        <v/>
      </c>
      <c r="GN21" s="44" t="str">
        <f>IF(CS21="y",CHAR(34)&amp;CS$1&amp;CHAR(34)&amp;",","")</f>
        <v/>
      </c>
      <c r="GP21" s="44" t="str">
        <f>CHAR(34)&amp;AU21&amp;CHAR(34)</f>
        <v>"State"</v>
      </c>
      <c r="GS21" s="44" t="str">
        <f>SUBSTITUTE("["&amp;_xlfn.CONCAT(CW21:GN21)&amp;"]",",]","]")</f>
        <v>["4Color","lets10","startP","with_v","year19","allhor","3Bands","Horizo","Circle","HasSun","NO_RED","NO_BLA","001BLU","002WHI","003GRE","myrBLU","NoStar"]</v>
      </c>
      <c r="GT21" s="44" t="str">
        <f>IF(BL21&lt;&gt;"",CHAR(34)&amp;"cl_"&amp;BL21&amp;CHAR(34)&amp;",","")</f>
        <v/>
      </c>
      <c r="GU21" s="44" t="str">
        <f>IF(BM21&lt;&gt;"",CHAR(34)&amp;"cl_"&amp;BM21&amp;CHAR(34)&amp;",","")</f>
        <v>"cl_BLU",</v>
      </c>
      <c r="GV21" s="44" t="str">
        <f>IF(BN21&lt;&gt;"",CHAR(34)&amp;"cl_"&amp;BN21&amp;CHAR(34)&amp;",","")</f>
        <v>"cl_GRE",</v>
      </c>
      <c r="GW21" s="44" t="str">
        <f>IF(BO21&lt;&gt;"",CHAR(34)&amp;"cl_"&amp;BO21&amp;CHAR(34)&amp;",","")</f>
        <v/>
      </c>
      <c r="GX21" s="44" t="str">
        <f>IF(BP21&lt;&gt;"",CHAR(34)&amp;"cl_"&amp;BP21&amp;CHAR(34)&amp;",","")</f>
        <v>"cl_YEL",</v>
      </c>
      <c r="GY21" s="44" t="str">
        <f>IF(BQ21&lt;&gt;"",CHAR(34)&amp;"cl_"&amp;BQ21&amp;CHAR(34)&amp;",","")</f>
        <v/>
      </c>
      <c r="GZ21" s="44" t="str">
        <f>IF(BR21&lt;&gt;"",CHAR(34)&amp;"cl_"&amp;BR21&amp;CHAR(34)&amp;",","")</f>
        <v/>
      </c>
      <c r="HA21" s="44" t="str">
        <f>IF(BS21&lt;&gt;"",CHAR(34)&amp;"cl_"&amp;BS21&amp;CHAR(34)&amp;",","")</f>
        <v/>
      </c>
      <c r="HB21" s="44" t="str">
        <f>IF(BT21&lt;&gt;"",CHAR(34)&amp;"cl_"&amp;BT21&amp;CHAR(34)&amp;",","")</f>
        <v>"cl_WHI",</v>
      </c>
      <c r="HC21" s="44" t="str">
        <f>SUBSTITUTE("["&amp;_xlfn.CONCAT(GT21:HB21)&amp;"]",",]","]")</f>
        <v>["cl_BLU","cl_GRE","cl_YEL","cl_WHI"]</v>
      </c>
      <c r="HE21" s="64"/>
      <c r="HF21" s="65" t="str">
        <f>"{couname:"&amp;CT21&amp;(IF(HK21&lt;&gt;"",",subtype:"&amp;CHAR(34)&amp;HK21&amp;CHAR(34),""))&amp;",year:"&amp;HJ21&amp;",region:"&amp;CU21&amp;",Colors:"&amp;HC21&amp;",Items:"&amp;GS21&amp;",Flag:"&amp;CV21&amp;",HDFlag:"&amp;CHAR(34)&amp;E21&amp;CHAR(34)&amp;",type:"&amp;GP21&amp;", describe: "&amp;HH21&amp;", isnew:"&amp;CHAR(34)&amp;F21&amp;CHAR(34)&amp;", links: "&amp;HL21&amp;"},"</f>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links: "https://www.crwflags.com/fotw/flags/ve-p.html"},</v>
      </c>
      <c r="HG21" s="66" t="str">
        <f>"{couname:"&amp;CT21&amp;(IF(HK21&lt;&gt;"",",subtype:"&amp;CHAR(34)&amp;HK21&amp;CHAR(34),""))&amp;",year:"&amp;HJ21&amp;",region:"&amp;CU21&amp;",Colors:"&amp;HC21&amp;",Items:"&amp;GS21&amp;",Flag:"&amp;CV21&amp;",HDFlag:"&amp;CHAR(34)&amp;E21&amp;CHAR(34)&amp;",type:"&amp;GP21&amp;", describe: "&amp;HI21&amp;", links: "&amp;HL21&amp;"},"</f>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links: "https://www.crwflags.com/fotw/flags/ve-p.html"},</v>
      </c>
      <c r="HH21" s="44" t="str">
        <f>IF(P21&lt;&gt;"",CHAR(34)&amp;"\n"&amp;P21&amp;CHAR(34),CHAR(34)&amp;CHAR(34))</f>
        <v>"\nThe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v>
      </c>
      <c r="HI21" s="44" t="str">
        <f>IF(J21=0,CHAR(34)&amp;CHAR(34),HH21)</f>
        <v>"\nThe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v>
      </c>
      <c r="HJ21" s="44" t="str">
        <f>CHAR(34)&amp;O21&amp;CHAR(34)</f>
        <v>"1996"</v>
      </c>
      <c r="HL21" s="44" t="str">
        <f>CHAR(34)&amp;I21&amp;CHAR(34)</f>
        <v>"https://www.crwflags.com/fotw/flags/ve-p.html"</v>
      </c>
      <c r="HM21" s="65"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"&amp;HH21&amp;", "&amp;CHAR(34)&amp;"isnew"&amp;CHAR(34)&amp;": "&amp;CHAR(34)&amp;F21&amp;CHAR(34)&amp;", "&amp;CHAR(34)&amp;"links"&amp;CHAR(34)&amp;": "&amp;HL21&amp;"},"</f>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 "links": "https://www.crwflags.com/fotw/flags/ve-p.html"},</v>
      </c>
      <c r="HN21" s="67"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"&amp;HI21&amp;", "&amp;CHAR(34)&amp;"isnew"&amp;CHAR(34)&amp;": "&amp;CHAR(34)&amp;F21&amp;CHAR(34)&amp;", "&amp;CHAR(34)&amp;"links"&amp;CHAR(34)&amp;": "&amp;HL21&amp;"},"</f>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 "links": "https://www.crwflags.com/fotw/flags/ve-p.html"},</v>
      </c>
      <c r="HO21" s="71">
        <v>45610</v>
      </c>
      <c r="HP21" s="44" t="str" cm="1">
        <f t="array" ref="HP21">IF(_xlfn.TEXTJOIN(", ", TRUE, IF(ISNUMBER(SEARCH("BLA", BL21:BT21)), COLUMN(BL21:BT21) - COLUMN(BL21) + 1, ""))&lt;&gt;"","BLA","")</f>
        <v/>
      </c>
      <c r="HQ21" s="44" t="str" cm="1">
        <f t="array" ref="HQ21">IF(_xlfn.TEXTJOIN(", ", TRUE, IF(ISNUMBER(SEARCH("BLU", BL21:BT21)), COLUMN(BL21:BT21) - COLUMN(BL21) + 1, ""))&lt;&gt;"","BLU","")</f>
        <v>BLU</v>
      </c>
      <c r="HR21" s="44" t="str" cm="1">
        <f t="array" ref="HR21">IF(_xlfn.TEXTJOIN(", ", TRUE, IF(ISNUMBER(SEARCH("GRE", BL21:BT21)), COLUMN(BL21:BT21) - COLUMN(BL21) + 1, ""))&lt;&gt;"","GRE","")</f>
        <v>GRE</v>
      </c>
      <c r="HS21" s="44" t="str" cm="1">
        <f t="array" ref="HS21">IF(_xlfn.TEXTJOIN(", ", TRUE, IF(ISNUMBER(SEARCH("RED", BL21:BT21)), COLUMN(BL21:BT21) - COLUMN(BL21) + 1, ""))&lt;&gt;"","RED","")</f>
        <v/>
      </c>
      <c r="HT21" s="44" t="str" cm="1">
        <f t="array" ref="HT21">IF(_xlfn.TEXTJOIN(", ", TRUE, IF(ISNUMBER(SEARCH("YEL", BL21:BT21)), COLUMN(BL21:BT21) - COLUMN(BL21) + 1, ""))&lt;&gt;"","YEL","")</f>
        <v>YEL</v>
      </c>
      <c r="HU21" s="44" t="str" cm="1">
        <f t="array" ref="HU21">IF(_xlfn.TEXTJOIN(", ", TRUE, IF(ISNUMBER(SEARCH("ORA", BL21:BT21)), COLUMN(BL21:BT21) - COLUMN(BL21) + 1, ""))&lt;&gt;"","ORA","")</f>
        <v/>
      </c>
      <c r="HV21" s="44" t="str" cm="1">
        <f t="array" ref="HV21">IF(_xlfn.TEXTJOIN(", ", TRUE, IF(ISNUMBER(SEARCH("BRO", BL21:BT21)), COLUMN(BL21:BT21) - COLUMN(BL21) + 1, ""))&lt;&gt;"","BRO","")</f>
        <v/>
      </c>
      <c r="HW21" s="44" t="str" cm="1">
        <f t="array" ref="HW21">IF(_xlfn.TEXTJOIN(", ", TRUE, IF(ISNUMBER(SEARCH("PUR", BL21:BT21)), COLUMN(BL21:BT21) - COLUMN(BL21) + 1, ""))&lt;&gt;"","PUR","")</f>
        <v/>
      </c>
      <c r="HX21" s="44" t="str" cm="1">
        <f t="array" ref="HX21">IF(_xlfn.TEXTJOIN(", ", TRUE, IF(ISNUMBER(SEARCH("WHI", BL21:BT21)), COLUMN(BL21:BT21) - COLUMN(BL21) + 1, ""))&lt;&gt;"","WHI","")</f>
        <v>WHI</v>
      </c>
      <c r="HY21" s="72"/>
      <c r="HZ21" s="72"/>
      <c r="IA21" s="5"/>
      <c r="IB21" s="5"/>
      <c r="IC21" s="68"/>
      <c r="ID21" s="68"/>
      <c r="IE21" s="68"/>
      <c r="IF21" s="68"/>
      <c r="IG21" s="68"/>
      <c r="IH21" s="68"/>
      <c r="II21" s="68"/>
      <c r="IJ21" s="68"/>
      <c r="IK21" s="68"/>
      <c r="IM21" s="42">
        <f>COUNTIF(IC21:IK21,"&gt;0")-CG21</f>
        <v>-4</v>
      </c>
      <c r="IN21" s="69" t="str">
        <f>"http://mkweb.bcgsc.ca/color-summarizer/?url="&amp;D21&amp;"&amp;precision=low&amp;num_clusters="&amp;CG21&amp;"&amp;text=1"</f>
        <v>http://mkweb.bcgsc.ca/color-summarizer/?url=https://upload.wikimedia.org/wikipedia/commons/thumb/8/81/Flag_of_Portuguesa.svg/320px-Flag_of_Portuguesa.svg.png&amp;precision=low&amp;num_clusters=4&amp;text=1</v>
      </c>
      <c r="IO21" s="44" t="str">
        <f>IF(HP21&lt;&gt;"",CHAR(34)&amp;"black"&amp;CHAR(34),"")</f>
        <v/>
      </c>
      <c r="IP21" s="44" t="str">
        <f>IF(HQ21&lt;&gt;"",CHAR(34)&amp;"blue"&amp;CHAR(34),"")</f>
        <v>"blue"</v>
      </c>
      <c r="IQ21" s="44" t="str">
        <f>IF(HR21&lt;&gt;"",CHAR(34)&amp;"green"&amp;CHAR(34),"")</f>
        <v>"green"</v>
      </c>
      <c r="IR21" s="44" t="str">
        <f>IF(HS21&lt;&gt;"",CHAR(34)&amp;"red"&amp;CHAR(34),"")</f>
        <v/>
      </c>
      <c r="IS21" s="44" t="str">
        <f>IF(HT21&lt;&gt;"",CHAR(34)&amp;"yellow"&amp;CHAR(34),"")</f>
        <v>"yellow"</v>
      </c>
      <c r="IT21" s="44" t="str">
        <f>IF(HU21&lt;&gt;"",CHAR(34)&amp;"orange"&amp;CHAR(34),"")</f>
        <v/>
      </c>
      <c r="IU21" s="44" t="str">
        <f>IF(HV21&lt;&gt;"",CHAR(34)&amp;"brown"&amp;CHAR(34),"")</f>
        <v/>
      </c>
      <c r="IV21" s="44" t="str">
        <f>IF(HW21&lt;&gt;"",CHAR(34)&amp;"purple"&amp;CHAR(34),"")</f>
        <v/>
      </c>
      <c r="IW21" s="44" t="str">
        <f>IF(HX21&lt;&gt;"",CHAR(34)&amp;"white"&amp;CHAR(34),"")</f>
        <v>"white"</v>
      </c>
      <c r="IX21" s="44" t="str">
        <f>"{"&amp;CHAR(34)&amp;"url"&amp;CHAR(34)&amp;":"&amp;CHAR(34)&amp;IN21&amp;CHAR(34)&amp;","&amp;CHAR(34)&amp;"name"&amp;CHAR(34)&amp;":"&amp;CHAR(34)&amp;A21&amp;CHAR(34)&amp;"},"</f>
        <v>{"url":"http://mkweb.bcgsc.ca/color-summarizer/?url=https://upload.wikimedia.org/wikipedia/commons/thumb/8/81/Flag_of_Portuguesa.svg/320px-Flag_of_Portuguesa.svg.png&amp;precision=low&amp;num_clusters=4&amp;text=1","name":"[VEN] Portuguesa"},</v>
      </c>
      <c r="IY21" s="44">
        <v>1485</v>
      </c>
    </row>
    <row r="22" spans="1:259" s="44" customFormat="1" ht="38.4" customHeight="1" thickBot="1" x14ac:dyDescent="0.35">
      <c r="A22" s="84" t="s">
        <v>824</v>
      </c>
      <c r="B22" s="83"/>
      <c r="C22" s="39">
        <v>2</v>
      </c>
      <c r="D22" s="70" t="s">
        <v>825</v>
      </c>
      <c r="E22" s="40" t="s">
        <v>826</v>
      </c>
      <c r="F22" s="41" t="s">
        <v>163</v>
      </c>
      <c r="G22" s="42">
        <f>COUNTIF($A$1:$A$8305,A22)</f>
        <v>1</v>
      </c>
      <c r="H22" s="43"/>
      <c r="I22" s="59" t="s">
        <v>827</v>
      </c>
      <c r="J22" s="44" t="str">
        <f>""</f>
        <v/>
      </c>
      <c r="K22" s="45"/>
      <c r="L22" s="46"/>
      <c r="M22" s="46"/>
      <c r="N22" s="47"/>
      <c r="O22" s="74" t="s">
        <v>828</v>
      </c>
      <c r="P22" s="48" t="s">
        <v>829</v>
      </c>
      <c r="Q22" s="73">
        <v>1</v>
      </c>
      <c r="R22" s="49" t="s">
        <v>177</v>
      </c>
      <c r="S22" s="50">
        <v>2</v>
      </c>
      <c r="T22" s="51" t="s">
        <v>165</v>
      </c>
      <c r="U22" s="52" t="s">
        <v>164</v>
      </c>
      <c r="V22" s="52" t="s">
        <v>164</v>
      </c>
      <c r="W22" s="52" t="s">
        <v>164</v>
      </c>
      <c r="X22" s="52" t="s">
        <v>165</v>
      </c>
      <c r="Y22" s="52" t="s">
        <v>165</v>
      </c>
      <c r="Z22" s="52" t="s">
        <v>164</v>
      </c>
      <c r="AA22" s="52" t="s">
        <v>165</v>
      </c>
      <c r="AB22" s="52" t="s">
        <v>164</v>
      </c>
      <c r="AC22" s="52" t="s">
        <v>164</v>
      </c>
      <c r="AD22" s="52" t="s">
        <v>165</v>
      </c>
      <c r="AE22" s="52" t="s">
        <v>164</v>
      </c>
      <c r="AF22" s="53" t="s">
        <v>164</v>
      </c>
      <c r="AG22" s="53" t="s">
        <v>165</v>
      </c>
      <c r="AH22" s="53" t="s">
        <v>164</v>
      </c>
      <c r="AI22" s="53" t="s">
        <v>164</v>
      </c>
      <c r="AJ22" s="53" t="s">
        <v>164</v>
      </c>
      <c r="AK22" s="53" t="s">
        <v>164</v>
      </c>
      <c r="AL22" s="53" t="s">
        <v>164</v>
      </c>
      <c r="AM22" s="53" t="s">
        <v>165</v>
      </c>
      <c r="AN22" s="53" t="s">
        <v>165</v>
      </c>
      <c r="AO22" s="53" t="s">
        <v>164</v>
      </c>
      <c r="AP22" s="53" t="s">
        <v>165</v>
      </c>
      <c r="AQ22" s="53" t="s">
        <v>164</v>
      </c>
      <c r="AR22" s="53" t="s">
        <v>164</v>
      </c>
      <c r="AS22" s="53" t="s">
        <v>164</v>
      </c>
      <c r="AT22" s="54">
        <v>15</v>
      </c>
      <c r="AU22" s="53" t="s">
        <v>308</v>
      </c>
      <c r="AV22" s="53" t="str">
        <f>IF(LEFT(A22,1)="[",LEFT(A22,5)&amp;AU22&amp;A22,"")</f>
        <v>[VEN]State[VEN] Sucre</v>
      </c>
      <c r="AW22" s="53" t="str">
        <f>C22&amp;A22</f>
        <v>2[VEN] Sucre</v>
      </c>
      <c r="AX22" s="55"/>
      <c r="AY22" s="55"/>
      <c r="AZ22" s="56" t="s">
        <v>159</v>
      </c>
      <c r="BA22" s="56" t="s">
        <v>234</v>
      </c>
      <c r="BB22" s="56"/>
      <c r="BC22" s="57"/>
      <c r="BD22" s="58" t="s">
        <v>167</v>
      </c>
      <c r="BE22" s="59"/>
      <c r="BF22" s="58" t="s">
        <v>159</v>
      </c>
      <c r="BG22" s="58" t="s">
        <v>234</v>
      </c>
      <c r="BH22" s="58" t="s">
        <v>152</v>
      </c>
      <c r="BI22" s="58"/>
      <c r="BJ22" s="58"/>
      <c r="BK22" s="59"/>
      <c r="BL22" s="58" t="s">
        <v>151</v>
      </c>
      <c r="BM22" s="58" t="s">
        <v>152</v>
      </c>
      <c r="BN22" s="58" t="s">
        <v>153</v>
      </c>
      <c r="BO22" s="58" t="s">
        <v>154</v>
      </c>
      <c r="BP22" s="58" t="s">
        <v>155</v>
      </c>
      <c r="BQ22" s="58" t="s">
        <v>156</v>
      </c>
      <c r="BR22" s="58" t="s">
        <v>157</v>
      </c>
      <c r="BS22" s="58" t="s">
        <v>158</v>
      </c>
      <c r="BT22" s="58" t="s">
        <v>159</v>
      </c>
      <c r="BU22" s="60"/>
      <c r="BV22" s="61"/>
      <c r="BW22" s="61">
        <v>0</v>
      </c>
      <c r="BX22" s="59"/>
      <c r="BY22" s="44" t="s">
        <v>165</v>
      </c>
      <c r="CB22" s="5"/>
      <c r="CC22" s="5"/>
      <c r="CD22" s="62">
        <v>0</v>
      </c>
      <c r="CE22" s="62">
        <v>0</v>
      </c>
      <c r="CF22" s="62" t="e">
        <f>COUNTIF([1]Sheet7!$B$2:'[1]Sheet7'!$B$100,VEN!#REF!)</f>
        <v>#REF!</v>
      </c>
      <c r="CG22" s="75" cm="1">
        <f t="array" ref="CG22">SUMPRODUCT(--(LEN(TRIM(BL22:BT22))&gt;0))</f>
        <v>9</v>
      </c>
      <c r="CH22" s="53" t="str">
        <f>IF(CG22=2,"y","n")</f>
        <v>n</v>
      </c>
      <c r="CI22" s="53" t="str">
        <f>IF(CG22=3,"y","n")</f>
        <v>n</v>
      </c>
      <c r="CJ22" s="53" t="str">
        <f>IF(CG22=4,"y","n")</f>
        <v>n</v>
      </c>
      <c r="CK22" s="53" t="str">
        <f>IF(CG22&gt;4,"y","n")</f>
        <v>y</v>
      </c>
      <c r="CL22" s="53" t="str">
        <f>IF(S22=0,"y","n")</f>
        <v>n</v>
      </c>
      <c r="CM22" s="53" t="str">
        <f>IF(S22=2,"y","n")</f>
        <v>y</v>
      </c>
      <c r="CN22" s="53" t="str">
        <f>IF(S22=3,"y","n")</f>
        <v>n</v>
      </c>
      <c r="CO22" s="53" t="str">
        <f>IF(S22&gt;=4,"y","n")</f>
        <v>n</v>
      </c>
      <c r="CP22" s="53" t="str">
        <f>IF(AT22=0,"y","n")</f>
        <v>n</v>
      </c>
      <c r="CQ22" s="53" t="str">
        <f>IF(AT22=1,"y","n")</f>
        <v>n</v>
      </c>
      <c r="CR22" s="53" t="str">
        <f>IF(AT22=2,"y","n")</f>
        <v>n</v>
      </c>
      <c r="CS22" s="53" t="str">
        <f>IF(AT22&gt;=3,"y","n")</f>
        <v>y</v>
      </c>
      <c r="CT22" s="38" t="str">
        <f>CHAR(34)&amp;A22&amp;CHAR(34)</f>
        <v>"[VEN] Sucre"</v>
      </c>
      <c r="CU22" s="63" t="str">
        <f>CHAR(34)&amp;"rgn_"&amp;R22&amp;CHAR(34)</f>
        <v>"rgn_South America"</v>
      </c>
      <c r="CV22" s="44" t="str">
        <f>CHAR(34)&amp;D22&amp;CHAR(34)</f>
        <v>"https://upload.wikimedia.org/wikipedia/commons/thumb/c/c1/Flag_of_Sucre_State.svg/320px-Flag_of_Sucre_State.svg.png"</v>
      </c>
      <c r="CW22" s="44" t="str">
        <f>IF(CH22="y",CHAR(34)&amp;CH$1&amp;CHAR(34)&amp;",","")</f>
        <v/>
      </c>
      <c r="CX22" s="44" t="str">
        <f>IF(CI22="y",CHAR(34)&amp;CI$1&amp;CHAR(34)&amp;",","")</f>
        <v/>
      </c>
      <c r="CY22" s="44" t="str">
        <f>IF(CJ22="y",CHAR(34)&amp;CJ$1&amp;CHAR(34)&amp;",","")</f>
        <v/>
      </c>
      <c r="CZ22" s="44" t="str">
        <f>IF(CK22="y",CHAR(34)&amp;CK$1&amp;CHAR(34)&amp;",","")</f>
        <v>"5+Colo",</v>
      </c>
      <c r="DA22" s="44" t="str">
        <f>IF(Q22&gt;1,CHAR(34)&amp;"words2"&amp;CHAR(34)&amp;",","")</f>
        <v/>
      </c>
      <c r="DB22" s="44" t="str">
        <f>IF(Q22&gt;2,CHAR(34)&amp;"words3"&amp;CHAR(34)&amp;",","")</f>
        <v/>
      </c>
      <c r="DD22" s="44" t="str">
        <f>IF(LEN(CHAR(34)&amp;"lets"&amp;LEN(SUBSTITUTE(SUBSTITUTE(IFERROR(TRIM(SUBSTITUTE(A22,MID(A22,FIND("[",A22),FIND("]",A22)-FIND("[",A22)+1),"")),A22)," ",""),"-",""))&amp;CHAR(34)&amp;",")=9,CHAR(34)&amp;"lets"&amp;LEN(SUBSTITUTE(SUBSTITUTE(IFERROR(TRIM(SUBSTITUTE(A22,MID(A22,FIND("[",A22),FIND("]",A22)-FIND("[",A22)+1),"")),A22)," ",""),"-",""))&amp;CHAR(34)&amp;",",CHAR(34)&amp;"lets0"&amp;LEN(SUBSTITUTE(SUBSTITUTE(IFERROR(TRIM(SUBSTITUTE(A22,MID(A22,FIND("[",A22),FIND("]",A22)-FIND("[",A22)+1),"")),A22)," ",""),"-",""))&amp;CHAR(34)&amp;",")</f>
        <v>"lets05",</v>
      </c>
      <c r="DE22" s="44" t="str">
        <f>CHAR(34)&amp;"start"&amp;IFERROR(LEFT(SUBSTITUTE(A22,"["&amp;MID(A22,FIND("[",A22)+1,FIND("]",A22)-FIND("[",A22)-1)&amp;"] ",""),1),LEFT(A22,1))&amp;CHAR(34)&amp;","</f>
        <v>"startS",</v>
      </c>
      <c r="DF22" s="44" t="str">
        <f>IFERROR(IF(SEARCH("tan",A22)&gt;0,CHAR(34)&amp;"withtn"&amp;CHAR(34)&amp;",",""),"")</f>
        <v/>
      </c>
      <c r="DG22" s="44" t="str">
        <f>IFERROR(IF(SEARCH("q",A22)&gt;0,CHAR(34)&amp;"with_q"&amp;CHAR(34)&amp;",",""),"")</f>
        <v/>
      </c>
      <c r="DH22" s="44" t="str">
        <f>IFERROR(IF(SEARCH("v",A22)&gt;0,CHAR(34)&amp;"with_v"&amp;CHAR(34)&amp;",",""),"")</f>
        <v>"with_v",</v>
      </c>
      <c r="DI22" s="44" t="str">
        <f>IFERROR(IF(SEARCH("w",A22)&gt;0,CHAR(34)&amp;"with_w"&amp;CHAR(34)&amp;",",""),"")</f>
        <v/>
      </c>
      <c r="DJ22" s="44" t="str">
        <f>IFERROR(IF(SEARCH("y",A22)&gt;0,CHAR(34)&amp;"with_y"&amp;CHAR(34)&amp;",",""),"")</f>
        <v/>
      </c>
      <c r="DK22" s="44" t="str">
        <f>IFERROR(IF(SEARCH("z",A22)&gt;0,CHAR(34)&amp;"with_z"&amp;CHAR(34)&amp;",",""),"")</f>
        <v/>
      </c>
      <c r="DL22" s="44" t="str">
        <f>IF(CG22=2, CHAR(34) &amp; _xlfn.TEXTJOIN("", TRUE, _xlfn._xlws.SORT(HP22:HX22)) &amp; CHAR(34) &amp; ",", "")</f>
        <v/>
      </c>
      <c r="DM22" s="44" t="str" cm="1">
        <f t="array" ref="DM22">IF(CG22=3,CHAR(34) &amp; _xlfn.TEXTJOIN("", TRUE, RIGHT(HP22:HX22, 2)) &amp; CHAR(34) &amp; ",", "")</f>
        <v/>
      </c>
      <c r="DN22" s="44" t="str">
        <f>IF(AND(ISNUMBER(SEARCH("18", O22)), ISERROR(SEARCH("1918", O22)), ISERROR(SEARCH("2018", O22))), CHAR(34) &amp; "year18" &amp; CHAR(34) &amp; ",", "")</f>
        <v/>
      </c>
      <c r="DO22" s="44" t="str">
        <f>IF(AND(ISNUMBER(SEARCH("19", O22)), ISERROR(SEARCH("1819", O22)),  ISERROR(SEARCH("1219", O22)),ISERROR(SEARCH("1119", O22)),ISERROR(SEARCH("1190", O22)),ISERROR(SEARCH("2019", O22))), CHAR(34) &amp; "year19" &amp; CHAR(34) &amp; ",", "")</f>
        <v>"year19",</v>
      </c>
      <c r="DP22" s="5" t="str">
        <f>IF(AND(ISNUMBER(SEARCH("20", O22)), ISERROR(SEARCH("1920", O22))), CHAR(34)&amp;"year00"&amp;CHAR(34)&amp;",", "")</f>
        <v>"year00",</v>
      </c>
      <c r="DQ22" s="5" t="str">
        <f>IF(CC22="y",CHAR(34)&amp;"soviet"&amp;CHAR(34)&amp;",","")</f>
        <v/>
      </c>
      <c r="DR22" s="5" t="str">
        <f>IF(BY22="y",CHAR(34)&amp;"dgband"&amp;CHAR(34)&amp;",","")</f>
        <v>"dgband",</v>
      </c>
      <c r="DS22" s="5" t="str">
        <f>IF(W22="y",IF(AND(V22="n",BY22&lt;&gt;"y"),CHAR(34)&amp;"allver"&amp;CHAR(34)&amp;",",""),"")</f>
        <v/>
      </c>
      <c r="DT22" s="5" t="str">
        <f>IF(V22="y",IF(AND(W22="n",BY22&lt;&gt;"y"),CHAR(34)&amp;"allhor"&amp;CHAR(34)&amp;",",""),"")</f>
        <v/>
      </c>
      <c r="DU22" s="5" t="str">
        <f>IF(BY22="y",IF(AND(W22="n",V22="n"),CHAR(34)&amp;"alldia"&amp;CHAR(34)&amp;",",""),"")</f>
        <v>"alldia",</v>
      </c>
      <c r="DW22" s="44" t="str">
        <f>IF(CL22="y",CHAR(34)&amp;CL$1&amp;CHAR(34)&amp;",","")</f>
        <v/>
      </c>
      <c r="DX22" s="44" t="str">
        <f>IF(CM22="y",CHAR(34)&amp;CM$1&amp;CHAR(34)&amp;",","")</f>
        <v>"2Bands",</v>
      </c>
      <c r="DY22" s="44" t="str">
        <f>IF(CN22="y",CHAR(34)&amp;CN$1&amp;CHAR(34)&amp;",","")</f>
        <v/>
      </c>
      <c r="DZ22" s="44" t="str">
        <f>IF(CO22="y",CHAR(34)&amp;CO$1&amp;CHAR(34)&amp;",","")</f>
        <v/>
      </c>
      <c r="EA22" s="44" t="str">
        <f>IF(T22="y",CHAR(34)&amp;T$1&amp;CHAR(34)&amp;",","")</f>
        <v>"Diagon",</v>
      </c>
      <c r="EB22" s="44" t="str">
        <f>IF(U22="y",CHAR(34)&amp;U$1&amp;CHAR(34)&amp;",","")</f>
        <v/>
      </c>
      <c r="EC22" s="44" t="str">
        <f>IF(V22="y",CHAR(34)&amp;V$1&amp;CHAR(34)&amp;",","")</f>
        <v/>
      </c>
      <c r="ED22" s="44" t="str">
        <f>IF(W22="y",CHAR(34)&amp;W$1&amp;CHAR(34)&amp;",","")</f>
        <v/>
      </c>
      <c r="EE22" s="44" t="str">
        <f>IF(X22="y",CHAR(34)&amp;X$1&amp;CHAR(34)&amp;",","")</f>
        <v>"Circle",</v>
      </c>
      <c r="EF22" s="44" t="str">
        <f>IF(AND(Y22&lt;&gt;"n",Y22&lt;&gt;""),CHAR(34)&amp;Y$1&amp;CHAR(34)&amp;",","")</f>
        <v>"Animal",</v>
      </c>
      <c r="EG22" s="44" t="str">
        <f>IF(Z22="y",CHAR(34)&amp;Z$1&amp;CHAR(34)&amp;",","")</f>
        <v/>
      </c>
      <c r="EH22" s="44" t="str">
        <f>IF(AA22="y",CHAR(34)&amp;AA$1&amp;CHAR(34)&amp;",","")</f>
        <v>"Plants",</v>
      </c>
      <c r="EI22" s="44" t="str">
        <f>IF(AB22="y",CHAR(34)&amp;AB$1&amp;CHAR(34)&amp;",","")</f>
        <v/>
      </c>
      <c r="EJ22" s="44" t="str">
        <f>IF(AC22="y",CHAR(34)&amp;AC$1&amp;CHAR(34)&amp;",","")</f>
        <v/>
      </c>
      <c r="EK22" s="44" t="str">
        <f>IF(AD22="y",CHAR(34)&amp;AD$1&amp;CHAR(34)&amp;",","")</f>
        <v>"HasSun",</v>
      </c>
      <c r="EL22" s="44" t="str">
        <f>IF(AE22="y",CHAR(34)&amp;AE$1&amp;CHAR(34)&amp;",","")</f>
        <v/>
      </c>
      <c r="EM22" s="44" t="str">
        <f>IF(AF22="y",CHAR(34)&amp;AF$1&amp;CHAR(34)&amp;",","")</f>
        <v/>
      </c>
      <c r="EN22" s="44" t="str">
        <f>IF(AG22="y",CHAR(34)&amp;AG$1&amp;CHAR(34)&amp;",","")</f>
        <v>"Unequa",</v>
      </c>
      <c r="EO22" s="44" t="str">
        <f>IF(AH22="y",CHAR(34)&amp;AH$1&amp;CHAR(34)&amp;",","")</f>
        <v/>
      </c>
      <c r="EP22" s="44" t="str">
        <f>IF(AI22="y",CHAR(34)&amp;AI$1&amp;CHAR(34)&amp;",","")</f>
        <v/>
      </c>
      <c r="EQ22" s="44" t="str">
        <f>IF(AJ22="y",CHAR(34)&amp;AJ$1&amp;CHAR(34)&amp;",","")</f>
        <v/>
      </c>
      <c r="ER22" s="44" t="str">
        <f>IF(AK22="y",CHAR(34)&amp;AK$1&amp;CHAR(34)&amp;",","")</f>
        <v/>
      </c>
      <c r="ES22" s="44" t="str">
        <f>IF(AL22="y",CHAR(34)&amp;AL$1&amp;CHAR(34)&amp;",","")</f>
        <v/>
      </c>
      <c r="ET22" s="44" t="str">
        <f>IF(AM22="y",CHAR(34)&amp;AM$1&amp;CHAR(34)&amp;",","")</f>
        <v>"Geogrh",</v>
      </c>
      <c r="EU22" s="44" t="str">
        <f>IF(AN22="y",CHAR(34)&amp;AN$1&amp;CHAR(34)&amp;",","")</f>
        <v>"Humans",</v>
      </c>
      <c r="EV22" s="44" t="str">
        <f>IF(AO22="y",CHAR(34)&amp;AO$1&amp;CHAR(34)&amp;",","")</f>
        <v/>
      </c>
      <c r="EW22" s="44" t="str">
        <f>IF(AP22="y",CHAR(34)&amp;AP$1&amp;CHAR(34)&amp;",","")</f>
        <v>"Ships!",</v>
      </c>
      <c r="EX22" s="44" t="str">
        <f>IF(AQ22="y",CHAR(34)&amp;AQ$1&amp;CHAR(34)&amp;",","")</f>
        <v/>
      </c>
      <c r="EY22" s="44" t="str">
        <f>IF(AR22="y",CHAR(34)&amp;AR$1&amp;CHAR(34)&amp;",","")</f>
        <v/>
      </c>
      <c r="EZ22" s="44" t="str">
        <f>IF(AS22="y",CHAR(34)&amp;AS$1&amp;CHAR(34)&amp;",","")</f>
        <v/>
      </c>
      <c r="FA22" s="44" t="str">
        <f>IF(AT22&gt;0,CHAR(34)&amp;"sta"&amp;AZ22&amp;CHAR(34)&amp;",","")</f>
        <v>"staWHI",</v>
      </c>
      <c r="FB22" s="44" t="str">
        <f>IF(AND(AT22&gt;0,BA22&lt;&gt;""),CHAR(34)&amp;"sta"&amp;BA22&amp;CHAR(34)&amp;",","")</f>
        <v/>
      </c>
      <c r="FD22" s="44" t="str">
        <f>IF(BV22="n",CHAR(34)&amp;"tcWHYE"&amp;CHAR(34)&amp;",",IF(BV22="y",CHAR(34)&amp;FD$1&amp;CHAR(34)&amp;",",""))</f>
        <v/>
      </c>
      <c r="FE22" s="44" t="str">
        <f>IF(COUNTIF(BL22:BT22,"BLU")=0,CHAR(34)&amp;"NO_BLU"&amp;CHAR(34)&amp;",", "")</f>
        <v/>
      </c>
      <c r="FF22" s="44" t="str">
        <f>IF(COUNTIF(BL22:BT22,"WHI")=0,CHAR(34)&amp;"NO_WHI"&amp;CHAR(34)&amp;",", "")</f>
        <v/>
      </c>
      <c r="FG22" s="44" t="str">
        <f>IF(COUNTIF(BL22:BT22,"RED")=0,CHAR(34)&amp;"NO_RED"&amp;CHAR(34)&amp;",", "")</f>
        <v/>
      </c>
      <c r="FH22" s="44" t="str">
        <f>IF(COUNTIF(BL22:BS22,"GRE")=0,CHAR(34)&amp;"NO_GRE"&amp;CHAR(34)&amp;",", "")</f>
        <v/>
      </c>
      <c r="FI22" s="44" t="str">
        <f>IF(COUNTIF(BL22:BT22,"YEL")=0,CHAR(34)&amp;"NO_YEL"&amp;CHAR(34)&amp;",", "")</f>
        <v/>
      </c>
      <c r="FJ22" s="44" t="str">
        <f>IF(COUNTIF(BL22:BT22,"BLA")=0,CHAR(34)&amp;"NO_BLA"&amp;CHAR(34)&amp;",", "")</f>
        <v/>
      </c>
      <c r="FK22" s="44" t="str">
        <f>IF(AND(FH22&lt;&gt;"",FF22&lt;&gt;""),CHAR(34)&amp;"WHGRNO"&amp;CHAR(34)&amp;",","")</f>
        <v/>
      </c>
      <c r="FL22" s="44" t="str">
        <f>IF(AND(FI22&lt;&gt;"",FF22&lt;&gt;""),CHAR(34)&amp;"WHYENO"&amp;CHAR(34)&amp;",","")</f>
        <v/>
      </c>
      <c r="FM22" s="44" t="str">
        <f>IF(AND(FJ22&lt;&gt;"",FF22&lt;&gt;""),CHAR(34)&amp;"BAWHNO"&amp;CHAR(34)&amp;",","")</f>
        <v/>
      </c>
      <c r="FN22" s="44" t="str">
        <f>IF(AND(FE22&lt;&gt;"",FF22&lt;&gt;""),CHAR(34)&amp;"BLWHNO"&amp;CHAR(34)&amp;",","")</f>
        <v/>
      </c>
      <c r="FO22" s="44" t="str">
        <f>IF(AND(FE22&lt;&gt;"",FG22&lt;&gt;""),CHAR(34)&amp;"BLRENO"&amp;CHAR(34)&amp;",","")</f>
        <v/>
      </c>
      <c r="FP22" s="44" t="str">
        <f>IF(AND(FF22&lt;&gt;"",FF22&lt;&gt;""),CHAR(34)&amp;"WHRENO"&amp;CHAR(34)&amp;",","")</f>
        <v/>
      </c>
      <c r="FQ22" s="44" t="str">
        <f>IF(LEN(BF22)=3,CHAR(34)&amp;"001"&amp;BF22&amp;CHAR(34)&amp;",","")</f>
        <v>"001WHI",</v>
      </c>
      <c r="FR22" s="44" t="str">
        <f>IF(LEN(BG22)=3,CHAR(34)&amp;"002"&amp;BG22&amp;CHAR(34)&amp;",","")</f>
        <v/>
      </c>
      <c r="FS22" s="44" t="str">
        <f>IF(LEN(BH22)=3,CHAR(34)&amp;"003"&amp;BH22&amp;CHAR(34)&amp;",","")</f>
        <v>"003BLU",</v>
      </c>
      <c r="FT22" s="44" t="str">
        <f>CHAR(34)&amp;"myr"&amp;BD22&amp;CHAR(34)&amp;","</f>
        <v>"myrEQ",</v>
      </c>
      <c r="FU22" s="44" t="str">
        <f>IF(AY22="y",CHAR(34)&amp;"island"&amp;CHAR(34)&amp;",","")</f>
        <v/>
      </c>
      <c r="FV22" s="44" t="str">
        <f>IF(BZ22="y",CHAR(34)&amp;"landlo"&amp;CHAR(34)&amp;",","")</f>
        <v/>
      </c>
      <c r="FW22" s="44" t="str">
        <f>IF(CA22="y",CHAR(34)&amp;"eunion"&amp;CHAR(34)&amp;",","")</f>
        <v/>
      </c>
      <c r="FY22" s="44" t="str">
        <f>IFERROR(IF(SEARCH("Arabic",CB22)&gt;0,CHAR(34)&amp;"arabic"&amp;CHAR(34)&amp;",",""),"")</f>
        <v/>
      </c>
      <c r="FZ22" s="44" t="str">
        <f>IFERROR(IF(SEARCH("English",CB22)&gt;0,CHAR(34)&amp;"englis"&amp;CHAR(34)&amp;",",""),"")</f>
        <v/>
      </c>
      <c r="GA22" s="44" t="str">
        <f>IFERROR(IF(SEARCH("French",CB22)&gt;0,CHAR(34)&amp;"french"&amp;CHAR(34)&amp;",",""),"")</f>
        <v/>
      </c>
      <c r="GB22" s="44" t="str">
        <f>IFERROR(IF(SEARCH("Spanish",CB22)&gt;0,CHAR(34)&amp;"spanis"&amp;CHAR(34)&amp;",",""),"")</f>
        <v/>
      </c>
      <c r="GE22" s="44" t="str">
        <f>IFERROR(IF(SEARCH("Dutch",CB22)&gt;0,CHAR(34)&amp;"dutchs"&amp;CHAR(34)&amp;",",""),"")</f>
        <v/>
      </c>
      <c r="GF22" s="44" t="str">
        <f>IFERROR(IF(SEARCH("Historical",AU22)&gt;0,CHAR(34)&amp;"histor"&amp;CHAR(34)&amp;",",""),"")</f>
        <v/>
      </c>
      <c r="GG22" s="44" t="str">
        <f>IF(BU22="y",CHAR(34)&amp;"unjack"&amp;CHAR(34)&amp;",","")</f>
        <v/>
      </c>
      <c r="GH22" s="44" t="str">
        <f>IF(CD22=1,CHAR(34)&amp;"southc"&amp;CHAR(34)&amp;",","")</f>
        <v/>
      </c>
      <c r="GI22" s="44" t="str">
        <f>IF(CE22=1,CHAR(34)&amp;"hasmap"&amp;CHAR(34)&amp;",","")</f>
        <v/>
      </c>
      <c r="GJ22" s="44" t="str">
        <f>IF(CP22="y",CHAR(34)&amp;CP$1&amp;CHAR(34)&amp;",","")</f>
        <v/>
      </c>
      <c r="GK22" s="44" t="str">
        <f>IF(GJ22="",CHAR(34)&amp;"HasSta"&amp;CHAR(34)&amp;",","")</f>
        <v>"HasSta",</v>
      </c>
      <c r="GL22" s="44" t="str">
        <f>IF(CQ22="y",CHAR(34)&amp;CQ$1&amp;CHAR(34)&amp;",","")</f>
        <v/>
      </c>
      <c r="GM22" s="44" t="str">
        <f>IF(CR22="y",CHAR(34)&amp;CR$1&amp;CHAR(34)&amp;",","")</f>
        <v/>
      </c>
      <c r="GN22" s="44" t="str">
        <f>IF(CS22="y",CHAR(34)&amp;CS$1&amp;CHAR(34)&amp;",","")</f>
        <v>"3+Star",</v>
      </c>
      <c r="GP22" s="44" t="str">
        <f>CHAR(34)&amp;AU22&amp;CHAR(34)</f>
        <v>"State"</v>
      </c>
      <c r="GS22" s="44" t="str">
        <f>SUBSTITUTE("["&amp;_xlfn.CONCAT(CW22:GN22)&amp;"]",",]","]")</f>
        <v>["5+Colo","lets05","startS","with_v","year19","year00","dgband","alldia","2Bands","Diagon","Circle","Animal","Plants","HasSun","Unequa","Geogrh","Humans","Ships!","staWHI","001WHI","003BLU","myrEQ","HasSta","3+Star"]</v>
      </c>
      <c r="GT22" s="44" t="str">
        <f>IF(BL22&lt;&gt;"",CHAR(34)&amp;"cl_"&amp;BL22&amp;CHAR(34)&amp;",","")</f>
        <v>"cl_BLA",</v>
      </c>
      <c r="GU22" s="44" t="str">
        <f>IF(BM22&lt;&gt;"",CHAR(34)&amp;"cl_"&amp;BM22&amp;CHAR(34)&amp;",","")</f>
        <v>"cl_BLU",</v>
      </c>
      <c r="GV22" s="44" t="str">
        <f>IF(BN22&lt;&gt;"",CHAR(34)&amp;"cl_"&amp;BN22&amp;CHAR(34)&amp;",","")</f>
        <v>"cl_GRE",</v>
      </c>
      <c r="GW22" s="44" t="str">
        <f>IF(BO22&lt;&gt;"",CHAR(34)&amp;"cl_"&amp;BO22&amp;CHAR(34)&amp;",","")</f>
        <v>"cl_RED",</v>
      </c>
      <c r="GX22" s="44" t="str">
        <f>IF(BP22&lt;&gt;"",CHAR(34)&amp;"cl_"&amp;BP22&amp;CHAR(34)&amp;",","")</f>
        <v>"cl_YEL",</v>
      </c>
      <c r="GY22" s="44" t="str">
        <f>IF(BQ22&lt;&gt;"",CHAR(34)&amp;"cl_"&amp;BQ22&amp;CHAR(34)&amp;",","")</f>
        <v>"cl_ORA",</v>
      </c>
      <c r="GZ22" s="44" t="str">
        <f>IF(BR22&lt;&gt;"",CHAR(34)&amp;"cl_"&amp;BR22&amp;CHAR(34)&amp;",","")</f>
        <v>"cl_BRO",</v>
      </c>
      <c r="HA22" s="44" t="str">
        <f>IF(BS22&lt;&gt;"",CHAR(34)&amp;"cl_"&amp;BS22&amp;CHAR(34)&amp;",","")</f>
        <v>"cl_PUR",</v>
      </c>
      <c r="HB22" s="44" t="str">
        <f>IF(BT22&lt;&gt;"",CHAR(34)&amp;"cl_"&amp;BT22&amp;CHAR(34)&amp;",","")</f>
        <v>"cl_WHI",</v>
      </c>
      <c r="HC22" s="44" t="str">
        <f>SUBSTITUTE("["&amp;_xlfn.CONCAT(GT22:HB22)&amp;"]",",]","]")</f>
        <v>["cl_BLA","cl_BLU","cl_GRE","cl_RED","cl_YEL","cl_ORA","cl_BRO","cl_PUR","cl_WHI"]</v>
      </c>
      <c r="HE22" s="64"/>
      <c r="HF22" s="65" t="str">
        <f>"{couname:"&amp;CT22&amp;(IF(HK22&lt;&gt;"",",subtype:"&amp;CHAR(34)&amp;HK22&amp;CHAR(34),""))&amp;",year:"&amp;HJ22&amp;",region:"&amp;CU22&amp;",Colors:"&amp;HC22&amp;",Items:"&amp;GS22&amp;",Flag:"&amp;CV22&amp;",HDFlag:"&amp;CHAR(34)&amp;E22&amp;CHAR(34)&amp;",type:"&amp;GP22&amp;", describe: "&amp;HH22&amp;", isnew:"&amp;CHAR(34)&amp;F22&amp;CHAR(34)&amp;", links: "&amp;HL22&amp;"},"</f>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links: "https://www.crwflags.com/fotw/flags/ve-r.html"},</v>
      </c>
      <c r="HG22" s="66" t="str">
        <f>"{couname:"&amp;CT22&amp;(IF(HK22&lt;&gt;"",",subtype:"&amp;CHAR(34)&amp;HK22&amp;CHAR(34),""))&amp;",year:"&amp;HJ22&amp;",region:"&amp;CU22&amp;",Colors:"&amp;HC22&amp;",Items:"&amp;GS22&amp;",Flag:"&amp;CV22&amp;",HDFlag:"&amp;CHAR(34)&amp;E22&amp;CHAR(34)&amp;",type:"&amp;GP22&amp;", describe: "&amp;HI22&amp;", links: "&amp;HL22&amp;"},"</f>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links: "https://www.crwflags.com/fotw/flags/ve-r.html"},</v>
      </c>
      <c r="HH22" s="44" t="str">
        <f>IF(P22&lt;&gt;"",CHAR(34)&amp;"\n"&amp;P22&amp;CHAR(34),CHAR(34)&amp;CHAR(34))</f>
        <v>"\nThe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v>
      </c>
      <c r="HI22" s="44" t="str">
        <f>IF(J22=0,CHAR(34)&amp;CHAR(34),HH22)</f>
        <v>"\nThe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v>
      </c>
      <c r="HJ22" s="44" t="str">
        <f>CHAR(34)&amp;O22&amp;CHAR(34)</f>
        <v>"1996, 2002"</v>
      </c>
      <c r="HL22" s="44" t="str">
        <f>CHAR(34)&amp;I22&amp;CHAR(34)</f>
        <v>"https://www.crwflags.com/fotw/flags/ve-r.html"</v>
      </c>
      <c r="HM22" s="65"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"&amp;HH22&amp;", "&amp;CHAR(34)&amp;"isnew"&amp;CHAR(34)&amp;": "&amp;CHAR(34)&amp;F22&amp;CHAR(34)&amp;", "&amp;CHAR(34)&amp;"links"&amp;CHAR(34)&amp;": "&amp;HL22&amp;"},"</f>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 "links": "https://www.crwflags.com/fotw/flags/ve-r.html"},</v>
      </c>
      <c r="HN22" s="67"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"&amp;HI22&amp;", "&amp;CHAR(34)&amp;"isnew"&amp;CHAR(34)&amp;": "&amp;CHAR(34)&amp;F22&amp;CHAR(34)&amp;", "&amp;CHAR(34)&amp;"links"&amp;CHAR(34)&amp;": "&amp;HL22&amp;"},"</f>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 "links": "https://www.crwflags.com/fotw/flags/ve-r.html"},</v>
      </c>
      <c r="HO22" s="71">
        <v>45610</v>
      </c>
      <c r="HP22" s="44" t="str" cm="1">
        <f t="array" ref="HP22">IF(_xlfn.TEXTJOIN(", ", TRUE, IF(ISNUMBER(SEARCH("BLA", BL22:BT22)), COLUMN(BL22:BT22) - COLUMN(BL22) + 1, ""))&lt;&gt;"","BLA","")</f>
        <v>BLA</v>
      </c>
      <c r="HQ22" s="44" t="str" cm="1">
        <f t="array" ref="HQ22">IF(_xlfn.TEXTJOIN(", ", TRUE, IF(ISNUMBER(SEARCH("BLU", BL22:BT22)), COLUMN(BL22:BT22) - COLUMN(BL22) + 1, ""))&lt;&gt;"","BLU","")</f>
        <v>BLU</v>
      </c>
      <c r="HR22" s="44" t="str" cm="1">
        <f t="array" ref="HR22">IF(_xlfn.TEXTJOIN(", ", TRUE, IF(ISNUMBER(SEARCH("GRE", BL22:BT22)), COLUMN(BL22:BT22) - COLUMN(BL22) + 1, ""))&lt;&gt;"","GRE","")</f>
        <v>GRE</v>
      </c>
      <c r="HS22" s="44" t="str" cm="1">
        <f t="array" ref="HS22">IF(_xlfn.TEXTJOIN(", ", TRUE, IF(ISNUMBER(SEARCH("RED", BL22:BT22)), COLUMN(BL22:BT22) - COLUMN(BL22) + 1, ""))&lt;&gt;"","RED","")</f>
        <v>RED</v>
      </c>
      <c r="HT22" s="44" t="str" cm="1">
        <f t="array" ref="HT22">IF(_xlfn.TEXTJOIN(", ", TRUE, IF(ISNUMBER(SEARCH("YEL", BL22:BT22)), COLUMN(BL22:BT22) - COLUMN(BL22) + 1, ""))&lt;&gt;"","YEL","")</f>
        <v>YEL</v>
      </c>
      <c r="HU22" s="44" t="str" cm="1">
        <f t="array" ref="HU22">IF(_xlfn.TEXTJOIN(", ", TRUE, IF(ISNUMBER(SEARCH("ORA", BL22:BT22)), COLUMN(BL22:BT22) - COLUMN(BL22) + 1, ""))&lt;&gt;"","ORA","")</f>
        <v>ORA</v>
      </c>
      <c r="HV22" s="44" t="str" cm="1">
        <f t="array" ref="HV22">IF(_xlfn.TEXTJOIN(", ", TRUE, IF(ISNUMBER(SEARCH("BRO", BL22:BT22)), COLUMN(BL22:BT22) - COLUMN(BL22) + 1, ""))&lt;&gt;"","BRO","")</f>
        <v>BRO</v>
      </c>
      <c r="HW22" s="44" t="str" cm="1">
        <f t="array" ref="HW22">IF(_xlfn.TEXTJOIN(", ", TRUE, IF(ISNUMBER(SEARCH("PUR", BL22:BT22)), COLUMN(BL22:BT22) - COLUMN(BL22) + 1, ""))&lt;&gt;"","PUR","")</f>
        <v>PUR</v>
      </c>
      <c r="HX22" s="44" t="str" cm="1">
        <f t="array" ref="HX22">IF(_xlfn.TEXTJOIN(", ", TRUE, IF(ISNUMBER(SEARCH("WHI", BL22:BT22)), COLUMN(BL22:BT22) - COLUMN(BL22) + 1, ""))&lt;&gt;"","WHI","")</f>
        <v>WHI</v>
      </c>
      <c r="HY22" s="72"/>
      <c r="HZ22" s="72"/>
      <c r="IA22" s="5"/>
      <c r="IB22" s="5"/>
      <c r="IC22" s="68"/>
      <c r="ID22" s="68"/>
      <c r="IE22" s="68"/>
      <c r="IF22" s="68"/>
      <c r="IG22" s="68"/>
      <c r="IH22" s="68"/>
      <c r="II22" s="68"/>
      <c r="IJ22" s="68"/>
      <c r="IK22" s="68"/>
      <c r="IM22" s="42">
        <f>COUNTIF(IC22:IK22,"&gt;0")-CG22</f>
        <v>-9</v>
      </c>
      <c r="IN22" s="69" t="str">
        <f>"http://mkweb.bcgsc.ca/color-summarizer/?url="&amp;D22&amp;"&amp;precision=low&amp;num_clusters="&amp;CG22&amp;"&amp;text=1"</f>
        <v>http://mkweb.bcgsc.ca/color-summarizer/?url=https://upload.wikimedia.org/wikipedia/commons/thumb/c/c1/Flag_of_Sucre_State.svg/320px-Flag_of_Sucre_State.svg.png&amp;precision=low&amp;num_clusters=9&amp;text=1</v>
      </c>
      <c r="IO22" s="44" t="str">
        <f>IF(HP22&lt;&gt;"",CHAR(34)&amp;"black"&amp;CHAR(34),"")</f>
        <v>"black"</v>
      </c>
      <c r="IP22" s="44" t="str">
        <f>IF(HQ22&lt;&gt;"",CHAR(34)&amp;"blue"&amp;CHAR(34),"")</f>
        <v>"blue"</v>
      </c>
      <c r="IQ22" s="44" t="str">
        <f>IF(HR22&lt;&gt;"",CHAR(34)&amp;"green"&amp;CHAR(34),"")</f>
        <v>"green"</v>
      </c>
      <c r="IR22" s="44" t="str">
        <f>IF(HS22&lt;&gt;"",CHAR(34)&amp;"red"&amp;CHAR(34),"")</f>
        <v>"red"</v>
      </c>
      <c r="IS22" s="44" t="str">
        <f>IF(HT22&lt;&gt;"",CHAR(34)&amp;"yellow"&amp;CHAR(34),"")</f>
        <v>"yellow"</v>
      </c>
      <c r="IT22" s="44" t="str">
        <f>IF(HU22&lt;&gt;"",CHAR(34)&amp;"orange"&amp;CHAR(34),"")</f>
        <v>"orange"</v>
      </c>
      <c r="IU22" s="44" t="str">
        <f>IF(HV22&lt;&gt;"",CHAR(34)&amp;"brown"&amp;CHAR(34),"")</f>
        <v>"brown"</v>
      </c>
      <c r="IV22" s="44" t="str">
        <f>IF(HW22&lt;&gt;"",CHAR(34)&amp;"purple"&amp;CHAR(34),"")</f>
        <v>"purple"</v>
      </c>
      <c r="IW22" s="44" t="str">
        <f>IF(HX22&lt;&gt;"",CHAR(34)&amp;"white"&amp;CHAR(34),"")</f>
        <v>"white"</v>
      </c>
      <c r="IX22" s="44" t="str">
        <f>"{"&amp;CHAR(34)&amp;"url"&amp;CHAR(34)&amp;":"&amp;CHAR(34)&amp;IN22&amp;CHAR(34)&amp;","&amp;CHAR(34)&amp;"name"&amp;CHAR(34)&amp;":"&amp;CHAR(34)&amp;A22&amp;CHAR(34)&amp;"},"</f>
        <v>{"url":"http://mkweb.bcgsc.ca/color-summarizer/?url=https://upload.wikimedia.org/wikipedia/commons/thumb/c/c1/Flag_of_Sucre_State.svg/320px-Flag_of_Sucre_State.svg.png&amp;precision=low&amp;num_clusters=9&amp;text=1","name":"[VEN] Sucre"},</v>
      </c>
      <c r="IY22" s="44">
        <v>1486</v>
      </c>
    </row>
    <row r="23" spans="1:259" s="44" customFormat="1" ht="38.4" customHeight="1" thickBot="1" x14ac:dyDescent="0.35">
      <c r="A23" s="84" t="s">
        <v>830</v>
      </c>
      <c r="B23" s="83"/>
      <c r="C23" s="39">
        <v>2</v>
      </c>
      <c r="D23" s="70" t="s">
        <v>831</v>
      </c>
      <c r="E23" s="40" t="s">
        <v>832</v>
      </c>
      <c r="F23" s="41" t="s">
        <v>163</v>
      </c>
      <c r="G23" s="42">
        <f>COUNTIF($A$1:$A$8305,A23)</f>
        <v>1</v>
      </c>
      <c r="H23" s="43"/>
      <c r="I23" s="59" t="s">
        <v>833</v>
      </c>
      <c r="J23" s="44" t="str">
        <f>""</f>
        <v/>
      </c>
      <c r="K23" s="45"/>
      <c r="L23" s="46"/>
      <c r="M23" s="46"/>
      <c r="N23" s="47"/>
      <c r="O23" s="74">
        <v>1997</v>
      </c>
      <c r="P23" s="48" t="s">
        <v>834</v>
      </c>
      <c r="Q23" s="73">
        <v>1</v>
      </c>
      <c r="R23" s="49" t="s">
        <v>177</v>
      </c>
      <c r="S23" s="50">
        <v>3</v>
      </c>
      <c r="T23" s="51" t="s">
        <v>164</v>
      </c>
      <c r="U23" s="52" t="s">
        <v>164</v>
      </c>
      <c r="V23" s="52" t="s">
        <v>165</v>
      </c>
      <c r="W23" s="52" t="s">
        <v>164</v>
      </c>
      <c r="X23" s="52" t="s">
        <v>165</v>
      </c>
      <c r="Y23" s="52" t="s">
        <v>164</v>
      </c>
      <c r="Z23" s="52" t="s">
        <v>164</v>
      </c>
      <c r="AA23" s="52" t="s">
        <v>165</v>
      </c>
      <c r="AB23" s="52" t="s">
        <v>164</v>
      </c>
      <c r="AC23" s="52" t="s">
        <v>164</v>
      </c>
      <c r="AD23" s="52" t="s">
        <v>164</v>
      </c>
      <c r="AE23" s="52" t="s">
        <v>164</v>
      </c>
      <c r="AF23" s="53" t="s">
        <v>164</v>
      </c>
      <c r="AG23" s="53" t="s">
        <v>165</v>
      </c>
      <c r="AH23" s="53" t="s">
        <v>165</v>
      </c>
      <c r="AI23" s="53" t="s">
        <v>164</v>
      </c>
      <c r="AJ23" s="53" t="s">
        <v>164</v>
      </c>
      <c r="AK23" s="53" t="s">
        <v>164</v>
      </c>
      <c r="AL23" s="53" t="s">
        <v>164</v>
      </c>
      <c r="AM23" s="53" t="s">
        <v>164</v>
      </c>
      <c r="AN23" s="53" t="s">
        <v>164</v>
      </c>
      <c r="AO23" s="53" t="s">
        <v>164</v>
      </c>
      <c r="AP23" s="53" t="s">
        <v>164</v>
      </c>
      <c r="AQ23" s="53" t="s">
        <v>164</v>
      </c>
      <c r="AR23" s="53" t="s">
        <v>164</v>
      </c>
      <c r="AS23" s="53" t="s">
        <v>164</v>
      </c>
      <c r="AT23" s="54">
        <v>4</v>
      </c>
      <c r="AU23" s="53" t="s">
        <v>308</v>
      </c>
      <c r="AV23" s="53" t="str">
        <f>IF(LEFT(A23,1)="[",LEFT(A23,5)&amp;AU23&amp;A23,"")</f>
        <v>[VEN]State[VEN] Táchira</v>
      </c>
      <c r="AW23" s="53" t="str">
        <f>C23&amp;A23</f>
        <v>2[VEN] Táchira</v>
      </c>
      <c r="AX23" s="55"/>
      <c r="AY23" s="55"/>
      <c r="AZ23" s="56" t="s">
        <v>159</v>
      </c>
      <c r="BA23" s="56" t="s">
        <v>234</v>
      </c>
      <c r="BB23" s="56"/>
      <c r="BC23" s="57"/>
      <c r="BD23" s="58" t="s">
        <v>154</v>
      </c>
      <c r="BE23" s="59"/>
      <c r="BF23" s="58" t="s">
        <v>155</v>
      </c>
      <c r="BG23" s="58" t="s">
        <v>151</v>
      </c>
      <c r="BH23" s="58" t="s">
        <v>154</v>
      </c>
      <c r="BI23" s="58"/>
      <c r="BJ23" s="58"/>
      <c r="BK23" s="59"/>
      <c r="BL23" s="58" t="s">
        <v>151</v>
      </c>
      <c r="BM23" s="58" t="s">
        <v>234</v>
      </c>
      <c r="BN23" s="58" t="s">
        <v>153</v>
      </c>
      <c r="BO23" s="58" t="s">
        <v>154</v>
      </c>
      <c r="BP23" s="58" t="s">
        <v>155</v>
      </c>
      <c r="BQ23" s="58" t="s">
        <v>234</v>
      </c>
      <c r="BR23" s="58" t="s">
        <v>234</v>
      </c>
      <c r="BS23" s="58" t="s">
        <v>234</v>
      </c>
      <c r="BT23" s="58" t="s">
        <v>159</v>
      </c>
      <c r="BU23" s="60"/>
      <c r="BV23" s="61"/>
      <c r="BW23" s="61">
        <v>0</v>
      </c>
      <c r="BX23" s="59"/>
      <c r="CB23" s="5"/>
      <c r="CC23" s="5"/>
      <c r="CD23" s="62">
        <v>0</v>
      </c>
      <c r="CE23" s="62">
        <v>0</v>
      </c>
      <c r="CF23" s="62" t="e">
        <f>COUNTIF([1]Sheet7!$B$2:'[1]Sheet7'!$B$100,VEN!#REF!)</f>
        <v>#REF!</v>
      </c>
      <c r="CG23" s="75" cm="1">
        <f t="array" ref="CG23">SUMPRODUCT(--(LEN(TRIM(BL23:BT23))&gt;0))</f>
        <v>5</v>
      </c>
      <c r="CH23" s="53" t="str">
        <f>IF(CG23=2,"y","n")</f>
        <v>n</v>
      </c>
      <c r="CI23" s="53" t="str">
        <f>IF(CG23=3,"y","n")</f>
        <v>n</v>
      </c>
      <c r="CJ23" s="53" t="str">
        <f>IF(CG23=4,"y","n")</f>
        <v>n</v>
      </c>
      <c r="CK23" s="53" t="str">
        <f>IF(CG23&gt;4,"y","n")</f>
        <v>y</v>
      </c>
      <c r="CL23" s="53" t="str">
        <f>IF(S23=0,"y","n")</f>
        <v>n</v>
      </c>
      <c r="CM23" s="53" t="str">
        <f>IF(S23=2,"y","n")</f>
        <v>n</v>
      </c>
      <c r="CN23" s="53" t="str">
        <f>IF(S23=3,"y","n")</f>
        <v>y</v>
      </c>
      <c r="CO23" s="53" t="str">
        <f>IF(S23&gt;=4,"y","n")</f>
        <v>n</v>
      </c>
      <c r="CP23" s="53" t="str">
        <f>IF(AT23=0,"y","n")</f>
        <v>n</v>
      </c>
      <c r="CQ23" s="53" t="str">
        <f>IF(AT23=1,"y","n")</f>
        <v>n</v>
      </c>
      <c r="CR23" s="53" t="str">
        <f>IF(AT23=2,"y","n")</f>
        <v>n</v>
      </c>
      <c r="CS23" s="53" t="str">
        <f>IF(AT23&gt;=3,"y","n")</f>
        <v>y</v>
      </c>
      <c r="CT23" s="38" t="str">
        <f>CHAR(34)&amp;A23&amp;CHAR(34)</f>
        <v>"[VEN] Táchira"</v>
      </c>
      <c r="CU23" s="63" t="str">
        <f>CHAR(34)&amp;"rgn_"&amp;R23&amp;CHAR(34)</f>
        <v>"rgn_South America"</v>
      </c>
      <c r="CV23" s="44" t="str">
        <f>CHAR(34)&amp;D23&amp;CHAR(34)</f>
        <v>"https://upload.wikimedia.org/wikipedia/commons/thumb/0/01/Flag_of_T%C3%A1chira.svg/320px-Flag_of_T%C3%A1chira.svg.png"</v>
      </c>
      <c r="CW23" s="44" t="str">
        <f>IF(CH23="y",CHAR(34)&amp;CH$1&amp;CHAR(34)&amp;",","")</f>
        <v/>
      </c>
      <c r="CX23" s="44" t="str">
        <f>IF(CI23="y",CHAR(34)&amp;CI$1&amp;CHAR(34)&amp;",","")</f>
        <v/>
      </c>
      <c r="CY23" s="44" t="str">
        <f>IF(CJ23="y",CHAR(34)&amp;CJ$1&amp;CHAR(34)&amp;",","")</f>
        <v/>
      </c>
      <c r="CZ23" s="44" t="str">
        <f>IF(CK23="y",CHAR(34)&amp;CK$1&amp;CHAR(34)&amp;",","")</f>
        <v>"5+Colo",</v>
      </c>
      <c r="DA23" s="44" t="str">
        <f>IF(Q23&gt;1,CHAR(34)&amp;"words2"&amp;CHAR(34)&amp;",","")</f>
        <v/>
      </c>
      <c r="DB23" s="44" t="str">
        <f>IF(Q23&gt;2,CHAR(34)&amp;"words3"&amp;CHAR(34)&amp;",","")</f>
        <v/>
      </c>
      <c r="DD23" s="44" t="str">
        <f>IF(LEN(CHAR(34)&amp;"lets"&amp;LEN(SUBSTITUTE(SUBSTITUTE(IFERROR(TRIM(SUBSTITUTE(A23,MID(A23,FIND("[",A23),FIND("]",A23)-FIND("[",A23)+1),"")),A23)," ",""),"-",""))&amp;CHAR(34)&amp;",")=9,CHAR(34)&amp;"lets"&amp;LEN(SUBSTITUTE(SUBSTITUTE(IFERROR(TRIM(SUBSTITUTE(A23,MID(A23,FIND("[",A23),FIND("]",A23)-FIND("[",A23)+1),"")),A23)," ",""),"-",""))&amp;CHAR(34)&amp;",",CHAR(34)&amp;"lets0"&amp;LEN(SUBSTITUTE(SUBSTITUTE(IFERROR(TRIM(SUBSTITUTE(A23,MID(A23,FIND("[",A23),FIND("]",A23)-FIND("[",A23)+1),"")),A23)," ",""),"-",""))&amp;CHAR(34)&amp;",")</f>
        <v>"lets07",</v>
      </c>
      <c r="DE23" s="44" t="str">
        <f>CHAR(34)&amp;"start"&amp;IFERROR(LEFT(SUBSTITUTE(A23,"["&amp;MID(A23,FIND("[",A23)+1,FIND("]",A23)-FIND("[",A23)-1)&amp;"] ",""),1),LEFT(A23,1))&amp;CHAR(34)&amp;","</f>
        <v>"startT",</v>
      </c>
      <c r="DF23" s="44" t="str">
        <f>IFERROR(IF(SEARCH("tan",A23)&gt;0,CHAR(34)&amp;"withtn"&amp;CHAR(34)&amp;",",""),"")</f>
        <v/>
      </c>
      <c r="DG23" s="44" t="str">
        <f>IFERROR(IF(SEARCH("q",A23)&gt;0,CHAR(34)&amp;"with_q"&amp;CHAR(34)&amp;",",""),"")</f>
        <v/>
      </c>
      <c r="DH23" s="44" t="str">
        <f>IFERROR(IF(SEARCH("v",A23)&gt;0,CHAR(34)&amp;"with_v"&amp;CHAR(34)&amp;",",""),"")</f>
        <v>"with_v",</v>
      </c>
      <c r="DI23" s="44" t="str">
        <f>IFERROR(IF(SEARCH("w",A23)&gt;0,CHAR(34)&amp;"with_w"&amp;CHAR(34)&amp;",",""),"")</f>
        <v/>
      </c>
      <c r="DJ23" s="44" t="str">
        <f>IFERROR(IF(SEARCH("y",A23)&gt;0,CHAR(34)&amp;"with_y"&amp;CHAR(34)&amp;",",""),"")</f>
        <v/>
      </c>
      <c r="DK23" s="44" t="str">
        <f>IFERROR(IF(SEARCH("z",A23)&gt;0,CHAR(34)&amp;"with_z"&amp;CHAR(34)&amp;",",""),"")</f>
        <v/>
      </c>
      <c r="DL23" s="44" t="str">
        <f>IF(CG23=2, CHAR(34) &amp; _xlfn.TEXTJOIN("", TRUE, _xlfn._xlws.SORT(HP23:HX23)) &amp; CHAR(34) &amp; ",", "")</f>
        <v/>
      </c>
      <c r="DM23" s="44" t="str" cm="1">
        <f t="array" ref="DM23">IF(CG23=3,CHAR(34) &amp; _xlfn.TEXTJOIN("", TRUE, RIGHT(HP23:HX23, 2)) &amp; CHAR(34) &amp; ",", "")</f>
        <v/>
      </c>
      <c r="DN23" s="44" t="str">
        <f>IF(AND(ISNUMBER(SEARCH("18", O23)), ISERROR(SEARCH("1918", O23)), ISERROR(SEARCH("2018", O23))), CHAR(34) &amp; "year18" &amp; CHAR(34) &amp; ",", "")</f>
        <v/>
      </c>
      <c r="DO23" s="44" t="str">
        <f>IF(AND(ISNUMBER(SEARCH("19", O23)), ISERROR(SEARCH("1819", O23)),  ISERROR(SEARCH("1219", O23)),ISERROR(SEARCH("1119", O23)),ISERROR(SEARCH("1190", O23)),ISERROR(SEARCH("2019", O23))), CHAR(34) &amp; "year19" &amp; CHAR(34) &amp; ",", "")</f>
        <v>"year19",</v>
      </c>
      <c r="DP23" s="5" t="str">
        <f>IF(AND(ISNUMBER(SEARCH("20", O23)), ISERROR(SEARCH("1920", O23))), CHAR(34)&amp;"year00"&amp;CHAR(34)&amp;",", "")</f>
        <v/>
      </c>
      <c r="DQ23" s="5" t="str">
        <f>IF(CC23="y",CHAR(34)&amp;"soviet"&amp;CHAR(34)&amp;",","")</f>
        <v/>
      </c>
      <c r="DR23" s="5" t="str">
        <f>IF(BY23="y",CHAR(34)&amp;"dgband"&amp;CHAR(34)&amp;",","")</f>
        <v/>
      </c>
      <c r="DS23" s="5" t="str">
        <f>IF(W23="y",IF(AND(V23="n",BY23&lt;&gt;"y"),CHAR(34)&amp;"allver"&amp;CHAR(34)&amp;",",""),"")</f>
        <v/>
      </c>
      <c r="DT23" s="5" t="str">
        <f>IF(V23="y",IF(AND(W23="n",BY23&lt;&gt;"y"),CHAR(34)&amp;"allhor"&amp;CHAR(34)&amp;",",""),"")</f>
        <v>"allhor",</v>
      </c>
      <c r="DU23" s="5" t="str">
        <f>IF(BY23="y",IF(AND(W23="n",V23="n"),CHAR(34)&amp;"alldia"&amp;CHAR(34)&amp;",",""),"")</f>
        <v/>
      </c>
      <c r="DW23" s="44" t="str">
        <f>IF(CL23="y",CHAR(34)&amp;CL$1&amp;CHAR(34)&amp;",","")</f>
        <v/>
      </c>
      <c r="DX23" s="44" t="str">
        <f>IF(CM23="y",CHAR(34)&amp;CM$1&amp;CHAR(34)&amp;",","")</f>
        <v/>
      </c>
      <c r="DY23" s="44" t="str">
        <f>IF(CN23="y",CHAR(34)&amp;CN$1&amp;CHAR(34)&amp;",","")</f>
        <v>"3Bands",</v>
      </c>
      <c r="DZ23" s="44" t="str">
        <f>IF(CO23="y",CHAR(34)&amp;CO$1&amp;CHAR(34)&amp;",","")</f>
        <v/>
      </c>
      <c r="EA23" s="44" t="str">
        <f>IF(T23="y",CHAR(34)&amp;T$1&amp;CHAR(34)&amp;",","")</f>
        <v/>
      </c>
      <c r="EB23" s="44" t="str">
        <f>IF(U23="y",CHAR(34)&amp;U$1&amp;CHAR(34)&amp;",","")</f>
        <v/>
      </c>
      <c r="EC23" s="44" t="str">
        <f>IF(V23="y",CHAR(34)&amp;V$1&amp;CHAR(34)&amp;",","")</f>
        <v>"Horizo",</v>
      </c>
      <c r="ED23" s="44" t="str">
        <f>IF(W23="y",CHAR(34)&amp;W$1&amp;CHAR(34)&amp;",","")</f>
        <v/>
      </c>
      <c r="EE23" s="44" t="str">
        <f>IF(X23="y",CHAR(34)&amp;X$1&amp;CHAR(34)&amp;",","")</f>
        <v>"Circle",</v>
      </c>
      <c r="EF23" s="44" t="str">
        <f>IF(AND(Y23&lt;&gt;"n",Y23&lt;&gt;""),CHAR(34)&amp;Y$1&amp;CHAR(34)&amp;",","")</f>
        <v/>
      </c>
      <c r="EG23" s="44" t="str">
        <f>IF(Z23="y",CHAR(34)&amp;Z$1&amp;CHAR(34)&amp;",","")</f>
        <v/>
      </c>
      <c r="EH23" s="44" t="str">
        <f>IF(AA23="y",CHAR(34)&amp;AA$1&amp;CHAR(34)&amp;",","")</f>
        <v>"Plants",</v>
      </c>
      <c r="EI23" s="44" t="str">
        <f>IF(AB23="y",CHAR(34)&amp;AB$1&amp;CHAR(34)&amp;",","")</f>
        <v/>
      </c>
      <c r="EJ23" s="44" t="str">
        <f>IF(AC23="y",CHAR(34)&amp;AC$1&amp;CHAR(34)&amp;",","")</f>
        <v/>
      </c>
      <c r="EK23" s="44" t="str">
        <f>IF(AD23="y",CHAR(34)&amp;AD$1&amp;CHAR(34)&amp;",","")</f>
        <v/>
      </c>
      <c r="EL23" s="44" t="str">
        <f>IF(AE23="y",CHAR(34)&amp;AE$1&amp;CHAR(34)&amp;",","")</f>
        <v/>
      </c>
      <c r="EM23" s="44" t="str">
        <f>IF(AF23="y",CHAR(34)&amp;AF$1&amp;CHAR(34)&amp;",","")</f>
        <v/>
      </c>
      <c r="EN23" s="44" t="str">
        <f>IF(AG23="y",CHAR(34)&amp;AG$1&amp;CHAR(34)&amp;",","")</f>
        <v>"Unequa",</v>
      </c>
      <c r="EO23" s="44" t="str">
        <f>IF(AH23="y",CHAR(34)&amp;AH$1&amp;CHAR(34)&amp;",","")</f>
        <v>"Center",</v>
      </c>
      <c r="EP23" s="44" t="str">
        <f>IF(AI23="y",CHAR(34)&amp;AI$1&amp;CHAR(34)&amp;",","")</f>
        <v/>
      </c>
      <c r="EQ23" s="44" t="str">
        <f>IF(AJ23="y",CHAR(34)&amp;AJ$1&amp;CHAR(34)&amp;",","")</f>
        <v/>
      </c>
      <c r="ER23" s="44" t="str">
        <f>IF(AK23="y",CHAR(34)&amp;AK$1&amp;CHAR(34)&amp;",","")</f>
        <v/>
      </c>
      <c r="ES23" s="44" t="str">
        <f>IF(AL23="y",CHAR(34)&amp;AL$1&amp;CHAR(34)&amp;",","")</f>
        <v/>
      </c>
      <c r="ET23" s="44" t="str">
        <f>IF(AM23="y",CHAR(34)&amp;AM$1&amp;CHAR(34)&amp;",","")</f>
        <v/>
      </c>
      <c r="EU23" s="44" t="str">
        <f>IF(AN23="y",CHAR(34)&amp;AN$1&amp;CHAR(34)&amp;",","")</f>
        <v/>
      </c>
      <c r="EV23" s="44" t="str">
        <f>IF(AO23="y",CHAR(34)&amp;AO$1&amp;CHAR(34)&amp;",","")</f>
        <v/>
      </c>
      <c r="EW23" s="44" t="str">
        <f>IF(AP23="y",CHAR(34)&amp;AP$1&amp;CHAR(34)&amp;",","")</f>
        <v/>
      </c>
      <c r="EX23" s="44" t="str">
        <f>IF(AQ23="y",CHAR(34)&amp;AQ$1&amp;CHAR(34)&amp;",","")</f>
        <v/>
      </c>
      <c r="EY23" s="44" t="str">
        <f>IF(AR23="y",CHAR(34)&amp;AR$1&amp;CHAR(34)&amp;",","")</f>
        <v/>
      </c>
      <c r="EZ23" s="44" t="str">
        <f>IF(AS23="y",CHAR(34)&amp;AS$1&amp;CHAR(34)&amp;",","")</f>
        <v/>
      </c>
      <c r="FA23" s="44" t="str">
        <f>IF(AT23&gt;0,CHAR(34)&amp;"sta"&amp;AZ23&amp;CHAR(34)&amp;",","")</f>
        <v>"staWHI",</v>
      </c>
      <c r="FB23" s="44" t="str">
        <f>IF(AND(AT23&gt;0,BA23&lt;&gt;""),CHAR(34)&amp;"sta"&amp;BA23&amp;CHAR(34)&amp;",","")</f>
        <v/>
      </c>
      <c r="FD23" s="44" t="str">
        <f>IF(BV23="n",CHAR(34)&amp;"tcWHYE"&amp;CHAR(34)&amp;",",IF(BV23="y",CHAR(34)&amp;FD$1&amp;CHAR(34)&amp;",",""))</f>
        <v/>
      </c>
      <c r="FE23" s="44" t="str">
        <f>IF(COUNTIF(BL23:BT23,"BLU")=0,CHAR(34)&amp;"NO_BLU"&amp;CHAR(34)&amp;",", "")</f>
        <v>"NO_BLU",</v>
      </c>
      <c r="FF23" s="44" t="str">
        <f>IF(COUNTIF(BL23:BT23,"WHI")=0,CHAR(34)&amp;"NO_WHI"&amp;CHAR(34)&amp;",", "")</f>
        <v/>
      </c>
      <c r="FG23" s="44" t="str">
        <f>IF(COUNTIF(BL23:BT23,"RED")=0,CHAR(34)&amp;"NO_RED"&amp;CHAR(34)&amp;",", "")</f>
        <v/>
      </c>
      <c r="FH23" s="44" t="str">
        <f>IF(COUNTIF(BL23:BS23,"GRE")=0,CHAR(34)&amp;"NO_GRE"&amp;CHAR(34)&amp;",", "")</f>
        <v/>
      </c>
      <c r="FI23" s="44" t="str">
        <f>IF(COUNTIF(BL23:BT23,"YEL")=0,CHAR(34)&amp;"NO_YEL"&amp;CHAR(34)&amp;",", "")</f>
        <v/>
      </c>
      <c r="FJ23" s="44" t="str">
        <f>IF(COUNTIF(BL23:BT23,"BLA")=0,CHAR(34)&amp;"NO_BLA"&amp;CHAR(34)&amp;",", "")</f>
        <v/>
      </c>
      <c r="FK23" s="44" t="str">
        <f>IF(AND(FH23&lt;&gt;"",FF23&lt;&gt;""),CHAR(34)&amp;"WHGRNO"&amp;CHAR(34)&amp;",","")</f>
        <v/>
      </c>
      <c r="FL23" s="44" t="str">
        <f>IF(AND(FI23&lt;&gt;"",FF23&lt;&gt;""),CHAR(34)&amp;"WHYENO"&amp;CHAR(34)&amp;",","")</f>
        <v/>
      </c>
      <c r="FM23" s="44" t="str">
        <f>IF(AND(FJ23&lt;&gt;"",FF23&lt;&gt;""),CHAR(34)&amp;"BAWHNO"&amp;CHAR(34)&amp;",","")</f>
        <v/>
      </c>
      <c r="FN23" s="44" t="str">
        <f>IF(AND(FE23&lt;&gt;"",FF23&lt;&gt;""),CHAR(34)&amp;"BLWHNO"&amp;CHAR(34)&amp;",","")</f>
        <v/>
      </c>
      <c r="FO23" s="44" t="str">
        <f>IF(AND(FE23&lt;&gt;"",FG23&lt;&gt;""),CHAR(34)&amp;"BLRENO"&amp;CHAR(34)&amp;",","")</f>
        <v/>
      </c>
      <c r="FP23" s="44" t="str">
        <f>IF(AND(FF23&lt;&gt;"",FF23&lt;&gt;""),CHAR(34)&amp;"WHRENO"&amp;CHAR(34)&amp;",","")</f>
        <v/>
      </c>
      <c r="FQ23" s="44" t="str">
        <f>IF(LEN(BF23)=3,CHAR(34)&amp;"001"&amp;BF23&amp;CHAR(34)&amp;",","")</f>
        <v>"001YEL",</v>
      </c>
      <c r="FR23" s="44" t="str">
        <f>IF(LEN(BG23)=3,CHAR(34)&amp;"002"&amp;BG23&amp;CHAR(34)&amp;",","")</f>
        <v>"002BLA",</v>
      </c>
      <c r="FS23" s="44" t="str">
        <f>IF(LEN(BH23)=3,CHAR(34)&amp;"003"&amp;BH23&amp;CHAR(34)&amp;",","")</f>
        <v>"003RED",</v>
      </c>
      <c r="FT23" s="44" t="str">
        <f>CHAR(34)&amp;"myr"&amp;BD23&amp;CHAR(34)&amp;","</f>
        <v>"myrRED",</v>
      </c>
      <c r="FU23" s="44" t="str">
        <f>IF(AY23="y",CHAR(34)&amp;"island"&amp;CHAR(34)&amp;",","")</f>
        <v/>
      </c>
      <c r="FV23" s="44" t="str">
        <f>IF(BZ23="y",CHAR(34)&amp;"landlo"&amp;CHAR(34)&amp;",","")</f>
        <v/>
      </c>
      <c r="FW23" s="44" t="str">
        <f>IF(CA23="y",CHAR(34)&amp;"eunion"&amp;CHAR(34)&amp;",","")</f>
        <v/>
      </c>
      <c r="FY23" s="44" t="str">
        <f>IFERROR(IF(SEARCH("Arabic",CB23)&gt;0,CHAR(34)&amp;"arabic"&amp;CHAR(34)&amp;",",""),"")</f>
        <v/>
      </c>
      <c r="FZ23" s="44" t="str">
        <f>IFERROR(IF(SEARCH("English",CB23)&gt;0,CHAR(34)&amp;"englis"&amp;CHAR(34)&amp;",",""),"")</f>
        <v/>
      </c>
      <c r="GA23" s="44" t="str">
        <f>IFERROR(IF(SEARCH("French",CB23)&gt;0,CHAR(34)&amp;"french"&amp;CHAR(34)&amp;",",""),"")</f>
        <v/>
      </c>
      <c r="GB23" s="44" t="str">
        <f>IFERROR(IF(SEARCH("Spanish",CB23)&gt;0,CHAR(34)&amp;"spanis"&amp;CHAR(34)&amp;",",""),"")</f>
        <v/>
      </c>
      <c r="GE23" s="44" t="str">
        <f>IFERROR(IF(SEARCH("Dutch",CB23)&gt;0,CHAR(34)&amp;"dutchs"&amp;CHAR(34)&amp;",",""),"")</f>
        <v/>
      </c>
      <c r="GF23" s="44" t="str">
        <f>IFERROR(IF(SEARCH("Historical",AU23)&gt;0,CHAR(34)&amp;"histor"&amp;CHAR(34)&amp;",",""),"")</f>
        <v/>
      </c>
      <c r="GG23" s="44" t="str">
        <f>IF(BU23="y",CHAR(34)&amp;"unjack"&amp;CHAR(34)&amp;",","")</f>
        <v/>
      </c>
      <c r="GH23" s="44" t="str">
        <f>IF(CD23=1,CHAR(34)&amp;"southc"&amp;CHAR(34)&amp;",","")</f>
        <v/>
      </c>
      <c r="GI23" s="44" t="str">
        <f>IF(CE23=1,CHAR(34)&amp;"hasmap"&amp;CHAR(34)&amp;",","")</f>
        <v/>
      </c>
      <c r="GJ23" s="44" t="str">
        <f>IF(CP23="y",CHAR(34)&amp;CP$1&amp;CHAR(34)&amp;",","")</f>
        <v/>
      </c>
      <c r="GK23" s="44" t="str">
        <f>IF(GJ23="",CHAR(34)&amp;"HasSta"&amp;CHAR(34)&amp;",","")</f>
        <v>"HasSta",</v>
      </c>
      <c r="GL23" s="44" t="str">
        <f>IF(CQ23="y",CHAR(34)&amp;CQ$1&amp;CHAR(34)&amp;",","")</f>
        <v/>
      </c>
      <c r="GM23" s="44" t="str">
        <f>IF(CR23="y",CHAR(34)&amp;CR$1&amp;CHAR(34)&amp;",","")</f>
        <v/>
      </c>
      <c r="GN23" s="44" t="str">
        <f>IF(CS23="y",CHAR(34)&amp;CS$1&amp;CHAR(34)&amp;",","")</f>
        <v>"3+Star",</v>
      </c>
      <c r="GP23" s="44" t="str">
        <f>CHAR(34)&amp;AU23&amp;CHAR(34)</f>
        <v>"State"</v>
      </c>
      <c r="GS23" s="44" t="str">
        <f>SUBSTITUTE("["&amp;_xlfn.CONCAT(CW23:GN23)&amp;"]",",]","]")</f>
        <v>["5+Colo","lets07","startT","with_v","year19","allhor","3Bands","Horizo","Circle","Plants","Unequa","Center","staWHI","NO_BLU","001YEL","002BLA","003RED","myrRED","HasSta","3+Star"]</v>
      </c>
      <c r="GT23" s="44" t="str">
        <f>IF(BL23&lt;&gt;"",CHAR(34)&amp;"cl_"&amp;BL23&amp;CHAR(34)&amp;",","")</f>
        <v>"cl_BLA",</v>
      </c>
      <c r="GU23" s="44" t="str">
        <f>IF(BM23&lt;&gt;"",CHAR(34)&amp;"cl_"&amp;BM23&amp;CHAR(34)&amp;",","")</f>
        <v/>
      </c>
      <c r="GV23" s="44" t="str">
        <f>IF(BN23&lt;&gt;"",CHAR(34)&amp;"cl_"&amp;BN23&amp;CHAR(34)&amp;",","")</f>
        <v>"cl_GRE",</v>
      </c>
      <c r="GW23" s="44" t="str">
        <f>IF(BO23&lt;&gt;"",CHAR(34)&amp;"cl_"&amp;BO23&amp;CHAR(34)&amp;",","")</f>
        <v>"cl_RED",</v>
      </c>
      <c r="GX23" s="44" t="str">
        <f>IF(BP23&lt;&gt;"",CHAR(34)&amp;"cl_"&amp;BP23&amp;CHAR(34)&amp;",","")</f>
        <v>"cl_YEL",</v>
      </c>
      <c r="GY23" s="44" t="str">
        <f>IF(BQ23&lt;&gt;"",CHAR(34)&amp;"cl_"&amp;BQ23&amp;CHAR(34)&amp;",","")</f>
        <v/>
      </c>
      <c r="GZ23" s="44" t="str">
        <f>IF(BR23&lt;&gt;"",CHAR(34)&amp;"cl_"&amp;BR23&amp;CHAR(34)&amp;",","")</f>
        <v/>
      </c>
      <c r="HA23" s="44" t="str">
        <f>IF(BS23&lt;&gt;"",CHAR(34)&amp;"cl_"&amp;BS23&amp;CHAR(34)&amp;",","")</f>
        <v/>
      </c>
      <c r="HB23" s="44" t="str">
        <f>IF(BT23&lt;&gt;"",CHAR(34)&amp;"cl_"&amp;BT23&amp;CHAR(34)&amp;",","")</f>
        <v>"cl_WHI",</v>
      </c>
      <c r="HC23" s="44" t="str">
        <f>SUBSTITUTE("["&amp;_xlfn.CONCAT(GT23:HB23)&amp;"]",",]","]")</f>
        <v>["cl_BLA","cl_GRE","cl_RED","cl_YEL","cl_WHI"]</v>
      </c>
      <c r="HE23" s="64"/>
      <c r="HF23" s="65" t="str">
        <f>"{couname:"&amp;CT23&amp;(IF(HK23&lt;&gt;"",",subtype:"&amp;CHAR(34)&amp;HK23&amp;CHAR(34),""))&amp;",year:"&amp;HJ23&amp;",region:"&amp;CU23&amp;",Colors:"&amp;HC23&amp;",Items:"&amp;GS23&amp;",Flag:"&amp;CV23&amp;",HDFlag:"&amp;CHAR(34)&amp;E23&amp;CHAR(34)&amp;",type:"&amp;GP23&amp;", describe: "&amp;HH23&amp;", isnew:"&amp;CHAR(34)&amp;F23&amp;CHAR(34)&amp;", links: "&amp;HL23&amp;"},"</f>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links: "https://www.crwflags.com/fotw/flags/ve-s.html"},</v>
      </c>
      <c r="HG23" s="66" t="str">
        <f>"{couname:"&amp;CT23&amp;(IF(HK23&lt;&gt;"",",subtype:"&amp;CHAR(34)&amp;HK23&amp;CHAR(34),""))&amp;",year:"&amp;HJ23&amp;",region:"&amp;CU23&amp;",Colors:"&amp;HC23&amp;",Items:"&amp;GS23&amp;",Flag:"&amp;CV23&amp;",HDFlag:"&amp;CHAR(34)&amp;E23&amp;CHAR(34)&amp;",type:"&amp;GP23&amp;", describe: "&amp;HI23&amp;", links: "&amp;HL23&amp;"},"</f>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links: "https://www.crwflags.com/fotw/flags/ve-s.html"},</v>
      </c>
      <c r="HH23" s="44" t="str">
        <f>IF(P23&lt;&gt;"",CHAR(34)&amp;"\n"&amp;P23&amp;CHAR(34),CHAR(34)&amp;CHAR(34))</f>
        <v>"\nIts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v>
      </c>
      <c r="HI23" s="44" t="str">
        <f>IF(J23=0,CHAR(34)&amp;CHAR(34),HH23)</f>
        <v>"\nIts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v>
      </c>
      <c r="HJ23" s="44" t="str">
        <f>CHAR(34)&amp;O23&amp;CHAR(34)</f>
        <v>"1997"</v>
      </c>
      <c r="HL23" s="44" t="str">
        <f>CHAR(34)&amp;I23&amp;CHAR(34)</f>
        <v>"https://www.crwflags.com/fotw/flags/ve-s.html"</v>
      </c>
      <c r="HM23" s="65"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"&amp;HH23&amp;", "&amp;CHAR(34)&amp;"isnew"&amp;CHAR(34)&amp;": "&amp;CHAR(34)&amp;F23&amp;CHAR(34)&amp;", "&amp;CHAR(34)&amp;"links"&amp;CHAR(34)&amp;": "&amp;HL23&amp;"},"</f>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 "links": "https://www.crwflags.com/fotw/flags/ve-s.html"},</v>
      </c>
      <c r="HN23" s="67"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"&amp;HI23&amp;", "&amp;CHAR(34)&amp;"isnew"&amp;CHAR(34)&amp;": "&amp;CHAR(34)&amp;F23&amp;CHAR(34)&amp;", "&amp;CHAR(34)&amp;"links"&amp;CHAR(34)&amp;": "&amp;HL23&amp;"},"</f>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 "links": "https://www.crwflags.com/fotw/flags/ve-s.html"},</v>
      </c>
      <c r="HO23" s="71">
        <v>45610</v>
      </c>
      <c r="HP23" s="44" t="str" cm="1">
        <f t="array" ref="HP23">IF(_xlfn.TEXTJOIN(", ", TRUE, IF(ISNUMBER(SEARCH("BLA", BL23:BT23)), COLUMN(BL23:BT23) - COLUMN(BL23) + 1, ""))&lt;&gt;"","BLA","")</f>
        <v>BLA</v>
      </c>
      <c r="HQ23" s="44" t="str" cm="1">
        <f t="array" ref="HQ23">IF(_xlfn.TEXTJOIN(", ", TRUE, IF(ISNUMBER(SEARCH("BLU", BL23:BT23)), COLUMN(BL23:BT23) - COLUMN(BL23) + 1, ""))&lt;&gt;"","BLU","")</f>
        <v/>
      </c>
      <c r="HR23" s="44" t="str" cm="1">
        <f t="array" ref="HR23">IF(_xlfn.TEXTJOIN(", ", TRUE, IF(ISNUMBER(SEARCH("GRE", BL23:BT23)), COLUMN(BL23:BT23) - COLUMN(BL23) + 1, ""))&lt;&gt;"","GRE","")</f>
        <v>GRE</v>
      </c>
      <c r="HS23" s="44" t="str" cm="1">
        <f t="array" ref="HS23">IF(_xlfn.TEXTJOIN(", ", TRUE, IF(ISNUMBER(SEARCH("RED", BL23:BT23)), COLUMN(BL23:BT23) - COLUMN(BL23) + 1, ""))&lt;&gt;"","RED","")</f>
        <v>RED</v>
      </c>
      <c r="HT23" s="44" t="str" cm="1">
        <f t="array" ref="HT23">IF(_xlfn.TEXTJOIN(", ", TRUE, IF(ISNUMBER(SEARCH("YEL", BL23:BT23)), COLUMN(BL23:BT23) - COLUMN(BL23) + 1, ""))&lt;&gt;"","YEL","")</f>
        <v>YEL</v>
      </c>
      <c r="HU23" s="44" t="str" cm="1">
        <f t="array" ref="HU23">IF(_xlfn.TEXTJOIN(", ", TRUE, IF(ISNUMBER(SEARCH("ORA", BL23:BT23)), COLUMN(BL23:BT23) - COLUMN(BL23) + 1, ""))&lt;&gt;"","ORA","")</f>
        <v/>
      </c>
      <c r="HV23" s="44" t="str" cm="1">
        <f t="array" ref="HV23">IF(_xlfn.TEXTJOIN(", ", TRUE, IF(ISNUMBER(SEARCH("BRO", BL23:BT23)), COLUMN(BL23:BT23) - COLUMN(BL23) + 1, ""))&lt;&gt;"","BRO","")</f>
        <v/>
      </c>
      <c r="HW23" s="44" t="str" cm="1">
        <f t="array" ref="HW23">IF(_xlfn.TEXTJOIN(", ", TRUE, IF(ISNUMBER(SEARCH("PUR", BL23:BT23)), COLUMN(BL23:BT23) - COLUMN(BL23) + 1, ""))&lt;&gt;"","PUR","")</f>
        <v/>
      </c>
      <c r="HX23" s="44" t="str" cm="1">
        <f t="array" ref="HX23">IF(_xlfn.TEXTJOIN(", ", TRUE, IF(ISNUMBER(SEARCH("WHI", BL23:BT23)), COLUMN(BL23:BT23) - COLUMN(BL23) + 1, ""))&lt;&gt;"","WHI","")</f>
        <v>WHI</v>
      </c>
      <c r="HY23" s="72"/>
      <c r="HZ23" s="72"/>
      <c r="IA23" s="5"/>
      <c r="IB23" s="5"/>
      <c r="IC23" s="68"/>
      <c r="ID23" s="68"/>
      <c r="IE23" s="68"/>
      <c r="IF23" s="68"/>
      <c r="IG23" s="68"/>
      <c r="IH23" s="68"/>
      <c r="II23" s="68"/>
      <c r="IJ23" s="68"/>
      <c r="IK23" s="68"/>
      <c r="IM23" s="42">
        <f>COUNTIF(IC23:IK23,"&gt;0")-CG23</f>
        <v>-5</v>
      </c>
      <c r="IN23" s="69" t="str">
        <f>"http://mkweb.bcgsc.ca/color-summarizer/?url="&amp;D23&amp;"&amp;precision=low&amp;num_clusters="&amp;CG23&amp;"&amp;text=1"</f>
        <v>http://mkweb.bcgsc.ca/color-summarizer/?url=https://upload.wikimedia.org/wikipedia/commons/thumb/0/01/Flag_of_T%C3%A1chira.svg/320px-Flag_of_T%C3%A1chira.svg.png&amp;precision=low&amp;num_clusters=5&amp;text=1</v>
      </c>
      <c r="IO23" s="44" t="str">
        <f>IF(HP23&lt;&gt;"",CHAR(34)&amp;"black"&amp;CHAR(34),"")</f>
        <v>"black"</v>
      </c>
      <c r="IP23" s="44" t="str">
        <f>IF(HQ23&lt;&gt;"",CHAR(34)&amp;"blue"&amp;CHAR(34),"")</f>
        <v/>
      </c>
      <c r="IQ23" s="44" t="str">
        <f>IF(HR23&lt;&gt;"",CHAR(34)&amp;"green"&amp;CHAR(34),"")</f>
        <v>"green"</v>
      </c>
      <c r="IR23" s="44" t="str">
        <f>IF(HS23&lt;&gt;"",CHAR(34)&amp;"red"&amp;CHAR(34),"")</f>
        <v>"red"</v>
      </c>
      <c r="IS23" s="44" t="str">
        <f>IF(HT23&lt;&gt;"",CHAR(34)&amp;"yellow"&amp;CHAR(34),"")</f>
        <v>"yellow"</v>
      </c>
      <c r="IT23" s="44" t="str">
        <f>IF(HU23&lt;&gt;"",CHAR(34)&amp;"orange"&amp;CHAR(34),"")</f>
        <v/>
      </c>
      <c r="IU23" s="44" t="str">
        <f>IF(HV23&lt;&gt;"",CHAR(34)&amp;"brown"&amp;CHAR(34),"")</f>
        <v/>
      </c>
      <c r="IV23" s="44" t="str">
        <f>IF(HW23&lt;&gt;"",CHAR(34)&amp;"purple"&amp;CHAR(34),"")</f>
        <v/>
      </c>
      <c r="IW23" s="44" t="str">
        <f>IF(HX23&lt;&gt;"",CHAR(34)&amp;"white"&amp;CHAR(34),"")</f>
        <v>"white"</v>
      </c>
      <c r="IX23" s="44" t="str">
        <f>"{"&amp;CHAR(34)&amp;"url"&amp;CHAR(34)&amp;":"&amp;CHAR(34)&amp;IN23&amp;CHAR(34)&amp;","&amp;CHAR(34)&amp;"name"&amp;CHAR(34)&amp;":"&amp;CHAR(34)&amp;A23&amp;CHAR(34)&amp;"},"</f>
        <v>{"url":"http://mkweb.bcgsc.ca/color-summarizer/?url=https://upload.wikimedia.org/wikipedia/commons/thumb/0/01/Flag_of_T%C3%A1chira.svg/320px-Flag_of_T%C3%A1chira.svg.png&amp;precision=low&amp;num_clusters=5&amp;text=1","name":"[VEN] Táchira"},</v>
      </c>
      <c r="IY23" s="44">
        <v>1487</v>
      </c>
    </row>
    <row r="24" spans="1:259" s="44" customFormat="1" ht="38.4" customHeight="1" thickBot="1" x14ac:dyDescent="0.35">
      <c r="A24" s="84" t="s">
        <v>835</v>
      </c>
      <c r="B24" s="83"/>
      <c r="C24" s="39">
        <v>2</v>
      </c>
      <c r="D24" s="70" t="s">
        <v>836</v>
      </c>
      <c r="E24" s="40" t="s">
        <v>837</v>
      </c>
      <c r="F24" s="41" t="s">
        <v>163</v>
      </c>
      <c r="G24" s="42">
        <f>COUNTIF($A$1:$A$8305,A24)</f>
        <v>1</v>
      </c>
      <c r="H24" s="43"/>
      <c r="I24" s="59" t="s">
        <v>838</v>
      </c>
      <c r="J24" s="44" t="str">
        <f>""</f>
        <v/>
      </c>
      <c r="K24" s="45"/>
      <c r="L24" s="46"/>
      <c r="M24" s="46"/>
      <c r="N24" s="47"/>
      <c r="O24" s="74">
        <v>1994</v>
      </c>
      <c r="P24" s="48" t="s">
        <v>839</v>
      </c>
      <c r="Q24" s="73">
        <v>1</v>
      </c>
      <c r="R24" s="49" t="s">
        <v>177</v>
      </c>
      <c r="S24" s="50">
        <v>2</v>
      </c>
      <c r="T24" s="51" t="s">
        <v>165</v>
      </c>
      <c r="U24" s="52" t="s">
        <v>164</v>
      </c>
      <c r="V24" s="52" t="s">
        <v>165</v>
      </c>
      <c r="W24" s="52" t="s">
        <v>164</v>
      </c>
      <c r="X24" s="52" t="s">
        <v>164</v>
      </c>
      <c r="Y24" s="52" t="s">
        <v>165</v>
      </c>
      <c r="Z24" s="52" t="s">
        <v>164</v>
      </c>
      <c r="AA24" s="52" t="s">
        <v>165</v>
      </c>
      <c r="AB24" s="52" t="s">
        <v>164</v>
      </c>
      <c r="AC24" s="52" t="s">
        <v>164</v>
      </c>
      <c r="AD24" s="52" t="s">
        <v>164</v>
      </c>
      <c r="AE24" s="52" t="s">
        <v>164</v>
      </c>
      <c r="AF24" s="53" t="s">
        <v>165</v>
      </c>
      <c r="AG24" s="53" t="s">
        <v>165</v>
      </c>
      <c r="AH24" s="53" t="s">
        <v>164</v>
      </c>
      <c r="AI24" s="53" t="s">
        <v>164</v>
      </c>
      <c r="AJ24" s="53" t="s">
        <v>164</v>
      </c>
      <c r="AK24" s="53" t="s">
        <v>164</v>
      </c>
      <c r="AL24" s="53" t="s">
        <v>164</v>
      </c>
      <c r="AM24" s="53" t="s">
        <v>164</v>
      </c>
      <c r="AN24" s="53" t="s">
        <v>164</v>
      </c>
      <c r="AO24" s="53" t="s">
        <v>164</v>
      </c>
      <c r="AP24" s="53" t="s">
        <v>164</v>
      </c>
      <c r="AQ24" s="53" t="s">
        <v>164</v>
      </c>
      <c r="AR24" s="53" t="s">
        <v>164</v>
      </c>
      <c r="AS24" s="53" t="s">
        <v>164</v>
      </c>
      <c r="AT24" s="54">
        <v>1</v>
      </c>
      <c r="AU24" s="53" t="s">
        <v>308</v>
      </c>
      <c r="AV24" s="53" t="str">
        <f>IF(LEFT(A24,1)="[",LEFT(A24,5)&amp;AU24&amp;A24,"")</f>
        <v>[VEN]State[VEN] Trujillo</v>
      </c>
      <c r="AW24" s="53" t="str">
        <f>C24&amp;A24</f>
        <v>2[VEN] Trujillo</v>
      </c>
      <c r="AX24" s="55"/>
      <c r="AY24" s="55"/>
      <c r="AZ24" s="56" t="s">
        <v>159</v>
      </c>
      <c r="BA24" s="56"/>
      <c r="BB24" s="56"/>
      <c r="BC24" s="57"/>
      <c r="BD24" s="58" t="s">
        <v>159</v>
      </c>
      <c r="BE24" s="59"/>
      <c r="BF24" s="58" t="s">
        <v>154</v>
      </c>
      <c r="BG24" s="58" t="s">
        <v>234</v>
      </c>
      <c r="BH24" s="58" t="s">
        <v>159</v>
      </c>
      <c r="BI24" s="58"/>
      <c r="BJ24" s="58"/>
      <c r="BK24" s="59"/>
      <c r="BL24" s="58" t="s">
        <v>151</v>
      </c>
      <c r="BM24" s="58" t="s">
        <v>234</v>
      </c>
      <c r="BN24" s="58" t="s">
        <v>153</v>
      </c>
      <c r="BO24" s="58" t="s">
        <v>154</v>
      </c>
      <c r="BP24" s="58" t="s">
        <v>234</v>
      </c>
      <c r="BQ24" s="58" t="s">
        <v>234</v>
      </c>
      <c r="BR24" s="58" t="s">
        <v>234</v>
      </c>
      <c r="BS24" s="58" t="s">
        <v>234</v>
      </c>
      <c r="BT24" s="58" t="s">
        <v>159</v>
      </c>
      <c r="BU24" s="60"/>
      <c r="BV24" s="61"/>
      <c r="BW24" s="61">
        <v>0</v>
      </c>
      <c r="BX24" s="59"/>
      <c r="BY24" s="44" t="s">
        <v>164</v>
      </c>
      <c r="CB24" s="5"/>
      <c r="CC24" s="5"/>
      <c r="CD24" s="62">
        <v>0</v>
      </c>
      <c r="CE24" s="62">
        <v>0</v>
      </c>
      <c r="CF24" s="62" t="e">
        <f>COUNTIF([1]Sheet7!$B$2:'[1]Sheet7'!$B$100,VEN!#REF!)</f>
        <v>#REF!</v>
      </c>
      <c r="CG24" s="75" cm="1">
        <f t="array" ref="CG24">SUMPRODUCT(--(LEN(TRIM(BL24:BT24))&gt;0))</f>
        <v>4</v>
      </c>
      <c r="CH24" s="53" t="str">
        <f>IF(CG24=2,"y","n")</f>
        <v>n</v>
      </c>
      <c r="CI24" s="53" t="str">
        <f>IF(CG24=3,"y","n")</f>
        <v>n</v>
      </c>
      <c r="CJ24" s="53" t="str">
        <f>IF(CG24=4,"y","n")</f>
        <v>y</v>
      </c>
      <c r="CK24" s="53" t="str">
        <f>IF(CG24&gt;4,"y","n")</f>
        <v>n</v>
      </c>
      <c r="CL24" s="53" t="str">
        <f>IF(S24=0,"y","n")</f>
        <v>n</v>
      </c>
      <c r="CM24" s="53" t="str">
        <f>IF(S24=2,"y","n")</f>
        <v>y</v>
      </c>
      <c r="CN24" s="53" t="str">
        <f>IF(S24=3,"y","n")</f>
        <v>n</v>
      </c>
      <c r="CO24" s="53" t="str">
        <f>IF(S24&gt;=4,"y","n")</f>
        <v>n</v>
      </c>
      <c r="CP24" s="53" t="str">
        <f>IF(AT24=0,"y","n")</f>
        <v>n</v>
      </c>
      <c r="CQ24" s="53" t="str">
        <f>IF(AT24=1,"y","n")</f>
        <v>y</v>
      </c>
      <c r="CR24" s="53" t="str">
        <f>IF(AT24=2,"y","n")</f>
        <v>n</v>
      </c>
      <c r="CS24" s="53" t="str">
        <f>IF(AT24&gt;=3,"y","n")</f>
        <v>n</v>
      </c>
      <c r="CT24" s="38" t="str">
        <f>CHAR(34)&amp;A24&amp;CHAR(34)</f>
        <v>"[VEN] Trujillo"</v>
      </c>
      <c r="CU24" s="63" t="str">
        <f>CHAR(34)&amp;"rgn_"&amp;R24&amp;CHAR(34)</f>
        <v>"rgn_South America"</v>
      </c>
      <c r="CV24" s="44" t="str">
        <f>CHAR(34)&amp;D24&amp;CHAR(34)</f>
        <v>"https://upload.wikimedia.org/wikipedia/commons/thumb/b/b0/Flag_of_Trujillo_State.svg/320px-Flag_of_Trujillo_State.svg.png"</v>
      </c>
      <c r="CW24" s="44" t="str">
        <f>IF(CH24="y",CHAR(34)&amp;CH$1&amp;CHAR(34)&amp;",","")</f>
        <v/>
      </c>
      <c r="CX24" s="44" t="str">
        <f>IF(CI24="y",CHAR(34)&amp;CI$1&amp;CHAR(34)&amp;",","")</f>
        <v/>
      </c>
      <c r="CY24" s="44" t="str">
        <f>IF(CJ24="y",CHAR(34)&amp;CJ$1&amp;CHAR(34)&amp;",","")</f>
        <v>"4Color",</v>
      </c>
      <c r="CZ24" s="44" t="str">
        <f>IF(CK24="y",CHAR(34)&amp;CK$1&amp;CHAR(34)&amp;",","")</f>
        <v/>
      </c>
      <c r="DA24" s="44" t="str">
        <f>IF(Q24&gt;1,CHAR(34)&amp;"words2"&amp;CHAR(34)&amp;",","")</f>
        <v/>
      </c>
      <c r="DB24" s="44" t="str">
        <f>IF(Q24&gt;2,CHAR(34)&amp;"words3"&amp;CHAR(34)&amp;",","")</f>
        <v/>
      </c>
      <c r="DD24" s="44" t="str">
        <f>IF(LEN(CHAR(34)&amp;"lets"&amp;LEN(SUBSTITUTE(SUBSTITUTE(IFERROR(TRIM(SUBSTITUTE(A24,MID(A24,FIND("[",A24),FIND("]",A24)-FIND("[",A24)+1),"")),A24)," ",""),"-",""))&amp;CHAR(34)&amp;",")=9,CHAR(34)&amp;"lets"&amp;LEN(SUBSTITUTE(SUBSTITUTE(IFERROR(TRIM(SUBSTITUTE(A24,MID(A24,FIND("[",A24),FIND("]",A24)-FIND("[",A24)+1),"")),A24)," ",""),"-",""))&amp;CHAR(34)&amp;",",CHAR(34)&amp;"lets0"&amp;LEN(SUBSTITUTE(SUBSTITUTE(IFERROR(TRIM(SUBSTITUTE(A24,MID(A24,FIND("[",A24),FIND("]",A24)-FIND("[",A24)+1),"")),A24)," ",""),"-",""))&amp;CHAR(34)&amp;",")</f>
        <v>"lets08",</v>
      </c>
      <c r="DE24" s="44" t="str">
        <f>CHAR(34)&amp;"start"&amp;IFERROR(LEFT(SUBSTITUTE(A24,"["&amp;MID(A24,FIND("[",A24)+1,FIND("]",A24)-FIND("[",A24)-1)&amp;"] ",""),1),LEFT(A24,1))&amp;CHAR(34)&amp;","</f>
        <v>"startT",</v>
      </c>
      <c r="DF24" s="44" t="str">
        <f>IFERROR(IF(SEARCH("tan",A24)&gt;0,CHAR(34)&amp;"withtn"&amp;CHAR(34)&amp;",",""),"")</f>
        <v/>
      </c>
      <c r="DG24" s="44" t="str">
        <f>IFERROR(IF(SEARCH("q",A24)&gt;0,CHAR(34)&amp;"with_q"&amp;CHAR(34)&amp;",",""),"")</f>
        <v/>
      </c>
      <c r="DH24" s="44" t="str">
        <f>IFERROR(IF(SEARCH("v",A24)&gt;0,CHAR(34)&amp;"with_v"&amp;CHAR(34)&amp;",",""),"")</f>
        <v>"with_v",</v>
      </c>
      <c r="DI24" s="44" t="str">
        <f>IFERROR(IF(SEARCH("w",A24)&gt;0,CHAR(34)&amp;"with_w"&amp;CHAR(34)&amp;",",""),"")</f>
        <v/>
      </c>
      <c r="DJ24" s="44" t="str">
        <f>IFERROR(IF(SEARCH("y",A24)&gt;0,CHAR(34)&amp;"with_y"&amp;CHAR(34)&amp;",",""),"")</f>
        <v/>
      </c>
      <c r="DK24" s="44" t="str">
        <f>IFERROR(IF(SEARCH("z",A24)&gt;0,CHAR(34)&amp;"with_z"&amp;CHAR(34)&amp;",",""),"")</f>
        <v/>
      </c>
      <c r="DL24" s="44" t="str">
        <f>IF(CG24=2, CHAR(34) &amp; _xlfn.TEXTJOIN("", TRUE, _xlfn._xlws.SORT(HP24:HX24)) &amp; CHAR(34) &amp; ",", "")</f>
        <v/>
      </c>
      <c r="DM24" s="44" t="str" cm="1">
        <f t="array" ref="DM24">IF(CG24=3,CHAR(34) &amp; _xlfn.TEXTJOIN("", TRUE, RIGHT(HP24:HX24, 2)) &amp; CHAR(34) &amp; ",", "")</f>
        <v/>
      </c>
      <c r="DN24" s="44" t="str">
        <f>IF(AND(ISNUMBER(SEARCH("18", O24)), ISERROR(SEARCH("1918", O24)), ISERROR(SEARCH("2018", O24))), CHAR(34) &amp; "year18" &amp; CHAR(34) &amp; ",", "")</f>
        <v/>
      </c>
      <c r="DO24" s="44" t="str">
        <f>IF(AND(ISNUMBER(SEARCH("19", O24)), ISERROR(SEARCH("1819", O24)),  ISERROR(SEARCH("1219", O24)),ISERROR(SEARCH("1119", O24)),ISERROR(SEARCH("1190", O24)),ISERROR(SEARCH("2019", O24))), CHAR(34) &amp; "year19" &amp; CHAR(34) &amp; ",", "")</f>
        <v>"year19",</v>
      </c>
      <c r="DP24" s="5" t="str">
        <f>IF(AND(ISNUMBER(SEARCH("20", O24)), ISERROR(SEARCH("1920", O24))), CHAR(34)&amp;"year00"&amp;CHAR(34)&amp;",", "")</f>
        <v/>
      </c>
      <c r="DQ24" s="5" t="str">
        <f>IF(CC24="y",CHAR(34)&amp;"soviet"&amp;CHAR(34)&amp;",","")</f>
        <v/>
      </c>
      <c r="DR24" s="5" t="str">
        <f>IF(BY24="y",CHAR(34)&amp;"dgband"&amp;CHAR(34)&amp;",","")</f>
        <v/>
      </c>
      <c r="DS24" s="5" t="str">
        <f>IF(W24="y",IF(AND(V24="n",BY24&lt;&gt;"y"),CHAR(34)&amp;"allver"&amp;CHAR(34)&amp;",",""),"")</f>
        <v/>
      </c>
      <c r="DT24" s="5" t="str">
        <f>IF(V24="y",IF(AND(W24="n",BY24&lt;&gt;"y"),CHAR(34)&amp;"allhor"&amp;CHAR(34)&amp;",",""),"")</f>
        <v>"allhor",</v>
      </c>
      <c r="DU24" s="5" t="str">
        <f>IF(BY24="y",IF(AND(W24="n",V24="n"),CHAR(34)&amp;"alldia"&amp;CHAR(34)&amp;",",""),"")</f>
        <v/>
      </c>
      <c r="DW24" s="44" t="str">
        <f>IF(CL24="y",CHAR(34)&amp;CL$1&amp;CHAR(34)&amp;",","")</f>
        <v/>
      </c>
      <c r="DX24" s="44" t="str">
        <f>IF(CM24="y",CHAR(34)&amp;CM$1&amp;CHAR(34)&amp;",","")</f>
        <v>"2Bands",</v>
      </c>
      <c r="DY24" s="44" t="str">
        <f>IF(CN24="y",CHAR(34)&amp;CN$1&amp;CHAR(34)&amp;",","")</f>
        <v/>
      </c>
      <c r="DZ24" s="44" t="str">
        <f>IF(CO24="y",CHAR(34)&amp;CO$1&amp;CHAR(34)&amp;",","")</f>
        <v/>
      </c>
      <c r="EA24" s="44" t="str">
        <f>IF(T24="y",CHAR(34)&amp;T$1&amp;CHAR(34)&amp;",","")</f>
        <v>"Diagon",</v>
      </c>
      <c r="EB24" s="44" t="str">
        <f>IF(U24="y",CHAR(34)&amp;U$1&amp;CHAR(34)&amp;",","")</f>
        <v/>
      </c>
      <c r="EC24" s="44" t="str">
        <f>IF(V24="y",CHAR(34)&amp;V$1&amp;CHAR(34)&amp;",","")</f>
        <v>"Horizo",</v>
      </c>
      <c r="ED24" s="44" t="str">
        <f>IF(W24="y",CHAR(34)&amp;W$1&amp;CHAR(34)&amp;",","")</f>
        <v/>
      </c>
      <c r="EE24" s="44" t="str">
        <f>IF(X24="y",CHAR(34)&amp;X$1&amp;CHAR(34)&amp;",","")</f>
        <v/>
      </c>
      <c r="EF24" s="44" t="str">
        <f>IF(AND(Y24&lt;&gt;"n",Y24&lt;&gt;""),CHAR(34)&amp;Y$1&amp;CHAR(34)&amp;",","")</f>
        <v>"Animal",</v>
      </c>
      <c r="EG24" s="44" t="str">
        <f>IF(Z24="y",CHAR(34)&amp;Z$1&amp;CHAR(34)&amp;",","")</f>
        <v/>
      </c>
      <c r="EH24" s="44" t="str">
        <f>IF(AA24="y",CHAR(34)&amp;AA$1&amp;CHAR(34)&amp;",","")</f>
        <v>"Plants",</v>
      </c>
      <c r="EI24" s="44" t="str">
        <f>IF(AB24="y",CHAR(34)&amp;AB$1&amp;CHAR(34)&amp;",","")</f>
        <v/>
      </c>
      <c r="EJ24" s="44" t="str">
        <f>IF(AC24="y",CHAR(34)&amp;AC$1&amp;CHAR(34)&amp;",","")</f>
        <v/>
      </c>
      <c r="EK24" s="44" t="str">
        <f>IF(AD24="y",CHAR(34)&amp;AD$1&amp;CHAR(34)&amp;",","")</f>
        <v/>
      </c>
      <c r="EL24" s="44" t="str">
        <f>IF(AE24="y",CHAR(34)&amp;AE$1&amp;CHAR(34)&amp;",","")</f>
        <v/>
      </c>
      <c r="EM24" s="44" t="str">
        <f>IF(AF24="y",CHAR(34)&amp;AF$1&amp;CHAR(34)&amp;",","")</f>
        <v>"Trside",</v>
      </c>
      <c r="EN24" s="44" t="str">
        <f>IF(AG24="y",CHAR(34)&amp;AG$1&amp;CHAR(34)&amp;",","")</f>
        <v>"Unequa",</v>
      </c>
      <c r="EO24" s="44" t="str">
        <f>IF(AH24="y",CHAR(34)&amp;AH$1&amp;CHAR(34)&amp;",","")</f>
        <v/>
      </c>
      <c r="EP24" s="44" t="str">
        <f>IF(AI24="y",CHAR(34)&amp;AI$1&amp;CHAR(34)&amp;",","")</f>
        <v/>
      </c>
      <c r="EQ24" s="44" t="str">
        <f>IF(AJ24="y",CHAR(34)&amp;AJ$1&amp;CHAR(34)&amp;",","")</f>
        <v/>
      </c>
      <c r="ER24" s="44" t="str">
        <f>IF(AK24="y",CHAR(34)&amp;AK$1&amp;CHAR(34)&amp;",","")</f>
        <v/>
      </c>
      <c r="ES24" s="44" t="str">
        <f>IF(AL24="y",CHAR(34)&amp;AL$1&amp;CHAR(34)&amp;",","")</f>
        <v/>
      </c>
      <c r="ET24" s="44" t="str">
        <f>IF(AM24="y",CHAR(34)&amp;AM$1&amp;CHAR(34)&amp;",","")</f>
        <v/>
      </c>
      <c r="EU24" s="44" t="str">
        <f>IF(AN24="y",CHAR(34)&amp;AN$1&amp;CHAR(34)&amp;",","")</f>
        <v/>
      </c>
      <c r="EV24" s="44" t="str">
        <f>IF(AO24="y",CHAR(34)&amp;AO$1&amp;CHAR(34)&amp;",","")</f>
        <v/>
      </c>
      <c r="EW24" s="44" t="str">
        <f>IF(AP24="y",CHAR(34)&amp;AP$1&amp;CHAR(34)&amp;",","")</f>
        <v/>
      </c>
      <c r="EX24" s="44" t="str">
        <f>IF(AQ24="y",CHAR(34)&amp;AQ$1&amp;CHAR(34)&amp;",","")</f>
        <v/>
      </c>
      <c r="EY24" s="44" t="str">
        <f>IF(AR24="y",CHAR(34)&amp;AR$1&amp;CHAR(34)&amp;",","")</f>
        <v/>
      </c>
      <c r="EZ24" s="44" t="str">
        <f>IF(AS24="y",CHAR(34)&amp;AS$1&amp;CHAR(34)&amp;",","")</f>
        <v/>
      </c>
      <c r="FA24" s="44" t="str">
        <f>IF(AT24&gt;0,CHAR(34)&amp;"sta"&amp;AZ24&amp;CHAR(34)&amp;",","")</f>
        <v>"staWHI",</v>
      </c>
      <c r="FB24" s="44" t="str">
        <f>IF(AND(AT24&gt;0,BA24&lt;&gt;""),CHAR(34)&amp;"sta"&amp;BA24&amp;CHAR(34)&amp;",","")</f>
        <v/>
      </c>
      <c r="FD24" s="44" t="str">
        <f>IF(BV24="n",CHAR(34)&amp;"tcWHYE"&amp;CHAR(34)&amp;",",IF(BV24="y",CHAR(34)&amp;FD$1&amp;CHAR(34)&amp;",",""))</f>
        <v/>
      </c>
      <c r="FE24" s="44" t="str">
        <f>IF(COUNTIF(BL24:BT24,"BLU")=0,CHAR(34)&amp;"NO_BLU"&amp;CHAR(34)&amp;",", "")</f>
        <v>"NO_BLU",</v>
      </c>
      <c r="FF24" s="44" t="str">
        <f>IF(COUNTIF(BL24:BT24,"WHI")=0,CHAR(34)&amp;"NO_WHI"&amp;CHAR(34)&amp;",", "")</f>
        <v/>
      </c>
      <c r="FG24" s="44" t="str">
        <f>IF(COUNTIF(BL24:BT24,"RED")=0,CHAR(34)&amp;"NO_RED"&amp;CHAR(34)&amp;",", "")</f>
        <v/>
      </c>
      <c r="FH24" s="44" t="str">
        <f>IF(COUNTIF(BL24:BS24,"GRE")=0,CHAR(34)&amp;"NO_GRE"&amp;CHAR(34)&amp;",", "")</f>
        <v/>
      </c>
      <c r="FI24" s="44" t="str">
        <f>IF(COUNTIF(BL24:BT24,"YEL")=0,CHAR(34)&amp;"NO_YEL"&amp;CHAR(34)&amp;",", "")</f>
        <v>"NO_YEL",</v>
      </c>
      <c r="FJ24" s="44" t="str">
        <f>IF(COUNTIF(BL24:BT24,"BLA")=0,CHAR(34)&amp;"NO_BLA"&amp;CHAR(34)&amp;",", "")</f>
        <v/>
      </c>
      <c r="FK24" s="44" t="str">
        <f>IF(AND(FH24&lt;&gt;"",FF24&lt;&gt;""),CHAR(34)&amp;"WHGRNO"&amp;CHAR(34)&amp;",","")</f>
        <v/>
      </c>
      <c r="FL24" s="44" t="str">
        <f>IF(AND(FI24&lt;&gt;"",FF24&lt;&gt;""),CHAR(34)&amp;"WHYENO"&amp;CHAR(34)&amp;",","")</f>
        <v/>
      </c>
      <c r="FM24" s="44" t="str">
        <f>IF(AND(FJ24&lt;&gt;"",FF24&lt;&gt;""),CHAR(34)&amp;"BAWHNO"&amp;CHAR(34)&amp;",","")</f>
        <v/>
      </c>
      <c r="FN24" s="44" t="str">
        <f>IF(AND(FE24&lt;&gt;"",FF24&lt;&gt;""),CHAR(34)&amp;"BLWHNO"&amp;CHAR(34)&amp;",","")</f>
        <v/>
      </c>
      <c r="FO24" s="44" t="str">
        <f>IF(AND(FE24&lt;&gt;"",FG24&lt;&gt;""),CHAR(34)&amp;"BLRENO"&amp;CHAR(34)&amp;",","")</f>
        <v/>
      </c>
      <c r="FP24" s="44" t="str">
        <f>IF(AND(FF24&lt;&gt;"",FF24&lt;&gt;""),CHAR(34)&amp;"WHRENO"&amp;CHAR(34)&amp;",","")</f>
        <v/>
      </c>
      <c r="FQ24" s="44" t="str">
        <f>IF(LEN(BF24)=3,CHAR(34)&amp;"001"&amp;BF24&amp;CHAR(34)&amp;",","")</f>
        <v>"001RED",</v>
      </c>
      <c r="FR24" s="44" t="str">
        <f>IF(LEN(BG24)=3,CHAR(34)&amp;"002"&amp;BG24&amp;CHAR(34)&amp;",","")</f>
        <v/>
      </c>
      <c r="FS24" s="44" t="str">
        <f>IF(LEN(BH24)=3,CHAR(34)&amp;"003"&amp;BH24&amp;CHAR(34)&amp;",","")</f>
        <v>"003WHI",</v>
      </c>
      <c r="FT24" s="44" t="str">
        <f>CHAR(34)&amp;"myr"&amp;BD24&amp;CHAR(34)&amp;","</f>
        <v>"myrWHI",</v>
      </c>
      <c r="FU24" s="44" t="str">
        <f>IF(AY24="y",CHAR(34)&amp;"island"&amp;CHAR(34)&amp;",","")</f>
        <v/>
      </c>
      <c r="FV24" s="44" t="str">
        <f>IF(BZ24="y",CHAR(34)&amp;"landlo"&amp;CHAR(34)&amp;",","")</f>
        <v/>
      </c>
      <c r="FW24" s="44" t="str">
        <f>IF(CA24="y",CHAR(34)&amp;"eunion"&amp;CHAR(34)&amp;",","")</f>
        <v/>
      </c>
      <c r="FY24" s="44" t="str">
        <f>IFERROR(IF(SEARCH("Arabic",CB24)&gt;0,CHAR(34)&amp;"arabic"&amp;CHAR(34)&amp;",",""),"")</f>
        <v/>
      </c>
      <c r="FZ24" s="44" t="str">
        <f>IFERROR(IF(SEARCH("English",CB24)&gt;0,CHAR(34)&amp;"englis"&amp;CHAR(34)&amp;",",""),"")</f>
        <v/>
      </c>
      <c r="GA24" s="44" t="str">
        <f>IFERROR(IF(SEARCH("French",CB24)&gt;0,CHAR(34)&amp;"french"&amp;CHAR(34)&amp;",",""),"")</f>
        <v/>
      </c>
      <c r="GB24" s="44" t="str">
        <f>IFERROR(IF(SEARCH("Spanish",CB24)&gt;0,CHAR(34)&amp;"spanis"&amp;CHAR(34)&amp;",",""),"")</f>
        <v/>
      </c>
      <c r="GE24" s="44" t="str">
        <f>IFERROR(IF(SEARCH("Dutch",CB24)&gt;0,CHAR(34)&amp;"dutchs"&amp;CHAR(34)&amp;",",""),"")</f>
        <v/>
      </c>
      <c r="GF24" s="44" t="str">
        <f>IFERROR(IF(SEARCH("Historical",AU24)&gt;0,CHAR(34)&amp;"histor"&amp;CHAR(34)&amp;",",""),"")</f>
        <v/>
      </c>
      <c r="GG24" s="44" t="str">
        <f>IF(BU24="y",CHAR(34)&amp;"unjack"&amp;CHAR(34)&amp;",","")</f>
        <v/>
      </c>
      <c r="GH24" s="44" t="str">
        <f>IF(CD24=1,CHAR(34)&amp;"southc"&amp;CHAR(34)&amp;",","")</f>
        <v/>
      </c>
      <c r="GI24" s="44" t="str">
        <f>IF(CE24=1,CHAR(34)&amp;"hasmap"&amp;CHAR(34)&amp;",","")</f>
        <v/>
      </c>
      <c r="GJ24" s="44" t="str">
        <f>IF(CP24="y",CHAR(34)&amp;CP$1&amp;CHAR(34)&amp;",","")</f>
        <v/>
      </c>
      <c r="GK24" s="44" t="str">
        <f>IF(GJ24="",CHAR(34)&amp;"HasSta"&amp;CHAR(34)&amp;",","")</f>
        <v>"HasSta",</v>
      </c>
      <c r="GL24" s="44" t="str">
        <f>IF(CQ24="y",CHAR(34)&amp;CQ$1&amp;CHAR(34)&amp;",","")</f>
        <v>"1Stars",</v>
      </c>
      <c r="GM24" s="44" t="str">
        <f>IF(CR24="y",CHAR(34)&amp;CR$1&amp;CHAR(34)&amp;",","")</f>
        <v/>
      </c>
      <c r="GN24" s="44" t="str">
        <f>IF(CS24="y",CHAR(34)&amp;CS$1&amp;CHAR(34)&amp;",","")</f>
        <v/>
      </c>
      <c r="GP24" s="44" t="str">
        <f>CHAR(34)&amp;AU24&amp;CHAR(34)</f>
        <v>"State"</v>
      </c>
      <c r="GS24" s="44" t="str">
        <f>SUBSTITUTE("["&amp;_xlfn.CONCAT(CW24:GN24)&amp;"]",",]","]")</f>
        <v>["4Color","lets08","startT","with_v","year19","allhor","2Bands","Diagon","Horizo","Animal","Plants","Trside","Unequa","staWHI","NO_BLU","NO_YEL","001RED","003WHI","myrWHI","HasSta","1Stars"]</v>
      </c>
      <c r="GT24" s="44" t="str">
        <f>IF(BL24&lt;&gt;"",CHAR(34)&amp;"cl_"&amp;BL24&amp;CHAR(34)&amp;",","")</f>
        <v>"cl_BLA",</v>
      </c>
      <c r="GU24" s="44" t="str">
        <f>IF(BM24&lt;&gt;"",CHAR(34)&amp;"cl_"&amp;BM24&amp;CHAR(34)&amp;",","")</f>
        <v/>
      </c>
      <c r="GV24" s="44" t="str">
        <f>IF(BN24&lt;&gt;"",CHAR(34)&amp;"cl_"&amp;BN24&amp;CHAR(34)&amp;",","")</f>
        <v>"cl_GRE",</v>
      </c>
      <c r="GW24" s="44" t="str">
        <f>IF(BO24&lt;&gt;"",CHAR(34)&amp;"cl_"&amp;BO24&amp;CHAR(34)&amp;",","")</f>
        <v>"cl_RED",</v>
      </c>
      <c r="GX24" s="44" t="str">
        <f>IF(BP24&lt;&gt;"",CHAR(34)&amp;"cl_"&amp;BP24&amp;CHAR(34)&amp;",","")</f>
        <v/>
      </c>
      <c r="GY24" s="44" t="str">
        <f>IF(BQ24&lt;&gt;"",CHAR(34)&amp;"cl_"&amp;BQ24&amp;CHAR(34)&amp;",","")</f>
        <v/>
      </c>
      <c r="GZ24" s="44" t="str">
        <f>IF(BR24&lt;&gt;"",CHAR(34)&amp;"cl_"&amp;BR24&amp;CHAR(34)&amp;",","")</f>
        <v/>
      </c>
      <c r="HA24" s="44" t="str">
        <f>IF(BS24&lt;&gt;"",CHAR(34)&amp;"cl_"&amp;BS24&amp;CHAR(34)&amp;",","")</f>
        <v/>
      </c>
      <c r="HB24" s="44" t="str">
        <f>IF(BT24&lt;&gt;"",CHAR(34)&amp;"cl_"&amp;BT24&amp;CHAR(34)&amp;",","")</f>
        <v>"cl_WHI",</v>
      </c>
      <c r="HC24" s="44" t="str">
        <f>SUBSTITUTE("["&amp;_xlfn.CONCAT(GT24:HB24)&amp;"]",",]","]")</f>
        <v>["cl_BLA","cl_GRE","cl_RED","cl_WHI"]</v>
      </c>
      <c r="HE24" s="64"/>
      <c r="HF24" s="65" t="str">
        <f>"{couname:"&amp;CT24&amp;(IF(HK24&lt;&gt;"",",subtype:"&amp;CHAR(34)&amp;HK24&amp;CHAR(34),""))&amp;",year:"&amp;HJ24&amp;",region:"&amp;CU24&amp;",Colors:"&amp;HC24&amp;",Items:"&amp;GS24&amp;",Flag:"&amp;CV24&amp;",HDFlag:"&amp;CHAR(34)&amp;E24&amp;CHAR(34)&amp;",type:"&amp;GP24&amp;", describe: "&amp;HH24&amp;", isnew:"&amp;CHAR(34)&amp;F24&amp;CHAR(34)&amp;", links: "&amp;HL24&amp;"},"</f>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links: "https://www.crwflags.com/fotw/flags/ve-t.html"},</v>
      </c>
      <c r="HG24" s="66" t="str">
        <f>"{couname:"&amp;CT24&amp;(IF(HK24&lt;&gt;"",",subtype:"&amp;CHAR(34)&amp;HK24&amp;CHAR(34),""))&amp;",year:"&amp;HJ24&amp;",region:"&amp;CU24&amp;",Colors:"&amp;HC24&amp;",Items:"&amp;GS24&amp;",Flag:"&amp;CV24&amp;",HDFlag:"&amp;CHAR(34)&amp;E24&amp;CHAR(34)&amp;",type:"&amp;GP24&amp;", describe: "&amp;HI24&amp;", links: "&amp;HL24&amp;"},"</f>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links: "https://www.crwflags.com/fotw/flags/ve-t.html"},</v>
      </c>
      <c r="HH24" s="44" t="str">
        <f>IF(P24&lt;&gt;"",CHAR(34)&amp;"\n"&amp;P24&amp;CHAR(34),CHAR(34)&amp;CHAR(34))</f>
        <v>"\nThe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v>
      </c>
      <c r="HI24" s="44" t="str">
        <f>IF(J24=0,CHAR(34)&amp;CHAR(34),HH24)</f>
        <v>"\nThe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v>
      </c>
      <c r="HJ24" s="44" t="str">
        <f>CHAR(34)&amp;O24&amp;CHAR(34)</f>
        <v>"1994"</v>
      </c>
      <c r="HL24" s="44" t="str">
        <f>CHAR(34)&amp;I24&amp;CHAR(34)</f>
        <v>"https://www.crwflags.com/fotw/flags/ve-t.html"</v>
      </c>
      <c r="HM24" s="65"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"&amp;HH24&amp;", "&amp;CHAR(34)&amp;"isnew"&amp;CHAR(34)&amp;": "&amp;CHAR(34)&amp;F24&amp;CHAR(34)&amp;", "&amp;CHAR(34)&amp;"links"&amp;CHAR(34)&amp;": "&amp;HL24&amp;"},"</f>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 "links": "https://www.crwflags.com/fotw/flags/ve-t.html"},</v>
      </c>
      <c r="HN24" s="67"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"&amp;HI24&amp;", "&amp;CHAR(34)&amp;"isnew"&amp;CHAR(34)&amp;": "&amp;CHAR(34)&amp;F24&amp;CHAR(34)&amp;", "&amp;CHAR(34)&amp;"links"&amp;CHAR(34)&amp;": "&amp;HL24&amp;"},"</f>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 "links": "https://www.crwflags.com/fotw/flags/ve-t.html"},</v>
      </c>
      <c r="HO24" s="71">
        <v>45610</v>
      </c>
      <c r="HP24" s="44" t="str" cm="1">
        <f t="array" ref="HP24">IF(_xlfn.TEXTJOIN(", ", TRUE, IF(ISNUMBER(SEARCH("BLA", BL24:BT24)), COLUMN(BL24:BT24) - COLUMN(BL24) + 1, ""))&lt;&gt;"","BLA","")</f>
        <v>BLA</v>
      </c>
      <c r="HQ24" s="44" t="str" cm="1">
        <f t="array" ref="HQ24">IF(_xlfn.TEXTJOIN(", ", TRUE, IF(ISNUMBER(SEARCH("BLU", BL24:BT24)), COLUMN(BL24:BT24) - COLUMN(BL24) + 1, ""))&lt;&gt;"","BLU","")</f>
        <v/>
      </c>
      <c r="HR24" s="44" t="str" cm="1">
        <f t="array" ref="HR24">IF(_xlfn.TEXTJOIN(", ", TRUE, IF(ISNUMBER(SEARCH("GRE", BL24:BT24)), COLUMN(BL24:BT24) - COLUMN(BL24) + 1, ""))&lt;&gt;"","GRE","")</f>
        <v>GRE</v>
      </c>
      <c r="HS24" s="44" t="str" cm="1">
        <f t="array" ref="HS24">IF(_xlfn.TEXTJOIN(", ", TRUE, IF(ISNUMBER(SEARCH("RED", BL24:BT24)), COLUMN(BL24:BT24) - COLUMN(BL24) + 1, ""))&lt;&gt;"","RED","")</f>
        <v>RED</v>
      </c>
      <c r="HT24" s="44" t="str" cm="1">
        <f t="array" ref="HT24">IF(_xlfn.TEXTJOIN(", ", TRUE, IF(ISNUMBER(SEARCH("YEL", BL24:BT24)), COLUMN(BL24:BT24) - COLUMN(BL24) + 1, ""))&lt;&gt;"","YEL","")</f>
        <v/>
      </c>
      <c r="HU24" s="44" t="str" cm="1">
        <f t="array" ref="HU24">IF(_xlfn.TEXTJOIN(", ", TRUE, IF(ISNUMBER(SEARCH("ORA", BL24:BT24)), COLUMN(BL24:BT24) - COLUMN(BL24) + 1, ""))&lt;&gt;"","ORA","")</f>
        <v/>
      </c>
      <c r="HV24" s="44" t="str" cm="1">
        <f t="array" ref="HV24">IF(_xlfn.TEXTJOIN(", ", TRUE, IF(ISNUMBER(SEARCH("BRO", BL24:BT24)), COLUMN(BL24:BT24) - COLUMN(BL24) + 1, ""))&lt;&gt;"","BRO","")</f>
        <v/>
      </c>
      <c r="HW24" s="44" t="str" cm="1">
        <f t="array" ref="HW24">IF(_xlfn.TEXTJOIN(", ", TRUE, IF(ISNUMBER(SEARCH("PUR", BL24:BT24)), COLUMN(BL24:BT24) - COLUMN(BL24) + 1, ""))&lt;&gt;"","PUR","")</f>
        <v/>
      </c>
      <c r="HX24" s="44" t="str" cm="1">
        <f t="array" ref="HX24">IF(_xlfn.TEXTJOIN(", ", TRUE, IF(ISNUMBER(SEARCH("WHI", BL24:BT24)), COLUMN(BL24:BT24) - COLUMN(BL24) + 1, ""))&lt;&gt;"","WHI","")</f>
        <v>WHI</v>
      </c>
      <c r="HY24" s="72"/>
      <c r="HZ24" s="72"/>
      <c r="IA24" s="5"/>
      <c r="IB24" s="5"/>
      <c r="IC24" s="68"/>
      <c r="ID24" s="68"/>
      <c r="IE24" s="68"/>
      <c r="IF24" s="68"/>
      <c r="IG24" s="68"/>
      <c r="IH24" s="68"/>
      <c r="II24" s="68"/>
      <c r="IJ24" s="68"/>
      <c r="IK24" s="68"/>
      <c r="IM24" s="42">
        <f>COUNTIF(IC24:IK24,"&gt;0")-CG24</f>
        <v>-4</v>
      </c>
      <c r="IN24" s="69" t="str">
        <f>"http://mkweb.bcgsc.ca/color-summarizer/?url="&amp;D24&amp;"&amp;precision=low&amp;num_clusters="&amp;CG24&amp;"&amp;text=1"</f>
        <v>http://mkweb.bcgsc.ca/color-summarizer/?url=https://upload.wikimedia.org/wikipedia/commons/thumb/b/b0/Flag_of_Trujillo_State.svg/320px-Flag_of_Trujillo_State.svg.png&amp;precision=low&amp;num_clusters=4&amp;text=1</v>
      </c>
      <c r="IO24" s="44" t="str">
        <f>IF(HP24&lt;&gt;"",CHAR(34)&amp;"black"&amp;CHAR(34),"")</f>
        <v>"black"</v>
      </c>
      <c r="IP24" s="44" t="str">
        <f>IF(HQ24&lt;&gt;"",CHAR(34)&amp;"blue"&amp;CHAR(34),"")</f>
        <v/>
      </c>
      <c r="IQ24" s="44" t="str">
        <f>IF(HR24&lt;&gt;"",CHAR(34)&amp;"green"&amp;CHAR(34),"")</f>
        <v>"green"</v>
      </c>
      <c r="IR24" s="44" t="str">
        <f>IF(HS24&lt;&gt;"",CHAR(34)&amp;"red"&amp;CHAR(34),"")</f>
        <v>"red"</v>
      </c>
      <c r="IS24" s="44" t="str">
        <f>IF(HT24&lt;&gt;"",CHAR(34)&amp;"yellow"&amp;CHAR(34),"")</f>
        <v/>
      </c>
      <c r="IT24" s="44" t="str">
        <f>IF(HU24&lt;&gt;"",CHAR(34)&amp;"orange"&amp;CHAR(34),"")</f>
        <v/>
      </c>
      <c r="IU24" s="44" t="str">
        <f>IF(HV24&lt;&gt;"",CHAR(34)&amp;"brown"&amp;CHAR(34),"")</f>
        <v/>
      </c>
      <c r="IV24" s="44" t="str">
        <f>IF(HW24&lt;&gt;"",CHAR(34)&amp;"purple"&amp;CHAR(34),"")</f>
        <v/>
      </c>
      <c r="IW24" s="44" t="str">
        <f>IF(HX24&lt;&gt;"",CHAR(34)&amp;"white"&amp;CHAR(34),"")</f>
        <v>"white"</v>
      </c>
      <c r="IX24" s="44" t="str">
        <f>"{"&amp;CHAR(34)&amp;"url"&amp;CHAR(34)&amp;":"&amp;CHAR(34)&amp;IN24&amp;CHAR(34)&amp;","&amp;CHAR(34)&amp;"name"&amp;CHAR(34)&amp;":"&amp;CHAR(34)&amp;A24&amp;CHAR(34)&amp;"},"</f>
        <v>{"url":"http://mkweb.bcgsc.ca/color-summarizer/?url=https://upload.wikimedia.org/wikipedia/commons/thumb/b/b0/Flag_of_Trujillo_State.svg/320px-Flag_of_Trujillo_State.svg.png&amp;precision=low&amp;num_clusters=4&amp;text=1","name":"[VEN] Trujillo"},</v>
      </c>
      <c r="IY24" s="44">
        <v>1488</v>
      </c>
    </row>
    <row r="25" spans="1:259" s="44" customFormat="1" ht="38.4" customHeight="1" thickBot="1" x14ac:dyDescent="0.35">
      <c r="A25" s="84" t="s">
        <v>840</v>
      </c>
      <c r="B25" s="83"/>
      <c r="C25" s="39">
        <v>2</v>
      </c>
      <c r="D25" s="70" t="s">
        <v>841</v>
      </c>
      <c r="E25" s="40" t="s">
        <v>842</v>
      </c>
      <c r="F25" s="41" t="s">
        <v>163</v>
      </c>
      <c r="G25" s="42">
        <f>COUNTIF($A$1:$A$8305,A25)</f>
        <v>1</v>
      </c>
      <c r="H25" s="43"/>
      <c r="I25" s="59" t="s">
        <v>843</v>
      </c>
      <c r="J25" s="44" t="str">
        <f>""</f>
        <v/>
      </c>
      <c r="K25" s="45"/>
      <c r="L25" s="46"/>
      <c r="M25" s="46"/>
      <c r="N25" s="47"/>
      <c r="O25" s="74">
        <v>1995</v>
      </c>
      <c r="P25" s="48" t="s">
        <v>844</v>
      </c>
      <c r="Q25" s="73">
        <v>1</v>
      </c>
      <c r="R25" s="49" t="s">
        <v>177</v>
      </c>
      <c r="S25" s="50">
        <v>3</v>
      </c>
      <c r="T25" s="51" t="s">
        <v>165</v>
      </c>
      <c r="U25" s="52" t="s">
        <v>164</v>
      </c>
      <c r="V25" s="52" t="s">
        <v>164</v>
      </c>
      <c r="W25" s="52" t="s">
        <v>164</v>
      </c>
      <c r="X25" s="52" t="s">
        <v>165</v>
      </c>
      <c r="Y25" s="52" t="s">
        <v>164</v>
      </c>
      <c r="Z25" s="52" t="s">
        <v>164</v>
      </c>
      <c r="AA25" s="52" t="s">
        <v>164</v>
      </c>
      <c r="AB25" s="52" t="s">
        <v>164</v>
      </c>
      <c r="AC25" s="52" t="s">
        <v>164</v>
      </c>
      <c r="AD25" s="52" t="s">
        <v>165</v>
      </c>
      <c r="AE25" s="52" t="s">
        <v>164</v>
      </c>
      <c r="AF25" s="53" t="s">
        <v>164</v>
      </c>
      <c r="AG25" s="53" t="s">
        <v>164</v>
      </c>
      <c r="AH25" s="53" t="s">
        <v>165</v>
      </c>
      <c r="AI25" s="53" t="s">
        <v>164</v>
      </c>
      <c r="AJ25" s="53" t="s">
        <v>164</v>
      </c>
      <c r="AK25" s="53" t="s">
        <v>164</v>
      </c>
      <c r="AL25" s="53" t="s">
        <v>164</v>
      </c>
      <c r="AM25" s="53" t="s">
        <v>165</v>
      </c>
      <c r="AN25" s="53" t="s">
        <v>164</v>
      </c>
      <c r="AO25" s="53" t="s">
        <v>164</v>
      </c>
      <c r="AP25" s="53" t="s">
        <v>164</v>
      </c>
      <c r="AQ25" s="53" t="s">
        <v>164</v>
      </c>
      <c r="AR25" s="53" t="s">
        <v>164</v>
      </c>
      <c r="AS25" s="53" t="s">
        <v>164</v>
      </c>
      <c r="AT25" s="54">
        <v>0</v>
      </c>
      <c r="AU25" s="53" t="s">
        <v>308</v>
      </c>
      <c r="AV25" s="53" t="str">
        <f>IF(LEFT(A25,1)="[",LEFT(A25,5)&amp;AU25&amp;A25,"")</f>
        <v>[VEN]State[VEN] Yaracuy</v>
      </c>
      <c r="AW25" s="53" t="str">
        <f>C25&amp;A25</f>
        <v>2[VEN] Yaracuy</v>
      </c>
      <c r="AX25" s="55"/>
      <c r="AY25" s="55"/>
      <c r="AZ25" s="56" t="s">
        <v>234</v>
      </c>
      <c r="BA25" s="56" t="s">
        <v>234</v>
      </c>
      <c r="BB25" s="56"/>
      <c r="BC25" s="57"/>
      <c r="BD25" s="58" t="s">
        <v>167</v>
      </c>
      <c r="BE25" s="59"/>
      <c r="BF25" s="58" t="s">
        <v>154</v>
      </c>
      <c r="BG25" s="58" t="s">
        <v>159</v>
      </c>
      <c r="BH25" s="58" t="s">
        <v>152</v>
      </c>
      <c r="BI25" s="58"/>
      <c r="BJ25" s="58"/>
      <c r="BK25" s="59"/>
      <c r="BL25" s="58" t="s">
        <v>151</v>
      </c>
      <c r="BM25" s="58" t="s">
        <v>152</v>
      </c>
      <c r="BN25" s="58" t="s">
        <v>153</v>
      </c>
      <c r="BO25" s="58" t="s">
        <v>154</v>
      </c>
      <c r="BP25" s="58" t="s">
        <v>155</v>
      </c>
      <c r="BQ25" s="58" t="s">
        <v>234</v>
      </c>
      <c r="BR25" s="58" t="s">
        <v>157</v>
      </c>
      <c r="BS25" s="58" t="s">
        <v>234</v>
      </c>
      <c r="BT25" s="58" t="s">
        <v>159</v>
      </c>
      <c r="BU25" s="60"/>
      <c r="BV25" s="61"/>
      <c r="BW25" s="61">
        <v>0</v>
      </c>
      <c r="BX25" s="59"/>
      <c r="BY25" s="44" t="s">
        <v>165</v>
      </c>
      <c r="CB25" s="5"/>
      <c r="CC25" s="5"/>
      <c r="CD25" s="62">
        <v>0</v>
      </c>
      <c r="CE25" s="62">
        <v>0</v>
      </c>
      <c r="CF25" s="62" t="e">
        <f>COUNTIF([1]Sheet7!$B$2:'[1]Sheet7'!$B$100,VEN!#REF!)</f>
        <v>#REF!</v>
      </c>
      <c r="CG25" s="75" cm="1">
        <f t="array" ref="CG25">SUMPRODUCT(--(LEN(TRIM(BL25:BT25))&gt;0))</f>
        <v>7</v>
      </c>
      <c r="CH25" s="53" t="str">
        <f>IF(CG25=2,"y","n")</f>
        <v>n</v>
      </c>
      <c r="CI25" s="53" t="str">
        <f>IF(CG25=3,"y","n")</f>
        <v>n</v>
      </c>
      <c r="CJ25" s="53" t="str">
        <f>IF(CG25=4,"y","n")</f>
        <v>n</v>
      </c>
      <c r="CK25" s="53" t="str">
        <f>IF(CG25&gt;4,"y","n")</f>
        <v>y</v>
      </c>
      <c r="CL25" s="53" t="str">
        <f>IF(S25=0,"y","n")</f>
        <v>n</v>
      </c>
      <c r="CM25" s="53" t="str">
        <f>IF(S25=2,"y","n")</f>
        <v>n</v>
      </c>
      <c r="CN25" s="53" t="str">
        <f>IF(S25=3,"y","n")</f>
        <v>y</v>
      </c>
      <c r="CO25" s="53" t="str">
        <f>IF(S25&gt;=4,"y","n")</f>
        <v>n</v>
      </c>
      <c r="CP25" s="53" t="str">
        <f>IF(AT25=0,"y","n")</f>
        <v>y</v>
      </c>
      <c r="CQ25" s="53" t="str">
        <f>IF(AT25=1,"y","n")</f>
        <v>n</v>
      </c>
      <c r="CR25" s="53" t="str">
        <f>IF(AT25=2,"y","n")</f>
        <v>n</v>
      </c>
      <c r="CS25" s="53" t="str">
        <f>IF(AT25&gt;=3,"y","n")</f>
        <v>n</v>
      </c>
      <c r="CT25" s="38" t="str">
        <f>CHAR(34)&amp;A25&amp;CHAR(34)</f>
        <v>"[VEN] Yaracuy"</v>
      </c>
      <c r="CU25" s="63" t="str">
        <f>CHAR(34)&amp;"rgn_"&amp;R25&amp;CHAR(34)</f>
        <v>"rgn_South America"</v>
      </c>
      <c r="CV25" s="44" t="str">
        <f>CHAR(34)&amp;D25&amp;CHAR(34)</f>
        <v>"https://upload.wikimedia.org/wikipedia/commons/thumb/1/15/Flag_of_Yaracuy_State.svg/320px-Flag_of_Yaracuy_State.svg.png"</v>
      </c>
      <c r="CW25" s="44" t="str">
        <f>IF(CH25="y",CHAR(34)&amp;CH$1&amp;CHAR(34)&amp;",","")</f>
        <v/>
      </c>
      <c r="CX25" s="44" t="str">
        <f>IF(CI25="y",CHAR(34)&amp;CI$1&amp;CHAR(34)&amp;",","")</f>
        <v/>
      </c>
      <c r="CY25" s="44" t="str">
        <f>IF(CJ25="y",CHAR(34)&amp;CJ$1&amp;CHAR(34)&amp;",","")</f>
        <v/>
      </c>
      <c r="CZ25" s="44" t="str">
        <f>IF(CK25="y",CHAR(34)&amp;CK$1&amp;CHAR(34)&amp;",","")</f>
        <v>"5+Colo",</v>
      </c>
      <c r="DA25" s="44" t="str">
        <f>IF(Q25&gt;1,CHAR(34)&amp;"words2"&amp;CHAR(34)&amp;",","")</f>
        <v/>
      </c>
      <c r="DB25" s="44" t="str">
        <f>IF(Q25&gt;2,CHAR(34)&amp;"words3"&amp;CHAR(34)&amp;",","")</f>
        <v/>
      </c>
      <c r="DD25" s="44" t="str">
        <f>IF(LEN(CHAR(34)&amp;"lets"&amp;LEN(SUBSTITUTE(SUBSTITUTE(IFERROR(TRIM(SUBSTITUTE(A25,MID(A25,FIND("[",A25),FIND("]",A25)-FIND("[",A25)+1),"")),A25)," ",""),"-",""))&amp;CHAR(34)&amp;",")=9,CHAR(34)&amp;"lets"&amp;LEN(SUBSTITUTE(SUBSTITUTE(IFERROR(TRIM(SUBSTITUTE(A25,MID(A25,FIND("[",A25),FIND("]",A25)-FIND("[",A25)+1),"")),A25)," ",""),"-",""))&amp;CHAR(34)&amp;",",CHAR(34)&amp;"lets0"&amp;LEN(SUBSTITUTE(SUBSTITUTE(IFERROR(TRIM(SUBSTITUTE(A25,MID(A25,FIND("[",A25),FIND("]",A25)-FIND("[",A25)+1),"")),A25)," ",""),"-",""))&amp;CHAR(34)&amp;",")</f>
        <v>"lets07",</v>
      </c>
      <c r="DE25" s="44" t="str">
        <f>CHAR(34)&amp;"start"&amp;IFERROR(LEFT(SUBSTITUTE(A25,"["&amp;MID(A25,FIND("[",A25)+1,FIND("]",A25)-FIND("[",A25)-1)&amp;"] ",""),1),LEFT(A25,1))&amp;CHAR(34)&amp;","</f>
        <v>"startY",</v>
      </c>
      <c r="DF25" s="44" t="str">
        <f>IFERROR(IF(SEARCH("tan",A25)&gt;0,CHAR(34)&amp;"withtn"&amp;CHAR(34)&amp;",",""),"")</f>
        <v/>
      </c>
      <c r="DG25" s="44" t="str">
        <f>IFERROR(IF(SEARCH("q",A25)&gt;0,CHAR(34)&amp;"with_q"&amp;CHAR(34)&amp;",",""),"")</f>
        <v/>
      </c>
      <c r="DH25" s="44" t="str">
        <f>IFERROR(IF(SEARCH("v",A25)&gt;0,CHAR(34)&amp;"with_v"&amp;CHAR(34)&amp;",",""),"")</f>
        <v>"with_v",</v>
      </c>
      <c r="DI25" s="44" t="str">
        <f>IFERROR(IF(SEARCH("w",A25)&gt;0,CHAR(34)&amp;"with_w"&amp;CHAR(34)&amp;",",""),"")</f>
        <v/>
      </c>
      <c r="DJ25" s="44" t="str">
        <f>IFERROR(IF(SEARCH("y",A25)&gt;0,CHAR(34)&amp;"with_y"&amp;CHAR(34)&amp;",",""),"")</f>
        <v>"with_y",</v>
      </c>
      <c r="DK25" s="44" t="str">
        <f>IFERROR(IF(SEARCH("z",A25)&gt;0,CHAR(34)&amp;"with_z"&amp;CHAR(34)&amp;",",""),"")</f>
        <v/>
      </c>
      <c r="DL25" s="44" t="str">
        <f>IF(CG25=2, CHAR(34) &amp; _xlfn.TEXTJOIN("", TRUE, _xlfn._xlws.SORT(HP25:HX25)) &amp; CHAR(34) &amp; ",", "")</f>
        <v/>
      </c>
      <c r="DM25" s="44" t="str" cm="1">
        <f t="array" ref="DM25">IF(CG25=3,CHAR(34) &amp; _xlfn.TEXTJOIN("", TRUE, RIGHT(HP25:HX25, 2)) &amp; CHAR(34) &amp; ",", "")</f>
        <v/>
      </c>
      <c r="DN25" s="44" t="str">
        <f>IF(AND(ISNUMBER(SEARCH("18", O25)), ISERROR(SEARCH("1918", O25)), ISERROR(SEARCH("2018", O25))), CHAR(34) &amp; "year18" &amp; CHAR(34) &amp; ",", "")</f>
        <v/>
      </c>
      <c r="DO25" s="44" t="str">
        <f>IF(AND(ISNUMBER(SEARCH("19", O25)), ISERROR(SEARCH("1819", O25)),  ISERROR(SEARCH("1219", O25)),ISERROR(SEARCH("1119", O25)),ISERROR(SEARCH("1190", O25)),ISERROR(SEARCH("2019", O25))), CHAR(34) &amp; "year19" &amp; CHAR(34) &amp; ",", "")</f>
        <v>"year19",</v>
      </c>
      <c r="DP25" s="5" t="str">
        <f>IF(AND(ISNUMBER(SEARCH("20", O25)), ISERROR(SEARCH("1920", O25))), CHAR(34)&amp;"year00"&amp;CHAR(34)&amp;",", "")</f>
        <v/>
      </c>
      <c r="DQ25" s="5" t="str">
        <f>IF(CC25="y",CHAR(34)&amp;"soviet"&amp;CHAR(34)&amp;",","")</f>
        <v/>
      </c>
      <c r="DR25" s="5" t="str">
        <f>IF(BY25="y",CHAR(34)&amp;"dgband"&amp;CHAR(34)&amp;",","")</f>
        <v>"dgband",</v>
      </c>
      <c r="DS25" s="5" t="str">
        <f>IF(W25="y",IF(AND(V25="n",BY25&lt;&gt;"y"),CHAR(34)&amp;"allver"&amp;CHAR(34)&amp;",",""),"")</f>
        <v/>
      </c>
      <c r="DT25" s="5" t="str">
        <f>IF(V25="y",IF(AND(W25="n",BY25&lt;&gt;"y"),CHAR(34)&amp;"allhor"&amp;CHAR(34)&amp;",",""),"")</f>
        <v/>
      </c>
      <c r="DU25" s="5" t="str">
        <f>IF(BY25="y",IF(AND(W25="n",V25="n"),CHAR(34)&amp;"alldia"&amp;CHAR(34)&amp;",",""),"")</f>
        <v>"alldia",</v>
      </c>
      <c r="DW25" s="44" t="str">
        <f>IF(CL25="y",CHAR(34)&amp;CL$1&amp;CHAR(34)&amp;",","")</f>
        <v/>
      </c>
      <c r="DX25" s="44" t="str">
        <f>IF(CM25="y",CHAR(34)&amp;CM$1&amp;CHAR(34)&amp;",","")</f>
        <v/>
      </c>
      <c r="DY25" s="44" t="str">
        <f>IF(CN25="y",CHAR(34)&amp;CN$1&amp;CHAR(34)&amp;",","")</f>
        <v>"3Bands",</v>
      </c>
      <c r="DZ25" s="44" t="str">
        <f>IF(CO25="y",CHAR(34)&amp;CO$1&amp;CHAR(34)&amp;",","")</f>
        <v/>
      </c>
      <c r="EA25" s="44" t="str">
        <f>IF(T25="y",CHAR(34)&amp;T$1&amp;CHAR(34)&amp;",","")</f>
        <v>"Diagon",</v>
      </c>
      <c r="EB25" s="44" t="str">
        <f>IF(U25="y",CHAR(34)&amp;U$1&amp;CHAR(34)&amp;",","")</f>
        <v/>
      </c>
      <c r="EC25" s="44" t="str">
        <f>IF(V25="y",CHAR(34)&amp;V$1&amp;CHAR(34)&amp;",","")</f>
        <v/>
      </c>
      <c r="ED25" s="44" t="str">
        <f>IF(W25="y",CHAR(34)&amp;W$1&amp;CHAR(34)&amp;",","")</f>
        <v/>
      </c>
      <c r="EE25" s="44" t="str">
        <f>IF(X25="y",CHAR(34)&amp;X$1&amp;CHAR(34)&amp;",","")</f>
        <v>"Circle",</v>
      </c>
      <c r="EF25" s="44" t="str">
        <f>IF(AND(Y25&lt;&gt;"n",Y25&lt;&gt;""),CHAR(34)&amp;Y$1&amp;CHAR(34)&amp;",","")</f>
        <v/>
      </c>
      <c r="EG25" s="44" t="str">
        <f>IF(Z25="y",CHAR(34)&amp;Z$1&amp;CHAR(34)&amp;",","")</f>
        <v/>
      </c>
      <c r="EH25" s="44" t="str">
        <f>IF(AA25="y",CHAR(34)&amp;AA$1&amp;CHAR(34)&amp;",","")</f>
        <v/>
      </c>
      <c r="EI25" s="44" t="str">
        <f>IF(AB25="y",CHAR(34)&amp;AB$1&amp;CHAR(34)&amp;",","")</f>
        <v/>
      </c>
      <c r="EJ25" s="44" t="str">
        <f>IF(AC25="y",CHAR(34)&amp;AC$1&amp;CHAR(34)&amp;",","")</f>
        <v/>
      </c>
      <c r="EK25" s="44" t="str">
        <f>IF(AD25="y",CHAR(34)&amp;AD$1&amp;CHAR(34)&amp;",","")</f>
        <v>"HasSun",</v>
      </c>
      <c r="EL25" s="44" t="str">
        <f>IF(AE25="y",CHAR(34)&amp;AE$1&amp;CHAR(34)&amp;",","")</f>
        <v/>
      </c>
      <c r="EM25" s="44" t="str">
        <f>IF(AF25="y",CHAR(34)&amp;AF$1&amp;CHAR(34)&amp;",","")</f>
        <v/>
      </c>
      <c r="EN25" s="44" t="str">
        <f>IF(AG25="y",CHAR(34)&amp;AG$1&amp;CHAR(34)&amp;",","")</f>
        <v/>
      </c>
      <c r="EO25" s="44" t="str">
        <f>IF(AH25="y",CHAR(34)&amp;AH$1&amp;CHAR(34)&amp;",","")</f>
        <v>"Center",</v>
      </c>
      <c r="EP25" s="44" t="str">
        <f>IF(AI25="y",CHAR(34)&amp;AI$1&amp;CHAR(34)&amp;",","")</f>
        <v/>
      </c>
      <c r="EQ25" s="44" t="str">
        <f>IF(AJ25="y",CHAR(34)&amp;AJ$1&amp;CHAR(34)&amp;",","")</f>
        <v/>
      </c>
      <c r="ER25" s="44" t="str">
        <f>IF(AK25="y",CHAR(34)&amp;AK$1&amp;CHAR(34)&amp;",","")</f>
        <v/>
      </c>
      <c r="ES25" s="44" t="str">
        <f>IF(AL25="y",CHAR(34)&amp;AL$1&amp;CHAR(34)&amp;",","")</f>
        <v/>
      </c>
      <c r="ET25" s="44" t="str">
        <f>IF(AM25="y",CHAR(34)&amp;AM$1&amp;CHAR(34)&amp;",","")</f>
        <v>"Geogrh",</v>
      </c>
      <c r="EU25" s="44" t="str">
        <f>IF(AN25="y",CHAR(34)&amp;AN$1&amp;CHAR(34)&amp;",","")</f>
        <v/>
      </c>
      <c r="EV25" s="44" t="str">
        <f>IF(AO25="y",CHAR(34)&amp;AO$1&amp;CHAR(34)&amp;",","")</f>
        <v/>
      </c>
      <c r="EW25" s="44" t="str">
        <f>IF(AP25="y",CHAR(34)&amp;AP$1&amp;CHAR(34)&amp;",","")</f>
        <v/>
      </c>
      <c r="EX25" s="44" t="str">
        <f>IF(AQ25="y",CHAR(34)&amp;AQ$1&amp;CHAR(34)&amp;",","")</f>
        <v/>
      </c>
      <c r="EY25" s="44" t="str">
        <f>IF(AR25="y",CHAR(34)&amp;AR$1&amp;CHAR(34)&amp;",","")</f>
        <v/>
      </c>
      <c r="EZ25" s="44" t="str">
        <f>IF(AS25="y",CHAR(34)&amp;AS$1&amp;CHAR(34)&amp;",","")</f>
        <v/>
      </c>
      <c r="FA25" s="44" t="str">
        <f>IF(AT25&gt;0,CHAR(34)&amp;"sta"&amp;AZ25&amp;CHAR(34)&amp;",","")</f>
        <v/>
      </c>
      <c r="FB25" s="44" t="str">
        <f>IF(AND(AT25&gt;0,BA25&lt;&gt;""),CHAR(34)&amp;"sta"&amp;BA25&amp;CHAR(34)&amp;",","")</f>
        <v/>
      </c>
      <c r="FD25" s="44" t="str">
        <f>IF(BV25="n",CHAR(34)&amp;"tcWHYE"&amp;CHAR(34)&amp;",",IF(BV25="y",CHAR(34)&amp;FD$1&amp;CHAR(34)&amp;",",""))</f>
        <v/>
      </c>
      <c r="FE25" s="44" t="str">
        <f>IF(COUNTIF(BL25:BT25,"BLU")=0,CHAR(34)&amp;"NO_BLU"&amp;CHAR(34)&amp;",", "")</f>
        <v/>
      </c>
      <c r="FF25" s="44" t="str">
        <f>IF(COUNTIF(BL25:BT25,"WHI")=0,CHAR(34)&amp;"NO_WHI"&amp;CHAR(34)&amp;",", "")</f>
        <v/>
      </c>
      <c r="FG25" s="44" t="str">
        <f>IF(COUNTIF(BL25:BT25,"RED")=0,CHAR(34)&amp;"NO_RED"&amp;CHAR(34)&amp;",", "")</f>
        <v/>
      </c>
      <c r="FH25" s="44" t="str">
        <f>IF(COUNTIF(BL25:BS25,"GRE")=0,CHAR(34)&amp;"NO_GRE"&amp;CHAR(34)&amp;",", "")</f>
        <v/>
      </c>
      <c r="FI25" s="44" t="str">
        <f>IF(COUNTIF(BL25:BT25,"YEL")=0,CHAR(34)&amp;"NO_YEL"&amp;CHAR(34)&amp;",", "")</f>
        <v/>
      </c>
      <c r="FJ25" s="44" t="str">
        <f>IF(COUNTIF(BL25:BT25,"BLA")=0,CHAR(34)&amp;"NO_BLA"&amp;CHAR(34)&amp;",", "")</f>
        <v/>
      </c>
      <c r="FK25" s="44" t="str">
        <f>IF(AND(FH25&lt;&gt;"",FF25&lt;&gt;""),CHAR(34)&amp;"WHGRNO"&amp;CHAR(34)&amp;",","")</f>
        <v/>
      </c>
      <c r="FL25" s="44" t="str">
        <f>IF(AND(FI25&lt;&gt;"",FF25&lt;&gt;""),CHAR(34)&amp;"WHYENO"&amp;CHAR(34)&amp;",","")</f>
        <v/>
      </c>
      <c r="FM25" s="44" t="str">
        <f>IF(AND(FJ25&lt;&gt;"",FF25&lt;&gt;""),CHAR(34)&amp;"BAWHNO"&amp;CHAR(34)&amp;",","")</f>
        <v/>
      </c>
      <c r="FN25" s="44" t="str">
        <f>IF(AND(FE25&lt;&gt;"",FF25&lt;&gt;""),CHAR(34)&amp;"BLWHNO"&amp;CHAR(34)&amp;",","")</f>
        <v/>
      </c>
      <c r="FO25" s="44" t="str">
        <f>IF(AND(FE25&lt;&gt;"",FG25&lt;&gt;""),CHAR(34)&amp;"BLRENO"&amp;CHAR(34)&amp;",","")</f>
        <v/>
      </c>
      <c r="FP25" s="44" t="str">
        <f>IF(AND(FF25&lt;&gt;"",FF25&lt;&gt;""),CHAR(34)&amp;"WHRENO"&amp;CHAR(34)&amp;",","")</f>
        <v/>
      </c>
      <c r="FQ25" s="44" t="str">
        <f>IF(LEN(BF25)=3,CHAR(34)&amp;"001"&amp;BF25&amp;CHAR(34)&amp;",","")</f>
        <v>"001RED",</v>
      </c>
      <c r="FR25" s="44" t="str">
        <f>IF(LEN(BG25)=3,CHAR(34)&amp;"002"&amp;BG25&amp;CHAR(34)&amp;",","")</f>
        <v>"002WHI",</v>
      </c>
      <c r="FS25" s="44" t="str">
        <f>IF(LEN(BH25)=3,CHAR(34)&amp;"003"&amp;BH25&amp;CHAR(34)&amp;",","")</f>
        <v>"003BLU",</v>
      </c>
      <c r="FT25" s="44" t="str">
        <f>CHAR(34)&amp;"myr"&amp;BD25&amp;CHAR(34)&amp;","</f>
        <v>"myrEQ",</v>
      </c>
      <c r="FU25" s="44" t="str">
        <f>IF(AY25="y",CHAR(34)&amp;"island"&amp;CHAR(34)&amp;",","")</f>
        <v/>
      </c>
      <c r="FV25" s="44" t="str">
        <f>IF(BZ25="y",CHAR(34)&amp;"landlo"&amp;CHAR(34)&amp;",","")</f>
        <v/>
      </c>
      <c r="FW25" s="44" t="str">
        <f>IF(CA25="y",CHAR(34)&amp;"eunion"&amp;CHAR(34)&amp;",","")</f>
        <v/>
      </c>
      <c r="FY25" s="44" t="str">
        <f>IFERROR(IF(SEARCH("Arabic",CB25)&gt;0,CHAR(34)&amp;"arabic"&amp;CHAR(34)&amp;",",""),"")</f>
        <v/>
      </c>
      <c r="FZ25" s="44" t="str">
        <f>IFERROR(IF(SEARCH("English",CB25)&gt;0,CHAR(34)&amp;"englis"&amp;CHAR(34)&amp;",",""),"")</f>
        <v/>
      </c>
      <c r="GA25" s="44" t="str">
        <f>IFERROR(IF(SEARCH("French",CB25)&gt;0,CHAR(34)&amp;"french"&amp;CHAR(34)&amp;",",""),"")</f>
        <v/>
      </c>
      <c r="GB25" s="44" t="str">
        <f>IFERROR(IF(SEARCH("Spanish",CB25)&gt;0,CHAR(34)&amp;"spanis"&amp;CHAR(34)&amp;",",""),"")</f>
        <v/>
      </c>
      <c r="GE25" s="44" t="str">
        <f>IFERROR(IF(SEARCH("Dutch",CB25)&gt;0,CHAR(34)&amp;"dutchs"&amp;CHAR(34)&amp;",",""),"")</f>
        <v/>
      </c>
      <c r="GF25" s="44" t="str">
        <f>IFERROR(IF(SEARCH("Historical",AU25)&gt;0,CHAR(34)&amp;"histor"&amp;CHAR(34)&amp;",",""),"")</f>
        <v/>
      </c>
      <c r="GG25" s="44" t="str">
        <f>IF(BU25="y",CHAR(34)&amp;"unjack"&amp;CHAR(34)&amp;",","")</f>
        <v/>
      </c>
      <c r="GH25" s="44" t="str">
        <f>IF(CD25=1,CHAR(34)&amp;"southc"&amp;CHAR(34)&amp;",","")</f>
        <v/>
      </c>
      <c r="GI25" s="44" t="str">
        <f>IF(CE25=1,CHAR(34)&amp;"hasmap"&amp;CHAR(34)&amp;",","")</f>
        <v/>
      </c>
      <c r="GJ25" s="44" t="str">
        <f>IF(CP25="y",CHAR(34)&amp;CP$1&amp;CHAR(34)&amp;",","")</f>
        <v>"NoStar",</v>
      </c>
      <c r="GK25" s="44" t="str">
        <f>IF(GJ25="",CHAR(34)&amp;"HasSta"&amp;CHAR(34)&amp;",","")</f>
        <v/>
      </c>
      <c r="GL25" s="44" t="str">
        <f>IF(CQ25="y",CHAR(34)&amp;CQ$1&amp;CHAR(34)&amp;",","")</f>
        <v/>
      </c>
      <c r="GM25" s="44" t="str">
        <f>IF(CR25="y",CHAR(34)&amp;CR$1&amp;CHAR(34)&amp;",","")</f>
        <v/>
      </c>
      <c r="GN25" s="44" t="str">
        <f>IF(CS25="y",CHAR(34)&amp;CS$1&amp;CHAR(34)&amp;",","")</f>
        <v/>
      </c>
      <c r="GP25" s="44" t="str">
        <f>CHAR(34)&amp;AU25&amp;CHAR(34)</f>
        <v>"State"</v>
      </c>
      <c r="GS25" s="44" t="str">
        <f>SUBSTITUTE("["&amp;_xlfn.CONCAT(CW25:GN25)&amp;"]",",]","]")</f>
        <v>["5+Colo","lets07","startY","with_v","with_y","year19","dgband","alldia","3Bands","Diagon","Circle","HasSun","Center","Geogrh","001RED","002WHI","003BLU","myrEQ","NoStar"]</v>
      </c>
      <c r="GT25" s="44" t="str">
        <f>IF(BL25&lt;&gt;"",CHAR(34)&amp;"cl_"&amp;BL25&amp;CHAR(34)&amp;",","")</f>
        <v>"cl_BLA",</v>
      </c>
      <c r="GU25" s="44" t="str">
        <f>IF(BM25&lt;&gt;"",CHAR(34)&amp;"cl_"&amp;BM25&amp;CHAR(34)&amp;",","")</f>
        <v>"cl_BLU",</v>
      </c>
      <c r="GV25" s="44" t="str">
        <f>IF(BN25&lt;&gt;"",CHAR(34)&amp;"cl_"&amp;BN25&amp;CHAR(34)&amp;",","")</f>
        <v>"cl_GRE",</v>
      </c>
      <c r="GW25" s="44" t="str">
        <f>IF(BO25&lt;&gt;"",CHAR(34)&amp;"cl_"&amp;BO25&amp;CHAR(34)&amp;",","")</f>
        <v>"cl_RED",</v>
      </c>
      <c r="GX25" s="44" t="str">
        <f>IF(BP25&lt;&gt;"",CHAR(34)&amp;"cl_"&amp;BP25&amp;CHAR(34)&amp;",","")</f>
        <v>"cl_YEL",</v>
      </c>
      <c r="GY25" s="44" t="str">
        <f>IF(BQ25&lt;&gt;"",CHAR(34)&amp;"cl_"&amp;BQ25&amp;CHAR(34)&amp;",","")</f>
        <v/>
      </c>
      <c r="GZ25" s="44" t="str">
        <f>IF(BR25&lt;&gt;"",CHAR(34)&amp;"cl_"&amp;BR25&amp;CHAR(34)&amp;",","")</f>
        <v>"cl_BRO",</v>
      </c>
      <c r="HA25" s="44" t="str">
        <f>IF(BS25&lt;&gt;"",CHAR(34)&amp;"cl_"&amp;BS25&amp;CHAR(34)&amp;",","")</f>
        <v/>
      </c>
      <c r="HB25" s="44" t="str">
        <f>IF(BT25&lt;&gt;"",CHAR(34)&amp;"cl_"&amp;BT25&amp;CHAR(34)&amp;",","")</f>
        <v>"cl_WHI",</v>
      </c>
      <c r="HC25" s="44" t="str">
        <f>SUBSTITUTE("["&amp;_xlfn.CONCAT(GT25:HB25)&amp;"]",",]","]")</f>
        <v>["cl_BLA","cl_BLU","cl_GRE","cl_RED","cl_YEL","cl_BRO","cl_WHI"]</v>
      </c>
      <c r="HE25" s="64"/>
      <c r="HF25" s="65" t="str">
        <f>"{couname:"&amp;CT25&amp;(IF(HK25&lt;&gt;"",",subtype:"&amp;CHAR(34)&amp;HK25&amp;CHAR(34),""))&amp;",year:"&amp;HJ25&amp;",region:"&amp;CU25&amp;",Colors:"&amp;HC25&amp;",Items:"&amp;GS25&amp;",Flag:"&amp;CV25&amp;",HDFlag:"&amp;CHAR(34)&amp;E25&amp;CHAR(34)&amp;",type:"&amp;GP25&amp;", describe: "&amp;HH25&amp;", isnew:"&amp;CHAR(34)&amp;F25&amp;CHAR(34)&amp;", links: "&amp;HL25&amp;"},"</f>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links: "https://www.crwflags.com/fotw/flags/ve-u.html"},</v>
      </c>
      <c r="HG25" s="66" t="str">
        <f>"{couname:"&amp;CT25&amp;(IF(HK25&lt;&gt;"",",subtype:"&amp;CHAR(34)&amp;HK25&amp;CHAR(34),""))&amp;",year:"&amp;HJ25&amp;",region:"&amp;CU25&amp;",Colors:"&amp;HC25&amp;",Items:"&amp;GS25&amp;",Flag:"&amp;CV25&amp;",HDFlag:"&amp;CHAR(34)&amp;E25&amp;CHAR(34)&amp;",type:"&amp;GP25&amp;", describe: "&amp;HI25&amp;", links: "&amp;HL25&amp;"},"</f>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links: "https://www.crwflags.com/fotw/flags/ve-u.html"},</v>
      </c>
      <c r="HH25" s="44" t="str">
        <f>IF(P25&lt;&gt;"",CHAR(34)&amp;"\n"&amp;P25&amp;CHAR(34),CHAR(34)&amp;CHAR(34))</f>
        <v>"\nThe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v>
      </c>
      <c r="HI25" s="44" t="str">
        <f>IF(J25=0,CHAR(34)&amp;CHAR(34),HH25)</f>
        <v>"\nThe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v>
      </c>
      <c r="HJ25" s="44" t="str">
        <f>CHAR(34)&amp;O25&amp;CHAR(34)</f>
        <v>"1995"</v>
      </c>
      <c r="HL25" s="44" t="str">
        <f>CHAR(34)&amp;I25&amp;CHAR(34)</f>
        <v>"https://www.crwflags.com/fotw/flags/ve-u.html"</v>
      </c>
      <c r="HM25" s="65"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"&amp;HH25&amp;", "&amp;CHAR(34)&amp;"isnew"&amp;CHAR(34)&amp;": "&amp;CHAR(34)&amp;F25&amp;CHAR(34)&amp;", "&amp;CHAR(34)&amp;"links"&amp;CHAR(34)&amp;": "&amp;HL25&amp;"},"</f>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 "links": "https://www.crwflags.com/fotw/flags/ve-u.html"},</v>
      </c>
      <c r="HN25" s="67"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"&amp;HI25&amp;", "&amp;CHAR(34)&amp;"isnew"&amp;CHAR(34)&amp;": "&amp;CHAR(34)&amp;F25&amp;CHAR(34)&amp;", "&amp;CHAR(34)&amp;"links"&amp;CHAR(34)&amp;": "&amp;HL25&amp;"},"</f>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 "links": "https://www.crwflags.com/fotw/flags/ve-u.html"},</v>
      </c>
      <c r="HO25" s="71">
        <v>45610</v>
      </c>
      <c r="HP25" s="44" t="str" cm="1">
        <f t="array" ref="HP25">IF(_xlfn.TEXTJOIN(", ", TRUE, IF(ISNUMBER(SEARCH("BLA", BL25:BT25)), COLUMN(BL25:BT25) - COLUMN(BL25) + 1, ""))&lt;&gt;"","BLA","")</f>
        <v>BLA</v>
      </c>
      <c r="HQ25" s="44" t="str" cm="1">
        <f t="array" ref="HQ25">IF(_xlfn.TEXTJOIN(", ", TRUE, IF(ISNUMBER(SEARCH("BLU", BL25:BT25)), COLUMN(BL25:BT25) - COLUMN(BL25) + 1, ""))&lt;&gt;"","BLU","")</f>
        <v>BLU</v>
      </c>
      <c r="HR25" s="44" t="str" cm="1">
        <f t="array" ref="HR25">IF(_xlfn.TEXTJOIN(", ", TRUE, IF(ISNUMBER(SEARCH("GRE", BL25:BT25)), COLUMN(BL25:BT25) - COLUMN(BL25) + 1, ""))&lt;&gt;"","GRE","")</f>
        <v>GRE</v>
      </c>
      <c r="HS25" s="44" t="str" cm="1">
        <f t="array" ref="HS25">IF(_xlfn.TEXTJOIN(", ", TRUE, IF(ISNUMBER(SEARCH("RED", BL25:BT25)), COLUMN(BL25:BT25) - COLUMN(BL25) + 1, ""))&lt;&gt;"","RED","")</f>
        <v>RED</v>
      </c>
      <c r="HT25" s="44" t="str" cm="1">
        <f t="array" ref="HT25">IF(_xlfn.TEXTJOIN(", ", TRUE, IF(ISNUMBER(SEARCH("YEL", BL25:BT25)), COLUMN(BL25:BT25) - COLUMN(BL25) + 1, ""))&lt;&gt;"","YEL","")</f>
        <v>YEL</v>
      </c>
      <c r="HU25" s="44" t="str" cm="1">
        <f t="array" ref="HU25">IF(_xlfn.TEXTJOIN(", ", TRUE, IF(ISNUMBER(SEARCH("ORA", BL25:BT25)), COLUMN(BL25:BT25) - COLUMN(BL25) + 1, ""))&lt;&gt;"","ORA","")</f>
        <v/>
      </c>
      <c r="HV25" s="44" t="str" cm="1">
        <f t="array" ref="HV25">IF(_xlfn.TEXTJOIN(", ", TRUE, IF(ISNUMBER(SEARCH("BRO", BL25:BT25)), COLUMN(BL25:BT25) - COLUMN(BL25) + 1, ""))&lt;&gt;"","BRO","")</f>
        <v>BRO</v>
      </c>
      <c r="HW25" s="44" t="str" cm="1">
        <f t="array" ref="HW25">IF(_xlfn.TEXTJOIN(", ", TRUE, IF(ISNUMBER(SEARCH("PUR", BL25:BT25)), COLUMN(BL25:BT25) - COLUMN(BL25) + 1, ""))&lt;&gt;"","PUR","")</f>
        <v/>
      </c>
      <c r="HX25" s="44" t="str" cm="1">
        <f t="array" ref="HX25">IF(_xlfn.TEXTJOIN(", ", TRUE, IF(ISNUMBER(SEARCH("WHI", BL25:BT25)), COLUMN(BL25:BT25) - COLUMN(BL25) + 1, ""))&lt;&gt;"","WHI","")</f>
        <v>WHI</v>
      </c>
      <c r="HY25" s="72"/>
      <c r="HZ25" s="72"/>
      <c r="IA25" s="5"/>
      <c r="IB25" s="5"/>
      <c r="IC25" s="68"/>
      <c r="ID25" s="68"/>
      <c r="IE25" s="68"/>
      <c r="IF25" s="68"/>
      <c r="IG25" s="68"/>
      <c r="IH25" s="68"/>
      <c r="II25" s="68"/>
      <c r="IJ25" s="68"/>
      <c r="IK25" s="68"/>
      <c r="IM25" s="42">
        <f>COUNTIF(IC25:IK25,"&gt;0")-CG25</f>
        <v>-7</v>
      </c>
      <c r="IN25" s="69" t="str">
        <f>"http://mkweb.bcgsc.ca/color-summarizer/?url="&amp;D25&amp;"&amp;precision=low&amp;num_clusters="&amp;CG25&amp;"&amp;text=1"</f>
        <v>http://mkweb.bcgsc.ca/color-summarizer/?url=https://upload.wikimedia.org/wikipedia/commons/thumb/1/15/Flag_of_Yaracuy_State.svg/320px-Flag_of_Yaracuy_State.svg.png&amp;precision=low&amp;num_clusters=7&amp;text=1</v>
      </c>
      <c r="IO25" s="44" t="str">
        <f>IF(HP25&lt;&gt;"",CHAR(34)&amp;"black"&amp;CHAR(34),"")</f>
        <v>"black"</v>
      </c>
      <c r="IP25" s="44" t="str">
        <f>IF(HQ25&lt;&gt;"",CHAR(34)&amp;"blue"&amp;CHAR(34),"")</f>
        <v>"blue"</v>
      </c>
      <c r="IQ25" s="44" t="str">
        <f>IF(HR25&lt;&gt;"",CHAR(34)&amp;"green"&amp;CHAR(34),"")</f>
        <v>"green"</v>
      </c>
      <c r="IR25" s="44" t="str">
        <f>IF(HS25&lt;&gt;"",CHAR(34)&amp;"red"&amp;CHAR(34),"")</f>
        <v>"red"</v>
      </c>
      <c r="IS25" s="44" t="str">
        <f>IF(HT25&lt;&gt;"",CHAR(34)&amp;"yellow"&amp;CHAR(34),"")</f>
        <v>"yellow"</v>
      </c>
      <c r="IT25" s="44" t="str">
        <f>IF(HU25&lt;&gt;"",CHAR(34)&amp;"orange"&amp;CHAR(34),"")</f>
        <v/>
      </c>
      <c r="IU25" s="44" t="str">
        <f>IF(HV25&lt;&gt;"",CHAR(34)&amp;"brown"&amp;CHAR(34),"")</f>
        <v>"brown"</v>
      </c>
      <c r="IV25" s="44" t="str">
        <f>IF(HW25&lt;&gt;"",CHAR(34)&amp;"purple"&amp;CHAR(34),"")</f>
        <v/>
      </c>
      <c r="IW25" s="44" t="str">
        <f>IF(HX25&lt;&gt;"",CHAR(34)&amp;"white"&amp;CHAR(34),"")</f>
        <v>"white"</v>
      </c>
      <c r="IX25" s="44" t="str">
        <f>"{"&amp;CHAR(34)&amp;"url"&amp;CHAR(34)&amp;":"&amp;CHAR(34)&amp;IN25&amp;CHAR(34)&amp;","&amp;CHAR(34)&amp;"name"&amp;CHAR(34)&amp;":"&amp;CHAR(34)&amp;A25&amp;CHAR(34)&amp;"},"</f>
        <v>{"url":"http://mkweb.bcgsc.ca/color-summarizer/?url=https://upload.wikimedia.org/wikipedia/commons/thumb/1/15/Flag_of_Yaracuy_State.svg/320px-Flag_of_Yaracuy_State.svg.png&amp;precision=low&amp;num_clusters=7&amp;text=1","name":"[VEN] Yaracuy"},</v>
      </c>
      <c r="IY25" s="44">
        <v>1489</v>
      </c>
    </row>
    <row r="26" spans="1:259" s="44" customFormat="1" ht="38.4" customHeight="1" thickBot="1" x14ac:dyDescent="0.35">
      <c r="A26" s="84" t="s">
        <v>845</v>
      </c>
      <c r="B26" s="83"/>
      <c r="C26" s="39">
        <v>2</v>
      </c>
      <c r="D26" s="70" t="s">
        <v>846</v>
      </c>
      <c r="E26" s="40" t="s">
        <v>847</v>
      </c>
      <c r="F26" s="41" t="s">
        <v>163</v>
      </c>
      <c r="G26" s="42">
        <f>COUNTIF($A$1:$A$8305,A26)</f>
        <v>1</v>
      </c>
      <c r="H26" s="43"/>
      <c r="I26" s="59" t="s">
        <v>848</v>
      </c>
      <c r="J26" s="44" t="str">
        <f>""</f>
        <v/>
      </c>
      <c r="K26" s="45"/>
      <c r="L26" s="46"/>
      <c r="M26" s="46"/>
      <c r="N26" s="47"/>
      <c r="O26" s="74">
        <v>1991</v>
      </c>
      <c r="P26" s="48" t="s">
        <v>849</v>
      </c>
      <c r="Q26" s="73">
        <v>1</v>
      </c>
      <c r="R26" s="49" t="str">
        <f>_xlfn.XLOOKUP(LEFT(A26,5),[1]CODES!$D$2:$D$244,[1]CODES!$B$2:$B$244)</f>
        <v>South America</v>
      </c>
      <c r="S26" s="50">
        <v>2</v>
      </c>
      <c r="T26" s="51" t="s">
        <v>164</v>
      </c>
      <c r="U26" s="52" t="s">
        <v>164</v>
      </c>
      <c r="V26" s="52" t="s">
        <v>165</v>
      </c>
      <c r="W26" s="52" t="s">
        <v>164</v>
      </c>
      <c r="X26" s="52" t="s">
        <v>165</v>
      </c>
      <c r="Y26" s="52" t="s">
        <v>164</v>
      </c>
      <c r="Z26" s="52" t="s">
        <v>164</v>
      </c>
      <c r="AA26" s="52" t="s">
        <v>164</v>
      </c>
      <c r="AB26" s="52" t="s">
        <v>164</v>
      </c>
      <c r="AC26" s="52" t="s">
        <v>164</v>
      </c>
      <c r="AD26" s="52" t="s">
        <v>165</v>
      </c>
      <c r="AE26" s="52" t="s">
        <v>164</v>
      </c>
      <c r="AF26" s="53" t="s">
        <v>164</v>
      </c>
      <c r="AG26" s="53" t="s">
        <v>165</v>
      </c>
      <c r="AH26" s="53" t="s">
        <v>165</v>
      </c>
      <c r="AI26" s="53" t="s">
        <v>164</v>
      </c>
      <c r="AJ26" s="53" t="s">
        <v>164</v>
      </c>
      <c r="AK26" s="53" t="s">
        <v>164</v>
      </c>
      <c r="AL26" s="53" t="s">
        <v>164</v>
      </c>
      <c r="AM26" s="53" t="s">
        <v>164</v>
      </c>
      <c r="AN26" s="53" t="s">
        <v>164</v>
      </c>
      <c r="AO26" s="53" t="s">
        <v>164</v>
      </c>
      <c r="AP26" s="53" t="s">
        <v>164</v>
      </c>
      <c r="AQ26" s="53" t="s">
        <v>164</v>
      </c>
      <c r="AR26" s="53" t="s">
        <v>164</v>
      </c>
      <c r="AS26" s="53" t="s">
        <v>164</v>
      </c>
      <c r="AT26" s="54">
        <v>0</v>
      </c>
      <c r="AU26" s="53" t="s">
        <v>308</v>
      </c>
      <c r="AV26" s="53" t="str">
        <f>IF(LEFT(A26,1)="[",LEFT(A26,5)&amp;AU26&amp;A26,"")</f>
        <v>[VEN]State[VEN] Zulia</v>
      </c>
      <c r="AW26" s="53" t="str">
        <f>C26&amp;A26</f>
        <v>2[VEN] Zulia</v>
      </c>
      <c r="AX26" s="55"/>
      <c r="AY26" s="55"/>
      <c r="AZ26" s="56" t="s">
        <v>234</v>
      </c>
      <c r="BA26" s="56" t="s">
        <v>234</v>
      </c>
      <c r="BB26" s="56"/>
      <c r="BC26" s="57"/>
      <c r="BD26" s="58" t="s">
        <v>167</v>
      </c>
      <c r="BE26" s="59"/>
      <c r="BF26" s="58" t="s">
        <v>152</v>
      </c>
      <c r="BG26" s="58" t="s">
        <v>234</v>
      </c>
      <c r="BH26" s="58" t="s">
        <v>151</v>
      </c>
      <c r="BI26" s="58"/>
      <c r="BJ26" s="58"/>
      <c r="BK26" s="59"/>
      <c r="BL26" s="58" t="s">
        <v>151</v>
      </c>
      <c r="BM26" s="58" t="s">
        <v>152</v>
      </c>
      <c r="BN26" s="58" t="s">
        <v>234</v>
      </c>
      <c r="BO26" s="58" t="s">
        <v>234</v>
      </c>
      <c r="BP26" s="58" t="s">
        <v>155</v>
      </c>
      <c r="BQ26" s="58" t="s">
        <v>234</v>
      </c>
      <c r="BR26" s="58" t="s">
        <v>234</v>
      </c>
      <c r="BS26" s="58" t="s">
        <v>234</v>
      </c>
      <c r="BT26" s="58" t="s">
        <v>159</v>
      </c>
      <c r="BU26" s="60"/>
      <c r="BV26" s="61"/>
      <c r="BW26" s="61">
        <v>0</v>
      </c>
      <c r="BX26" s="59"/>
      <c r="CB26" s="5"/>
      <c r="CC26" s="5"/>
      <c r="CD26" s="62">
        <v>0</v>
      </c>
      <c r="CE26" s="62">
        <v>0</v>
      </c>
      <c r="CF26" s="62" t="e">
        <f>COUNTIF([1]Sheet7!$B$2:'[1]Sheet7'!$B$100,VEN!#REF!)</f>
        <v>#REF!</v>
      </c>
      <c r="CG26" s="75" cm="1">
        <f t="array" ref="CG26">SUMPRODUCT(--(LEN(TRIM(BL26:BT26))&gt;0))</f>
        <v>4</v>
      </c>
      <c r="CH26" s="53" t="str">
        <f>IF(CG26=2,"y","n")</f>
        <v>n</v>
      </c>
      <c r="CI26" s="53" t="str">
        <f>IF(CG26=3,"y","n")</f>
        <v>n</v>
      </c>
      <c r="CJ26" s="53" t="str">
        <f>IF(CG26=4,"y","n")</f>
        <v>y</v>
      </c>
      <c r="CK26" s="53" t="str">
        <f>IF(CG26&gt;4,"y","n")</f>
        <v>n</v>
      </c>
      <c r="CL26" s="53" t="str">
        <f>IF(S26=0,"y","n")</f>
        <v>n</v>
      </c>
      <c r="CM26" s="53" t="str">
        <f>IF(S26=2,"y","n")</f>
        <v>y</v>
      </c>
      <c r="CN26" s="53" t="str">
        <f>IF(S26=3,"y","n")</f>
        <v>n</v>
      </c>
      <c r="CO26" s="53" t="str">
        <f>IF(S26&gt;=4,"y","n")</f>
        <v>n</v>
      </c>
      <c r="CP26" s="53" t="str">
        <f>IF(AT26=0,"y","n")</f>
        <v>y</v>
      </c>
      <c r="CQ26" s="53" t="str">
        <f>IF(AT26=1,"y","n")</f>
        <v>n</v>
      </c>
      <c r="CR26" s="53" t="str">
        <f>IF(AT26=2,"y","n")</f>
        <v>n</v>
      </c>
      <c r="CS26" s="53" t="str">
        <f>IF(AT26&gt;=3,"y","n")</f>
        <v>n</v>
      </c>
      <c r="CT26" s="38" t="str">
        <f>CHAR(34)&amp;A26&amp;CHAR(34)</f>
        <v>"[VEN] Zulia"</v>
      </c>
      <c r="CU26" s="63" t="str">
        <f>CHAR(34)&amp;"rgn_"&amp;R26&amp;CHAR(34)</f>
        <v>"rgn_South America"</v>
      </c>
      <c r="CV26" s="44" t="str">
        <f>CHAR(34)&amp;D26&amp;CHAR(34)</f>
        <v>"https://upload.wikimedia.org/wikipedia/commons/thumb/c/c6/Flag_of_Zulia_State.svg/640px-Flag_of_Zulia_State.svg.png"</v>
      </c>
      <c r="CW26" s="44" t="str">
        <f>IF(CH26="y",CHAR(34)&amp;CH$1&amp;CHAR(34)&amp;",","")</f>
        <v/>
      </c>
      <c r="CX26" s="44" t="str">
        <f>IF(CI26="y",CHAR(34)&amp;CI$1&amp;CHAR(34)&amp;",","")</f>
        <v/>
      </c>
      <c r="CY26" s="44" t="str">
        <f>IF(CJ26="y",CHAR(34)&amp;CJ$1&amp;CHAR(34)&amp;",","")</f>
        <v>"4Color",</v>
      </c>
      <c r="CZ26" s="44" t="str">
        <f>IF(CK26="y",CHAR(34)&amp;CK$1&amp;CHAR(34)&amp;",","")</f>
        <v/>
      </c>
      <c r="DA26" s="44" t="str">
        <f>IF(Q26&gt;1,CHAR(34)&amp;"words2"&amp;CHAR(34)&amp;",","")</f>
        <v/>
      </c>
      <c r="DB26" s="44" t="str">
        <f>IF(Q26&gt;2,CHAR(34)&amp;"words3"&amp;CHAR(34)&amp;",","")</f>
        <v/>
      </c>
      <c r="DD26" s="44" t="str">
        <f>IF(LEN(CHAR(34)&amp;"lets"&amp;LEN(SUBSTITUTE(SUBSTITUTE(IFERROR(TRIM(SUBSTITUTE(A26,MID(A26,FIND("[",A26),FIND("]",A26)-FIND("[",A26)+1),"")),A26)," ",""),"-",""))&amp;CHAR(34)&amp;",")=9,CHAR(34)&amp;"lets"&amp;LEN(SUBSTITUTE(SUBSTITUTE(IFERROR(TRIM(SUBSTITUTE(A26,MID(A26,FIND("[",A26),FIND("]",A26)-FIND("[",A26)+1),"")),A26)," ",""),"-",""))&amp;CHAR(34)&amp;",",CHAR(34)&amp;"lets0"&amp;LEN(SUBSTITUTE(SUBSTITUTE(IFERROR(TRIM(SUBSTITUTE(A26,MID(A26,FIND("[",A26),FIND("]",A26)-FIND("[",A26)+1),"")),A26)," ",""),"-",""))&amp;CHAR(34)&amp;",")</f>
        <v>"lets05",</v>
      </c>
      <c r="DE26" s="44" t="str">
        <f>CHAR(34)&amp;"start"&amp;IFERROR(LEFT(SUBSTITUTE(A26,"["&amp;MID(A26,FIND("[",A26)+1,FIND("]",A26)-FIND("[",A26)-1)&amp;"] ",""),1),LEFT(A26,1))&amp;CHAR(34)&amp;","</f>
        <v>"startZ",</v>
      </c>
      <c r="DF26" s="44" t="str">
        <f>IFERROR(IF(SEARCH("tan",A26)&gt;0,CHAR(34)&amp;"withtn"&amp;CHAR(34)&amp;",",""),"")</f>
        <v/>
      </c>
      <c r="DG26" s="44" t="str">
        <f>IFERROR(IF(SEARCH("q",A26)&gt;0,CHAR(34)&amp;"with_q"&amp;CHAR(34)&amp;",",""),"")</f>
        <v/>
      </c>
      <c r="DH26" s="44" t="str">
        <f>IFERROR(IF(SEARCH("v",A26)&gt;0,CHAR(34)&amp;"with_v"&amp;CHAR(34)&amp;",",""),"")</f>
        <v>"with_v",</v>
      </c>
      <c r="DI26" s="44" t="str">
        <f>IFERROR(IF(SEARCH("w",A26)&gt;0,CHAR(34)&amp;"with_w"&amp;CHAR(34)&amp;",",""),"")</f>
        <v/>
      </c>
      <c r="DJ26" s="44" t="str">
        <f>IFERROR(IF(SEARCH("y",A26)&gt;0,CHAR(34)&amp;"with_y"&amp;CHAR(34)&amp;",",""),"")</f>
        <v/>
      </c>
      <c r="DK26" s="44" t="str">
        <f>IFERROR(IF(SEARCH("z",A26)&gt;0,CHAR(34)&amp;"with_z"&amp;CHAR(34)&amp;",",""),"")</f>
        <v>"with_z",</v>
      </c>
      <c r="DL26" s="44" t="str">
        <f>IF(CG26=2, CHAR(34) &amp; _xlfn.TEXTJOIN("", TRUE, _xlfn._xlws.SORT(HP26:HX26)) &amp; CHAR(34) &amp; ",", "")</f>
        <v/>
      </c>
      <c r="DM26" s="44" t="str" cm="1">
        <f t="array" ref="DM26">IF(CG26=3,CHAR(34) &amp; _xlfn.TEXTJOIN("", TRUE, RIGHT(HP26:HX26, 2)) &amp; CHAR(34) &amp; ",", "")</f>
        <v/>
      </c>
      <c r="DN26" s="44" t="str">
        <f>IF(AND(ISNUMBER(SEARCH("18", O26)), ISERROR(SEARCH("1918", O26)), ISERROR(SEARCH("2018", O26))), CHAR(34) &amp; "year18" &amp; CHAR(34) &amp; ",", "")</f>
        <v/>
      </c>
      <c r="DO26" s="44" t="str">
        <f>IF(AND(ISNUMBER(SEARCH("19", O26)), ISERROR(SEARCH("1819", O26)),  ISERROR(SEARCH("1219", O26)),ISERROR(SEARCH("1119", O26)),ISERROR(SEARCH("1190", O26)),ISERROR(SEARCH("2019", O26))), CHAR(34) &amp; "year19" &amp; CHAR(34) &amp; ",", "")</f>
        <v>"year19",</v>
      </c>
      <c r="DP26" s="5" t="str">
        <f>IF(AND(ISNUMBER(SEARCH("20", O26)), ISERROR(SEARCH("1920", O26))), CHAR(34)&amp;"year00"&amp;CHAR(34)&amp;",", "")</f>
        <v/>
      </c>
      <c r="DQ26" s="5" t="str">
        <f>IF(CC26="y",CHAR(34)&amp;"soviet"&amp;CHAR(34)&amp;",","")</f>
        <v/>
      </c>
      <c r="DR26" s="5" t="str">
        <f>IF(BY26="y",CHAR(34)&amp;"dgband"&amp;CHAR(34)&amp;",","")</f>
        <v/>
      </c>
      <c r="DS26" s="5" t="str">
        <f>IF(W26="y",IF(AND(V26="n",BY26&lt;&gt;"y"),CHAR(34)&amp;"allver"&amp;CHAR(34)&amp;",",""),"")</f>
        <v/>
      </c>
      <c r="DT26" s="5" t="str">
        <f>IF(V26="y",IF(AND(W26="n",BY26&lt;&gt;"y"),CHAR(34)&amp;"allhor"&amp;CHAR(34)&amp;",",""),"")</f>
        <v>"allhor",</v>
      </c>
      <c r="DU26" s="5" t="str">
        <f>IF(BY26="y",IF(AND(W26="n",V26="n"),CHAR(34)&amp;"alldia"&amp;CHAR(34)&amp;",",""),"")</f>
        <v/>
      </c>
      <c r="DW26" s="44" t="str">
        <f>IF(CL26="y",CHAR(34)&amp;CL$1&amp;CHAR(34)&amp;",","")</f>
        <v/>
      </c>
      <c r="DX26" s="44" t="str">
        <f>IF(CM26="y",CHAR(34)&amp;CM$1&amp;CHAR(34)&amp;",","")</f>
        <v>"2Bands",</v>
      </c>
      <c r="DY26" s="44" t="str">
        <f>IF(CN26="y",CHAR(34)&amp;CN$1&amp;CHAR(34)&amp;",","")</f>
        <v/>
      </c>
      <c r="DZ26" s="44" t="str">
        <f>IF(CO26="y",CHAR(34)&amp;CO$1&amp;CHAR(34)&amp;",","")</f>
        <v/>
      </c>
      <c r="EA26" s="44" t="str">
        <f>IF(T26="y",CHAR(34)&amp;T$1&amp;CHAR(34)&amp;",","")</f>
        <v/>
      </c>
      <c r="EB26" s="44" t="str">
        <f>IF(U26="y",CHAR(34)&amp;U$1&amp;CHAR(34)&amp;",","")</f>
        <v/>
      </c>
      <c r="EC26" s="44" t="str">
        <f>IF(V26="y",CHAR(34)&amp;V$1&amp;CHAR(34)&amp;",","")</f>
        <v>"Horizo",</v>
      </c>
      <c r="ED26" s="44" t="str">
        <f>IF(W26="y",CHAR(34)&amp;W$1&amp;CHAR(34)&amp;",","")</f>
        <v/>
      </c>
      <c r="EE26" s="44" t="str">
        <f>IF(X26="y",CHAR(34)&amp;X$1&amp;CHAR(34)&amp;",","")</f>
        <v>"Circle",</v>
      </c>
      <c r="EF26" s="44" t="str">
        <f>IF(AND(Y26&lt;&gt;"n",Y26&lt;&gt;""),CHAR(34)&amp;Y$1&amp;CHAR(34)&amp;",","")</f>
        <v/>
      </c>
      <c r="EG26" s="44" t="str">
        <f>IF(Z26="y",CHAR(34)&amp;Z$1&amp;CHAR(34)&amp;",","")</f>
        <v/>
      </c>
      <c r="EH26" s="44" t="str">
        <f>IF(AA26="y",CHAR(34)&amp;AA$1&amp;CHAR(34)&amp;",","")</f>
        <v/>
      </c>
      <c r="EI26" s="44" t="str">
        <f>IF(AB26="y",CHAR(34)&amp;AB$1&amp;CHAR(34)&amp;",","")</f>
        <v/>
      </c>
      <c r="EJ26" s="44" t="str">
        <f>IF(AC26="y",CHAR(34)&amp;AC$1&amp;CHAR(34)&amp;",","")</f>
        <v/>
      </c>
      <c r="EK26" s="44" t="str">
        <f>IF(AD26="y",CHAR(34)&amp;AD$1&amp;CHAR(34)&amp;",","")</f>
        <v>"HasSun",</v>
      </c>
      <c r="EL26" s="44" t="str">
        <f>IF(AE26="y",CHAR(34)&amp;AE$1&amp;CHAR(34)&amp;",","")</f>
        <v/>
      </c>
      <c r="EM26" s="44" t="str">
        <f>IF(AF26="y",CHAR(34)&amp;AF$1&amp;CHAR(34)&amp;",","")</f>
        <v/>
      </c>
      <c r="EN26" s="44" t="str">
        <f>IF(AG26="y",CHAR(34)&amp;AG$1&amp;CHAR(34)&amp;",","")</f>
        <v>"Unequa",</v>
      </c>
      <c r="EO26" s="44" t="str">
        <f>IF(AH26="y",CHAR(34)&amp;AH$1&amp;CHAR(34)&amp;",","")</f>
        <v>"Center",</v>
      </c>
      <c r="EP26" s="44" t="str">
        <f>IF(AI26="y",CHAR(34)&amp;AI$1&amp;CHAR(34)&amp;",","")</f>
        <v/>
      </c>
      <c r="EQ26" s="44" t="str">
        <f>IF(AJ26="y",CHAR(34)&amp;AJ$1&amp;CHAR(34)&amp;",","")</f>
        <v/>
      </c>
      <c r="ER26" s="44" t="str">
        <f>IF(AK26="y",CHAR(34)&amp;AK$1&amp;CHAR(34)&amp;",","")</f>
        <v/>
      </c>
      <c r="ES26" s="44" t="str">
        <f>IF(AL26="y",CHAR(34)&amp;AL$1&amp;CHAR(34)&amp;",","")</f>
        <v/>
      </c>
      <c r="ET26" s="44" t="str">
        <f>IF(AM26="y",CHAR(34)&amp;AM$1&amp;CHAR(34)&amp;",","")</f>
        <v/>
      </c>
      <c r="EU26" s="44" t="str">
        <f>IF(AN26="y",CHAR(34)&amp;AN$1&amp;CHAR(34)&amp;",","")</f>
        <v/>
      </c>
      <c r="EV26" s="44" t="str">
        <f>IF(AO26="y",CHAR(34)&amp;AO$1&amp;CHAR(34)&amp;",","")</f>
        <v/>
      </c>
      <c r="EW26" s="44" t="str">
        <f>IF(AP26="y",CHAR(34)&amp;AP$1&amp;CHAR(34)&amp;",","")</f>
        <v/>
      </c>
      <c r="EX26" s="44" t="str">
        <f>IF(AQ26="y",CHAR(34)&amp;AQ$1&amp;CHAR(34)&amp;",","")</f>
        <v/>
      </c>
      <c r="EY26" s="44" t="str">
        <f>IF(AR26="y",CHAR(34)&amp;AR$1&amp;CHAR(34)&amp;",","")</f>
        <v/>
      </c>
      <c r="EZ26" s="44" t="str">
        <f>IF(AS26="y",CHAR(34)&amp;AS$1&amp;CHAR(34)&amp;",","")</f>
        <v/>
      </c>
      <c r="FA26" s="44" t="str">
        <f>IF(AT26&gt;0,CHAR(34)&amp;"sta"&amp;AZ26&amp;CHAR(34)&amp;",","")</f>
        <v/>
      </c>
      <c r="FB26" s="44" t="str">
        <f>IF(AND(AT26&gt;0,BA26&lt;&gt;""),CHAR(34)&amp;"sta"&amp;BA26&amp;CHAR(34)&amp;",","")</f>
        <v/>
      </c>
      <c r="FD26" s="44" t="str">
        <f>IF(BV26="n",CHAR(34)&amp;"tcWHYE"&amp;CHAR(34)&amp;",",IF(BV26="y",CHAR(34)&amp;FD$1&amp;CHAR(34)&amp;",",""))</f>
        <v/>
      </c>
      <c r="FE26" s="44" t="str">
        <f>IF(COUNTIF(BL26:BT26,"BLU")=0,CHAR(34)&amp;"NO_BLU"&amp;CHAR(34)&amp;",", "")</f>
        <v/>
      </c>
      <c r="FF26" s="44" t="str">
        <f>IF(COUNTIF(BL26:BT26,"WHI")=0,CHAR(34)&amp;"NO_WHI"&amp;CHAR(34)&amp;",", "")</f>
        <v/>
      </c>
      <c r="FG26" s="44" t="str">
        <f>IF(COUNTIF(BL26:BT26,"RED")=0,CHAR(34)&amp;"NO_RED"&amp;CHAR(34)&amp;",", "")</f>
        <v>"NO_RED",</v>
      </c>
      <c r="FH26" s="44" t="str">
        <f>IF(COUNTIF(BL26:BS26,"GRE")=0,CHAR(34)&amp;"NO_GRE"&amp;CHAR(34)&amp;",", "")</f>
        <v>"NO_GRE",</v>
      </c>
      <c r="FI26" s="44" t="str">
        <f>IF(COUNTIF(BL26:BT26,"YEL")=0,CHAR(34)&amp;"NO_YEL"&amp;CHAR(34)&amp;",", "")</f>
        <v/>
      </c>
      <c r="FJ26" s="44" t="str">
        <f>IF(COUNTIF(BL26:BT26,"BLA")=0,CHAR(34)&amp;"NO_BLA"&amp;CHAR(34)&amp;",", "")</f>
        <v/>
      </c>
      <c r="FK26" s="44" t="str">
        <f>IF(AND(FH26&lt;&gt;"",FF26&lt;&gt;""),CHAR(34)&amp;"WHGRNO"&amp;CHAR(34)&amp;",","")</f>
        <v/>
      </c>
      <c r="FL26" s="44" t="str">
        <f>IF(AND(FI26&lt;&gt;"",FF26&lt;&gt;""),CHAR(34)&amp;"WHYENO"&amp;CHAR(34)&amp;",","")</f>
        <v/>
      </c>
      <c r="FM26" s="44" t="str">
        <f>IF(AND(FJ26&lt;&gt;"",FF26&lt;&gt;""),CHAR(34)&amp;"BAWHNO"&amp;CHAR(34)&amp;",","")</f>
        <v/>
      </c>
      <c r="FN26" s="44" t="str">
        <f>IF(AND(FE26&lt;&gt;"",FF26&lt;&gt;""),CHAR(34)&amp;"BLWHNO"&amp;CHAR(34)&amp;",","")</f>
        <v/>
      </c>
      <c r="FO26" s="44" t="str">
        <f>IF(AND(FE26&lt;&gt;"",FG26&lt;&gt;""),CHAR(34)&amp;"BLRENO"&amp;CHAR(34)&amp;",","")</f>
        <v/>
      </c>
      <c r="FP26" s="44" t="str">
        <f>IF(AND(FF26&lt;&gt;"",FF26&lt;&gt;""),CHAR(34)&amp;"WHRENO"&amp;CHAR(34)&amp;",","")</f>
        <v/>
      </c>
      <c r="FQ26" s="44" t="str">
        <f>IF(LEN(BF26)=3,CHAR(34)&amp;"001"&amp;BF26&amp;CHAR(34)&amp;",","")</f>
        <v>"001BLU",</v>
      </c>
      <c r="FR26" s="44" t="str">
        <f>IF(LEN(BG26)=3,CHAR(34)&amp;"002"&amp;BG26&amp;CHAR(34)&amp;",","")</f>
        <v/>
      </c>
      <c r="FS26" s="44" t="str">
        <f>IF(LEN(BH26)=3,CHAR(34)&amp;"003"&amp;BH26&amp;CHAR(34)&amp;",","")</f>
        <v>"003BLA",</v>
      </c>
      <c r="FT26" s="44" t="str">
        <f>CHAR(34)&amp;"myr"&amp;BD26&amp;CHAR(34)&amp;","</f>
        <v>"myrEQ",</v>
      </c>
      <c r="FU26" s="44" t="str">
        <f>IF(AY26="y",CHAR(34)&amp;"island"&amp;CHAR(34)&amp;",","")</f>
        <v/>
      </c>
      <c r="FV26" s="44" t="str">
        <f>IF(BZ26="y",CHAR(34)&amp;"landlo"&amp;CHAR(34)&amp;",","")</f>
        <v/>
      </c>
      <c r="FW26" s="44" t="str">
        <f>IF(CA26="y",CHAR(34)&amp;"eunion"&amp;CHAR(34)&amp;",","")</f>
        <v/>
      </c>
      <c r="FY26" s="44" t="str">
        <f>IFERROR(IF(SEARCH("Arabic",CB26)&gt;0,CHAR(34)&amp;"arabic"&amp;CHAR(34)&amp;",",""),"")</f>
        <v/>
      </c>
      <c r="FZ26" s="44" t="str">
        <f>IFERROR(IF(SEARCH("English",CB26)&gt;0,CHAR(34)&amp;"englis"&amp;CHAR(34)&amp;",",""),"")</f>
        <v/>
      </c>
      <c r="GA26" s="44" t="str">
        <f>IFERROR(IF(SEARCH("French",CB26)&gt;0,CHAR(34)&amp;"french"&amp;CHAR(34)&amp;",",""),"")</f>
        <v/>
      </c>
      <c r="GB26" s="44" t="str">
        <f>IFERROR(IF(SEARCH("Spanish",CB26)&gt;0,CHAR(34)&amp;"spanis"&amp;CHAR(34)&amp;",",""),"")</f>
        <v/>
      </c>
      <c r="GE26" s="44" t="str">
        <f>IFERROR(IF(SEARCH("Dutch",CB26)&gt;0,CHAR(34)&amp;"dutchs"&amp;CHAR(34)&amp;",",""),"")</f>
        <v/>
      </c>
      <c r="GF26" s="44" t="str">
        <f>IFERROR(IF(SEARCH("Historical",AU26)&gt;0,CHAR(34)&amp;"histor"&amp;CHAR(34)&amp;",",""),"")</f>
        <v/>
      </c>
      <c r="GG26" s="44" t="str">
        <f>IF(BU26="y",CHAR(34)&amp;"unjack"&amp;CHAR(34)&amp;",","")</f>
        <v/>
      </c>
      <c r="GH26" s="44" t="str">
        <f>IF(CD26=1,CHAR(34)&amp;"southc"&amp;CHAR(34)&amp;",","")</f>
        <v/>
      </c>
      <c r="GI26" s="44" t="str">
        <f>IF(CE26=1,CHAR(34)&amp;"hasmap"&amp;CHAR(34)&amp;",","")</f>
        <v/>
      </c>
      <c r="GJ26" s="44" t="str">
        <f>IF(CP26="y",CHAR(34)&amp;CP$1&amp;CHAR(34)&amp;",","")</f>
        <v>"NoStar",</v>
      </c>
      <c r="GK26" s="44" t="str">
        <f>IF(GJ26="",CHAR(34)&amp;"HasSta"&amp;CHAR(34)&amp;",","")</f>
        <v/>
      </c>
      <c r="GL26" s="44" t="str">
        <f>IF(CQ26="y",CHAR(34)&amp;CQ$1&amp;CHAR(34)&amp;",","")</f>
        <v/>
      </c>
      <c r="GM26" s="44" t="str">
        <f>IF(CR26="y",CHAR(34)&amp;CR$1&amp;CHAR(34)&amp;",","")</f>
        <v/>
      </c>
      <c r="GN26" s="44" t="str">
        <f>IF(CS26="y",CHAR(34)&amp;CS$1&amp;CHAR(34)&amp;",","")</f>
        <v/>
      </c>
      <c r="GP26" s="44" t="str">
        <f>CHAR(34)&amp;AU26&amp;CHAR(34)</f>
        <v>"State"</v>
      </c>
      <c r="GS26" s="44" t="str">
        <f>SUBSTITUTE("["&amp;_xlfn.CONCAT(CW26:GN26)&amp;"]",",]","]")</f>
        <v>["4Color","lets05","startZ","with_v","with_z","year19","allhor","2Bands","Horizo","Circle","HasSun","Unequa","Center","NO_RED","NO_GRE","001BLU","003BLA","myrEQ","NoStar"]</v>
      </c>
      <c r="GT26" s="44" t="str">
        <f>IF(BL26&lt;&gt;"",CHAR(34)&amp;"cl_"&amp;BL26&amp;CHAR(34)&amp;",","")</f>
        <v>"cl_BLA",</v>
      </c>
      <c r="GU26" s="44" t="str">
        <f>IF(BM26&lt;&gt;"",CHAR(34)&amp;"cl_"&amp;BM26&amp;CHAR(34)&amp;",","")</f>
        <v>"cl_BLU",</v>
      </c>
      <c r="GV26" s="44" t="str">
        <f>IF(BN26&lt;&gt;"",CHAR(34)&amp;"cl_"&amp;BN26&amp;CHAR(34)&amp;",","")</f>
        <v/>
      </c>
      <c r="GW26" s="44" t="str">
        <f>IF(BO26&lt;&gt;"",CHAR(34)&amp;"cl_"&amp;BO26&amp;CHAR(34)&amp;",","")</f>
        <v/>
      </c>
      <c r="GX26" s="44" t="str">
        <f>IF(BP26&lt;&gt;"",CHAR(34)&amp;"cl_"&amp;BP26&amp;CHAR(34)&amp;",","")</f>
        <v>"cl_YEL",</v>
      </c>
      <c r="GY26" s="44" t="str">
        <f>IF(BQ26&lt;&gt;"",CHAR(34)&amp;"cl_"&amp;BQ26&amp;CHAR(34)&amp;",","")</f>
        <v/>
      </c>
      <c r="GZ26" s="44" t="str">
        <f>IF(BR26&lt;&gt;"",CHAR(34)&amp;"cl_"&amp;BR26&amp;CHAR(34)&amp;",","")</f>
        <v/>
      </c>
      <c r="HA26" s="44" t="str">
        <f>IF(BS26&lt;&gt;"",CHAR(34)&amp;"cl_"&amp;BS26&amp;CHAR(34)&amp;",","")</f>
        <v/>
      </c>
      <c r="HB26" s="44" t="str">
        <f>IF(BT26&lt;&gt;"",CHAR(34)&amp;"cl_"&amp;BT26&amp;CHAR(34)&amp;",","")</f>
        <v>"cl_WHI",</v>
      </c>
      <c r="HC26" s="44" t="str">
        <f>SUBSTITUTE("["&amp;_xlfn.CONCAT(GT26:HB26)&amp;"]",",]","]")</f>
        <v>["cl_BLA","cl_BLU","cl_YEL","cl_WHI"]</v>
      </c>
      <c r="HE26" s="64"/>
      <c r="HF26" s="65" t="str">
        <f>"{couname:"&amp;CT26&amp;(IF(HK26&lt;&gt;"",",subtype:"&amp;CHAR(34)&amp;HK26&amp;CHAR(34),""))&amp;",year:"&amp;HJ26&amp;",region:"&amp;CU26&amp;",Colors:"&amp;HC26&amp;",Items:"&amp;GS26&amp;",Flag:"&amp;CV26&amp;",HDFlag:"&amp;CHAR(34)&amp;E26&amp;CHAR(34)&amp;",type:"&amp;GP26&amp;", describe: "&amp;HH26&amp;", isnew:"&amp;CHAR(34)&amp;F26&amp;CHAR(34)&amp;", links: "&amp;HL26&amp;"},"</f>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links: "https://en.wikipedia.org/wiki/Zulia"},</v>
      </c>
      <c r="HG26" s="66" t="str">
        <f>"{couname:"&amp;CT26&amp;(IF(HK26&lt;&gt;"",",subtype:"&amp;CHAR(34)&amp;HK26&amp;CHAR(34),""))&amp;",year:"&amp;HJ26&amp;",region:"&amp;CU26&amp;",Colors:"&amp;HC26&amp;",Items:"&amp;GS26&amp;",Flag:"&amp;CV26&amp;",HDFlag:"&amp;CHAR(34)&amp;E26&amp;CHAR(34)&amp;",type:"&amp;GP26&amp;", describe: "&amp;HI26&amp;", links: "&amp;HL26&amp;"},"</f>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links: "https://en.wikipedia.org/wiki/Zulia"},</v>
      </c>
      <c r="HH26" s="44" t="str">
        <f>IF(P26&lt;&gt;"",CHAR(34)&amp;"\n"&amp;P26&amp;CHAR(34),CHAR(34)&amp;CHAR(34))</f>
        <v>"\nThe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v>
      </c>
      <c r="HI26" s="44" t="str">
        <f>IF(J26=0,CHAR(34)&amp;CHAR(34),HH26)</f>
        <v>"\nThe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v>
      </c>
      <c r="HJ26" s="44" t="str">
        <f>CHAR(34)&amp;O26&amp;CHAR(34)</f>
        <v>"1991"</v>
      </c>
      <c r="HL26" s="44" t="str">
        <f>CHAR(34)&amp;I26&amp;CHAR(34)</f>
        <v>"https://en.wikipedia.org/wiki/Zulia"</v>
      </c>
      <c r="HM26" s="65"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"&amp;HH26&amp;", "&amp;CHAR(34)&amp;"isnew"&amp;CHAR(34)&amp;": "&amp;CHAR(34)&amp;F26&amp;CHAR(34)&amp;", "&amp;CHAR(34)&amp;"links"&amp;CHAR(34)&amp;": "&amp;HL26&amp;"},"</f>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 "links": "https://en.wikipedia.org/wiki/Zulia"},</v>
      </c>
      <c r="HN26" s="67"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"&amp;HI26&amp;", "&amp;CHAR(34)&amp;"isnew"&amp;CHAR(34)&amp;": "&amp;CHAR(34)&amp;F26&amp;CHAR(34)&amp;", "&amp;CHAR(34)&amp;"links"&amp;CHAR(34)&amp;": "&amp;HL26&amp;"},"</f>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 "links": "https://en.wikipedia.org/wiki/Zulia"},</v>
      </c>
      <c r="HO26" s="71">
        <v>45610</v>
      </c>
      <c r="HP26" s="44" t="str" cm="1">
        <f t="array" ref="HP26">IF(_xlfn.TEXTJOIN(", ", TRUE, IF(ISNUMBER(SEARCH("BLA", BL26:BT26)), COLUMN(BL26:BT26) - COLUMN(BL26) + 1, ""))&lt;&gt;"","BLA","")</f>
        <v>BLA</v>
      </c>
      <c r="HQ26" s="44" t="str" cm="1">
        <f t="array" ref="HQ26">IF(_xlfn.TEXTJOIN(", ", TRUE, IF(ISNUMBER(SEARCH("BLU", BL26:BT26)), COLUMN(BL26:BT26) - COLUMN(BL26) + 1, ""))&lt;&gt;"","BLU","")</f>
        <v>BLU</v>
      </c>
      <c r="HR26" s="44" t="str" cm="1">
        <f t="array" ref="HR26">IF(_xlfn.TEXTJOIN(", ", TRUE, IF(ISNUMBER(SEARCH("GRE", BL26:BT26)), COLUMN(BL26:BT26) - COLUMN(BL26) + 1, ""))&lt;&gt;"","GRE","")</f>
        <v/>
      </c>
      <c r="HS26" s="44" t="str" cm="1">
        <f t="array" ref="HS26">IF(_xlfn.TEXTJOIN(", ", TRUE, IF(ISNUMBER(SEARCH("RED", BL26:BT26)), COLUMN(BL26:BT26) - COLUMN(BL26) + 1, ""))&lt;&gt;"","RED","")</f>
        <v/>
      </c>
      <c r="HT26" s="44" t="str" cm="1">
        <f t="array" ref="HT26">IF(_xlfn.TEXTJOIN(", ", TRUE, IF(ISNUMBER(SEARCH("YEL", BL26:BT26)), COLUMN(BL26:BT26) - COLUMN(BL26) + 1, ""))&lt;&gt;"","YEL","")</f>
        <v>YEL</v>
      </c>
      <c r="HU26" s="44" t="str" cm="1">
        <f t="array" ref="HU26">IF(_xlfn.TEXTJOIN(", ", TRUE, IF(ISNUMBER(SEARCH("ORA", BL26:BT26)), COLUMN(BL26:BT26) - COLUMN(BL26) + 1, ""))&lt;&gt;"","ORA","")</f>
        <v/>
      </c>
      <c r="HV26" s="44" t="str" cm="1">
        <f t="array" ref="HV26">IF(_xlfn.TEXTJOIN(", ", TRUE, IF(ISNUMBER(SEARCH("BRO", BL26:BT26)), COLUMN(BL26:BT26) - COLUMN(BL26) + 1, ""))&lt;&gt;"","BRO","")</f>
        <v/>
      </c>
      <c r="HW26" s="44" t="str" cm="1">
        <f t="array" ref="HW26">IF(_xlfn.TEXTJOIN(", ", TRUE, IF(ISNUMBER(SEARCH("PUR", BL26:BT26)), COLUMN(BL26:BT26) - COLUMN(BL26) + 1, ""))&lt;&gt;"","PUR","")</f>
        <v/>
      </c>
      <c r="HX26" s="44" t="str" cm="1">
        <f t="array" ref="HX26">IF(_xlfn.TEXTJOIN(", ", TRUE, IF(ISNUMBER(SEARCH("WHI", BL26:BT26)), COLUMN(BL26:BT26) - COLUMN(BL26) + 1, ""))&lt;&gt;"","WHI","")</f>
        <v>WHI</v>
      </c>
      <c r="HY26" s="72"/>
      <c r="HZ26" s="72"/>
      <c r="IA26" s="5"/>
      <c r="IB26" s="5"/>
      <c r="IC26" s="68"/>
      <c r="ID26" s="68"/>
      <c r="IE26" s="68"/>
      <c r="IF26" s="68"/>
      <c r="IG26" s="68"/>
      <c r="IH26" s="68"/>
      <c r="II26" s="68"/>
      <c r="IJ26" s="68"/>
      <c r="IK26" s="68"/>
      <c r="IM26" s="42">
        <f>COUNTIF(IC26:IK26,"&gt;0")-CG26</f>
        <v>-4</v>
      </c>
      <c r="IN26" s="69" t="str">
        <f>"http://mkweb.bcgsc.ca/color-summarizer/?url="&amp;D26&amp;"&amp;precision=low&amp;num_clusters="&amp;CG26&amp;"&amp;text=1"</f>
        <v>http://mkweb.bcgsc.ca/color-summarizer/?url=https://upload.wikimedia.org/wikipedia/commons/thumb/c/c6/Flag_of_Zulia_State.svg/640px-Flag_of_Zulia_State.svg.png&amp;precision=low&amp;num_clusters=4&amp;text=1</v>
      </c>
      <c r="IO26" s="44" t="str">
        <f>IF(HP26&lt;&gt;"",CHAR(34)&amp;"black"&amp;CHAR(34),"")</f>
        <v>"black"</v>
      </c>
      <c r="IP26" s="44" t="str">
        <f>IF(HQ26&lt;&gt;"",CHAR(34)&amp;"blue"&amp;CHAR(34),"")</f>
        <v>"blue"</v>
      </c>
      <c r="IQ26" s="44" t="str">
        <f>IF(HR26&lt;&gt;"",CHAR(34)&amp;"green"&amp;CHAR(34),"")</f>
        <v/>
      </c>
      <c r="IR26" s="44" t="str">
        <f>IF(HS26&lt;&gt;"",CHAR(34)&amp;"red"&amp;CHAR(34),"")</f>
        <v/>
      </c>
      <c r="IS26" s="44" t="str">
        <f>IF(HT26&lt;&gt;"",CHAR(34)&amp;"yellow"&amp;CHAR(34),"")</f>
        <v>"yellow"</v>
      </c>
      <c r="IT26" s="44" t="str">
        <f>IF(HU26&lt;&gt;"",CHAR(34)&amp;"orange"&amp;CHAR(34),"")</f>
        <v/>
      </c>
      <c r="IU26" s="44" t="str">
        <f>IF(HV26&lt;&gt;"",CHAR(34)&amp;"brown"&amp;CHAR(34),"")</f>
        <v/>
      </c>
      <c r="IV26" s="44" t="str">
        <f>IF(HW26&lt;&gt;"",CHAR(34)&amp;"purple"&amp;CHAR(34),"")</f>
        <v/>
      </c>
      <c r="IW26" s="44" t="str">
        <f>IF(HX26&lt;&gt;"",CHAR(34)&amp;"white"&amp;CHAR(34),"")</f>
        <v>"white"</v>
      </c>
      <c r="IX26" s="44" t="str">
        <f>"{"&amp;CHAR(34)&amp;"url"&amp;CHAR(34)&amp;":"&amp;CHAR(34)&amp;IN26&amp;CHAR(34)&amp;","&amp;CHAR(34)&amp;"name"&amp;CHAR(34)&amp;":"&amp;CHAR(34)&amp;A26&amp;CHAR(34)&amp;"},"</f>
        <v>{"url":"http://mkweb.bcgsc.ca/color-summarizer/?url=https://upload.wikimedia.org/wikipedia/commons/thumb/c/c6/Flag_of_Zulia_State.svg/640px-Flag_of_Zulia_State.svg.png&amp;precision=low&amp;num_clusters=4&amp;text=1","name":"[VEN] Zulia"},</v>
      </c>
      <c r="IY26" s="44">
        <v>1490</v>
      </c>
    </row>
  </sheetData>
  <autoFilter ref="A1:IY26" xr:uid="{A1051193-A95B-4CFB-A73C-F0184620C81F}">
    <sortState xmlns:xlrd2="http://schemas.microsoft.com/office/spreadsheetml/2017/richdata2" ref="A2:IY26">
      <sortCondition ref="AW1:AW26"/>
    </sortState>
  </autoFilter>
  <conditionalFormatting sqref="H1 CW1:GS1 IA1:IB1">
    <cfRule type="cellIs" dxfId="68" priority="77" operator="greaterThan">
      <formula>0</formula>
    </cfRule>
  </conditionalFormatting>
  <conditionalFormatting sqref="H1:H1048576">
    <cfRule type="cellIs" dxfId="67" priority="17" stopIfTrue="1" operator="notEqual">
      <formula>""</formula>
    </cfRule>
  </conditionalFormatting>
  <conditionalFormatting sqref="R2:R26 CU2:CU26">
    <cfRule type="cellIs" dxfId="66" priority="19" operator="greaterThan">
      <formula>0</formula>
    </cfRule>
  </conditionalFormatting>
  <conditionalFormatting sqref="T2:AS26 CH2:CS26">
    <cfRule type="cellIs" dxfId="65" priority="14" stopIfTrue="1" operator="equal">
      <formula>"n"</formula>
    </cfRule>
    <cfRule type="cellIs" dxfId="64" priority="15" stopIfTrue="1" operator="equal">
      <formula>"y"</formula>
    </cfRule>
    <cfRule type="cellIs" dxfId="63" priority="16" operator="greaterThan">
      <formula>0</formula>
    </cfRule>
  </conditionalFormatting>
  <conditionalFormatting sqref="T1:BK1">
    <cfRule type="cellIs" dxfId="62" priority="80" operator="greaterThan">
      <formula>0</formula>
    </cfRule>
  </conditionalFormatting>
  <conditionalFormatting sqref="AZ2:BB26">
    <cfRule type="expression" dxfId="61" priority="13">
      <formula>$AT2=0</formula>
    </cfRule>
  </conditionalFormatting>
  <conditionalFormatting sqref="AZ2:BU26">
    <cfRule type="cellIs" dxfId="60" priority="55" operator="equal">
      <formula>"PIN"</formula>
    </cfRule>
    <cfRule type="cellIs" dxfId="59" priority="56" operator="equal">
      <formula>"ORA"</formula>
    </cfRule>
    <cfRule type="cellIs" dxfId="58" priority="57" operator="equal">
      <formula>"GRA"</formula>
    </cfRule>
    <cfRule type="cellIs" dxfId="57" priority="58" operator="equal">
      <formula>"PUR"</formula>
    </cfRule>
    <cfRule type="cellIs" dxfId="56" priority="59" operator="equal">
      <formula>"BRO"</formula>
    </cfRule>
    <cfRule type="cellIs" dxfId="55" priority="60" operator="equal">
      <formula>"YEL"</formula>
    </cfRule>
    <cfRule type="cellIs" dxfId="54" priority="61" operator="equal">
      <formula>"BLU"</formula>
    </cfRule>
    <cfRule type="cellIs" dxfId="53" priority="62" operator="equal">
      <formula>"WHI"</formula>
    </cfRule>
    <cfRule type="cellIs" dxfId="52" priority="63" operator="equal">
      <formula>"GRE"</formula>
    </cfRule>
    <cfRule type="cellIs" dxfId="51" priority="64" operator="equal">
      <formula>"RED"</formula>
    </cfRule>
    <cfRule type="cellIs" dxfId="50" priority="65" operator="equal">
      <formula>"BLA"</formula>
    </cfRule>
  </conditionalFormatting>
  <conditionalFormatting sqref="BV1:BW1 BV27:BW1048576 BV2:BV26">
    <cfRule type="cellIs" dxfId="49" priority="79" operator="equal">
      <formula>"nc"</formula>
    </cfRule>
  </conditionalFormatting>
  <conditionalFormatting sqref="BX2:CA26 CD2:CF26">
    <cfRule type="cellIs" dxfId="48" priority="18" operator="equal">
      <formula>"y"</formula>
    </cfRule>
    <cfRule type="cellIs" dxfId="47" priority="66" operator="equal">
      <formula>"PIN"</formula>
    </cfRule>
    <cfRule type="cellIs" dxfId="46" priority="67" operator="equal">
      <formula>"ORA"</formula>
    </cfRule>
    <cfRule type="cellIs" dxfId="45" priority="68" operator="equal">
      <formula>"GRA"</formula>
    </cfRule>
    <cfRule type="cellIs" dxfId="44" priority="69" operator="equal">
      <formula>"PUR"</formula>
    </cfRule>
    <cfRule type="cellIs" dxfId="43" priority="70" operator="equal">
      <formula>"BRO"</formula>
    </cfRule>
    <cfRule type="cellIs" dxfId="42" priority="71" operator="equal">
      <formula>"YEL"</formula>
    </cfRule>
    <cfRule type="cellIs" dxfId="41" priority="72" operator="equal">
      <formula>"BLU"</formula>
    </cfRule>
    <cfRule type="cellIs" dxfId="40" priority="73" operator="equal">
      <formula>"WHI"</formula>
    </cfRule>
    <cfRule type="cellIs" dxfId="39" priority="74" operator="equal">
      <formula>"GRE"</formula>
    </cfRule>
    <cfRule type="cellIs" dxfId="38" priority="75" operator="equal">
      <formula>"RED"</formula>
    </cfRule>
    <cfRule type="cellIs" dxfId="37" priority="76" operator="equal">
      <formula>"BLA"</formula>
    </cfRule>
  </conditionalFormatting>
  <conditionalFormatting sqref="BZ2:CA26 CD2:CF26">
    <cfRule type="cellIs" dxfId="36" priority="20" operator="greaterThan">
      <formula>0</formula>
    </cfRule>
  </conditionalFormatting>
  <conditionalFormatting sqref="HF1:HG1">
    <cfRule type="cellIs" dxfId="35" priority="81" operator="greaterThan">
      <formula>0</formula>
    </cfRule>
  </conditionalFormatting>
  <conditionalFormatting sqref="HK1">
    <cfRule type="cellIs" dxfId="34" priority="78" operator="greaterThan">
      <formula>0</formula>
    </cfRule>
  </conditionalFormatting>
  <conditionalFormatting sqref="HP1:HX1">
    <cfRule type="cellIs" dxfId="33" priority="32" operator="equal">
      <formula>"PIN"</formula>
    </cfRule>
    <cfRule type="cellIs" dxfId="32" priority="33" operator="equal">
      <formula>"ORA"</formula>
    </cfRule>
    <cfRule type="cellIs" dxfId="31" priority="34" operator="equal">
      <formula>"GRA"</formula>
    </cfRule>
    <cfRule type="cellIs" dxfId="30" priority="35" operator="equal">
      <formula>"PUR"</formula>
    </cfRule>
    <cfRule type="cellIs" dxfId="29" priority="36" operator="equal">
      <formula>"BRO"</formula>
    </cfRule>
    <cfRule type="cellIs" dxfId="28" priority="37" operator="equal">
      <formula>"YEL"</formula>
    </cfRule>
    <cfRule type="cellIs" dxfId="27" priority="38" operator="equal">
      <formula>"BLU"</formula>
    </cfRule>
    <cfRule type="cellIs" dxfId="26" priority="39" operator="equal">
      <formula>"WHI"</formula>
    </cfRule>
    <cfRule type="cellIs" dxfId="25" priority="40" operator="equal">
      <formula>"GRE"</formula>
    </cfRule>
    <cfRule type="cellIs" dxfId="24" priority="41" operator="equal">
      <formula>"RED"</formula>
    </cfRule>
    <cfRule type="cellIs" dxfId="23" priority="42" operator="equal">
      <formula>"BLA"</formula>
    </cfRule>
  </conditionalFormatting>
  <conditionalFormatting sqref="IC1:IK1">
    <cfRule type="cellIs" dxfId="22" priority="44" operator="equal">
      <formula>"PIN"</formula>
    </cfRule>
    <cfRule type="cellIs" dxfId="21" priority="45" operator="equal">
      <formula>"ORA"</formula>
    </cfRule>
    <cfRule type="cellIs" dxfId="20" priority="46" operator="equal">
      <formula>"GRA"</formula>
    </cfRule>
    <cfRule type="cellIs" dxfId="19" priority="47" operator="equal">
      <formula>"PUR"</formula>
    </cfRule>
    <cfRule type="cellIs" dxfId="18" priority="48" operator="equal">
      <formula>"BRO"</formula>
    </cfRule>
    <cfRule type="cellIs" dxfId="17" priority="49" operator="equal">
      <formula>"YEL"</formula>
    </cfRule>
    <cfRule type="cellIs" dxfId="16" priority="50" operator="equal">
      <formula>"BLU"</formula>
    </cfRule>
    <cfRule type="cellIs" dxfId="15" priority="51" operator="equal">
      <formula>"WHI"</formula>
    </cfRule>
    <cfRule type="cellIs" dxfId="14" priority="52" operator="equal">
      <formula>"GRE"</formula>
    </cfRule>
    <cfRule type="cellIs" dxfId="13" priority="53" operator="equal">
      <formula>"RED"</formula>
    </cfRule>
    <cfRule type="cellIs" dxfId="12" priority="54" operator="equal">
      <formula>"BLA"</formula>
    </cfRule>
  </conditionalFormatting>
  <conditionalFormatting sqref="IC2:IK26">
    <cfRule type="expression" dxfId="11" priority="43">
      <formula>$IL2&gt;0</formula>
    </cfRule>
  </conditionalFormatting>
  <conditionalFormatting sqref="IO1:IW1">
    <cfRule type="cellIs" dxfId="10" priority="21" operator="equal">
      <formula>"PIN"</formula>
    </cfRule>
    <cfRule type="cellIs" dxfId="9" priority="22" operator="equal">
      <formula>"ORA"</formula>
    </cfRule>
    <cfRule type="cellIs" dxfId="8" priority="23" operator="equal">
      <formula>"GRA"</formula>
    </cfRule>
    <cfRule type="cellIs" dxfId="7" priority="24" operator="equal">
      <formula>"PUR"</formula>
    </cfRule>
    <cfRule type="cellIs" dxfId="6" priority="25" operator="equal">
      <formula>"BRO"</formula>
    </cfRule>
    <cfRule type="cellIs" dxfId="5" priority="26" operator="equal">
      <formula>"YEL"</formula>
    </cfRule>
    <cfRule type="cellIs" dxfId="4" priority="27" operator="equal">
      <formula>"BLU"</formula>
    </cfRule>
    <cfRule type="cellIs" dxfId="3" priority="28" operator="equal">
      <formula>"WHI"</formula>
    </cfRule>
    <cfRule type="cellIs" dxfId="2" priority="29" operator="equal">
      <formula>"GRE"</formula>
    </cfRule>
    <cfRule type="cellIs" dxfId="1" priority="30" operator="equal">
      <formula>"RED"</formula>
    </cfRule>
    <cfRule type="cellIs" dxfId="0" priority="31" operator="equal">
      <formula>"BLA"</formula>
    </cfRule>
  </conditionalFormatting>
  <conditionalFormatting sqref="J2:J26">
    <cfRule type="colorScale" priority="1093">
      <colorScale>
        <cfvo type="min"/>
        <cfvo type="percentile" val="50"/>
        <cfvo type="max"/>
        <color rgb="FFF8696B"/>
        <color rgb="FFFFEB84"/>
        <color rgb="FF63BE7B"/>
      </colorScale>
    </cfRule>
  </conditionalFormatting>
  <conditionalFormatting sqref="S2:S26">
    <cfRule type="colorScale" priority="1095">
      <colorScale>
        <cfvo type="min"/>
        <cfvo type="max"/>
        <color rgb="FFFCFCFF"/>
        <color rgb="FF754BFB"/>
      </colorScale>
    </cfRule>
  </conditionalFormatting>
  <conditionalFormatting sqref="AT2:AT26">
    <cfRule type="colorScale" priority="1097">
      <colorScale>
        <cfvo type="min"/>
        <cfvo type="max"/>
        <color rgb="FFFCFCFF"/>
        <color theme="8" tint="0.39997558519241921"/>
      </colorScale>
    </cfRule>
  </conditionalFormatting>
  <conditionalFormatting sqref="CG2:CG26">
    <cfRule type="colorScale" priority="1099">
      <colorScale>
        <cfvo type="min"/>
        <cfvo type="max"/>
        <color rgb="FFFCFCFF"/>
        <color rgb="FF63BE7B"/>
      </colorScale>
    </cfRule>
  </conditionalFormatting>
  <hyperlinks>
    <hyperlink ref="A2" r:id="rId1" display="https://fbref.com/en/country/VEN/Venezuela-Football" xr:uid="{D66D99AB-81C5-40AC-8B72-246C6D563642}"/>
    <hyperlink ref="E2" r:id="rId2" xr:uid="{B14C9526-8CC2-4C86-9711-C2814CB30A56}"/>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8194" r:id="rId7"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Main</vt:lpstr>
      <vt:lpstr>Divs</vt:lpstr>
      <vt:lpstr>ARG</vt:lpstr>
      <vt:lpstr>BRA</vt:lpstr>
      <vt:lpstr>COL</vt:lpstr>
      <vt:lpstr>ECU</vt:lpstr>
      <vt:lpstr>URU</vt:lpstr>
      <vt:lpstr>VEN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 J</dc:creator>
  <cp:lastModifiedBy>J J</cp:lastModifiedBy>
  <dcterms:created xsi:type="dcterms:W3CDTF">2024-12-29T17:31:16Z</dcterms:created>
  <dcterms:modified xsi:type="dcterms:W3CDTF">2024-12-29T18:50:10Z</dcterms:modified>
</cp:coreProperties>
</file>